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S:\Department Shared Folder\STC Folder\Aid\23-24 Aid\CSA\"/>
    </mc:Choice>
  </mc:AlternateContent>
  <xr:revisionPtr revIDLastSave="0" documentId="13_ncr:1_{F52FE90B-4E4D-4948-A623-4A2C1C6C566E}" xr6:coauthVersionLast="47" xr6:coauthVersionMax="47" xr10:uidLastSave="{00000000-0000-0000-0000-000000000000}"/>
  <workbookProtection workbookAlgorithmName="SHA-512" workbookHashValue="APjLDy1xZidPSZBLfNT1BW9NSg17OdjyuBliURORs2kEh8t5ATrFYVw7o5Nwnq77/9V2ewg1T037vOR4p5sKqQ==" workbookSaltValue="FGHkdS4ey8koXjwKFH+Jug==" workbookSpinCount="100000" lockStructure="1"/>
  <bookViews>
    <workbookView xWindow="28680" yWindow="-120" windowWidth="29040" windowHeight="15720" xr2:uid="{00000000-000D-0000-FFFF-FFFF00000000}"/>
  </bookViews>
  <sheets>
    <sheet name="Form" sheetId="2" r:id="rId1"/>
    <sheet name="2023 Muniinfo" sheetId="1" state="hidden" r:id="rId2"/>
    <sheet name="Crosswalk" sheetId="3" state="hidden" r:id="rId3"/>
  </sheets>
  <definedNames>
    <definedName name="_xlnm._FilterDatabase" localSheetId="1" hidden="1">'2023 Muniinfo'!$A$1:$AE$569</definedName>
    <definedName name="_xlnm._FilterDatabase" localSheetId="2" hidden="1">Crosswalk!$A$1:$G$566</definedName>
    <definedName name="_xlnm.Print_Area" localSheetId="0">Form!$A$1:$L$49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566" i="3" l="1"/>
  <c r="G565" i="3"/>
  <c r="G564" i="3"/>
  <c r="G563" i="3"/>
  <c r="G562" i="3"/>
  <c r="G561" i="3"/>
  <c r="F561" i="3" s="1"/>
  <c r="G560" i="3"/>
  <c r="G559" i="3"/>
  <c r="G558" i="3"/>
  <c r="G557" i="3"/>
  <c r="G556" i="3"/>
  <c r="G555" i="3"/>
  <c r="F555" i="3" s="1"/>
  <c r="G554" i="3"/>
  <c r="G553" i="3"/>
  <c r="G552" i="3"/>
  <c r="G551" i="3"/>
  <c r="G550" i="3"/>
  <c r="G549" i="3"/>
  <c r="G548" i="3"/>
  <c r="G547" i="3"/>
  <c r="G546" i="3"/>
  <c r="G545" i="3"/>
  <c r="G544" i="3"/>
  <c r="G543" i="3"/>
  <c r="G542" i="3"/>
  <c r="G541" i="3"/>
  <c r="G540" i="3"/>
  <c r="G539" i="3"/>
  <c r="G538" i="3"/>
  <c r="G537" i="3"/>
  <c r="F537" i="3" s="1"/>
  <c r="G536" i="3"/>
  <c r="G535" i="3"/>
  <c r="G534" i="3"/>
  <c r="G533" i="3"/>
  <c r="G532" i="3"/>
  <c r="G531" i="3"/>
  <c r="F531" i="3" s="1"/>
  <c r="G530" i="3"/>
  <c r="G529" i="3"/>
  <c r="G528" i="3"/>
  <c r="G527" i="3"/>
  <c r="G526" i="3"/>
  <c r="G525" i="3"/>
  <c r="F525" i="3" s="1"/>
  <c r="G524" i="3"/>
  <c r="G523" i="3"/>
  <c r="G522" i="3"/>
  <c r="G521" i="3"/>
  <c r="G520" i="3"/>
  <c r="G519" i="3"/>
  <c r="F519" i="3" s="1"/>
  <c r="G518" i="3"/>
  <c r="G517" i="3"/>
  <c r="G516" i="3"/>
  <c r="G515" i="3"/>
  <c r="G514" i="3"/>
  <c r="G513" i="3"/>
  <c r="F513" i="3" s="1"/>
  <c r="G512" i="3"/>
  <c r="G511" i="3"/>
  <c r="G510" i="3"/>
  <c r="G509" i="3"/>
  <c r="G508" i="3"/>
  <c r="G507" i="3"/>
  <c r="F507" i="3" s="1"/>
  <c r="G506" i="3"/>
  <c r="G505" i="3"/>
  <c r="G504" i="3"/>
  <c r="G503" i="3"/>
  <c r="G502" i="3"/>
  <c r="G501" i="3"/>
  <c r="F501" i="3" s="1"/>
  <c r="G500" i="3"/>
  <c r="G499" i="3"/>
  <c r="G498" i="3"/>
  <c r="G497" i="3"/>
  <c r="G496" i="3"/>
  <c r="G495" i="3"/>
  <c r="G494" i="3"/>
  <c r="G493" i="3"/>
  <c r="G492" i="3"/>
  <c r="G491" i="3"/>
  <c r="G490" i="3"/>
  <c r="G489" i="3"/>
  <c r="F489" i="3" s="1"/>
  <c r="G488" i="3"/>
  <c r="G487" i="3"/>
  <c r="G486" i="3"/>
  <c r="G485" i="3"/>
  <c r="G484" i="3"/>
  <c r="G483" i="3"/>
  <c r="F483" i="3" s="1"/>
  <c r="G482" i="3"/>
  <c r="G481" i="3"/>
  <c r="G480" i="3"/>
  <c r="G479" i="3"/>
  <c r="G478" i="3"/>
  <c r="G477" i="3"/>
  <c r="G476" i="3"/>
  <c r="G475" i="3"/>
  <c r="G474" i="3"/>
  <c r="G473" i="3"/>
  <c r="G472" i="3"/>
  <c r="G471" i="3"/>
  <c r="F471" i="3" s="1"/>
  <c r="G470" i="3"/>
  <c r="G469" i="3"/>
  <c r="G468" i="3"/>
  <c r="G467" i="3"/>
  <c r="G466" i="3"/>
  <c r="G465" i="3"/>
  <c r="F465" i="3" s="1"/>
  <c r="G464" i="3"/>
  <c r="G463" i="3"/>
  <c r="G462" i="3"/>
  <c r="G461" i="3"/>
  <c r="G460" i="3"/>
  <c r="G459" i="3"/>
  <c r="F459" i="3" s="1"/>
  <c r="G458" i="3"/>
  <c r="G457" i="3"/>
  <c r="G456" i="3"/>
  <c r="G455" i="3"/>
  <c r="G454" i="3"/>
  <c r="G453" i="3"/>
  <c r="F453" i="3" s="1"/>
  <c r="G452" i="3"/>
  <c r="G451" i="3"/>
  <c r="G450" i="3"/>
  <c r="G449" i="3"/>
  <c r="G448" i="3"/>
  <c r="G447" i="3"/>
  <c r="F447" i="3" s="1"/>
  <c r="G446" i="3"/>
  <c r="G445" i="3"/>
  <c r="G444" i="3"/>
  <c r="G443" i="3"/>
  <c r="G442" i="3"/>
  <c r="G441" i="3"/>
  <c r="G440" i="3"/>
  <c r="G439" i="3"/>
  <c r="G438" i="3"/>
  <c r="G437" i="3"/>
  <c r="G436" i="3"/>
  <c r="G435" i="3"/>
  <c r="G434" i="3"/>
  <c r="G433" i="3"/>
  <c r="G432" i="3"/>
  <c r="G431" i="3"/>
  <c r="G430" i="3"/>
  <c r="G429" i="3"/>
  <c r="F429" i="3" s="1"/>
  <c r="G428" i="3"/>
  <c r="G427" i="3"/>
  <c r="G426" i="3"/>
  <c r="G425" i="3"/>
  <c r="G424" i="3"/>
  <c r="G423" i="3"/>
  <c r="G422" i="3"/>
  <c r="G421" i="3"/>
  <c r="G420" i="3"/>
  <c r="G419" i="3"/>
  <c r="G418" i="3"/>
  <c r="G417" i="3"/>
  <c r="F417" i="3" s="1"/>
  <c r="G416" i="3"/>
  <c r="G415" i="3"/>
  <c r="F415" i="3" s="1"/>
  <c r="G414" i="3"/>
  <c r="G413" i="3"/>
  <c r="G412" i="3"/>
  <c r="G411" i="3"/>
  <c r="F411" i="3" s="1"/>
  <c r="G410" i="3"/>
  <c r="G409" i="3"/>
  <c r="F409" i="3" s="1"/>
  <c r="G408" i="3"/>
  <c r="G407" i="3"/>
  <c r="G406" i="3"/>
  <c r="G405" i="3"/>
  <c r="F405" i="3" s="1"/>
  <c r="G404" i="3"/>
  <c r="G403" i="3"/>
  <c r="G402" i="3"/>
  <c r="G401" i="3"/>
  <c r="G400" i="3"/>
  <c r="G399" i="3"/>
  <c r="F399" i="3" s="1"/>
  <c r="G398" i="3"/>
  <c r="G397" i="3"/>
  <c r="F397" i="3" s="1"/>
  <c r="G396" i="3"/>
  <c r="G395" i="3"/>
  <c r="G394" i="3"/>
  <c r="G393" i="3"/>
  <c r="F393" i="3" s="1"/>
  <c r="G392" i="3"/>
  <c r="G391" i="3"/>
  <c r="G390" i="3"/>
  <c r="G389" i="3"/>
  <c r="G388" i="3"/>
  <c r="G387" i="3"/>
  <c r="G386" i="3"/>
  <c r="G385" i="3"/>
  <c r="G384" i="3"/>
  <c r="G383" i="3"/>
  <c r="G382" i="3"/>
  <c r="G381" i="3"/>
  <c r="F381" i="3" s="1"/>
  <c r="G380" i="3"/>
  <c r="G379" i="3"/>
  <c r="G378" i="3"/>
  <c r="G377" i="3"/>
  <c r="G376" i="3"/>
  <c r="G375" i="3"/>
  <c r="F375" i="3" s="1"/>
  <c r="G374" i="3"/>
  <c r="G373" i="3"/>
  <c r="F373" i="3" s="1"/>
  <c r="G372" i="3"/>
  <c r="G371" i="3"/>
  <c r="G370" i="3"/>
  <c r="G369" i="3"/>
  <c r="G368" i="3"/>
  <c r="G367" i="3"/>
  <c r="F367" i="3" s="1"/>
  <c r="G366" i="3"/>
  <c r="G365" i="3"/>
  <c r="G364" i="3"/>
  <c r="G363" i="3"/>
  <c r="G362" i="3"/>
  <c r="G361" i="3"/>
  <c r="F361" i="3" s="1"/>
  <c r="G360" i="3"/>
  <c r="G359" i="3"/>
  <c r="G358" i="3"/>
  <c r="G357" i="3"/>
  <c r="F357" i="3" s="1"/>
  <c r="G356" i="3"/>
  <c r="G355" i="3"/>
  <c r="F355" i="3" s="1"/>
  <c r="G354" i="3"/>
  <c r="G353" i="3"/>
  <c r="G352" i="3"/>
  <c r="G351" i="3"/>
  <c r="F351" i="3" s="1"/>
  <c r="G350" i="3"/>
  <c r="G349" i="3"/>
  <c r="G348" i="3"/>
  <c r="G347" i="3"/>
  <c r="G346" i="3"/>
  <c r="G345" i="3"/>
  <c r="F345" i="3" s="1"/>
  <c r="G344" i="3"/>
  <c r="G343" i="3"/>
  <c r="G342" i="3"/>
  <c r="G341" i="3"/>
  <c r="G340" i="3"/>
  <c r="G339" i="3"/>
  <c r="F339" i="3" s="1"/>
  <c r="G338" i="3"/>
  <c r="G337" i="3"/>
  <c r="G336" i="3"/>
  <c r="G335" i="3"/>
  <c r="G334" i="3"/>
  <c r="G333" i="3"/>
  <c r="G332" i="3"/>
  <c r="G331" i="3"/>
  <c r="F331" i="3" s="1"/>
  <c r="G330" i="3"/>
  <c r="G329" i="3"/>
  <c r="G328" i="3"/>
  <c r="G327" i="3"/>
  <c r="G326" i="3"/>
  <c r="G325" i="3"/>
  <c r="F325" i="3" s="1"/>
  <c r="G324" i="3"/>
  <c r="G323" i="3"/>
  <c r="G322" i="3"/>
  <c r="G321" i="3"/>
  <c r="F321" i="3" s="1"/>
  <c r="G320" i="3"/>
  <c r="G319" i="3"/>
  <c r="F319" i="3" s="1"/>
  <c r="G318" i="3"/>
  <c r="G317" i="3"/>
  <c r="G316" i="3"/>
  <c r="G315" i="3"/>
  <c r="G314" i="3"/>
  <c r="G313" i="3"/>
  <c r="G312" i="3"/>
  <c r="G311" i="3"/>
  <c r="G310" i="3"/>
  <c r="G309" i="3"/>
  <c r="F309" i="3" s="1"/>
  <c r="G308" i="3"/>
  <c r="G307" i="3"/>
  <c r="F307" i="3" s="1"/>
  <c r="G306" i="3"/>
  <c r="G305" i="3"/>
  <c r="G304" i="3"/>
  <c r="G303" i="3"/>
  <c r="F303" i="3" s="1"/>
  <c r="G302" i="3"/>
  <c r="G301" i="3"/>
  <c r="G300" i="3"/>
  <c r="G299" i="3"/>
  <c r="G298" i="3"/>
  <c r="G297" i="3"/>
  <c r="F297" i="3" s="1"/>
  <c r="G296" i="3"/>
  <c r="G295" i="3"/>
  <c r="F295" i="3" s="1"/>
  <c r="G294" i="3"/>
  <c r="G293" i="3"/>
  <c r="G292" i="3"/>
  <c r="G291" i="3"/>
  <c r="F291" i="3" s="1"/>
  <c r="G290" i="3"/>
  <c r="G289" i="3"/>
  <c r="F289" i="3" s="1"/>
  <c r="G288" i="3"/>
  <c r="G287" i="3"/>
  <c r="G286" i="3"/>
  <c r="G285" i="3"/>
  <c r="F285" i="3" s="1"/>
  <c r="G284" i="3"/>
  <c r="G283" i="3"/>
  <c r="F283" i="3" s="1"/>
  <c r="G282" i="3"/>
  <c r="G281" i="3"/>
  <c r="G280" i="3"/>
  <c r="G279" i="3"/>
  <c r="G278" i="3"/>
  <c r="G277" i="3"/>
  <c r="G276" i="3"/>
  <c r="G275" i="3"/>
  <c r="G274" i="3"/>
  <c r="G273" i="3"/>
  <c r="F273" i="3" s="1"/>
  <c r="G272" i="3"/>
  <c r="G271" i="3"/>
  <c r="F271" i="3" s="1"/>
  <c r="G270" i="3"/>
  <c r="G269" i="3"/>
  <c r="G268" i="3"/>
  <c r="G267" i="3"/>
  <c r="F267" i="3" s="1"/>
  <c r="G266" i="3"/>
  <c r="G265" i="3"/>
  <c r="G264" i="3"/>
  <c r="G263" i="3"/>
  <c r="G262" i="3"/>
  <c r="G261" i="3"/>
  <c r="G260" i="3"/>
  <c r="G259" i="3"/>
  <c r="F259" i="3" s="1"/>
  <c r="G258" i="3"/>
  <c r="G257" i="3"/>
  <c r="G256" i="3"/>
  <c r="G255" i="3"/>
  <c r="F255" i="3" s="1"/>
  <c r="G254" i="3"/>
  <c r="G253" i="3"/>
  <c r="F253" i="3" s="1"/>
  <c r="G252" i="3"/>
  <c r="G251" i="3"/>
  <c r="G250" i="3"/>
  <c r="G249" i="3"/>
  <c r="F249" i="3" s="1"/>
  <c r="G248" i="3"/>
  <c r="G247" i="3"/>
  <c r="F247" i="3" s="1"/>
  <c r="G246" i="3"/>
  <c r="G245" i="3"/>
  <c r="G244" i="3"/>
  <c r="G243" i="3"/>
  <c r="F243" i="3" s="1"/>
  <c r="G242" i="3"/>
  <c r="G241" i="3"/>
  <c r="F241" i="3" s="1"/>
  <c r="G240" i="3"/>
  <c r="G239" i="3"/>
  <c r="G238" i="3"/>
  <c r="G237" i="3"/>
  <c r="F237" i="3" s="1"/>
  <c r="G236" i="3"/>
  <c r="G235" i="3"/>
  <c r="G234" i="3"/>
  <c r="G233" i="3"/>
  <c r="G232" i="3"/>
  <c r="G231" i="3"/>
  <c r="F231" i="3" s="1"/>
  <c r="G230" i="3"/>
  <c r="G229" i="3"/>
  <c r="F229" i="3" s="1"/>
  <c r="G228" i="3"/>
  <c r="G227" i="3"/>
  <c r="G226" i="3"/>
  <c r="G225" i="3"/>
  <c r="F225" i="3" s="1"/>
  <c r="G224" i="3"/>
  <c r="G223" i="3"/>
  <c r="G222" i="3"/>
  <c r="G221" i="3"/>
  <c r="G220" i="3"/>
  <c r="G219" i="3"/>
  <c r="G218" i="3"/>
  <c r="G217" i="3"/>
  <c r="F217" i="3" s="1"/>
  <c r="G216" i="3"/>
  <c r="G215" i="3"/>
  <c r="G214" i="3"/>
  <c r="G213" i="3"/>
  <c r="F213" i="3" s="1"/>
  <c r="G212" i="3"/>
  <c r="G211" i="3"/>
  <c r="F211" i="3" s="1"/>
  <c r="G210" i="3"/>
  <c r="G209" i="3"/>
  <c r="G208" i="3"/>
  <c r="G207" i="3"/>
  <c r="F207" i="3" s="1"/>
  <c r="G206" i="3"/>
  <c r="G205" i="3"/>
  <c r="F205" i="3" s="1"/>
  <c r="G204" i="3"/>
  <c r="G203" i="3"/>
  <c r="G202" i="3"/>
  <c r="G201" i="3"/>
  <c r="F201" i="3" s="1"/>
  <c r="G200" i="3"/>
  <c r="G199" i="3"/>
  <c r="F199" i="3" s="1"/>
  <c r="G198" i="3"/>
  <c r="G197" i="3"/>
  <c r="G196" i="3"/>
  <c r="G195" i="3"/>
  <c r="F195" i="3" s="1"/>
  <c r="G194" i="3"/>
  <c r="G193" i="3"/>
  <c r="G192" i="3"/>
  <c r="G191" i="3"/>
  <c r="G190" i="3"/>
  <c r="G189" i="3"/>
  <c r="F189" i="3" s="1"/>
  <c r="G188" i="3"/>
  <c r="G187" i="3"/>
  <c r="F187" i="3" s="1"/>
  <c r="G186" i="3"/>
  <c r="G185" i="3"/>
  <c r="G184" i="3"/>
  <c r="G183" i="3"/>
  <c r="G182" i="3"/>
  <c r="G181" i="3"/>
  <c r="G180" i="3"/>
  <c r="G179" i="3"/>
  <c r="G178" i="3"/>
  <c r="G177" i="3"/>
  <c r="F177" i="3" s="1"/>
  <c r="G176" i="3"/>
  <c r="F176" i="3" s="1"/>
  <c r="G175" i="3"/>
  <c r="F175" i="3" s="1"/>
  <c r="G174" i="3"/>
  <c r="G173" i="3"/>
  <c r="G172" i="3"/>
  <c r="G171" i="3"/>
  <c r="F171" i="3" s="1"/>
  <c r="G170" i="3"/>
  <c r="G169" i="3"/>
  <c r="G168" i="3"/>
  <c r="G167" i="3"/>
  <c r="G166" i="3"/>
  <c r="G165" i="3"/>
  <c r="F165" i="3" s="1"/>
  <c r="G164" i="3"/>
  <c r="G163" i="3"/>
  <c r="F163" i="3" s="1"/>
  <c r="G162" i="3"/>
  <c r="G161" i="3"/>
  <c r="G160" i="3"/>
  <c r="G159" i="3"/>
  <c r="F159" i="3" s="1"/>
  <c r="G158" i="3"/>
  <c r="G157" i="3"/>
  <c r="F157" i="3" s="1"/>
  <c r="G156" i="3"/>
  <c r="G155" i="3"/>
  <c r="G154" i="3"/>
  <c r="G153" i="3"/>
  <c r="G152" i="3"/>
  <c r="G151" i="3"/>
  <c r="G150" i="3"/>
  <c r="G149" i="3"/>
  <c r="G148" i="3"/>
  <c r="G147" i="3"/>
  <c r="F147" i="3" s="1"/>
  <c r="G146" i="3"/>
  <c r="G145" i="3"/>
  <c r="F145" i="3" s="1"/>
  <c r="G144" i="3"/>
  <c r="G143" i="3"/>
  <c r="G142" i="3"/>
  <c r="G141" i="3"/>
  <c r="F141" i="3" s="1"/>
  <c r="G140" i="3"/>
  <c r="G139" i="3"/>
  <c r="G138" i="3"/>
  <c r="G137" i="3"/>
  <c r="G136" i="3"/>
  <c r="G135" i="3"/>
  <c r="F135" i="3" s="1"/>
  <c r="G134" i="3"/>
  <c r="G133" i="3"/>
  <c r="F133" i="3" s="1"/>
  <c r="G132" i="3"/>
  <c r="G131" i="3"/>
  <c r="G130" i="3"/>
  <c r="G129" i="3"/>
  <c r="F129" i="3" s="1"/>
  <c r="G128" i="3"/>
  <c r="G127" i="3"/>
  <c r="F127" i="3" s="1"/>
  <c r="G126" i="3"/>
  <c r="G125" i="3"/>
  <c r="G124" i="3"/>
  <c r="G123" i="3"/>
  <c r="F123" i="3" s="1"/>
  <c r="G122" i="3"/>
  <c r="G121" i="3"/>
  <c r="F121" i="3" s="1"/>
  <c r="G120" i="3"/>
  <c r="G119" i="3"/>
  <c r="G118" i="3"/>
  <c r="G117" i="3"/>
  <c r="F117" i="3" s="1"/>
  <c r="G116" i="3"/>
  <c r="G115" i="3"/>
  <c r="F115" i="3" s="1"/>
  <c r="G114" i="3"/>
  <c r="G113" i="3"/>
  <c r="G112" i="3"/>
  <c r="G111" i="3"/>
  <c r="F111" i="3" s="1"/>
  <c r="G110" i="3"/>
  <c r="G109" i="3"/>
  <c r="G108" i="3"/>
  <c r="G107" i="3"/>
  <c r="G106" i="3"/>
  <c r="G105" i="3"/>
  <c r="F105" i="3" s="1"/>
  <c r="G104" i="3"/>
  <c r="G103" i="3"/>
  <c r="F103" i="3" s="1"/>
  <c r="G102" i="3"/>
  <c r="G101" i="3"/>
  <c r="G100" i="3"/>
  <c r="G99" i="3"/>
  <c r="F99" i="3" s="1"/>
  <c r="G98" i="3"/>
  <c r="G97" i="3"/>
  <c r="F97" i="3" s="1"/>
  <c r="G96" i="3"/>
  <c r="G95" i="3"/>
  <c r="G94" i="3"/>
  <c r="G93" i="3"/>
  <c r="G92" i="3"/>
  <c r="G91" i="3"/>
  <c r="G90" i="3"/>
  <c r="G89" i="3"/>
  <c r="G88" i="3"/>
  <c r="G87" i="3"/>
  <c r="G86" i="3"/>
  <c r="G85" i="3"/>
  <c r="F85" i="3" s="1"/>
  <c r="G84" i="3"/>
  <c r="G83" i="3"/>
  <c r="G82" i="3"/>
  <c r="G81" i="3"/>
  <c r="F81" i="3" s="1"/>
  <c r="G80" i="3"/>
  <c r="G79" i="3"/>
  <c r="F79" i="3" s="1"/>
  <c r="G78" i="3"/>
  <c r="G77" i="3"/>
  <c r="G76" i="3"/>
  <c r="G75" i="3"/>
  <c r="F75" i="3" s="1"/>
  <c r="G74" i="3"/>
  <c r="G73" i="3"/>
  <c r="F73" i="3" s="1"/>
  <c r="G72" i="3"/>
  <c r="G71" i="3"/>
  <c r="G70" i="3"/>
  <c r="G69" i="3"/>
  <c r="F69" i="3" s="1"/>
  <c r="G68" i="3"/>
  <c r="G67" i="3"/>
  <c r="G66" i="3"/>
  <c r="G65" i="3"/>
  <c r="G64" i="3"/>
  <c r="G63" i="3"/>
  <c r="F63" i="3" s="1"/>
  <c r="G62" i="3"/>
  <c r="G61" i="3"/>
  <c r="F61" i="3" s="1"/>
  <c r="G60" i="3"/>
  <c r="G59" i="3"/>
  <c r="G58" i="3"/>
  <c r="G57" i="3"/>
  <c r="F57" i="3" s="1"/>
  <c r="G56" i="3"/>
  <c r="G55" i="3"/>
  <c r="F55" i="3" s="1"/>
  <c r="G54" i="3"/>
  <c r="G53" i="3"/>
  <c r="G52" i="3"/>
  <c r="G51" i="3"/>
  <c r="F51" i="3" s="1"/>
  <c r="G50" i="3"/>
  <c r="G49" i="3"/>
  <c r="G48" i="3"/>
  <c r="G47" i="3"/>
  <c r="G46" i="3"/>
  <c r="G45" i="3"/>
  <c r="G44" i="3"/>
  <c r="G43" i="3"/>
  <c r="F43" i="3" s="1"/>
  <c r="G42" i="3"/>
  <c r="G41" i="3"/>
  <c r="G40" i="3"/>
  <c r="G39" i="3"/>
  <c r="F39" i="3" s="1"/>
  <c r="G38" i="3"/>
  <c r="G37" i="3"/>
  <c r="F37" i="3" s="1"/>
  <c r="G36" i="3"/>
  <c r="G35" i="3"/>
  <c r="G34" i="3"/>
  <c r="G33" i="3"/>
  <c r="F33" i="3" s="1"/>
  <c r="G32" i="3"/>
  <c r="G31" i="3"/>
  <c r="G30" i="3"/>
  <c r="G29" i="3"/>
  <c r="G28" i="3"/>
  <c r="G27" i="3"/>
  <c r="F27" i="3" s="1"/>
  <c r="G26" i="3"/>
  <c r="F26" i="3" s="1"/>
  <c r="G25" i="3"/>
  <c r="F25" i="3" s="1"/>
  <c r="G24" i="3"/>
  <c r="G23" i="3"/>
  <c r="G22" i="3"/>
  <c r="G21" i="3"/>
  <c r="F21" i="3" s="1"/>
  <c r="G20" i="3"/>
  <c r="G19" i="3"/>
  <c r="G18" i="3"/>
  <c r="G17" i="3"/>
  <c r="G16" i="3"/>
  <c r="G15" i="3"/>
  <c r="F15" i="3" s="1"/>
  <c r="G14" i="3"/>
  <c r="G13" i="3"/>
  <c r="F13" i="3" s="1"/>
  <c r="G12" i="3"/>
  <c r="G11" i="3"/>
  <c r="G10" i="3"/>
  <c r="G9" i="3"/>
  <c r="F9" i="3" s="1"/>
  <c r="G8" i="3"/>
  <c r="G7" i="3"/>
  <c r="G6" i="3"/>
  <c r="G5" i="3"/>
  <c r="G3" i="3"/>
  <c r="G4" i="3"/>
  <c r="F144" i="3"/>
  <c r="F148" i="3"/>
  <c r="F150" i="3"/>
  <c r="F162" i="3"/>
  <c r="F166" i="3"/>
  <c r="F168" i="3"/>
  <c r="F183" i="3"/>
  <c r="F194" i="3"/>
  <c r="F200" i="3"/>
  <c r="F208" i="3"/>
  <c r="F210" i="3"/>
  <c r="F214" i="3"/>
  <c r="F222" i="3"/>
  <c r="F226" i="3"/>
  <c r="F228" i="3"/>
  <c r="F232" i="3"/>
  <c r="F240" i="3"/>
  <c r="F242" i="3"/>
  <c r="F327" i="3"/>
  <c r="F363" i="3"/>
  <c r="F403" i="3"/>
  <c r="F422" i="3"/>
  <c r="F426" i="3"/>
  <c r="F428" i="3"/>
  <c r="F432" i="3"/>
  <c r="F435" i="3"/>
  <c r="F440" i="3"/>
  <c r="F444" i="3"/>
  <c r="F446" i="3"/>
  <c r="F450" i="3"/>
  <c r="F458" i="3"/>
  <c r="F462" i="3"/>
  <c r="F464" i="3"/>
  <c r="F468" i="3"/>
  <c r="F476" i="3"/>
  <c r="F478" i="3"/>
  <c r="F480" i="3"/>
  <c r="F482" i="3"/>
  <c r="F486" i="3"/>
  <c r="F494" i="3"/>
  <c r="F496" i="3"/>
  <c r="F498" i="3"/>
  <c r="F500" i="3"/>
  <c r="F504" i="3"/>
  <c r="F512" i="3"/>
  <c r="F514" i="3"/>
  <c r="F516" i="3"/>
  <c r="F518" i="3"/>
  <c r="F522" i="3"/>
  <c r="F530" i="3"/>
  <c r="F532" i="3"/>
  <c r="F534" i="3"/>
  <c r="F536" i="3"/>
  <c r="F540" i="3"/>
  <c r="F543" i="3"/>
  <c r="F548" i="3"/>
  <c r="F550" i="3"/>
  <c r="F552" i="3"/>
  <c r="F554" i="3"/>
  <c r="F558" i="3"/>
  <c r="F562" i="3"/>
  <c r="F566" i="3"/>
  <c r="F391" i="3"/>
  <c r="F385" i="3"/>
  <c r="F379" i="3"/>
  <c r="F349" i="3"/>
  <c r="F343" i="3"/>
  <c r="F337" i="3"/>
  <c r="F313" i="3"/>
  <c r="F301" i="3"/>
  <c r="F277" i="3"/>
  <c r="F265" i="3"/>
  <c r="F235" i="3"/>
  <c r="F223" i="3"/>
  <c r="F193" i="3"/>
  <c r="F181" i="3"/>
  <c r="F151" i="3"/>
  <c r="F139" i="3"/>
  <c r="F109" i="3"/>
  <c r="F91" i="3"/>
  <c r="F67" i="3"/>
  <c r="F49" i="3"/>
  <c r="F31" i="3"/>
  <c r="F19" i="3"/>
  <c r="F7" i="3"/>
  <c r="F549" i="3"/>
  <c r="F495" i="3"/>
  <c r="F477" i="3"/>
  <c r="F441" i="3"/>
  <c r="F423" i="3"/>
  <c r="F387" i="3"/>
  <c r="F369" i="3"/>
  <c r="F333" i="3"/>
  <c r="F315" i="3"/>
  <c r="F279" i="3"/>
  <c r="F261" i="3"/>
  <c r="F219" i="3"/>
  <c r="F153" i="3"/>
  <c r="F93" i="3"/>
  <c r="F45" i="3"/>
  <c r="F87" i="3"/>
  <c r="F251" i="3"/>
  <c r="F257" i="3"/>
  <c r="F263" i="3"/>
  <c r="F269" i="3"/>
  <c r="F275" i="3"/>
  <c r="F281" i="3"/>
  <c r="F287" i="3"/>
  <c r="F293" i="3"/>
  <c r="F299" i="3"/>
  <c r="F305" i="3"/>
  <c r="F311" i="3"/>
  <c r="F317" i="3"/>
  <c r="F323" i="3"/>
  <c r="F329" i="3"/>
  <c r="F335" i="3"/>
  <c r="F341" i="3"/>
  <c r="F347" i="3"/>
  <c r="F353" i="3"/>
  <c r="F359" i="3"/>
  <c r="F365" i="3"/>
  <c r="F371" i="3"/>
  <c r="F377" i="3"/>
  <c r="F383" i="3"/>
  <c r="F389" i="3"/>
  <c r="F395" i="3"/>
  <c r="F401" i="3"/>
  <c r="F407" i="3"/>
  <c r="F413" i="3"/>
  <c r="F419" i="3"/>
  <c r="F425" i="3"/>
  <c r="F431" i="3"/>
  <c r="F437" i="3"/>
  <c r="F443" i="3"/>
  <c r="F449" i="3"/>
  <c r="F455" i="3"/>
  <c r="F461" i="3"/>
  <c r="F467" i="3"/>
  <c r="F473" i="3"/>
  <c r="F479" i="3"/>
  <c r="F485" i="3"/>
  <c r="F491" i="3"/>
  <c r="F497" i="3"/>
  <c r="F503" i="3"/>
  <c r="F509" i="3"/>
  <c r="F515" i="3"/>
  <c r="F521" i="3"/>
  <c r="F527" i="3"/>
  <c r="F533" i="3"/>
  <c r="F539" i="3"/>
  <c r="F545" i="3"/>
  <c r="F551" i="3"/>
  <c r="F557" i="3"/>
  <c r="F563" i="3"/>
  <c r="M564" i="1"/>
  <c r="M563" i="1"/>
  <c r="M562" i="1"/>
  <c r="M561" i="1"/>
  <c r="M560" i="1"/>
  <c r="M559" i="1"/>
  <c r="M558" i="1"/>
  <c r="M557" i="1"/>
  <c r="M556" i="1"/>
  <c r="M555" i="1"/>
  <c r="M554" i="1"/>
  <c r="M553" i="1"/>
  <c r="M552" i="1"/>
  <c r="M551" i="1"/>
  <c r="M550" i="1"/>
  <c r="M549" i="1"/>
  <c r="M548" i="1"/>
  <c r="M547" i="1"/>
  <c r="M546" i="1"/>
  <c r="M545" i="1"/>
  <c r="M544" i="1"/>
  <c r="M543" i="1"/>
  <c r="M542" i="1"/>
  <c r="M541" i="1"/>
  <c r="M540" i="1"/>
  <c r="M539" i="1"/>
  <c r="M538" i="1"/>
  <c r="M537" i="1"/>
  <c r="M536" i="1"/>
  <c r="M535" i="1"/>
  <c r="M534" i="1"/>
  <c r="M533" i="1"/>
  <c r="M532" i="1"/>
  <c r="M531" i="1"/>
  <c r="M530" i="1"/>
  <c r="M529" i="1"/>
  <c r="M528" i="1"/>
  <c r="M527" i="1"/>
  <c r="M526" i="1"/>
  <c r="M525" i="1"/>
  <c r="M524" i="1"/>
  <c r="M523" i="1"/>
  <c r="M522" i="1"/>
  <c r="M521" i="1"/>
  <c r="M520" i="1"/>
  <c r="M519" i="1"/>
  <c r="M518" i="1"/>
  <c r="M517" i="1"/>
  <c r="M516" i="1"/>
  <c r="M515" i="1"/>
  <c r="M514" i="1"/>
  <c r="M513" i="1"/>
  <c r="M512" i="1"/>
  <c r="M511" i="1"/>
  <c r="M510" i="1"/>
  <c r="M509" i="1"/>
  <c r="M508" i="1"/>
  <c r="M507" i="1"/>
  <c r="M506" i="1"/>
  <c r="M505" i="1"/>
  <c r="M504" i="1"/>
  <c r="M503" i="1"/>
  <c r="M502" i="1"/>
  <c r="M501" i="1"/>
  <c r="M500" i="1"/>
  <c r="M499" i="1"/>
  <c r="M498" i="1"/>
  <c r="M497" i="1"/>
  <c r="M496" i="1"/>
  <c r="M495" i="1"/>
  <c r="M494" i="1"/>
  <c r="M493" i="1"/>
  <c r="M492" i="1"/>
  <c r="M491" i="1"/>
  <c r="M490" i="1"/>
  <c r="M489" i="1"/>
  <c r="M488" i="1"/>
  <c r="M487" i="1"/>
  <c r="M486" i="1"/>
  <c r="M485" i="1"/>
  <c r="M484" i="1"/>
  <c r="M483" i="1"/>
  <c r="M482" i="1"/>
  <c r="M481" i="1"/>
  <c r="M480" i="1"/>
  <c r="M479" i="1"/>
  <c r="M478" i="1"/>
  <c r="M477" i="1"/>
  <c r="M476" i="1"/>
  <c r="M475" i="1"/>
  <c r="M474" i="1"/>
  <c r="M473" i="1"/>
  <c r="M472" i="1"/>
  <c r="M471" i="1"/>
  <c r="M470" i="1"/>
  <c r="M469" i="1"/>
  <c r="M468" i="1"/>
  <c r="M467" i="1"/>
  <c r="M466" i="1"/>
  <c r="M465" i="1"/>
  <c r="M464" i="1"/>
  <c r="M463" i="1"/>
  <c r="M462" i="1"/>
  <c r="M461" i="1"/>
  <c r="M460" i="1"/>
  <c r="M459" i="1"/>
  <c r="M458" i="1"/>
  <c r="M457" i="1"/>
  <c r="M456" i="1"/>
  <c r="M455" i="1"/>
  <c r="M454" i="1"/>
  <c r="M453" i="1"/>
  <c r="M452" i="1"/>
  <c r="M451" i="1"/>
  <c r="M450" i="1"/>
  <c r="M449" i="1"/>
  <c r="M448" i="1"/>
  <c r="M447" i="1"/>
  <c r="M446" i="1"/>
  <c r="M445" i="1"/>
  <c r="M444" i="1"/>
  <c r="M443" i="1"/>
  <c r="M442" i="1"/>
  <c r="M441" i="1"/>
  <c r="M440" i="1"/>
  <c r="M439" i="1"/>
  <c r="M438" i="1"/>
  <c r="M437" i="1"/>
  <c r="M436" i="1"/>
  <c r="M435" i="1"/>
  <c r="M434" i="1"/>
  <c r="M433" i="1"/>
  <c r="M432" i="1"/>
  <c r="M431" i="1"/>
  <c r="M430" i="1"/>
  <c r="M429" i="1"/>
  <c r="M428" i="1"/>
  <c r="M427" i="1"/>
  <c r="M426" i="1"/>
  <c r="M425" i="1"/>
  <c r="M424" i="1"/>
  <c r="M423" i="1"/>
  <c r="M422" i="1"/>
  <c r="M421" i="1"/>
  <c r="M420" i="1"/>
  <c r="M419" i="1"/>
  <c r="M418" i="1"/>
  <c r="M417" i="1"/>
  <c r="M416" i="1"/>
  <c r="M415" i="1"/>
  <c r="M414" i="1"/>
  <c r="M413" i="1"/>
  <c r="M412" i="1"/>
  <c r="M411" i="1"/>
  <c r="M410" i="1"/>
  <c r="M409" i="1"/>
  <c r="M408" i="1"/>
  <c r="M407" i="1"/>
  <c r="M406" i="1"/>
  <c r="M405" i="1"/>
  <c r="M404" i="1"/>
  <c r="M403" i="1"/>
  <c r="M402" i="1"/>
  <c r="M401" i="1"/>
  <c r="M400" i="1"/>
  <c r="M399" i="1"/>
  <c r="M398" i="1"/>
  <c r="M397" i="1"/>
  <c r="M396" i="1"/>
  <c r="M395" i="1"/>
  <c r="M394" i="1"/>
  <c r="M393" i="1"/>
  <c r="M392" i="1"/>
  <c r="M391" i="1"/>
  <c r="M390" i="1"/>
  <c r="M389" i="1"/>
  <c r="M388" i="1"/>
  <c r="M387" i="1"/>
  <c r="M386" i="1"/>
  <c r="M385" i="1"/>
  <c r="M384" i="1"/>
  <c r="M383" i="1"/>
  <c r="M382" i="1"/>
  <c r="M381" i="1"/>
  <c r="M380" i="1"/>
  <c r="M379" i="1"/>
  <c r="M378" i="1"/>
  <c r="M377" i="1"/>
  <c r="M376" i="1"/>
  <c r="M375" i="1"/>
  <c r="M374" i="1"/>
  <c r="M373" i="1"/>
  <c r="M372" i="1"/>
  <c r="M371" i="1"/>
  <c r="M370" i="1"/>
  <c r="M369" i="1"/>
  <c r="M368" i="1"/>
  <c r="M367" i="1"/>
  <c r="M366" i="1"/>
  <c r="M365" i="1"/>
  <c r="M364" i="1"/>
  <c r="M363" i="1"/>
  <c r="M362" i="1"/>
  <c r="M361" i="1"/>
  <c r="M360" i="1"/>
  <c r="M359" i="1"/>
  <c r="M358" i="1"/>
  <c r="M357" i="1"/>
  <c r="M356" i="1"/>
  <c r="M355" i="1"/>
  <c r="M354" i="1"/>
  <c r="M353" i="1"/>
  <c r="M352" i="1"/>
  <c r="M351" i="1"/>
  <c r="M350" i="1"/>
  <c r="M349" i="1"/>
  <c r="M348" i="1"/>
  <c r="M347" i="1"/>
  <c r="M346" i="1"/>
  <c r="M345" i="1"/>
  <c r="M344" i="1"/>
  <c r="M343" i="1"/>
  <c r="M342" i="1"/>
  <c r="M341" i="1"/>
  <c r="M340" i="1"/>
  <c r="M339" i="1"/>
  <c r="M338" i="1"/>
  <c r="M337" i="1"/>
  <c r="M336" i="1"/>
  <c r="M335" i="1"/>
  <c r="M334" i="1"/>
  <c r="M333" i="1"/>
  <c r="M332" i="1"/>
  <c r="M331" i="1"/>
  <c r="M330" i="1"/>
  <c r="M329" i="1"/>
  <c r="M328" i="1"/>
  <c r="M327" i="1"/>
  <c r="M326" i="1"/>
  <c r="M325" i="1"/>
  <c r="M324" i="1"/>
  <c r="M323" i="1"/>
  <c r="M322" i="1"/>
  <c r="M321" i="1"/>
  <c r="M320" i="1"/>
  <c r="M319" i="1"/>
  <c r="M318" i="1"/>
  <c r="M317" i="1"/>
  <c r="M316" i="1"/>
  <c r="M315" i="1"/>
  <c r="M314" i="1"/>
  <c r="M313" i="1"/>
  <c r="M312" i="1"/>
  <c r="M311" i="1"/>
  <c r="M310" i="1"/>
  <c r="M309" i="1"/>
  <c r="M308" i="1"/>
  <c r="M307" i="1"/>
  <c r="M306" i="1"/>
  <c r="M305" i="1"/>
  <c r="M304" i="1"/>
  <c r="M303" i="1"/>
  <c r="M302" i="1"/>
  <c r="M301" i="1"/>
  <c r="M300" i="1"/>
  <c r="M299" i="1"/>
  <c r="M298" i="1"/>
  <c r="M297" i="1"/>
  <c r="M296" i="1"/>
  <c r="M295" i="1"/>
  <c r="M294" i="1"/>
  <c r="M293" i="1"/>
  <c r="M292" i="1"/>
  <c r="M291" i="1"/>
  <c r="M290" i="1"/>
  <c r="M289" i="1"/>
  <c r="M288" i="1"/>
  <c r="M287" i="1"/>
  <c r="M286" i="1"/>
  <c r="M285" i="1"/>
  <c r="M284" i="1"/>
  <c r="M283" i="1"/>
  <c r="M282" i="1"/>
  <c r="M281" i="1"/>
  <c r="M280" i="1"/>
  <c r="M279" i="1"/>
  <c r="M278" i="1"/>
  <c r="M277" i="1"/>
  <c r="M276" i="1"/>
  <c r="M275" i="1"/>
  <c r="M274" i="1"/>
  <c r="M273" i="1"/>
  <c r="M272" i="1"/>
  <c r="M271" i="1"/>
  <c r="M270" i="1"/>
  <c r="M269" i="1"/>
  <c r="M268" i="1"/>
  <c r="M267" i="1"/>
  <c r="M266" i="1"/>
  <c r="M265" i="1"/>
  <c r="M264" i="1"/>
  <c r="M263" i="1"/>
  <c r="M262" i="1"/>
  <c r="M261" i="1"/>
  <c r="M260" i="1"/>
  <c r="M259" i="1"/>
  <c r="M258" i="1"/>
  <c r="M257" i="1"/>
  <c r="M256" i="1"/>
  <c r="M255" i="1"/>
  <c r="M254" i="1"/>
  <c r="M253" i="1"/>
  <c r="M252" i="1"/>
  <c r="M251" i="1"/>
  <c r="M250" i="1"/>
  <c r="M249" i="1"/>
  <c r="M248" i="1"/>
  <c r="M247" i="1"/>
  <c r="M246" i="1"/>
  <c r="M245" i="1"/>
  <c r="M244" i="1"/>
  <c r="M243" i="1"/>
  <c r="M242" i="1"/>
  <c r="M241" i="1"/>
  <c r="M240" i="1"/>
  <c r="M239" i="1"/>
  <c r="M238" i="1"/>
  <c r="M237" i="1"/>
  <c r="M236" i="1"/>
  <c r="M235" i="1"/>
  <c r="M234" i="1"/>
  <c r="M233" i="1"/>
  <c r="M232" i="1"/>
  <c r="M231" i="1"/>
  <c r="M230" i="1"/>
  <c r="M229" i="1"/>
  <c r="M228" i="1"/>
  <c r="M227" i="1"/>
  <c r="M226" i="1"/>
  <c r="M225" i="1"/>
  <c r="M224" i="1"/>
  <c r="M223" i="1"/>
  <c r="M222" i="1"/>
  <c r="M221" i="1"/>
  <c r="M220" i="1"/>
  <c r="M219" i="1"/>
  <c r="M218" i="1"/>
  <c r="M217" i="1"/>
  <c r="M216" i="1"/>
  <c r="M215" i="1"/>
  <c r="M214" i="1"/>
  <c r="M213" i="1"/>
  <c r="M212" i="1"/>
  <c r="M211" i="1"/>
  <c r="M210" i="1"/>
  <c r="M209" i="1"/>
  <c r="M208" i="1"/>
  <c r="M207" i="1"/>
  <c r="M206" i="1"/>
  <c r="M205" i="1"/>
  <c r="M204" i="1"/>
  <c r="M203" i="1"/>
  <c r="M202" i="1"/>
  <c r="M201" i="1"/>
  <c r="M200" i="1"/>
  <c r="M199" i="1"/>
  <c r="M198" i="1"/>
  <c r="M197" i="1"/>
  <c r="M196" i="1"/>
  <c r="M195" i="1"/>
  <c r="M194" i="1"/>
  <c r="M193" i="1"/>
  <c r="M192" i="1"/>
  <c r="M191" i="1"/>
  <c r="M190" i="1"/>
  <c r="M189" i="1"/>
  <c r="M188" i="1"/>
  <c r="M187" i="1"/>
  <c r="M186" i="1"/>
  <c r="M185" i="1"/>
  <c r="M184" i="1"/>
  <c r="M183" i="1"/>
  <c r="M182" i="1"/>
  <c r="M181" i="1"/>
  <c r="M180" i="1"/>
  <c r="M179" i="1"/>
  <c r="M178" i="1"/>
  <c r="M177" i="1"/>
  <c r="M176" i="1"/>
  <c r="M175" i="1"/>
  <c r="M174" i="1"/>
  <c r="M173" i="1"/>
  <c r="M172" i="1"/>
  <c r="M171" i="1"/>
  <c r="M170" i="1"/>
  <c r="M169" i="1"/>
  <c r="M168" i="1"/>
  <c r="M167" i="1"/>
  <c r="M166" i="1"/>
  <c r="M165" i="1"/>
  <c r="M164" i="1"/>
  <c r="M163" i="1"/>
  <c r="M162" i="1"/>
  <c r="M161" i="1"/>
  <c r="M160" i="1"/>
  <c r="M159" i="1"/>
  <c r="M158" i="1"/>
  <c r="M157" i="1"/>
  <c r="M156" i="1"/>
  <c r="M155" i="1"/>
  <c r="M154" i="1"/>
  <c r="M153" i="1"/>
  <c r="M152" i="1"/>
  <c r="M151" i="1"/>
  <c r="M150" i="1"/>
  <c r="M149" i="1"/>
  <c r="M148" i="1"/>
  <c r="M147" i="1"/>
  <c r="M146" i="1"/>
  <c r="M145" i="1"/>
  <c r="M144" i="1"/>
  <c r="M143" i="1"/>
  <c r="M142" i="1"/>
  <c r="M141" i="1"/>
  <c r="M140" i="1"/>
  <c r="M139" i="1"/>
  <c r="M138" i="1"/>
  <c r="M137" i="1"/>
  <c r="M136" i="1"/>
  <c r="M135" i="1"/>
  <c r="M134" i="1"/>
  <c r="M133" i="1"/>
  <c r="M132" i="1"/>
  <c r="M131" i="1"/>
  <c r="M130" i="1"/>
  <c r="M129" i="1"/>
  <c r="M128" i="1"/>
  <c r="M127" i="1"/>
  <c r="M126" i="1"/>
  <c r="M125" i="1"/>
  <c r="M124" i="1"/>
  <c r="M123" i="1"/>
  <c r="M122" i="1"/>
  <c r="M121" i="1"/>
  <c r="M120" i="1"/>
  <c r="M119" i="1"/>
  <c r="M118" i="1"/>
  <c r="M117" i="1"/>
  <c r="M116" i="1"/>
  <c r="M115" i="1"/>
  <c r="M114" i="1"/>
  <c r="M113" i="1"/>
  <c r="M112" i="1"/>
  <c r="M111" i="1"/>
  <c r="M110" i="1"/>
  <c r="M109" i="1"/>
  <c r="M108" i="1"/>
  <c r="M107" i="1"/>
  <c r="M106" i="1"/>
  <c r="M105" i="1"/>
  <c r="M104" i="1"/>
  <c r="M103" i="1"/>
  <c r="M102" i="1"/>
  <c r="M101" i="1"/>
  <c r="M100" i="1"/>
  <c r="M99" i="1"/>
  <c r="M98" i="1"/>
  <c r="M97" i="1"/>
  <c r="M96" i="1"/>
  <c r="M95" i="1"/>
  <c r="M94" i="1"/>
  <c r="M93" i="1"/>
  <c r="M92" i="1"/>
  <c r="M91" i="1"/>
  <c r="M90" i="1"/>
  <c r="M89" i="1"/>
  <c r="M88" i="1"/>
  <c r="M87" i="1"/>
  <c r="M86" i="1"/>
  <c r="M85" i="1"/>
  <c r="M84" i="1"/>
  <c r="M83" i="1"/>
  <c r="M82" i="1"/>
  <c r="M81" i="1"/>
  <c r="M80" i="1"/>
  <c r="M79" i="1"/>
  <c r="M78" i="1"/>
  <c r="M77" i="1"/>
  <c r="M76" i="1"/>
  <c r="M75" i="1"/>
  <c r="M74" i="1"/>
  <c r="M73" i="1"/>
  <c r="M72" i="1"/>
  <c r="M71" i="1"/>
  <c r="M70" i="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c r="M5" i="1"/>
  <c r="M4" i="1"/>
  <c r="M3" i="1"/>
  <c r="M566" i="1" s="1"/>
  <c r="M2" i="1"/>
  <c r="M565" i="1"/>
  <c r="K565" i="1"/>
  <c r="K564" i="1"/>
  <c r="K563" i="1"/>
  <c r="K562" i="1"/>
  <c r="K561" i="1"/>
  <c r="K560" i="1"/>
  <c r="K559" i="1"/>
  <c r="K558" i="1"/>
  <c r="K557" i="1"/>
  <c r="K556" i="1"/>
  <c r="K555" i="1"/>
  <c r="K554" i="1"/>
  <c r="K553" i="1"/>
  <c r="K552" i="1"/>
  <c r="K551" i="1"/>
  <c r="K550" i="1"/>
  <c r="K549" i="1"/>
  <c r="K548" i="1"/>
  <c r="K547" i="1"/>
  <c r="K546" i="1"/>
  <c r="K545" i="1"/>
  <c r="K544" i="1"/>
  <c r="K543" i="1"/>
  <c r="K542" i="1"/>
  <c r="K541" i="1"/>
  <c r="K540" i="1"/>
  <c r="K539" i="1"/>
  <c r="K538" i="1"/>
  <c r="K537" i="1"/>
  <c r="K536" i="1"/>
  <c r="K535" i="1"/>
  <c r="K534" i="1"/>
  <c r="K533" i="1"/>
  <c r="K532" i="1"/>
  <c r="K531" i="1"/>
  <c r="K530" i="1"/>
  <c r="K529" i="1"/>
  <c r="K528" i="1"/>
  <c r="K527" i="1"/>
  <c r="K526" i="1"/>
  <c r="K525" i="1"/>
  <c r="K524" i="1"/>
  <c r="K523" i="1"/>
  <c r="K522" i="1"/>
  <c r="K521" i="1"/>
  <c r="K520" i="1"/>
  <c r="K519" i="1"/>
  <c r="K518" i="1"/>
  <c r="K517" i="1"/>
  <c r="K516" i="1"/>
  <c r="K515" i="1"/>
  <c r="K514" i="1"/>
  <c r="K513" i="1"/>
  <c r="K512" i="1"/>
  <c r="K511" i="1"/>
  <c r="K510" i="1"/>
  <c r="K509" i="1"/>
  <c r="K508" i="1"/>
  <c r="K507" i="1"/>
  <c r="K506" i="1"/>
  <c r="K505" i="1"/>
  <c r="K504" i="1"/>
  <c r="K503" i="1"/>
  <c r="K502" i="1"/>
  <c r="K501" i="1"/>
  <c r="K500" i="1"/>
  <c r="K499" i="1"/>
  <c r="K498" i="1"/>
  <c r="K497" i="1"/>
  <c r="K496" i="1"/>
  <c r="K495" i="1"/>
  <c r="K494" i="1"/>
  <c r="K493" i="1"/>
  <c r="K492" i="1"/>
  <c r="K491" i="1"/>
  <c r="K490" i="1"/>
  <c r="K489" i="1"/>
  <c r="K488" i="1"/>
  <c r="K487" i="1"/>
  <c r="K486" i="1"/>
  <c r="K485" i="1"/>
  <c r="K484" i="1"/>
  <c r="K483" i="1"/>
  <c r="K482" i="1"/>
  <c r="K481" i="1"/>
  <c r="K480" i="1"/>
  <c r="K479" i="1"/>
  <c r="K478" i="1"/>
  <c r="K477" i="1"/>
  <c r="K476" i="1"/>
  <c r="K475" i="1"/>
  <c r="K474" i="1"/>
  <c r="K473" i="1"/>
  <c r="K472" i="1"/>
  <c r="K471" i="1"/>
  <c r="K470" i="1"/>
  <c r="K469" i="1"/>
  <c r="K468" i="1"/>
  <c r="K467" i="1"/>
  <c r="K466" i="1"/>
  <c r="K465" i="1"/>
  <c r="K464" i="1"/>
  <c r="K463" i="1"/>
  <c r="K462" i="1"/>
  <c r="K461" i="1"/>
  <c r="K460" i="1"/>
  <c r="K459" i="1"/>
  <c r="K458" i="1"/>
  <c r="K457" i="1"/>
  <c r="K456" i="1"/>
  <c r="K455" i="1"/>
  <c r="K454" i="1"/>
  <c r="K453" i="1"/>
  <c r="K452" i="1"/>
  <c r="K451" i="1"/>
  <c r="K450" i="1"/>
  <c r="K449" i="1"/>
  <c r="K448" i="1"/>
  <c r="K447" i="1"/>
  <c r="K446" i="1"/>
  <c r="K445" i="1"/>
  <c r="K444" i="1"/>
  <c r="K443" i="1"/>
  <c r="K442" i="1"/>
  <c r="K441" i="1"/>
  <c r="K440" i="1"/>
  <c r="K439" i="1"/>
  <c r="K438" i="1"/>
  <c r="K437" i="1"/>
  <c r="K436" i="1"/>
  <c r="K435" i="1"/>
  <c r="K434" i="1"/>
  <c r="K433" i="1"/>
  <c r="K432" i="1"/>
  <c r="K431" i="1"/>
  <c r="K430" i="1"/>
  <c r="K429" i="1"/>
  <c r="K428" i="1"/>
  <c r="K427" i="1"/>
  <c r="K426" i="1"/>
  <c r="K425" i="1"/>
  <c r="K424" i="1"/>
  <c r="K423" i="1"/>
  <c r="K422" i="1"/>
  <c r="K421" i="1"/>
  <c r="K420" i="1"/>
  <c r="K419" i="1"/>
  <c r="K418" i="1"/>
  <c r="K417" i="1"/>
  <c r="K416" i="1"/>
  <c r="K415" i="1"/>
  <c r="K414" i="1"/>
  <c r="K413" i="1"/>
  <c r="K412" i="1"/>
  <c r="K411" i="1"/>
  <c r="K410" i="1"/>
  <c r="K409" i="1"/>
  <c r="K408" i="1"/>
  <c r="K407" i="1"/>
  <c r="K406" i="1"/>
  <c r="K405" i="1"/>
  <c r="K404" i="1"/>
  <c r="K403" i="1"/>
  <c r="K402" i="1"/>
  <c r="K401" i="1"/>
  <c r="K400" i="1"/>
  <c r="K399" i="1"/>
  <c r="K398" i="1"/>
  <c r="K397" i="1"/>
  <c r="K396" i="1"/>
  <c r="K395" i="1"/>
  <c r="K394" i="1"/>
  <c r="K393" i="1"/>
  <c r="K392" i="1"/>
  <c r="K391" i="1"/>
  <c r="K390" i="1"/>
  <c r="K389" i="1"/>
  <c r="K388" i="1"/>
  <c r="K387" i="1"/>
  <c r="K386" i="1"/>
  <c r="K385" i="1"/>
  <c r="K384" i="1"/>
  <c r="K383" i="1"/>
  <c r="K382" i="1"/>
  <c r="K381" i="1"/>
  <c r="K380" i="1"/>
  <c r="K379" i="1"/>
  <c r="K378" i="1"/>
  <c r="K377" i="1"/>
  <c r="K376" i="1"/>
  <c r="K375" i="1"/>
  <c r="K374" i="1"/>
  <c r="K373" i="1"/>
  <c r="K372" i="1"/>
  <c r="K371" i="1"/>
  <c r="K370" i="1"/>
  <c r="K369" i="1"/>
  <c r="K368" i="1"/>
  <c r="K367" i="1"/>
  <c r="K366" i="1"/>
  <c r="K365" i="1"/>
  <c r="K364" i="1"/>
  <c r="K363" i="1"/>
  <c r="K362" i="1"/>
  <c r="K361" i="1"/>
  <c r="K360" i="1"/>
  <c r="K359" i="1"/>
  <c r="K358" i="1"/>
  <c r="K357" i="1"/>
  <c r="K356" i="1"/>
  <c r="K355" i="1"/>
  <c r="K354" i="1"/>
  <c r="K353" i="1"/>
  <c r="K352" i="1"/>
  <c r="K351" i="1"/>
  <c r="K350" i="1"/>
  <c r="K349" i="1"/>
  <c r="K348" i="1"/>
  <c r="K347" i="1"/>
  <c r="K346" i="1"/>
  <c r="K345" i="1"/>
  <c r="K344" i="1"/>
  <c r="K343" i="1"/>
  <c r="K342" i="1"/>
  <c r="K341" i="1"/>
  <c r="K340" i="1"/>
  <c r="K339" i="1"/>
  <c r="K338" i="1"/>
  <c r="K337" i="1"/>
  <c r="K336" i="1"/>
  <c r="K335" i="1"/>
  <c r="K334" i="1"/>
  <c r="K333" i="1"/>
  <c r="K332" i="1"/>
  <c r="K331" i="1"/>
  <c r="K330" i="1"/>
  <c r="K329" i="1"/>
  <c r="K328" i="1"/>
  <c r="K327" i="1"/>
  <c r="K326" i="1"/>
  <c r="K325" i="1"/>
  <c r="K324" i="1"/>
  <c r="K323" i="1"/>
  <c r="K322" i="1"/>
  <c r="K321" i="1"/>
  <c r="K320" i="1"/>
  <c r="K319" i="1"/>
  <c r="K318" i="1"/>
  <c r="K317" i="1"/>
  <c r="K316" i="1"/>
  <c r="K315" i="1"/>
  <c r="K314" i="1"/>
  <c r="K313" i="1"/>
  <c r="K312" i="1"/>
  <c r="K311" i="1"/>
  <c r="K310" i="1"/>
  <c r="K309" i="1"/>
  <c r="K308" i="1"/>
  <c r="K307" i="1"/>
  <c r="K306" i="1"/>
  <c r="K305" i="1"/>
  <c r="K304" i="1"/>
  <c r="K303" i="1"/>
  <c r="K302" i="1"/>
  <c r="K301" i="1"/>
  <c r="K300" i="1"/>
  <c r="K299" i="1"/>
  <c r="K298" i="1"/>
  <c r="K297" i="1"/>
  <c r="K296" i="1"/>
  <c r="K295" i="1"/>
  <c r="K294" i="1"/>
  <c r="K293" i="1"/>
  <c r="K292" i="1"/>
  <c r="K291" i="1"/>
  <c r="K290" i="1"/>
  <c r="K289" i="1"/>
  <c r="K288" i="1"/>
  <c r="K287" i="1"/>
  <c r="K286" i="1"/>
  <c r="K285" i="1"/>
  <c r="K284" i="1"/>
  <c r="K283" i="1"/>
  <c r="K282" i="1"/>
  <c r="K281" i="1"/>
  <c r="K280" i="1"/>
  <c r="K279" i="1"/>
  <c r="K278" i="1"/>
  <c r="K277" i="1"/>
  <c r="K276" i="1"/>
  <c r="K275" i="1"/>
  <c r="K274" i="1"/>
  <c r="K273" i="1"/>
  <c r="K272" i="1"/>
  <c r="K271" i="1"/>
  <c r="K270" i="1"/>
  <c r="K269" i="1"/>
  <c r="K268" i="1"/>
  <c r="K267" i="1"/>
  <c r="K266" i="1"/>
  <c r="K265" i="1"/>
  <c r="K264" i="1"/>
  <c r="K263" i="1"/>
  <c r="K262" i="1"/>
  <c r="K261" i="1"/>
  <c r="K260" i="1"/>
  <c r="K259" i="1"/>
  <c r="K258" i="1"/>
  <c r="K257" i="1"/>
  <c r="K256" i="1"/>
  <c r="K255" i="1"/>
  <c r="K254" i="1"/>
  <c r="K253" i="1"/>
  <c r="K252" i="1"/>
  <c r="K251" i="1"/>
  <c r="K250" i="1"/>
  <c r="K249" i="1"/>
  <c r="K248" i="1"/>
  <c r="K247" i="1"/>
  <c r="K246" i="1"/>
  <c r="K245" i="1"/>
  <c r="K244" i="1"/>
  <c r="K243" i="1"/>
  <c r="K242" i="1"/>
  <c r="K241" i="1"/>
  <c r="K240" i="1"/>
  <c r="K239" i="1"/>
  <c r="K238" i="1"/>
  <c r="K237" i="1"/>
  <c r="K236" i="1"/>
  <c r="K235" i="1"/>
  <c r="K234" i="1"/>
  <c r="K233" i="1"/>
  <c r="K232" i="1"/>
  <c r="K231" i="1"/>
  <c r="K230" i="1"/>
  <c r="K229" i="1"/>
  <c r="K228" i="1"/>
  <c r="K227" i="1"/>
  <c r="K226" i="1"/>
  <c r="K225" i="1"/>
  <c r="K224" i="1"/>
  <c r="K223" i="1"/>
  <c r="K222" i="1"/>
  <c r="K221" i="1"/>
  <c r="K220" i="1"/>
  <c r="K219" i="1"/>
  <c r="K218" i="1"/>
  <c r="K217" i="1"/>
  <c r="K216" i="1"/>
  <c r="K215" i="1"/>
  <c r="K214" i="1"/>
  <c r="K213" i="1"/>
  <c r="K212" i="1"/>
  <c r="K211" i="1"/>
  <c r="K210" i="1"/>
  <c r="K209" i="1"/>
  <c r="K208" i="1"/>
  <c r="K207" i="1"/>
  <c r="K206" i="1"/>
  <c r="K205" i="1"/>
  <c r="K204" i="1"/>
  <c r="K203" i="1"/>
  <c r="K202" i="1"/>
  <c r="K201" i="1"/>
  <c r="K200" i="1"/>
  <c r="K199" i="1"/>
  <c r="K198" i="1"/>
  <c r="K197" i="1"/>
  <c r="K196" i="1"/>
  <c r="K195" i="1"/>
  <c r="K194" i="1"/>
  <c r="K193" i="1"/>
  <c r="K192" i="1"/>
  <c r="K191" i="1"/>
  <c r="K190" i="1"/>
  <c r="K189" i="1"/>
  <c r="K188" i="1"/>
  <c r="K187" i="1"/>
  <c r="K186" i="1"/>
  <c r="K185" i="1"/>
  <c r="K184" i="1"/>
  <c r="K183" i="1"/>
  <c r="K182" i="1"/>
  <c r="K181" i="1"/>
  <c r="K180" i="1"/>
  <c r="K179" i="1"/>
  <c r="K178" i="1"/>
  <c r="K177" i="1"/>
  <c r="K176" i="1"/>
  <c r="K175" i="1"/>
  <c r="K174" i="1"/>
  <c r="K173" i="1"/>
  <c r="K172" i="1"/>
  <c r="K171" i="1"/>
  <c r="K170" i="1"/>
  <c r="K169" i="1"/>
  <c r="K168" i="1"/>
  <c r="K167" i="1"/>
  <c r="K166" i="1"/>
  <c r="K165" i="1"/>
  <c r="K164" i="1"/>
  <c r="K163" i="1"/>
  <c r="K162" i="1"/>
  <c r="K161" i="1"/>
  <c r="K160" i="1"/>
  <c r="K159" i="1"/>
  <c r="K158" i="1"/>
  <c r="K157" i="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7" i="1"/>
  <c r="K116" i="1"/>
  <c r="K115" i="1"/>
  <c r="K114" i="1"/>
  <c r="K113" i="1"/>
  <c r="K112" i="1"/>
  <c r="K111" i="1"/>
  <c r="K110" i="1"/>
  <c r="K109" i="1"/>
  <c r="K108" i="1"/>
  <c r="K107" i="1"/>
  <c r="K106" i="1"/>
  <c r="K105" i="1"/>
  <c r="K104" i="1"/>
  <c r="K103" i="1"/>
  <c r="K102" i="1"/>
  <c r="K101" i="1"/>
  <c r="K100" i="1"/>
  <c r="K99" i="1"/>
  <c r="K98" i="1"/>
  <c r="K97" i="1"/>
  <c r="K96" i="1"/>
  <c r="K95" i="1"/>
  <c r="K94" i="1"/>
  <c r="K93" i="1"/>
  <c r="K92" i="1"/>
  <c r="K91" i="1"/>
  <c r="K90" i="1"/>
  <c r="K89" i="1"/>
  <c r="K88" i="1"/>
  <c r="K87" i="1"/>
  <c r="K86" i="1"/>
  <c r="K85" i="1"/>
  <c r="K84" i="1"/>
  <c r="K83" i="1"/>
  <c r="K82" i="1"/>
  <c r="K81" i="1"/>
  <c r="K80" i="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 r="K7" i="1"/>
  <c r="K566" i="1" s="1"/>
  <c r="K6" i="1"/>
  <c r="K5" i="1"/>
  <c r="K4" i="1"/>
  <c r="K3" i="1"/>
  <c r="K2" i="1"/>
  <c r="R566" i="1"/>
  <c r="L566" i="1"/>
  <c r="I566" i="1"/>
  <c r="J566" i="1"/>
  <c r="F566" i="1"/>
  <c r="G566" i="1"/>
  <c r="H566" i="1"/>
  <c r="A566" i="3"/>
  <c r="F565" i="3"/>
  <c r="A565" i="3"/>
  <c r="F564" i="3"/>
  <c r="A564" i="3"/>
  <c r="A563" i="3"/>
  <c r="A562" i="3"/>
  <c r="A561" i="3"/>
  <c r="F560" i="3"/>
  <c r="A560" i="3"/>
  <c r="F559" i="3"/>
  <c r="A559" i="3"/>
  <c r="A558" i="3"/>
  <c r="A557" i="3"/>
  <c r="F556" i="3"/>
  <c r="A556" i="3"/>
  <c r="A555" i="3"/>
  <c r="A554" i="3"/>
  <c r="F553" i="3"/>
  <c r="A553" i="3"/>
  <c r="A552" i="3"/>
  <c r="A551" i="3"/>
  <c r="A550" i="3"/>
  <c r="A549" i="3"/>
  <c r="A548" i="3"/>
  <c r="F547" i="3"/>
  <c r="A547" i="3"/>
  <c r="F546" i="3"/>
  <c r="A546" i="3"/>
  <c r="A545" i="3"/>
  <c r="F544" i="3"/>
  <c r="A544" i="3"/>
  <c r="A543" i="3"/>
  <c r="F542" i="3"/>
  <c r="A542" i="3"/>
  <c r="F541" i="3"/>
  <c r="A541" i="3"/>
  <c r="A540" i="3"/>
  <c r="A539" i="3"/>
  <c r="F538" i="3"/>
  <c r="A538" i="3"/>
  <c r="A537" i="3"/>
  <c r="A536" i="3"/>
  <c r="F535" i="3"/>
  <c r="A535" i="3"/>
  <c r="A534" i="3"/>
  <c r="A533" i="3"/>
  <c r="A532" i="3"/>
  <c r="A531" i="3"/>
  <c r="A530" i="3"/>
  <c r="F529" i="3"/>
  <c r="A529" i="3"/>
  <c r="F528" i="3"/>
  <c r="A528" i="3"/>
  <c r="A527" i="3"/>
  <c r="F526" i="3"/>
  <c r="A526" i="3"/>
  <c r="A525" i="3"/>
  <c r="F524" i="3"/>
  <c r="A524" i="3"/>
  <c r="F523" i="3"/>
  <c r="A523" i="3"/>
  <c r="A522" i="3"/>
  <c r="A521" i="3"/>
  <c r="F520" i="3"/>
  <c r="A520" i="3"/>
  <c r="A519" i="3"/>
  <c r="A518" i="3"/>
  <c r="F517" i="3"/>
  <c r="A517" i="3"/>
  <c r="A516" i="3"/>
  <c r="A515" i="3"/>
  <c r="A514" i="3"/>
  <c r="A513" i="3"/>
  <c r="A512" i="3"/>
  <c r="F511" i="3"/>
  <c r="A511" i="3"/>
  <c r="F510" i="3"/>
  <c r="A510" i="3"/>
  <c r="A509" i="3"/>
  <c r="F508" i="3"/>
  <c r="A508" i="3"/>
  <c r="A507" i="3"/>
  <c r="F506" i="3"/>
  <c r="A506" i="3"/>
  <c r="F505" i="3"/>
  <c r="A505" i="3"/>
  <c r="A504" i="3"/>
  <c r="A503" i="3"/>
  <c r="F502" i="3"/>
  <c r="A502" i="3"/>
  <c r="A501" i="3"/>
  <c r="A500" i="3"/>
  <c r="F499" i="3"/>
  <c r="A499" i="3"/>
  <c r="A498" i="3"/>
  <c r="A497" i="3"/>
  <c r="A496" i="3"/>
  <c r="A495" i="3"/>
  <c r="A494" i="3"/>
  <c r="F493" i="3"/>
  <c r="A493" i="3"/>
  <c r="F492" i="3"/>
  <c r="A492" i="3"/>
  <c r="A491" i="3"/>
  <c r="F490" i="3"/>
  <c r="A490" i="3"/>
  <c r="A489" i="3"/>
  <c r="F488" i="3"/>
  <c r="A488" i="3"/>
  <c r="F487" i="3"/>
  <c r="A487" i="3"/>
  <c r="A486" i="3"/>
  <c r="A485" i="3"/>
  <c r="F484" i="3"/>
  <c r="A484" i="3"/>
  <c r="A483" i="3"/>
  <c r="A482" i="3"/>
  <c r="F481" i="3"/>
  <c r="A481" i="3"/>
  <c r="A480" i="3"/>
  <c r="A479" i="3"/>
  <c r="A478" i="3"/>
  <c r="A477" i="3"/>
  <c r="A476" i="3"/>
  <c r="F475" i="3"/>
  <c r="A475" i="3"/>
  <c r="F474" i="3"/>
  <c r="A474" i="3"/>
  <c r="A473" i="3"/>
  <c r="F472" i="3"/>
  <c r="A472" i="3"/>
  <c r="A471" i="3"/>
  <c r="F470" i="3"/>
  <c r="A470" i="3"/>
  <c r="F469" i="3"/>
  <c r="A469" i="3"/>
  <c r="A468" i="3"/>
  <c r="A467" i="3"/>
  <c r="F466" i="3"/>
  <c r="A466" i="3"/>
  <c r="A465" i="3"/>
  <c r="A464" i="3"/>
  <c r="F463" i="3"/>
  <c r="A463" i="3"/>
  <c r="A462" i="3"/>
  <c r="A461" i="3"/>
  <c r="F460" i="3"/>
  <c r="A460" i="3"/>
  <c r="A459" i="3"/>
  <c r="A458" i="3"/>
  <c r="F457" i="3"/>
  <c r="A457" i="3"/>
  <c r="F456" i="3"/>
  <c r="A456" i="3"/>
  <c r="A455" i="3"/>
  <c r="F454" i="3"/>
  <c r="A454" i="3"/>
  <c r="A453" i="3"/>
  <c r="F452" i="3"/>
  <c r="A452" i="3"/>
  <c r="F451" i="3"/>
  <c r="A451" i="3"/>
  <c r="A450" i="3"/>
  <c r="A449" i="3"/>
  <c r="F448" i="3"/>
  <c r="A448" i="3"/>
  <c r="A447" i="3"/>
  <c r="A446" i="3"/>
  <c r="F445" i="3"/>
  <c r="A445" i="3"/>
  <c r="A444" i="3"/>
  <c r="A443" i="3"/>
  <c r="F442" i="3"/>
  <c r="A442" i="3"/>
  <c r="A441" i="3"/>
  <c r="A440" i="3"/>
  <c r="F439" i="3"/>
  <c r="A439" i="3"/>
  <c r="F438" i="3"/>
  <c r="A438" i="3"/>
  <c r="A437" i="3"/>
  <c r="F436" i="3"/>
  <c r="A436" i="3"/>
  <c r="A435" i="3"/>
  <c r="F434" i="3"/>
  <c r="A434" i="3"/>
  <c r="F433" i="3"/>
  <c r="A433" i="3"/>
  <c r="A432" i="3"/>
  <c r="A431" i="3"/>
  <c r="F430" i="3"/>
  <c r="A430" i="3"/>
  <c r="A429" i="3"/>
  <c r="A428" i="3"/>
  <c r="F427" i="3"/>
  <c r="A427" i="3"/>
  <c r="A426" i="3"/>
  <c r="A425" i="3"/>
  <c r="F424" i="3"/>
  <c r="A424" i="3"/>
  <c r="A423" i="3"/>
  <c r="A422" i="3"/>
  <c r="F421" i="3"/>
  <c r="A421" i="3"/>
  <c r="F420" i="3"/>
  <c r="A420" i="3"/>
  <c r="A419" i="3"/>
  <c r="F418" i="3"/>
  <c r="A418" i="3"/>
  <c r="A417" i="3"/>
  <c r="F416" i="3"/>
  <c r="A416" i="3"/>
  <c r="A415" i="3"/>
  <c r="F414" i="3"/>
  <c r="A414" i="3"/>
  <c r="A413" i="3"/>
  <c r="F412" i="3"/>
  <c r="A412" i="3"/>
  <c r="A411" i="3"/>
  <c r="F410" i="3"/>
  <c r="A410" i="3"/>
  <c r="A409" i="3"/>
  <c r="F408" i="3"/>
  <c r="A408" i="3"/>
  <c r="A407" i="3"/>
  <c r="F406" i="3"/>
  <c r="A406" i="3"/>
  <c r="A405" i="3"/>
  <c r="F404" i="3"/>
  <c r="A404" i="3"/>
  <c r="A403" i="3"/>
  <c r="F402" i="3"/>
  <c r="A402" i="3"/>
  <c r="A401" i="3"/>
  <c r="F400" i="3"/>
  <c r="A400" i="3"/>
  <c r="A399" i="3"/>
  <c r="F398" i="3"/>
  <c r="A398" i="3"/>
  <c r="A397" i="3"/>
  <c r="F396" i="3"/>
  <c r="A396" i="3"/>
  <c r="A395" i="3"/>
  <c r="F394" i="3"/>
  <c r="A394" i="3"/>
  <c r="A393" i="3"/>
  <c r="F392" i="3"/>
  <c r="A392" i="3"/>
  <c r="A391" i="3"/>
  <c r="F390" i="3"/>
  <c r="A390" i="3"/>
  <c r="A389" i="3"/>
  <c r="F388" i="3"/>
  <c r="A388" i="3"/>
  <c r="A387" i="3"/>
  <c r="F386" i="3"/>
  <c r="A386" i="3"/>
  <c r="A385" i="3"/>
  <c r="F384" i="3"/>
  <c r="A384" i="3"/>
  <c r="A383" i="3"/>
  <c r="F382" i="3"/>
  <c r="A382" i="3"/>
  <c r="A381" i="3"/>
  <c r="F380" i="3"/>
  <c r="A380" i="3"/>
  <c r="A379" i="3"/>
  <c r="F378" i="3"/>
  <c r="A378" i="3"/>
  <c r="A377" i="3"/>
  <c r="F376" i="3"/>
  <c r="A376" i="3"/>
  <c r="A375" i="3"/>
  <c r="F374" i="3"/>
  <c r="A374" i="3"/>
  <c r="A373" i="3"/>
  <c r="F372" i="3"/>
  <c r="A372" i="3"/>
  <c r="A371" i="3"/>
  <c r="F370" i="3"/>
  <c r="A370" i="3"/>
  <c r="A369" i="3"/>
  <c r="F368" i="3"/>
  <c r="A368" i="3"/>
  <c r="A367" i="3"/>
  <c r="F366" i="3"/>
  <c r="A366" i="3"/>
  <c r="A365" i="3"/>
  <c r="F364" i="3"/>
  <c r="A364" i="3"/>
  <c r="A363" i="3"/>
  <c r="F362" i="3"/>
  <c r="A362" i="3"/>
  <c r="A361" i="3"/>
  <c r="F360" i="3"/>
  <c r="A360" i="3"/>
  <c r="A359" i="3"/>
  <c r="F358" i="3"/>
  <c r="A358" i="3"/>
  <c r="A357" i="3"/>
  <c r="F356" i="3"/>
  <c r="A356" i="3"/>
  <c r="A355" i="3"/>
  <c r="F354" i="3"/>
  <c r="A354" i="3"/>
  <c r="A353" i="3"/>
  <c r="F352" i="3"/>
  <c r="A352" i="3"/>
  <c r="A351" i="3"/>
  <c r="F350" i="3"/>
  <c r="A350" i="3"/>
  <c r="A349" i="3"/>
  <c r="F348" i="3"/>
  <c r="A348" i="3"/>
  <c r="A347" i="3"/>
  <c r="F346" i="3"/>
  <c r="A346" i="3"/>
  <c r="A345" i="3"/>
  <c r="F344" i="3"/>
  <c r="A344" i="3"/>
  <c r="A343" i="3"/>
  <c r="F342" i="3"/>
  <c r="A342" i="3"/>
  <c r="A341" i="3"/>
  <c r="F340" i="3"/>
  <c r="A340" i="3"/>
  <c r="A339" i="3"/>
  <c r="F338" i="3"/>
  <c r="A338" i="3"/>
  <c r="A337" i="3"/>
  <c r="F336" i="3"/>
  <c r="A336" i="3"/>
  <c r="A335" i="3"/>
  <c r="F334" i="3"/>
  <c r="A334" i="3"/>
  <c r="A333" i="3"/>
  <c r="F332" i="3"/>
  <c r="A332" i="3"/>
  <c r="A331" i="3"/>
  <c r="F330" i="3"/>
  <c r="A330" i="3"/>
  <c r="A329" i="3"/>
  <c r="F328" i="3"/>
  <c r="A328" i="3"/>
  <c r="A327" i="3"/>
  <c r="F326" i="3"/>
  <c r="A326" i="3"/>
  <c r="A325" i="3"/>
  <c r="F324" i="3"/>
  <c r="A324" i="3"/>
  <c r="A323" i="3"/>
  <c r="F322" i="3"/>
  <c r="A322" i="3"/>
  <c r="A321" i="3"/>
  <c r="F320" i="3"/>
  <c r="A320" i="3"/>
  <c r="A319" i="3"/>
  <c r="F318" i="3"/>
  <c r="A318" i="3"/>
  <c r="A317" i="3"/>
  <c r="F316" i="3"/>
  <c r="A316" i="3"/>
  <c r="A315" i="3"/>
  <c r="F314" i="3"/>
  <c r="A314" i="3"/>
  <c r="A313" i="3"/>
  <c r="F312" i="3"/>
  <c r="A312" i="3"/>
  <c r="A311" i="3"/>
  <c r="F310" i="3"/>
  <c r="A310" i="3"/>
  <c r="A309" i="3"/>
  <c r="F308" i="3"/>
  <c r="A308" i="3"/>
  <c r="A307" i="3"/>
  <c r="F306" i="3"/>
  <c r="A306" i="3"/>
  <c r="A305" i="3"/>
  <c r="F304" i="3"/>
  <c r="A304" i="3"/>
  <c r="A303" i="3"/>
  <c r="F302" i="3"/>
  <c r="A302" i="3"/>
  <c r="A301" i="3"/>
  <c r="F300" i="3"/>
  <c r="A300" i="3"/>
  <c r="A299" i="3"/>
  <c r="F298" i="3"/>
  <c r="A298" i="3"/>
  <c r="A297" i="3"/>
  <c r="F296" i="3"/>
  <c r="A296" i="3"/>
  <c r="A295" i="3"/>
  <c r="F294" i="3"/>
  <c r="A294" i="3"/>
  <c r="A293" i="3"/>
  <c r="F292" i="3"/>
  <c r="A292" i="3"/>
  <c r="A291" i="3"/>
  <c r="F290" i="3"/>
  <c r="A290" i="3"/>
  <c r="A289" i="3"/>
  <c r="F288" i="3"/>
  <c r="A288" i="3"/>
  <c r="A287" i="3"/>
  <c r="F286" i="3"/>
  <c r="A286" i="3"/>
  <c r="A285" i="3"/>
  <c r="F284" i="3"/>
  <c r="A284" i="3"/>
  <c r="A283" i="3"/>
  <c r="F282" i="3"/>
  <c r="A282" i="3"/>
  <c r="A281" i="3"/>
  <c r="F280" i="3"/>
  <c r="A280" i="3"/>
  <c r="A279" i="3"/>
  <c r="F278" i="3"/>
  <c r="A278" i="3"/>
  <c r="A277" i="3"/>
  <c r="F276" i="3"/>
  <c r="A276" i="3"/>
  <c r="A275" i="3"/>
  <c r="F274" i="3"/>
  <c r="A274" i="3"/>
  <c r="A273" i="3"/>
  <c r="F272" i="3"/>
  <c r="A272" i="3"/>
  <c r="A271" i="3"/>
  <c r="F270" i="3"/>
  <c r="A270" i="3"/>
  <c r="A269" i="3"/>
  <c r="F268" i="3"/>
  <c r="A268" i="3"/>
  <c r="A267" i="3"/>
  <c r="F266" i="3"/>
  <c r="A266" i="3"/>
  <c r="A265" i="3"/>
  <c r="F264" i="3"/>
  <c r="A264" i="3"/>
  <c r="A263" i="3"/>
  <c r="F262" i="3"/>
  <c r="A262" i="3"/>
  <c r="A261" i="3"/>
  <c r="F260" i="3"/>
  <c r="A260" i="3"/>
  <c r="A259" i="3"/>
  <c r="F258" i="3"/>
  <c r="A258" i="3"/>
  <c r="A257" i="3"/>
  <c r="F256" i="3"/>
  <c r="A256" i="3"/>
  <c r="A255" i="3"/>
  <c r="F254" i="3"/>
  <c r="A254" i="3"/>
  <c r="A253" i="3"/>
  <c r="F252" i="3"/>
  <c r="A252" i="3"/>
  <c r="A251" i="3"/>
  <c r="F250" i="3"/>
  <c r="A250" i="3"/>
  <c r="A249" i="3"/>
  <c r="F248" i="3"/>
  <c r="A248" i="3"/>
  <c r="A247" i="3"/>
  <c r="F246" i="3"/>
  <c r="A246" i="3"/>
  <c r="F245" i="3"/>
  <c r="A245" i="3"/>
  <c r="F244" i="3"/>
  <c r="A244" i="3"/>
  <c r="A243" i="3"/>
  <c r="A242" i="3"/>
  <c r="A241" i="3"/>
  <c r="A240" i="3"/>
  <c r="F239" i="3"/>
  <c r="A239" i="3"/>
  <c r="F238" i="3"/>
  <c r="A238" i="3"/>
  <c r="A237" i="3"/>
  <c r="F236" i="3"/>
  <c r="A236" i="3"/>
  <c r="A235" i="3"/>
  <c r="F234" i="3"/>
  <c r="A234" i="3"/>
  <c r="F233" i="3"/>
  <c r="A233" i="3"/>
  <c r="A232" i="3"/>
  <c r="A231" i="3"/>
  <c r="F230" i="3"/>
  <c r="A230" i="3"/>
  <c r="A229" i="3"/>
  <c r="A228" i="3"/>
  <c r="F227" i="3"/>
  <c r="A227" i="3"/>
  <c r="A226" i="3"/>
  <c r="A225" i="3"/>
  <c r="F224" i="3"/>
  <c r="A224" i="3"/>
  <c r="A223" i="3"/>
  <c r="A222" i="3"/>
  <c r="F221" i="3"/>
  <c r="A221" i="3"/>
  <c r="F220" i="3"/>
  <c r="A220" i="3"/>
  <c r="A219" i="3"/>
  <c r="F218" i="3"/>
  <c r="A218" i="3"/>
  <c r="A217" i="3"/>
  <c r="F216" i="3"/>
  <c r="A216" i="3"/>
  <c r="F215" i="3"/>
  <c r="A215" i="3"/>
  <c r="A214" i="3"/>
  <c r="A213" i="3"/>
  <c r="F212" i="3"/>
  <c r="A212" i="3"/>
  <c r="A211" i="3"/>
  <c r="A210" i="3"/>
  <c r="F209" i="3"/>
  <c r="A209" i="3"/>
  <c r="A208" i="3"/>
  <c r="A207" i="3"/>
  <c r="F206" i="3"/>
  <c r="A206" i="3"/>
  <c r="A205" i="3"/>
  <c r="F204" i="3"/>
  <c r="A204" i="3"/>
  <c r="F203" i="3"/>
  <c r="A203" i="3"/>
  <c r="F202" i="3"/>
  <c r="A202" i="3"/>
  <c r="A201" i="3"/>
  <c r="A200" i="3"/>
  <c r="A199" i="3"/>
  <c r="F198" i="3"/>
  <c r="A198" i="3"/>
  <c r="F197" i="3"/>
  <c r="A197" i="3"/>
  <c r="F196" i="3"/>
  <c r="A196" i="3"/>
  <c r="A195" i="3"/>
  <c r="A194" i="3"/>
  <c r="A193" i="3"/>
  <c r="F192" i="3"/>
  <c r="A192" i="3"/>
  <c r="F191" i="3"/>
  <c r="A191" i="3"/>
  <c r="F190" i="3"/>
  <c r="A190" i="3"/>
  <c r="A189" i="3"/>
  <c r="F188" i="3"/>
  <c r="A188" i="3"/>
  <c r="A187" i="3"/>
  <c r="F186" i="3"/>
  <c r="A186" i="3"/>
  <c r="F185" i="3"/>
  <c r="A185" i="3"/>
  <c r="F184" i="3"/>
  <c r="A184" i="3"/>
  <c r="A183" i="3"/>
  <c r="F182" i="3"/>
  <c r="A182" i="3"/>
  <c r="A181" i="3"/>
  <c r="F180" i="3"/>
  <c r="A180" i="3"/>
  <c r="F179" i="3"/>
  <c r="A179" i="3"/>
  <c r="F178" i="3"/>
  <c r="A178" i="3"/>
  <c r="A177" i="3"/>
  <c r="A176" i="3"/>
  <c r="A175" i="3"/>
  <c r="F174" i="3"/>
  <c r="A174" i="3"/>
  <c r="F173" i="3"/>
  <c r="A173" i="3"/>
  <c r="F172" i="3"/>
  <c r="A172" i="3"/>
  <c r="A171" i="3"/>
  <c r="F170" i="3"/>
  <c r="A170" i="3"/>
  <c r="F169" i="3"/>
  <c r="A169" i="3"/>
  <c r="A168" i="3"/>
  <c r="F167" i="3"/>
  <c r="A167" i="3"/>
  <c r="A166" i="3"/>
  <c r="A165" i="3"/>
  <c r="F164" i="3"/>
  <c r="A164" i="3"/>
  <c r="A163" i="3"/>
  <c r="A162" i="3"/>
  <c r="F161" i="3"/>
  <c r="A161" i="3"/>
  <c r="F160" i="3"/>
  <c r="A160" i="3"/>
  <c r="A159" i="3"/>
  <c r="F158" i="3"/>
  <c r="A158" i="3"/>
  <c r="A157" i="3"/>
  <c r="F156" i="3"/>
  <c r="A156" i="3"/>
  <c r="F155" i="3"/>
  <c r="A155" i="3"/>
  <c r="F154" i="3"/>
  <c r="A154" i="3"/>
  <c r="A153" i="3"/>
  <c r="F152" i="3"/>
  <c r="A152" i="3"/>
  <c r="A151" i="3"/>
  <c r="A150" i="3"/>
  <c r="F149" i="3"/>
  <c r="A149" i="3"/>
  <c r="A148" i="3"/>
  <c r="A147" i="3"/>
  <c r="F146" i="3"/>
  <c r="A146" i="3"/>
  <c r="A145" i="3"/>
  <c r="A144" i="3"/>
  <c r="F143" i="3"/>
  <c r="A143" i="3"/>
  <c r="F142" i="3"/>
  <c r="A142" i="3"/>
  <c r="A141" i="3"/>
  <c r="F140" i="3"/>
  <c r="A140" i="3"/>
  <c r="A139" i="3"/>
  <c r="F138" i="3"/>
  <c r="A138" i="3"/>
  <c r="F137" i="3"/>
  <c r="A137" i="3"/>
  <c r="F136" i="3"/>
  <c r="A136" i="3"/>
  <c r="A135" i="3"/>
  <c r="F134" i="3"/>
  <c r="A134" i="3"/>
  <c r="A133" i="3"/>
  <c r="F132" i="3"/>
  <c r="A132" i="3"/>
  <c r="F131" i="3"/>
  <c r="A131" i="3"/>
  <c r="F130" i="3"/>
  <c r="A130" i="3"/>
  <c r="A129" i="3"/>
  <c r="F128" i="3"/>
  <c r="A128" i="3"/>
  <c r="A127" i="3"/>
  <c r="F126" i="3"/>
  <c r="A126" i="3"/>
  <c r="F125" i="3"/>
  <c r="A125" i="3"/>
  <c r="F124" i="3"/>
  <c r="A124" i="3"/>
  <c r="A123" i="3"/>
  <c r="F122" i="3"/>
  <c r="A122" i="3"/>
  <c r="A121" i="3"/>
  <c r="F120" i="3"/>
  <c r="A120" i="3"/>
  <c r="F119" i="3"/>
  <c r="A119" i="3"/>
  <c r="F118" i="3"/>
  <c r="A118" i="3"/>
  <c r="A117" i="3"/>
  <c r="F116" i="3"/>
  <c r="A116" i="3"/>
  <c r="A115" i="3"/>
  <c r="F114" i="3"/>
  <c r="A114" i="3"/>
  <c r="F113" i="3"/>
  <c r="A113" i="3"/>
  <c r="F112" i="3"/>
  <c r="A112" i="3"/>
  <c r="A111" i="3"/>
  <c r="F110" i="3"/>
  <c r="A110" i="3"/>
  <c r="A109" i="3"/>
  <c r="F108" i="3"/>
  <c r="A108" i="3"/>
  <c r="F107" i="3"/>
  <c r="A107" i="3"/>
  <c r="F106" i="3"/>
  <c r="A106" i="3"/>
  <c r="A105" i="3"/>
  <c r="F104" i="3"/>
  <c r="A104" i="3"/>
  <c r="A103" i="3"/>
  <c r="F102" i="3"/>
  <c r="A102" i="3"/>
  <c r="F101" i="3"/>
  <c r="A101" i="3"/>
  <c r="F100" i="3"/>
  <c r="A100" i="3"/>
  <c r="A99" i="3"/>
  <c r="F98" i="3"/>
  <c r="A98" i="3"/>
  <c r="A97" i="3"/>
  <c r="F96" i="3"/>
  <c r="A96" i="3"/>
  <c r="F95" i="3"/>
  <c r="A95" i="3"/>
  <c r="F94" i="3"/>
  <c r="A94" i="3"/>
  <c r="A93" i="3"/>
  <c r="F92" i="3"/>
  <c r="A92" i="3"/>
  <c r="A91" i="3"/>
  <c r="F90" i="3"/>
  <c r="A90" i="3"/>
  <c r="F89" i="3"/>
  <c r="A89" i="3"/>
  <c r="F88" i="3"/>
  <c r="A88" i="3"/>
  <c r="A87" i="3"/>
  <c r="F86" i="3"/>
  <c r="A86" i="3"/>
  <c r="A85" i="3"/>
  <c r="F84" i="3"/>
  <c r="A84" i="3"/>
  <c r="F83" i="3"/>
  <c r="A83" i="3"/>
  <c r="F82" i="3"/>
  <c r="A82" i="3"/>
  <c r="A81" i="3"/>
  <c r="F80" i="3"/>
  <c r="A80" i="3"/>
  <c r="A79" i="3"/>
  <c r="F78" i="3"/>
  <c r="A78" i="3"/>
  <c r="F77" i="3"/>
  <c r="A77" i="3"/>
  <c r="F76" i="3"/>
  <c r="A76" i="3"/>
  <c r="A75" i="3"/>
  <c r="F74" i="3"/>
  <c r="A74" i="3"/>
  <c r="A73" i="3"/>
  <c r="F72" i="3"/>
  <c r="A72" i="3"/>
  <c r="F71" i="3"/>
  <c r="A71" i="3"/>
  <c r="F70" i="3"/>
  <c r="A70" i="3"/>
  <c r="A69" i="3"/>
  <c r="F68" i="3"/>
  <c r="A68" i="3"/>
  <c r="A67" i="3"/>
  <c r="F66" i="3"/>
  <c r="A66" i="3"/>
  <c r="F65" i="3"/>
  <c r="A65" i="3"/>
  <c r="F64" i="3"/>
  <c r="A64" i="3"/>
  <c r="A63" i="3"/>
  <c r="F62" i="3"/>
  <c r="A62" i="3"/>
  <c r="A61" i="3"/>
  <c r="F60" i="3"/>
  <c r="A60" i="3"/>
  <c r="F59" i="3"/>
  <c r="A59" i="3"/>
  <c r="F58" i="3"/>
  <c r="A58" i="3"/>
  <c r="A57" i="3"/>
  <c r="F56" i="3"/>
  <c r="A56" i="3"/>
  <c r="A55" i="3"/>
  <c r="F54" i="3"/>
  <c r="A54" i="3"/>
  <c r="F53" i="3"/>
  <c r="A53" i="3"/>
  <c r="F52" i="3"/>
  <c r="A52" i="3"/>
  <c r="A51" i="3"/>
  <c r="F50" i="3"/>
  <c r="A50" i="3"/>
  <c r="A49" i="3"/>
  <c r="F48" i="3"/>
  <c r="A48" i="3"/>
  <c r="F47" i="3"/>
  <c r="A47" i="3"/>
  <c r="F46" i="3"/>
  <c r="A46" i="3"/>
  <c r="A45" i="3"/>
  <c r="F44" i="3"/>
  <c r="A44" i="3"/>
  <c r="A43" i="3"/>
  <c r="F42" i="3"/>
  <c r="A42" i="3"/>
  <c r="F41" i="3"/>
  <c r="A41" i="3"/>
  <c r="F40" i="3"/>
  <c r="A40" i="3"/>
  <c r="A39" i="3"/>
  <c r="F38" i="3"/>
  <c r="A38" i="3"/>
  <c r="A37" i="3"/>
  <c r="F36" i="3"/>
  <c r="A36" i="3"/>
  <c r="F35" i="3"/>
  <c r="A35" i="3"/>
  <c r="F34" i="3"/>
  <c r="A34" i="3"/>
  <c r="A33" i="3"/>
  <c r="F32" i="3"/>
  <c r="A32" i="3"/>
  <c r="A31" i="3"/>
  <c r="F30" i="3"/>
  <c r="A30" i="3"/>
  <c r="F29" i="3"/>
  <c r="A29" i="3"/>
  <c r="F28" i="3"/>
  <c r="A28" i="3"/>
  <c r="A27" i="3"/>
  <c r="A26" i="3"/>
  <c r="A25" i="3"/>
  <c r="F24" i="3"/>
  <c r="A24" i="3"/>
  <c r="F23" i="3"/>
  <c r="A23" i="3"/>
  <c r="F22" i="3"/>
  <c r="A22" i="3"/>
  <c r="A21" i="3"/>
  <c r="F20" i="3"/>
  <c r="A20" i="3"/>
  <c r="A19" i="3"/>
  <c r="F18" i="3"/>
  <c r="A18" i="3"/>
  <c r="F17" i="3"/>
  <c r="A17" i="3"/>
  <c r="F16" i="3"/>
  <c r="A15" i="3"/>
  <c r="F14" i="3"/>
  <c r="A14" i="3"/>
  <c r="A13" i="3"/>
  <c r="F12" i="3"/>
  <c r="A12" i="3"/>
  <c r="F11" i="3"/>
  <c r="A11" i="3"/>
  <c r="F10" i="3"/>
  <c r="A10" i="3"/>
  <c r="A9" i="3"/>
  <c r="F8" i="3"/>
  <c r="A8" i="3"/>
  <c r="A7" i="3"/>
  <c r="F6" i="3"/>
  <c r="A6" i="3"/>
  <c r="F5" i="3"/>
  <c r="A5" i="3"/>
  <c r="F4" i="3"/>
  <c r="B4" i="3"/>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A4" i="3"/>
  <c r="F3" i="3"/>
  <c r="A3" i="3"/>
  <c r="T566" i="1"/>
  <c r="S566" i="1" l="1"/>
  <c r="U520" i="1" l="1"/>
  <c r="W520" i="1" s="1"/>
  <c r="U526" i="1"/>
  <c r="W526" i="1" s="1"/>
  <c r="U532" i="1"/>
  <c r="W532" i="1" s="1"/>
  <c r="U538" i="1"/>
  <c r="W538" i="1" s="1"/>
  <c r="U544" i="1"/>
  <c r="W544" i="1" s="1"/>
  <c r="U550" i="1"/>
  <c r="W550" i="1" s="1"/>
  <c r="U556" i="1"/>
  <c r="W556" i="1" s="1"/>
  <c r="U562" i="1"/>
  <c r="W562" i="1" s="1"/>
  <c r="U2" i="1"/>
  <c r="U3" i="1"/>
  <c r="W3" i="1" s="1"/>
  <c r="U4" i="1"/>
  <c r="W4" i="1" s="1"/>
  <c r="U5" i="1"/>
  <c r="W5" i="1" s="1"/>
  <c r="U6" i="1"/>
  <c r="W6" i="1" s="1"/>
  <c r="U7" i="1"/>
  <c r="W7" i="1" s="1"/>
  <c r="U8" i="1"/>
  <c r="W8" i="1" s="1"/>
  <c r="U9" i="1"/>
  <c r="W9" i="1" s="1"/>
  <c r="U10" i="1"/>
  <c r="W10" i="1" s="1"/>
  <c r="U11" i="1"/>
  <c r="W11" i="1" s="1"/>
  <c r="U12" i="1"/>
  <c r="W12" i="1" s="1"/>
  <c r="U13" i="1"/>
  <c r="W13" i="1" s="1"/>
  <c r="U14" i="1"/>
  <c r="W14" i="1" s="1"/>
  <c r="U15" i="1"/>
  <c r="W15" i="1" s="1"/>
  <c r="U16" i="1"/>
  <c r="W16" i="1" s="1"/>
  <c r="U17" i="1"/>
  <c r="W17" i="1" s="1"/>
  <c r="U18" i="1"/>
  <c r="W18" i="1" s="1"/>
  <c r="U19" i="1"/>
  <c r="W19" i="1" s="1"/>
  <c r="U20" i="1"/>
  <c r="W20" i="1" s="1"/>
  <c r="U21" i="1"/>
  <c r="W21" i="1" s="1"/>
  <c r="U22" i="1"/>
  <c r="W22" i="1" s="1"/>
  <c r="U23" i="1"/>
  <c r="W23" i="1" s="1"/>
  <c r="U24" i="1"/>
  <c r="W24" i="1" s="1"/>
  <c r="U25" i="1"/>
  <c r="W25" i="1" s="1"/>
  <c r="U26" i="1"/>
  <c r="W26" i="1" s="1"/>
  <c r="U27" i="1"/>
  <c r="W27" i="1" s="1"/>
  <c r="U28" i="1"/>
  <c r="W28" i="1" s="1"/>
  <c r="U29" i="1"/>
  <c r="W29" i="1" s="1"/>
  <c r="U30" i="1"/>
  <c r="W30" i="1" s="1"/>
  <c r="U31" i="1"/>
  <c r="W31" i="1" s="1"/>
  <c r="U32" i="1"/>
  <c r="W32" i="1" s="1"/>
  <c r="U33" i="1"/>
  <c r="W33" i="1" s="1"/>
  <c r="U34" i="1"/>
  <c r="W34" i="1" s="1"/>
  <c r="U35" i="1"/>
  <c r="W35" i="1" s="1"/>
  <c r="U36" i="1"/>
  <c r="W36" i="1" s="1"/>
  <c r="U37" i="1"/>
  <c r="W37" i="1" s="1"/>
  <c r="U38" i="1"/>
  <c r="W38" i="1" s="1"/>
  <c r="U39" i="1"/>
  <c r="W39" i="1" s="1"/>
  <c r="U40" i="1"/>
  <c r="W40" i="1" s="1"/>
  <c r="U41" i="1"/>
  <c r="W41" i="1" s="1"/>
  <c r="U42" i="1"/>
  <c r="W42" i="1" s="1"/>
  <c r="U43" i="1"/>
  <c r="W43" i="1" s="1"/>
  <c r="U44" i="1"/>
  <c r="W44" i="1" s="1"/>
  <c r="U45" i="1"/>
  <c r="W45" i="1" s="1"/>
  <c r="U46" i="1"/>
  <c r="W46" i="1" s="1"/>
  <c r="U47" i="1"/>
  <c r="W47" i="1" s="1"/>
  <c r="U48" i="1"/>
  <c r="W48" i="1" s="1"/>
  <c r="U49" i="1"/>
  <c r="W49" i="1" s="1"/>
  <c r="U50" i="1"/>
  <c r="W50" i="1" s="1"/>
  <c r="U51" i="1"/>
  <c r="W51" i="1" s="1"/>
  <c r="U52" i="1"/>
  <c r="W52" i="1" s="1"/>
  <c r="U53" i="1"/>
  <c r="W53" i="1" s="1"/>
  <c r="U54" i="1"/>
  <c r="W54" i="1" s="1"/>
  <c r="U55" i="1"/>
  <c r="W55" i="1" s="1"/>
  <c r="U56" i="1"/>
  <c r="W56" i="1" s="1"/>
  <c r="U57" i="1"/>
  <c r="W57" i="1" s="1"/>
  <c r="U58" i="1"/>
  <c r="W58" i="1" s="1"/>
  <c r="U59" i="1"/>
  <c r="W59" i="1" s="1"/>
  <c r="U60" i="1"/>
  <c r="W60" i="1" s="1"/>
  <c r="U61" i="1"/>
  <c r="W61" i="1" s="1"/>
  <c r="U62" i="1"/>
  <c r="W62" i="1" s="1"/>
  <c r="U63" i="1"/>
  <c r="W63" i="1" s="1"/>
  <c r="U64" i="1"/>
  <c r="W64" i="1" s="1"/>
  <c r="U65" i="1"/>
  <c r="W65" i="1" s="1"/>
  <c r="U66" i="1"/>
  <c r="W66" i="1" s="1"/>
  <c r="U67" i="1"/>
  <c r="W67" i="1" s="1"/>
  <c r="U68" i="1"/>
  <c r="W68" i="1" s="1"/>
  <c r="U69" i="1"/>
  <c r="W69" i="1" s="1"/>
  <c r="U70" i="1"/>
  <c r="W70" i="1" s="1"/>
  <c r="U71" i="1"/>
  <c r="W71" i="1" s="1"/>
  <c r="U72" i="1"/>
  <c r="W72" i="1" s="1"/>
  <c r="U73" i="1"/>
  <c r="W73" i="1" s="1"/>
  <c r="U74" i="1"/>
  <c r="W74" i="1" s="1"/>
  <c r="U75" i="1"/>
  <c r="W75" i="1" s="1"/>
  <c r="U76" i="1"/>
  <c r="W76" i="1" s="1"/>
  <c r="U77" i="1"/>
  <c r="W77" i="1" s="1"/>
  <c r="U78" i="1"/>
  <c r="W78" i="1" s="1"/>
  <c r="U79" i="1"/>
  <c r="W79" i="1" s="1"/>
  <c r="U80" i="1"/>
  <c r="W80" i="1" s="1"/>
  <c r="U81" i="1"/>
  <c r="W81" i="1" s="1"/>
  <c r="U82" i="1"/>
  <c r="W82" i="1" s="1"/>
  <c r="U83" i="1"/>
  <c r="W83" i="1" s="1"/>
  <c r="U84" i="1"/>
  <c r="W84" i="1" s="1"/>
  <c r="U85" i="1"/>
  <c r="W85" i="1" s="1"/>
  <c r="U86" i="1"/>
  <c r="W86" i="1" s="1"/>
  <c r="U87" i="1"/>
  <c r="W87" i="1" s="1"/>
  <c r="U88" i="1"/>
  <c r="W88" i="1" s="1"/>
  <c r="U89" i="1"/>
  <c r="W89" i="1" s="1"/>
  <c r="U90" i="1"/>
  <c r="W90" i="1" s="1"/>
  <c r="U91" i="1"/>
  <c r="W91" i="1" s="1"/>
  <c r="U92" i="1"/>
  <c r="W92" i="1" s="1"/>
  <c r="U93" i="1"/>
  <c r="W93" i="1" s="1"/>
  <c r="U94" i="1"/>
  <c r="W94" i="1" s="1"/>
  <c r="U95" i="1"/>
  <c r="W95" i="1" s="1"/>
  <c r="U96" i="1"/>
  <c r="W96" i="1" s="1"/>
  <c r="U97" i="1"/>
  <c r="W97" i="1" s="1"/>
  <c r="U98" i="1"/>
  <c r="W98" i="1" s="1"/>
  <c r="U99" i="1"/>
  <c r="W99" i="1" s="1"/>
  <c r="U100" i="1"/>
  <c r="W100" i="1" s="1"/>
  <c r="U101" i="1"/>
  <c r="W101" i="1" s="1"/>
  <c r="U102" i="1"/>
  <c r="W102" i="1" s="1"/>
  <c r="U103" i="1"/>
  <c r="W103" i="1" s="1"/>
  <c r="U104" i="1"/>
  <c r="W104" i="1" s="1"/>
  <c r="U105" i="1"/>
  <c r="W105" i="1" s="1"/>
  <c r="U106" i="1"/>
  <c r="W106" i="1" s="1"/>
  <c r="U107" i="1"/>
  <c r="W107" i="1" s="1"/>
  <c r="U108" i="1"/>
  <c r="W108" i="1" s="1"/>
  <c r="U109" i="1"/>
  <c r="W109" i="1" s="1"/>
  <c r="U110" i="1"/>
  <c r="W110" i="1" s="1"/>
  <c r="U111" i="1"/>
  <c r="W111" i="1" s="1"/>
  <c r="U112" i="1"/>
  <c r="W112" i="1" s="1"/>
  <c r="U113" i="1"/>
  <c r="W113" i="1" s="1"/>
  <c r="U114" i="1"/>
  <c r="W114" i="1" s="1"/>
  <c r="U115" i="1"/>
  <c r="W115" i="1" s="1"/>
  <c r="U116" i="1"/>
  <c r="W116" i="1" s="1"/>
  <c r="U117" i="1"/>
  <c r="W117" i="1" s="1"/>
  <c r="U118" i="1"/>
  <c r="W118" i="1" s="1"/>
  <c r="U119" i="1"/>
  <c r="W119" i="1" s="1"/>
  <c r="U120" i="1"/>
  <c r="W120" i="1" s="1"/>
  <c r="U121" i="1"/>
  <c r="W121" i="1" s="1"/>
  <c r="U122" i="1"/>
  <c r="W122" i="1" s="1"/>
  <c r="U123" i="1"/>
  <c r="W123" i="1" s="1"/>
  <c r="U124" i="1"/>
  <c r="W124" i="1" s="1"/>
  <c r="U125" i="1"/>
  <c r="W125" i="1" s="1"/>
  <c r="U126" i="1"/>
  <c r="W126" i="1" s="1"/>
  <c r="U127" i="1"/>
  <c r="W127" i="1" s="1"/>
  <c r="U128" i="1"/>
  <c r="W128" i="1" s="1"/>
  <c r="U129" i="1"/>
  <c r="W129" i="1" s="1"/>
  <c r="U130" i="1"/>
  <c r="W130" i="1" s="1"/>
  <c r="U131" i="1"/>
  <c r="W131" i="1" s="1"/>
  <c r="U132" i="1"/>
  <c r="W132" i="1" s="1"/>
  <c r="U133" i="1"/>
  <c r="W133" i="1" s="1"/>
  <c r="U134" i="1"/>
  <c r="W134" i="1" s="1"/>
  <c r="U135" i="1"/>
  <c r="W135" i="1" s="1"/>
  <c r="U136" i="1"/>
  <c r="W136" i="1" s="1"/>
  <c r="U137" i="1"/>
  <c r="W137" i="1" s="1"/>
  <c r="U138" i="1"/>
  <c r="W138" i="1" s="1"/>
  <c r="U139" i="1"/>
  <c r="W139" i="1" s="1"/>
  <c r="U140" i="1"/>
  <c r="W140" i="1" s="1"/>
  <c r="U141" i="1"/>
  <c r="W141" i="1" s="1"/>
  <c r="U142" i="1"/>
  <c r="W142" i="1" s="1"/>
  <c r="U143" i="1"/>
  <c r="W143" i="1" s="1"/>
  <c r="U144" i="1"/>
  <c r="W144" i="1" s="1"/>
  <c r="U145" i="1"/>
  <c r="W145" i="1" s="1"/>
  <c r="U146" i="1"/>
  <c r="W146" i="1" s="1"/>
  <c r="U147" i="1"/>
  <c r="W147" i="1" s="1"/>
  <c r="U148" i="1"/>
  <c r="W148" i="1" s="1"/>
  <c r="U149" i="1"/>
  <c r="W149" i="1" s="1"/>
  <c r="U150" i="1"/>
  <c r="W150" i="1" s="1"/>
  <c r="U151" i="1"/>
  <c r="W151" i="1" s="1"/>
  <c r="U152" i="1"/>
  <c r="W152" i="1" s="1"/>
  <c r="U153" i="1"/>
  <c r="W153" i="1" s="1"/>
  <c r="U154" i="1"/>
  <c r="W154" i="1" s="1"/>
  <c r="U155" i="1"/>
  <c r="W155" i="1" s="1"/>
  <c r="U156" i="1"/>
  <c r="W156" i="1" s="1"/>
  <c r="U157" i="1"/>
  <c r="W157" i="1" s="1"/>
  <c r="U158" i="1"/>
  <c r="W158" i="1" s="1"/>
  <c r="U159" i="1"/>
  <c r="W159" i="1" s="1"/>
  <c r="U160" i="1"/>
  <c r="W160" i="1" s="1"/>
  <c r="U161" i="1"/>
  <c r="W161" i="1" s="1"/>
  <c r="U162" i="1"/>
  <c r="W162" i="1" s="1"/>
  <c r="U163" i="1"/>
  <c r="W163" i="1" s="1"/>
  <c r="U164" i="1"/>
  <c r="W164" i="1" s="1"/>
  <c r="U165" i="1"/>
  <c r="W165" i="1" s="1"/>
  <c r="U166" i="1"/>
  <c r="W166" i="1" s="1"/>
  <c r="U167" i="1"/>
  <c r="W167" i="1" s="1"/>
  <c r="U168" i="1"/>
  <c r="W168" i="1" s="1"/>
  <c r="U169" i="1"/>
  <c r="W169" i="1" s="1"/>
  <c r="U170" i="1"/>
  <c r="W170" i="1" s="1"/>
  <c r="U171" i="1"/>
  <c r="W171" i="1" s="1"/>
  <c r="U172" i="1"/>
  <c r="W172" i="1" s="1"/>
  <c r="U173" i="1"/>
  <c r="W173" i="1" s="1"/>
  <c r="U174" i="1"/>
  <c r="W174" i="1" s="1"/>
  <c r="U175" i="1"/>
  <c r="W175" i="1" s="1"/>
  <c r="U176" i="1"/>
  <c r="W176" i="1" s="1"/>
  <c r="U177" i="1"/>
  <c r="W177" i="1" s="1"/>
  <c r="U178" i="1"/>
  <c r="W178" i="1" s="1"/>
  <c r="U179" i="1"/>
  <c r="W179" i="1" s="1"/>
  <c r="U180" i="1"/>
  <c r="W180" i="1" s="1"/>
  <c r="U181" i="1"/>
  <c r="W181" i="1" s="1"/>
  <c r="U182" i="1"/>
  <c r="W182" i="1" s="1"/>
  <c r="U183" i="1"/>
  <c r="W183" i="1" s="1"/>
  <c r="U184" i="1"/>
  <c r="W184" i="1" s="1"/>
  <c r="U185" i="1"/>
  <c r="W185" i="1" s="1"/>
  <c r="U186" i="1"/>
  <c r="W186" i="1" s="1"/>
  <c r="U187" i="1"/>
  <c r="W187" i="1" s="1"/>
  <c r="U188" i="1"/>
  <c r="W188" i="1" s="1"/>
  <c r="U189" i="1"/>
  <c r="W189" i="1" s="1"/>
  <c r="U190" i="1"/>
  <c r="W190" i="1" s="1"/>
  <c r="U191" i="1"/>
  <c r="W191" i="1" s="1"/>
  <c r="U192" i="1"/>
  <c r="W192" i="1" s="1"/>
  <c r="U193" i="1"/>
  <c r="W193" i="1" s="1"/>
  <c r="U194" i="1"/>
  <c r="W194" i="1" s="1"/>
  <c r="U195" i="1"/>
  <c r="W195" i="1" s="1"/>
  <c r="U196" i="1"/>
  <c r="W196" i="1" s="1"/>
  <c r="U197" i="1"/>
  <c r="W197" i="1" s="1"/>
  <c r="U198" i="1"/>
  <c r="W198" i="1" s="1"/>
  <c r="U199" i="1"/>
  <c r="W199" i="1" s="1"/>
  <c r="U200" i="1"/>
  <c r="W200" i="1" s="1"/>
  <c r="U201" i="1"/>
  <c r="W201" i="1" s="1"/>
  <c r="U202" i="1"/>
  <c r="W202" i="1" s="1"/>
  <c r="U203" i="1"/>
  <c r="W203" i="1" s="1"/>
  <c r="U204" i="1"/>
  <c r="W204" i="1" s="1"/>
  <c r="U205" i="1"/>
  <c r="W205" i="1" s="1"/>
  <c r="U206" i="1"/>
  <c r="W206" i="1" s="1"/>
  <c r="U207" i="1"/>
  <c r="W207" i="1" s="1"/>
  <c r="U208" i="1"/>
  <c r="W208" i="1" s="1"/>
  <c r="U209" i="1"/>
  <c r="W209" i="1" s="1"/>
  <c r="U210" i="1"/>
  <c r="W210" i="1" s="1"/>
  <c r="U211" i="1"/>
  <c r="W211" i="1" s="1"/>
  <c r="U212" i="1"/>
  <c r="W212" i="1" s="1"/>
  <c r="U213" i="1"/>
  <c r="W213" i="1" s="1"/>
  <c r="U214" i="1"/>
  <c r="W214" i="1" s="1"/>
  <c r="U215" i="1"/>
  <c r="W215" i="1" s="1"/>
  <c r="U216" i="1"/>
  <c r="W216" i="1" s="1"/>
  <c r="U217" i="1"/>
  <c r="W217" i="1" s="1"/>
  <c r="U218" i="1"/>
  <c r="W218" i="1" s="1"/>
  <c r="U219" i="1"/>
  <c r="W219" i="1" s="1"/>
  <c r="U220" i="1"/>
  <c r="W220" i="1" s="1"/>
  <c r="U221" i="1"/>
  <c r="W221" i="1" s="1"/>
  <c r="U222" i="1"/>
  <c r="W222" i="1" s="1"/>
  <c r="U223" i="1"/>
  <c r="W223" i="1" s="1"/>
  <c r="U224" i="1"/>
  <c r="W224" i="1" s="1"/>
  <c r="U225" i="1"/>
  <c r="W225" i="1" s="1"/>
  <c r="U226" i="1"/>
  <c r="W226" i="1" s="1"/>
  <c r="U227" i="1"/>
  <c r="W227" i="1" s="1"/>
  <c r="U228" i="1"/>
  <c r="W228" i="1" s="1"/>
  <c r="U229" i="1"/>
  <c r="W229" i="1" s="1"/>
  <c r="U230" i="1"/>
  <c r="W230" i="1" s="1"/>
  <c r="U231" i="1"/>
  <c r="W231" i="1" s="1"/>
  <c r="U232" i="1"/>
  <c r="W232" i="1" s="1"/>
  <c r="U233" i="1"/>
  <c r="W233" i="1" s="1"/>
  <c r="U234" i="1"/>
  <c r="W234" i="1" s="1"/>
  <c r="U235" i="1"/>
  <c r="W235" i="1" s="1"/>
  <c r="U236" i="1"/>
  <c r="W236" i="1" s="1"/>
  <c r="U237" i="1"/>
  <c r="W237" i="1" s="1"/>
  <c r="U238" i="1"/>
  <c r="W238" i="1" s="1"/>
  <c r="U239" i="1"/>
  <c r="W239" i="1" s="1"/>
  <c r="U240" i="1"/>
  <c r="W240" i="1" s="1"/>
  <c r="U241" i="1"/>
  <c r="W241" i="1" s="1"/>
  <c r="U242" i="1"/>
  <c r="W242" i="1" s="1"/>
  <c r="U243" i="1"/>
  <c r="W243" i="1" s="1"/>
  <c r="U244" i="1"/>
  <c r="W244" i="1" s="1"/>
  <c r="U245" i="1"/>
  <c r="W245" i="1" s="1"/>
  <c r="U246" i="1"/>
  <c r="W246" i="1" s="1"/>
  <c r="U247" i="1"/>
  <c r="W247" i="1" s="1"/>
  <c r="U248" i="1"/>
  <c r="W248" i="1" s="1"/>
  <c r="U249" i="1"/>
  <c r="W249" i="1" s="1"/>
  <c r="U250" i="1"/>
  <c r="W250" i="1" s="1"/>
  <c r="U251" i="1"/>
  <c r="W251" i="1" s="1"/>
  <c r="U252" i="1"/>
  <c r="W252" i="1" s="1"/>
  <c r="U253" i="1"/>
  <c r="W253" i="1" s="1"/>
  <c r="U254" i="1"/>
  <c r="W254" i="1" s="1"/>
  <c r="U255" i="1"/>
  <c r="W255" i="1" s="1"/>
  <c r="U256" i="1"/>
  <c r="W256" i="1" s="1"/>
  <c r="U257" i="1"/>
  <c r="W257" i="1" s="1"/>
  <c r="U258" i="1"/>
  <c r="W258" i="1" s="1"/>
  <c r="U259" i="1"/>
  <c r="W259" i="1" s="1"/>
  <c r="U260" i="1"/>
  <c r="W260" i="1" s="1"/>
  <c r="U261" i="1"/>
  <c r="W261" i="1" s="1"/>
  <c r="U262" i="1"/>
  <c r="W262" i="1" s="1"/>
  <c r="U263" i="1"/>
  <c r="W263" i="1" s="1"/>
  <c r="U264" i="1"/>
  <c r="W264" i="1" s="1"/>
  <c r="U265" i="1"/>
  <c r="W265" i="1" s="1"/>
  <c r="U266" i="1"/>
  <c r="W266" i="1" s="1"/>
  <c r="U267" i="1"/>
  <c r="W267" i="1" s="1"/>
  <c r="U268" i="1"/>
  <c r="W268" i="1" s="1"/>
  <c r="U269" i="1"/>
  <c r="W269" i="1" s="1"/>
  <c r="U270" i="1"/>
  <c r="W270" i="1" s="1"/>
  <c r="U271" i="1"/>
  <c r="W271" i="1" s="1"/>
  <c r="U272" i="1"/>
  <c r="W272" i="1" s="1"/>
  <c r="U273" i="1"/>
  <c r="W273" i="1" s="1"/>
  <c r="U274" i="1"/>
  <c r="W274" i="1" s="1"/>
  <c r="U275" i="1"/>
  <c r="W275" i="1" s="1"/>
  <c r="U276" i="1"/>
  <c r="W276" i="1" s="1"/>
  <c r="U277" i="1"/>
  <c r="W277" i="1" s="1"/>
  <c r="U278" i="1"/>
  <c r="W278" i="1" s="1"/>
  <c r="U279" i="1"/>
  <c r="W279" i="1" s="1"/>
  <c r="U280" i="1"/>
  <c r="W280" i="1" s="1"/>
  <c r="U281" i="1"/>
  <c r="W281" i="1" s="1"/>
  <c r="U282" i="1"/>
  <c r="W282" i="1" s="1"/>
  <c r="U283" i="1"/>
  <c r="W283" i="1" s="1"/>
  <c r="U284" i="1"/>
  <c r="W284" i="1" s="1"/>
  <c r="U285" i="1"/>
  <c r="W285" i="1" s="1"/>
  <c r="U286" i="1"/>
  <c r="W286" i="1" s="1"/>
  <c r="U287" i="1"/>
  <c r="W287" i="1" s="1"/>
  <c r="U288" i="1"/>
  <c r="W288" i="1" s="1"/>
  <c r="U289" i="1"/>
  <c r="W289" i="1" s="1"/>
  <c r="U290" i="1"/>
  <c r="W290" i="1" s="1"/>
  <c r="U291" i="1"/>
  <c r="W291" i="1" s="1"/>
  <c r="U292" i="1"/>
  <c r="W292" i="1" s="1"/>
  <c r="U293" i="1"/>
  <c r="W293" i="1" s="1"/>
  <c r="U294" i="1"/>
  <c r="W294" i="1" s="1"/>
  <c r="U295" i="1"/>
  <c r="W295" i="1" s="1"/>
  <c r="U296" i="1"/>
  <c r="W296" i="1" s="1"/>
  <c r="U297" i="1"/>
  <c r="W297" i="1" s="1"/>
  <c r="U298" i="1"/>
  <c r="W298" i="1" s="1"/>
  <c r="U299" i="1"/>
  <c r="W299" i="1" s="1"/>
  <c r="U300" i="1"/>
  <c r="W300" i="1" s="1"/>
  <c r="U301" i="1"/>
  <c r="W301" i="1" s="1"/>
  <c r="U302" i="1"/>
  <c r="W302" i="1" s="1"/>
  <c r="U303" i="1"/>
  <c r="W303" i="1" s="1"/>
  <c r="U304" i="1"/>
  <c r="W304" i="1" s="1"/>
  <c r="U305" i="1"/>
  <c r="W305" i="1" s="1"/>
  <c r="U306" i="1"/>
  <c r="W306" i="1" s="1"/>
  <c r="U307" i="1"/>
  <c r="W307" i="1" s="1"/>
  <c r="U308" i="1"/>
  <c r="W308" i="1" s="1"/>
  <c r="U309" i="1"/>
  <c r="W309" i="1" s="1"/>
  <c r="U310" i="1"/>
  <c r="W310" i="1" s="1"/>
  <c r="U311" i="1"/>
  <c r="W311" i="1" s="1"/>
  <c r="U312" i="1"/>
  <c r="W312" i="1" s="1"/>
  <c r="U313" i="1"/>
  <c r="W313" i="1" s="1"/>
  <c r="U314" i="1"/>
  <c r="W314" i="1" s="1"/>
  <c r="U315" i="1"/>
  <c r="W315" i="1" s="1"/>
  <c r="U316" i="1"/>
  <c r="W316" i="1" s="1"/>
  <c r="U317" i="1"/>
  <c r="W317" i="1" s="1"/>
  <c r="U318" i="1"/>
  <c r="W318" i="1" s="1"/>
  <c r="U319" i="1"/>
  <c r="W319" i="1" s="1"/>
  <c r="U320" i="1"/>
  <c r="W320" i="1" s="1"/>
  <c r="U321" i="1"/>
  <c r="W321" i="1" s="1"/>
  <c r="U322" i="1"/>
  <c r="W322" i="1" s="1"/>
  <c r="U323" i="1"/>
  <c r="W323" i="1" s="1"/>
  <c r="U324" i="1"/>
  <c r="W324" i="1" s="1"/>
  <c r="U325" i="1"/>
  <c r="W325" i="1" s="1"/>
  <c r="U326" i="1"/>
  <c r="W326" i="1" s="1"/>
  <c r="U327" i="1"/>
  <c r="W327" i="1" s="1"/>
  <c r="U328" i="1"/>
  <c r="W328" i="1" s="1"/>
  <c r="U329" i="1"/>
  <c r="W329" i="1" s="1"/>
  <c r="U330" i="1"/>
  <c r="W330" i="1" s="1"/>
  <c r="U331" i="1"/>
  <c r="W331" i="1" s="1"/>
  <c r="U332" i="1"/>
  <c r="W332" i="1" s="1"/>
  <c r="U333" i="1"/>
  <c r="W333" i="1" s="1"/>
  <c r="U334" i="1"/>
  <c r="W334" i="1" s="1"/>
  <c r="U335" i="1"/>
  <c r="W335" i="1" s="1"/>
  <c r="U336" i="1"/>
  <c r="W336" i="1" s="1"/>
  <c r="U337" i="1"/>
  <c r="W337" i="1" s="1"/>
  <c r="U338" i="1"/>
  <c r="W338" i="1" s="1"/>
  <c r="U339" i="1"/>
  <c r="W339" i="1" s="1"/>
  <c r="U340" i="1"/>
  <c r="W340" i="1" s="1"/>
  <c r="U341" i="1"/>
  <c r="W341" i="1" s="1"/>
  <c r="U342" i="1"/>
  <c r="W342" i="1" s="1"/>
  <c r="U343" i="1"/>
  <c r="W343" i="1" s="1"/>
  <c r="U344" i="1"/>
  <c r="W344" i="1" s="1"/>
  <c r="U345" i="1"/>
  <c r="W345" i="1" s="1"/>
  <c r="U346" i="1"/>
  <c r="W346" i="1" s="1"/>
  <c r="U347" i="1"/>
  <c r="W347" i="1" s="1"/>
  <c r="U348" i="1"/>
  <c r="W348" i="1" s="1"/>
  <c r="U349" i="1"/>
  <c r="W349" i="1" s="1"/>
  <c r="U350" i="1"/>
  <c r="W350" i="1" s="1"/>
  <c r="U351" i="1"/>
  <c r="W351" i="1" s="1"/>
  <c r="U352" i="1"/>
  <c r="W352" i="1" s="1"/>
  <c r="U353" i="1"/>
  <c r="W353" i="1" s="1"/>
  <c r="U354" i="1"/>
  <c r="W354" i="1" s="1"/>
  <c r="U355" i="1"/>
  <c r="W355" i="1" s="1"/>
  <c r="U356" i="1"/>
  <c r="W356" i="1" s="1"/>
  <c r="U357" i="1"/>
  <c r="W357" i="1" s="1"/>
  <c r="U358" i="1"/>
  <c r="W358" i="1" s="1"/>
  <c r="U359" i="1"/>
  <c r="W359" i="1" s="1"/>
  <c r="U360" i="1"/>
  <c r="W360" i="1" s="1"/>
  <c r="U361" i="1"/>
  <c r="W361" i="1" s="1"/>
  <c r="U362" i="1"/>
  <c r="W362" i="1" s="1"/>
  <c r="U363" i="1"/>
  <c r="W363" i="1" s="1"/>
  <c r="U364" i="1"/>
  <c r="W364" i="1" s="1"/>
  <c r="U365" i="1"/>
  <c r="W365" i="1" s="1"/>
  <c r="U366" i="1"/>
  <c r="W366" i="1" s="1"/>
  <c r="U367" i="1"/>
  <c r="W367" i="1" s="1"/>
  <c r="U368" i="1"/>
  <c r="W368" i="1" s="1"/>
  <c r="U369" i="1"/>
  <c r="W369" i="1" s="1"/>
  <c r="U370" i="1"/>
  <c r="W370" i="1" s="1"/>
  <c r="U371" i="1"/>
  <c r="W371" i="1" s="1"/>
  <c r="U372" i="1"/>
  <c r="W372" i="1" s="1"/>
  <c r="U373" i="1"/>
  <c r="W373" i="1" s="1"/>
  <c r="U374" i="1"/>
  <c r="W374" i="1" s="1"/>
  <c r="U375" i="1"/>
  <c r="W375" i="1" s="1"/>
  <c r="U376" i="1"/>
  <c r="W376" i="1" s="1"/>
  <c r="U377" i="1"/>
  <c r="W377" i="1" s="1"/>
  <c r="U378" i="1"/>
  <c r="W378" i="1" s="1"/>
  <c r="U379" i="1"/>
  <c r="W379" i="1" s="1"/>
  <c r="U380" i="1"/>
  <c r="W380" i="1" s="1"/>
  <c r="U381" i="1"/>
  <c r="W381" i="1" s="1"/>
  <c r="U382" i="1"/>
  <c r="W382" i="1" s="1"/>
  <c r="U383" i="1"/>
  <c r="W383" i="1" s="1"/>
  <c r="U384" i="1"/>
  <c r="W384" i="1" s="1"/>
  <c r="U385" i="1"/>
  <c r="W385" i="1" s="1"/>
  <c r="U386" i="1"/>
  <c r="W386" i="1" s="1"/>
  <c r="U387" i="1"/>
  <c r="W387" i="1" s="1"/>
  <c r="U388" i="1"/>
  <c r="W388" i="1" s="1"/>
  <c r="U389" i="1"/>
  <c r="W389" i="1" s="1"/>
  <c r="U390" i="1"/>
  <c r="W390" i="1" s="1"/>
  <c r="U391" i="1"/>
  <c r="W391" i="1" s="1"/>
  <c r="U392" i="1"/>
  <c r="W392" i="1" s="1"/>
  <c r="U393" i="1"/>
  <c r="W393" i="1" s="1"/>
  <c r="U394" i="1"/>
  <c r="W394" i="1" s="1"/>
  <c r="U395" i="1"/>
  <c r="W395" i="1" s="1"/>
  <c r="U396" i="1"/>
  <c r="W396" i="1" s="1"/>
  <c r="U397" i="1"/>
  <c r="W397" i="1" s="1"/>
  <c r="U398" i="1"/>
  <c r="W398" i="1" s="1"/>
  <c r="U399" i="1"/>
  <c r="W399" i="1" s="1"/>
  <c r="U400" i="1"/>
  <c r="W400" i="1" s="1"/>
  <c r="U401" i="1"/>
  <c r="W401" i="1" s="1"/>
  <c r="U402" i="1"/>
  <c r="W402" i="1" s="1"/>
  <c r="U403" i="1"/>
  <c r="W403" i="1" s="1"/>
  <c r="U404" i="1"/>
  <c r="W404" i="1" s="1"/>
  <c r="U405" i="1"/>
  <c r="W405" i="1" s="1"/>
  <c r="U406" i="1"/>
  <c r="W406" i="1" s="1"/>
  <c r="U407" i="1"/>
  <c r="W407" i="1" s="1"/>
  <c r="U408" i="1"/>
  <c r="W408" i="1" s="1"/>
  <c r="U409" i="1"/>
  <c r="W409" i="1" s="1"/>
  <c r="U410" i="1"/>
  <c r="W410" i="1" s="1"/>
  <c r="U411" i="1"/>
  <c r="W411" i="1" s="1"/>
  <c r="U412" i="1"/>
  <c r="W412" i="1" s="1"/>
  <c r="U413" i="1"/>
  <c r="W413" i="1" s="1"/>
  <c r="U414" i="1"/>
  <c r="W414" i="1" s="1"/>
  <c r="U415" i="1"/>
  <c r="W415" i="1" s="1"/>
  <c r="U416" i="1"/>
  <c r="W416" i="1" s="1"/>
  <c r="U417" i="1"/>
  <c r="W417" i="1" s="1"/>
  <c r="U418" i="1"/>
  <c r="W418" i="1" s="1"/>
  <c r="U419" i="1"/>
  <c r="W419" i="1" s="1"/>
  <c r="U420" i="1"/>
  <c r="W420" i="1" s="1"/>
  <c r="U421" i="1"/>
  <c r="W421" i="1" s="1"/>
  <c r="U422" i="1"/>
  <c r="W422" i="1" s="1"/>
  <c r="U423" i="1"/>
  <c r="W423" i="1" s="1"/>
  <c r="U424" i="1"/>
  <c r="W424" i="1" s="1"/>
  <c r="U425" i="1"/>
  <c r="W425" i="1" s="1"/>
  <c r="U426" i="1"/>
  <c r="W426" i="1" s="1"/>
  <c r="U427" i="1"/>
  <c r="W427" i="1" s="1"/>
  <c r="U428" i="1"/>
  <c r="W428" i="1" s="1"/>
  <c r="U429" i="1"/>
  <c r="W429" i="1" s="1"/>
  <c r="U430" i="1"/>
  <c r="W430" i="1" s="1"/>
  <c r="U431" i="1"/>
  <c r="W431" i="1" s="1"/>
  <c r="U432" i="1"/>
  <c r="W432" i="1" s="1"/>
  <c r="U433" i="1"/>
  <c r="W433" i="1" s="1"/>
  <c r="U434" i="1"/>
  <c r="W434" i="1" s="1"/>
  <c r="U435" i="1"/>
  <c r="W435" i="1" s="1"/>
  <c r="U436" i="1"/>
  <c r="W436" i="1" s="1"/>
  <c r="U437" i="1"/>
  <c r="W437" i="1" s="1"/>
  <c r="U438" i="1"/>
  <c r="W438" i="1" s="1"/>
  <c r="U439" i="1"/>
  <c r="W439" i="1" s="1"/>
  <c r="U440" i="1"/>
  <c r="W440" i="1" s="1"/>
  <c r="U441" i="1"/>
  <c r="W441" i="1" s="1"/>
  <c r="U442" i="1"/>
  <c r="W442" i="1" s="1"/>
  <c r="U443" i="1"/>
  <c r="W443" i="1" s="1"/>
  <c r="U444" i="1"/>
  <c r="W444" i="1" s="1"/>
  <c r="U445" i="1"/>
  <c r="W445" i="1" s="1"/>
  <c r="U446" i="1"/>
  <c r="W446" i="1" s="1"/>
  <c r="U447" i="1"/>
  <c r="W447" i="1" s="1"/>
  <c r="U448" i="1"/>
  <c r="W448" i="1" s="1"/>
  <c r="U449" i="1"/>
  <c r="W449" i="1" s="1"/>
  <c r="U450" i="1"/>
  <c r="W450" i="1" s="1"/>
  <c r="U451" i="1"/>
  <c r="W451" i="1" s="1"/>
  <c r="U452" i="1"/>
  <c r="W452" i="1" s="1"/>
  <c r="U453" i="1"/>
  <c r="W453" i="1" s="1"/>
  <c r="U454" i="1"/>
  <c r="W454" i="1" s="1"/>
  <c r="U455" i="1"/>
  <c r="W455" i="1" s="1"/>
  <c r="U456" i="1"/>
  <c r="W456" i="1" s="1"/>
  <c r="U457" i="1"/>
  <c r="W457" i="1" s="1"/>
  <c r="U458" i="1"/>
  <c r="W458" i="1" s="1"/>
  <c r="U459" i="1"/>
  <c r="W459" i="1" s="1"/>
  <c r="U460" i="1"/>
  <c r="W460" i="1" s="1"/>
  <c r="U461" i="1"/>
  <c r="W461" i="1" s="1"/>
  <c r="U462" i="1"/>
  <c r="W462" i="1" s="1"/>
  <c r="U463" i="1"/>
  <c r="W463" i="1" s="1"/>
  <c r="U464" i="1"/>
  <c r="W464" i="1" s="1"/>
  <c r="U465" i="1"/>
  <c r="W465" i="1" s="1"/>
  <c r="U466" i="1"/>
  <c r="W466" i="1" s="1"/>
  <c r="U467" i="1"/>
  <c r="W467" i="1" s="1"/>
  <c r="U468" i="1"/>
  <c r="W468" i="1" s="1"/>
  <c r="U469" i="1"/>
  <c r="W469" i="1" s="1"/>
  <c r="U470" i="1"/>
  <c r="W470" i="1" s="1"/>
  <c r="U471" i="1"/>
  <c r="W471" i="1" s="1"/>
  <c r="U472" i="1"/>
  <c r="W472" i="1" s="1"/>
  <c r="U473" i="1"/>
  <c r="W473" i="1" s="1"/>
  <c r="U474" i="1"/>
  <c r="W474" i="1" s="1"/>
  <c r="U475" i="1"/>
  <c r="W475" i="1" s="1"/>
  <c r="U476" i="1"/>
  <c r="W476" i="1" s="1"/>
  <c r="U477" i="1"/>
  <c r="W477" i="1" s="1"/>
  <c r="U478" i="1"/>
  <c r="W478" i="1" s="1"/>
  <c r="U479" i="1"/>
  <c r="W479" i="1" s="1"/>
  <c r="U480" i="1"/>
  <c r="W480" i="1" s="1"/>
  <c r="U481" i="1"/>
  <c r="W481" i="1" s="1"/>
  <c r="U482" i="1"/>
  <c r="W482" i="1" s="1"/>
  <c r="U483" i="1"/>
  <c r="W483" i="1" s="1"/>
  <c r="U484" i="1"/>
  <c r="W484" i="1" s="1"/>
  <c r="U485" i="1"/>
  <c r="W485" i="1" s="1"/>
  <c r="U486" i="1"/>
  <c r="W486" i="1" s="1"/>
  <c r="U487" i="1"/>
  <c r="W487" i="1" s="1"/>
  <c r="U488" i="1"/>
  <c r="W488" i="1" s="1"/>
  <c r="U489" i="1"/>
  <c r="W489" i="1" s="1"/>
  <c r="U490" i="1"/>
  <c r="W490" i="1" s="1"/>
  <c r="U491" i="1"/>
  <c r="W491" i="1" s="1"/>
  <c r="U492" i="1"/>
  <c r="W492" i="1" s="1"/>
  <c r="U493" i="1"/>
  <c r="W493" i="1" s="1"/>
  <c r="U494" i="1"/>
  <c r="W494" i="1" s="1"/>
  <c r="U495" i="1"/>
  <c r="W495" i="1" s="1"/>
  <c r="U496" i="1"/>
  <c r="W496" i="1" s="1"/>
  <c r="U497" i="1"/>
  <c r="W497" i="1" s="1"/>
  <c r="U498" i="1"/>
  <c r="W498" i="1" s="1"/>
  <c r="U499" i="1"/>
  <c r="W499" i="1" s="1"/>
  <c r="U500" i="1"/>
  <c r="W500" i="1" s="1"/>
  <c r="U501" i="1"/>
  <c r="W501" i="1" s="1"/>
  <c r="U502" i="1"/>
  <c r="W502" i="1" s="1"/>
  <c r="U503" i="1"/>
  <c r="W503" i="1" s="1"/>
  <c r="U504" i="1"/>
  <c r="W504" i="1" s="1"/>
  <c r="U505" i="1"/>
  <c r="W505" i="1" s="1"/>
  <c r="U506" i="1"/>
  <c r="W506" i="1" s="1"/>
  <c r="U507" i="1"/>
  <c r="W507" i="1" s="1"/>
  <c r="U508" i="1"/>
  <c r="W508" i="1" s="1"/>
  <c r="U509" i="1"/>
  <c r="W509" i="1" s="1"/>
  <c r="U510" i="1"/>
  <c r="W510" i="1" s="1"/>
  <c r="U511" i="1"/>
  <c r="W511" i="1" s="1"/>
  <c r="U512" i="1"/>
  <c r="W512" i="1" s="1"/>
  <c r="U513" i="1"/>
  <c r="W513" i="1" s="1"/>
  <c r="U514" i="1"/>
  <c r="W514" i="1" s="1"/>
  <c r="U515" i="1"/>
  <c r="W515" i="1" s="1"/>
  <c r="U516" i="1"/>
  <c r="W516" i="1" s="1"/>
  <c r="U517" i="1"/>
  <c r="W517" i="1" s="1"/>
  <c r="U518" i="1"/>
  <c r="W518" i="1" s="1"/>
  <c r="U519" i="1"/>
  <c r="W519" i="1" s="1"/>
  <c r="U521" i="1"/>
  <c r="W521" i="1" s="1"/>
  <c r="U522" i="1"/>
  <c r="W522" i="1" s="1"/>
  <c r="U523" i="1"/>
  <c r="W523" i="1" s="1"/>
  <c r="U524" i="1"/>
  <c r="W524" i="1" s="1"/>
  <c r="U525" i="1"/>
  <c r="W525" i="1" s="1"/>
  <c r="U527" i="1"/>
  <c r="W527" i="1" s="1"/>
  <c r="U528" i="1"/>
  <c r="W528" i="1" s="1"/>
  <c r="U529" i="1"/>
  <c r="W529" i="1" s="1"/>
  <c r="U530" i="1"/>
  <c r="W530" i="1" s="1"/>
  <c r="U531" i="1"/>
  <c r="W531" i="1" s="1"/>
  <c r="U533" i="1"/>
  <c r="W533" i="1" s="1"/>
  <c r="U534" i="1"/>
  <c r="W534" i="1" s="1"/>
  <c r="U535" i="1"/>
  <c r="W535" i="1" s="1"/>
  <c r="U536" i="1"/>
  <c r="W536" i="1" s="1"/>
  <c r="U537" i="1"/>
  <c r="W537" i="1" s="1"/>
  <c r="U539" i="1"/>
  <c r="W539" i="1" s="1"/>
  <c r="U540" i="1"/>
  <c r="W540" i="1" s="1"/>
  <c r="U541" i="1"/>
  <c r="W541" i="1" s="1"/>
  <c r="U542" i="1"/>
  <c r="W542" i="1" s="1"/>
  <c r="U543" i="1"/>
  <c r="W543" i="1" s="1"/>
  <c r="U545" i="1"/>
  <c r="W545" i="1" s="1"/>
  <c r="U546" i="1"/>
  <c r="W546" i="1" s="1"/>
  <c r="U547" i="1"/>
  <c r="W547" i="1" s="1"/>
  <c r="U548" i="1"/>
  <c r="W548" i="1" s="1"/>
  <c r="U549" i="1"/>
  <c r="W549" i="1" s="1"/>
  <c r="U551" i="1"/>
  <c r="W551" i="1" s="1"/>
  <c r="U552" i="1"/>
  <c r="W552" i="1" s="1"/>
  <c r="U553" i="1"/>
  <c r="W553" i="1" s="1"/>
  <c r="U554" i="1"/>
  <c r="W554" i="1" s="1"/>
  <c r="U555" i="1"/>
  <c r="W555" i="1" s="1"/>
  <c r="U557" i="1"/>
  <c r="W557" i="1" s="1"/>
  <c r="U558" i="1"/>
  <c r="W558" i="1" s="1"/>
  <c r="U559" i="1"/>
  <c r="W559" i="1" s="1"/>
  <c r="U560" i="1"/>
  <c r="W560" i="1" s="1"/>
  <c r="U561" i="1"/>
  <c r="W561" i="1" s="1"/>
  <c r="U563" i="1"/>
  <c r="W563" i="1" s="1"/>
  <c r="U564" i="1"/>
  <c r="W564" i="1" s="1"/>
  <c r="U565" i="1"/>
  <c r="W565" i="1" s="1"/>
  <c r="C15" i="2"/>
  <c r="J14" i="2"/>
  <c r="G26" i="2" l="1"/>
  <c r="G20" i="2"/>
  <c r="G25" i="2"/>
  <c r="G24" i="2"/>
  <c r="G23" i="2"/>
  <c r="G21" i="2"/>
  <c r="G22" i="2"/>
  <c r="G27" i="2"/>
  <c r="I25" i="2"/>
  <c r="I42" i="2"/>
  <c r="G28" i="2"/>
  <c r="I24" i="2"/>
  <c r="I37" i="2"/>
  <c r="G29" i="2"/>
  <c r="I23" i="2"/>
  <c r="I36" i="2"/>
  <c r="I20" i="2"/>
  <c r="I29" i="2"/>
  <c r="I22" i="2"/>
  <c r="I35" i="2"/>
  <c r="I26" i="2"/>
  <c r="I27" i="2"/>
  <c r="I21" i="2"/>
  <c r="I34" i="2"/>
  <c r="W2" i="1"/>
  <c r="W566" i="1" s="1"/>
  <c r="U566" i="1"/>
  <c r="C16" i="2"/>
  <c r="C14" i="2"/>
</calcChain>
</file>

<file path=xl/sharedStrings.xml><?xml version="1.0" encoding="utf-8"?>
<sst xmlns="http://schemas.openxmlformats.org/spreadsheetml/2006/main" count="4028" uniqueCount="1209">
  <si>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</si>
  <si>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</si>
  <si>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</si>
  <si>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</si>
  <si>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</si>
  <si>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</si>
  <si>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</si>
  <si>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</si>
  <si>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</si>
  <si>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</si>
  <si>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</si>
  <si>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</si>
  <si>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</si>
  <si>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</si>
  <si>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</si>
  <si>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</si>
  <si>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</si>
  <si>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</si>
  <si>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</si>
  <si>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</si>
  <si>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</si>
  <si>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</si>
  <si>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</si>
  <si>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</si>
  <si>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</si>
  <si>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</si>
  <si>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</si>
  <si>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</si>
  <si>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</si>
  <si>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</si>
  <si>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</si>
  <si>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</si>
  <si>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</si>
  <si>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</si>
  <si>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</si>
  <si>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</si>
  <si>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</si>
  <si>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</si>
  <si>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</si>
  <si>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</si>
  <si>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</si>
  <si>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</si>
  <si>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</si>
  <si>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</si>
  <si>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</si>
  <si>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</si>
  <si>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</si>
  <si>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</si>
  <si>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</si>
  <si>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</si>
  <si>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</si>
  <si>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</si>
  <si>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</si>
  <si>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</si>
  <si>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</si>
  <si>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</si>
  <si>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</si>
  <si>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</si>
  <si>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</si>
  <si>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</si>
  <si>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</si>
  <si>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</si>
  <si>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</si>
  <si>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</si>
  <si>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</si>
  <si>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</si>
  <si>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</si>
  <si>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</si>
  <si>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</si>
  <si>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</si>
  <si>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</si>
  <si>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</si>
  <si>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</si>
  <si>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</si>
  <si>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</si>
  <si>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</si>
  <si>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</si>
  <si>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</si>
  <si>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</si>
  <si>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</si>
  <si>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</si>
  <si>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</si>
  <si>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</si>
  <si>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</si>
  <si>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</si>
  <si>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</si>
  <si>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</si>
  <si>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</si>
  <si>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</si>
  <si>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</si>
  <si>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</si>
  <si>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</si>
  <si>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</si>
  <si>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</si>
  <si>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</si>
  <si>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</si>
  <si>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</si>
  <si>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</si>
  <si>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</si>
  <si>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</si>
  <si>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</si>
  <si>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</si>
  <si>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</si>
  <si>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</si>
  <si>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</si>
  <si>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</si>
  <si>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</si>
  <si>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</si>
  <si>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</si>
  <si>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</si>
  <si>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</si>
  <si>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</si>
  <si>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</si>
  <si>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</si>
  <si>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</si>
  <si>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</si>
  <si>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</si>
  <si>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</si>
  <si>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</si>
  <si>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</si>
  <si>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</si>
  <si>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</si>
  <si>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</si>
  <si>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</si>
  <si>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</si>
  <si>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</si>
  <si>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</si>
  <si>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</si>
  <si>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</si>
  <si>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</si>
  <si>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</si>
  <si>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</si>
  <si>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</si>
  <si>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</si>
  <si>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</si>
  <si>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</si>
  <si>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</si>
  <si>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</si>
  <si>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</si>
  <si>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</si>
  <si>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</si>
  <si>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</si>
  <si>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</si>
  <si>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</si>
  <si>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</si>
  <si>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</si>
  <si>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</si>
  <si>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</si>
  <si>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</si>
  <si>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</si>
  <si>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</si>
  <si>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</si>
  <si>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</si>
  <si>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</si>
  <si>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</si>
  <si>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</si>
  <si>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</si>
  <si>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</si>
  <si>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</si>
  <si>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</si>
  <si>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</si>
  <si>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</si>
  <si>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</si>
  <si>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</si>
  <si>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</si>
  <si>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</si>
  <si>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</si>
  <si>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</si>
  <si>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</si>
  <si>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</si>
  <si>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</si>
  <si>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</si>
  <si>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</si>
  <si>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</si>
  <si>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</si>
  <si>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</si>
  <si>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</si>
  <si>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</si>
  <si>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</si>
  <si>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</si>
  <si>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</si>
  <si>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</si>
  <si>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</si>
  <si>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</si>
  <si>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</si>
  <si>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</si>
  <si>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</si>
  <si>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</si>
  <si>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</si>
  <si>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</si>
  <si>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</si>
  <si>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</si>
  <si>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</si>
  <si>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</si>
  <si>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</si>
  <si>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</si>
  <si>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</si>
  <si>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</si>
  <si>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</si>
  <si>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</si>
  <si>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</si>
  <si>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</si>
  <si>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</si>
  <si>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</si>
  <si>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</si>
  <si>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</si>
  <si>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</si>
  <si>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</si>
  <si>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</si>
  <si>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</si>
  <si>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</si>
  <si>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</si>
  <si>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</si>
  <si>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</si>
  <si>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</si>
  <si>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</si>
  <si>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</si>
  <si>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</si>
  <si>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</si>
  <si>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</si>
  <si>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</si>
  <si>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</si>
  <si>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</si>
  <si>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</si>
  <si>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</si>
  <si>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</si>
  <si>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</si>
  <si>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</si>
  <si>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</si>
  <si>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</si>
  <si>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</si>
  <si>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</si>
  <si>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</si>
  <si>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</si>
  <si>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</si>
  <si>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</si>
  <si>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</si>
  <si>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</si>
  <si>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</si>
  <si>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</si>
  <si>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</si>
  <si>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</si>
  <si>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</si>
  <si>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</si>
  <si>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</si>
  <si>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</si>
  <si>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</si>
  <si>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</si>
  <si>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</si>
  <si>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</si>
  <si>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</si>
  <si>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</si>
  <si>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</si>
  <si>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</si>
  <si>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</si>
  <si>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</si>
  <si>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</si>
  <si>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</si>
  <si>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</si>
  <si>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</si>
  <si>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</si>
  <si>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</si>
  <si>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</si>
  <si>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</si>
  <si>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</si>
  <si>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</si>
  <si>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</si>
  <si>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</si>
  <si>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</si>
  <si>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</si>
  <si>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</si>
  <si>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</si>
  <si>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</si>
  <si>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</si>
  <si>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</si>
  <si>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</si>
  <si>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</si>
  <si>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</si>
  <si>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</si>
  <si>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</si>
  <si>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</si>
  <si>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</si>
  <si>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</si>
  <si>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</si>
  <si>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</si>
  <si>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</si>
  <si>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</si>
  <si>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</si>
  <si>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</si>
  <si>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</si>
  <si>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</si>
  <si>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</si>
  <si>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</si>
  <si>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</si>
  <si>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</si>
  <si>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</si>
  <si>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</si>
  <si>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</si>
  <si>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</si>
  <si>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</si>
  <si>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</si>
  <si>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</si>
  <si>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</si>
  <si>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</si>
  <si>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</si>
  <si>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</si>
  <si>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</si>
  <si>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</si>
  <si>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</si>
  <si>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</si>
  <si>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</si>
  <si>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</si>
  <si>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</si>
  <si>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</si>
  <si>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</si>
  <si>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</si>
  <si>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</si>
  <si>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</si>
  <si>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</si>
  <si>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</si>
  <si>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</si>
  <si>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</si>
  <si>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</si>
  <si>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</si>
  <si>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</si>
  <si>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</si>
  <si>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</si>
  <si>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</si>
  <si>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</si>
  <si>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</si>
  <si>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</si>
  <si>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</si>
  <si>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</si>
  <si>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</si>
  <si>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</si>
  <si>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</si>
  <si>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</si>
  <si>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</si>
  <si>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</si>
  <si>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</si>
  <si>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</si>
  <si>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</si>
  <si>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</si>
  <si>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</si>
  <si>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</si>
  <si>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</si>
  <si>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</si>
  <si>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</si>
  <si>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</si>
  <si>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</si>
  <si>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</si>
  <si>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</si>
  <si>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</si>
  <si>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</si>
  <si>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</si>
  <si>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</si>
  <si>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</si>
  <si>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</si>
  <si>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</si>
  <si>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</si>
  <si>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</si>
  <si>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</si>
  <si>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</si>
  <si>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</si>
  <si>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</si>
  <si>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</si>
  <si>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</si>
  <si>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</si>
  <si>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</si>
  <si>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</si>
  <si>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</si>
  <si>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</si>
  <si>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</si>
  <si>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</si>
  <si>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</si>
  <si>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</si>
  <si>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</si>
  <si>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</si>
  <si>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</si>
  <si>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</si>
  <si>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</si>
  <si>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</si>
  <si>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</si>
  <si>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</si>
  <si>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</si>
  <si>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</si>
  <si>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</si>
  <si>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</si>
  <si>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</si>
  <si>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</si>
  <si>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</si>
  <si>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</si>
  <si>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</si>
  <si>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</si>
  <si>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</si>
  <si>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</si>
  <si>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</si>
  <si>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</si>
  <si>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</si>
  <si>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</si>
  <si>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</si>
  <si>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</si>
  <si>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</si>
  <si>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</si>
  <si>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</si>
  <si>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</si>
  <si>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</si>
  <si>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</si>
  <si>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</si>
  <si>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</si>
  <si>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</si>
  <si>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</si>
  <si>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</si>
  <si>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</si>
  <si>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</si>
  <si>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</si>
  <si>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</si>
  <si>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</si>
  <si>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</si>
  <si>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</si>
  <si>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</si>
  <si>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</si>
  <si>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</si>
  <si>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</si>
  <si>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</si>
  <si>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</si>
  <si>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</si>
  <si>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</si>
  <si>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</si>
  <si>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</si>
  <si>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</si>
  <si>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</si>
  <si>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</si>
  <si>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</si>
  <si>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</si>
  <si>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</si>
  <si>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</si>
  <si>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</si>
  <si>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</si>
  <si>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</si>
  <si>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</si>
  <si>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</si>
  <si>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</si>
  <si>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</si>
  <si>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</si>
  <si>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</si>
  <si>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</si>
  <si>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</si>
  <si>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</si>
  <si>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</si>
  <si>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</si>
  <si>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</si>
  <si>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</si>
  <si>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</si>
  <si>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</si>
  <si>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</si>
  <si>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</si>
  <si>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</si>
  <si>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</si>
  <si>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</si>
  <si>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</si>
  <si>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</si>
  <si>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</si>
  <si>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</si>
  <si>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</si>
  <si>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</si>
  <si>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</si>
  <si>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</si>
  <si>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</si>
  <si>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</si>
  <si>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</si>
  <si>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</si>
  <si>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</si>
  <si>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</si>
  <si>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</si>
  <si>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</si>
  <si>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</si>
  <si>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</si>
  <si>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</si>
  <si>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</si>
  <si>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</si>
  <si>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</si>
  <si>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</si>
  <si>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</si>
  <si>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</si>
  <si>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</si>
  <si>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</si>
  <si>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</si>
  <si>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</si>
  <si>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</si>
  <si>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</si>
  <si>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</si>
  <si>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</si>
  <si>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</si>
  <si>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</si>
  <si>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</si>
  <si>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</si>
  <si>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</si>
  <si>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</si>
  <si>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</si>
  <si>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</si>
  <si>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</si>
  <si>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</si>
  <si>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</si>
  <si>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</si>
  <si>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</si>
  <si>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</si>
  <si>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</si>
  <si>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</si>
  <si>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</si>
  <si>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</si>
  <si>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</si>
  <si>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</si>
  <si>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</si>
  <si>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</si>
  <si>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</si>
  <si>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</si>
  <si>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</si>
  <si>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</si>
  <si>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</si>
  <si>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</si>
  <si>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</si>
  <si>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</si>
  <si>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</si>
  <si>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</si>
  <si>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</si>
  <si>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</si>
  <si>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</si>
  <si>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</si>
  <si>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</si>
  <si>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</si>
  <si>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</si>
  <si>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</si>
  <si>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</si>
  <si>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</si>
  <si>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</si>
  <si>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</si>
  <si>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</si>
  <si>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</si>
  <si>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</si>
  <si>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</si>
  <si>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</si>
  <si>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</si>
  <si>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</si>
  <si>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</si>
  <si>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</si>
  <si>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</si>
  <si>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</si>
  <si>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</si>
  <si>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</si>
  <si>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</si>
  <si>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</si>
  <si>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</si>
  <si>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</si>
  <si>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</si>
  <si>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</si>
  <si>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</si>
  <si>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</si>
  <si>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</si>
  <si>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</si>
  <si>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</si>
  <si>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</si>
  <si>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</si>
  <si>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</si>
  <si>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</si>
  <si>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</si>
  <si>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</si>
  <si>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</si>
  <si>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</si>
  <si>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</si>
  <si>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</si>
  <si>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</si>
  <si>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</si>
  <si>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</si>
  <si>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</si>
  <si>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</si>
  <si>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</si>
  <si>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</si>
  <si>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</si>
  <si>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</si>
  <si>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</si>
  <si>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</si>
  <si>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</si>
  <si>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</si>
  <si>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</si>
  <si>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</si>
  <si>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</si>
  <si>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</si>
  <si>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</si>
  <si>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</si>
  <si>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</si>
  <si>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</si>
  <si>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</si>
  <si>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</si>
  <si>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</si>
  <si>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</si>
  <si>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</si>
  <si>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</si>
  <si>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</si>
  <si>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</si>
  <si>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</si>
  <si>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</si>
  <si>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</si>
  <si>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</si>
  <si>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</si>
  <si>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</si>
  <si>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</si>
  <si>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</si>
  <si>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</si>
  <si>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</si>
  <si>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</si>
  <si>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</si>
  <si>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</si>
  <si>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</si>
  <si>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</si>
  <si>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</si>
  <si>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</si>
  <si>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</si>
  <si>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</si>
  <si>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</si>
  <si>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</si>
  <si>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</si>
  <si>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</si>
  <si>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</si>
  <si>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</si>
  <si>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</si>
  <si>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</si>
  <si>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</si>
  <si>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</si>
  <si>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</si>
  <si>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</si>
  <si>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</si>
  <si>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</si>
  <si>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</si>
  <si>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</si>
  <si>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</si>
  <si>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</si>
  <si>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</si>
  <si>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</si>
  <si>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</si>
  <si>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</si>
  <si>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</si>
  <si>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</si>
  <si>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</si>
  <si>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</si>
  <si>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</si>
  <si>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</si>
  <si>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</si>
  <si>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</si>
  <si>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</si>
  <si>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</si>
  <si>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</si>
  <si>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</si>
  <si>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</si>
  <si>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</si>
  <si>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</si>
  <si>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</si>
  <si>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</si>
  <si>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</si>
  <si>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</si>
  <si>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</si>
  <si>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</si>
  <si>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</si>
  <si>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</si>
  <si>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</si>
  <si>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</si>
  <si>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</si>
  <si>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</si>
  <si>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</si>
  <si>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</si>
  <si>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</si>
  <si>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</si>
  <si>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</si>
  <si>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</si>
  <si>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</si>
  <si>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</si>
  <si>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</si>
  <si>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</si>
  <si>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</si>
  <si>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</si>
  <si>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</si>
  <si>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</si>
  <si>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</si>
  <si>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</si>
  <si>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</si>
  <si>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</si>
  <si>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</si>
  <si>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</si>
  <si>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</si>
  <si>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</si>
  <si>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</si>
  <si>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</si>
  <si>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</si>
  <si>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</si>
  <si>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</si>
  <si>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</si>
  <si>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</si>
  <si>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</si>
  <si>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</si>
  <si>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</si>
  <si>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</si>
  <si>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</si>
  <si>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</si>
  <si>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</si>
  <si>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</si>
  <si>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</si>
  <si>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</si>
  <si>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</si>
  <si>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</si>
  <si>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</si>
  <si>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</si>
  <si>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</si>
  <si>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</si>
  <si>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</si>
  <si>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</si>
  <si>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</si>
  <si>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</si>
  <si>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</si>
  <si>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</si>
  <si>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</si>
  <si>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</si>
  <si>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</si>
  <si>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</si>
  <si>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</si>
  <si>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</si>
  <si>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</si>
  <si>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</si>
  <si>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</si>
  <si>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</si>
  <si>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</si>
  <si>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</si>
  <si>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</si>
  <si>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</si>
  <si>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</si>
  <si>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</si>
  <si>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</si>
  <si>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</si>
  <si>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</si>
  <si>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</si>
  <si>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</si>
  <si>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</si>
  <si>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</si>
  <si>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</si>
  <si>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</si>
  <si>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</si>
  <si>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</si>
  <si>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</si>
  <si>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</si>
  <si>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</si>
  <si>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</si>
  <si>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</si>
  <si>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</si>
  <si>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</si>
  <si>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</si>
  <si>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</si>
  <si>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</si>
  <si>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</si>
  <si>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</si>
  <si>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</si>
  <si>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</si>
  <si>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</si>
  <si>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</si>
  <si>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</si>
  <si>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</si>
  <si>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</si>
  <si>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</si>
  <si>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</si>
  <si>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</si>
  <si>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</si>
  <si>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</si>
  <si>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</si>
  <si>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</si>
  <si>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</si>
  <si>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</si>
  <si>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</si>
  <si>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</si>
  <si>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</si>
  <si>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</si>
  <si>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</si>
  <si>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</si>
  <si>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</si>
  <si>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</si>
  <si>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</si>
  <si>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</si>
  <si>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</si>
  <si>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</si>
  <si>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</si>
  <si>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</si>
  <si>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</si>
  <si>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</si>
  <si>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</si>
  <si>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</si>
  <si>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</si>
  <si>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</si>
  <si>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</si>
  <si>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</si>
  <si>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</si>
  <si>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</si>
  <si>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</si>
  <si>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</si>
  <si>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</si>
  <si>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</si>
  <si>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</si>
  <si>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</si>
  <si>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</si>
  <si>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</si>
  <si>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</si>
  <si>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</si>
  <si>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</si>
  <si>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</si>
  <si>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</si>
  <si>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</si>
  <si>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</si>
  <si>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</si>
  <si>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</si>
  <si>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</si>
  <si>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</si>
  <si>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</si>
  <si>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</si>
  <si>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</si>
  <si>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</si>
  <si>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</si>
  <si>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</si>
  <si>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</si>
  <si>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</si>
  <si>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</si>
  <si>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</si>
  <si>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</si>
  <si>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</si>
  <si>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</si>
  <si>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</si>
  <si>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</si>
  <si>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</si>
  <si>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</si>
  <si>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</si>
  <si>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</si>
  <si>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</si>
  <si>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</si>
  <si>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</si>
  <si>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</si>
  <si>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</si>
  <si>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</si>
  <si>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</si>
  <si>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</si>
  <si>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</si>
  <si>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</si>
  <si>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</si>
  <si>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</si>
  <si>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</si>
  <si>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</si>
  <si>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</si>
  <si>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</si>
  <si>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</si>
  <si>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</si>
  <si>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</si>
  <si>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</si>
  <si>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</si>
  <si>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</si>
  <si>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</si>
  <si>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</si>
  <si>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</si>
  <si>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</si>
  <si>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</si>
  <si>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</si>
  <si>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</si>
  <si>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</si>
  <si>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</si>
  <si>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</si>
  <si>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</si>
  <si>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</si>
  <si>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</si>
  <si>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</si>
  <si>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</si>
  <si>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</si>
  <si>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</si>
  <si>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</si>
  <si>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</si>
  <si>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</si>
  <si>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</si>
  <si>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</si>
  <si>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</si>
  <si>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</si>
  <si>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</si>
  <si>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</si>
  <si>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</si>
  <si>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</si>
  <si>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</si>
  <si>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</si>
  <si>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</si>
  <si>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</si>
  <si>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</si>
  <si>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</si>
  <si>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</si>
  <si>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</si>
  <si>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</si>
  <si>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</si>
  <si>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</si>
  <si>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</si>
  <si>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</si>
  <si>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</si>
  <si>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</si>
  <si>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</si>
  <si>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</si>
  <si>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</si>
  <si>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</si>
  <si>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</si>
  <si>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</si>
  <si>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</si>
  <si>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</si>
  <si>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</si>
  <si>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</si>
  <si>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</si>
  <si>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</si>
  <si>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</si>
  <si>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</si>
  <si>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</si>
  <si>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</si>
  <si>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</si>
  <si>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</si>
  <si>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</si>
  <si>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</si>
  <si>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</si>
  <si>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</si>
  <si>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</si>
  <si>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</si>
  <si>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</si>
  <si>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</si>
  <si>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</si>
  <si>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</si>
  <si>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</si>
  <si>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</si>
  <si>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</si>
  <si>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</si>
  <si>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</si>
  <si>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</si>
  <si>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</si>
  <si>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</si>
  <si>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</si>
  <si>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</si>
  <si>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</si>
  <si>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</si>
  <si>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</si>
  <si>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</si>
  <si>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</si>
  <si>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</si>
  <si>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</si>
  <si>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</si>
  <si>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</si>
  <si>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</si>
  <si>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</si>
  <si>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</si>
  <si>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</si>
  <si>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</si>
  <si>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</si>
  <si>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</si>
  <si>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</si>
  <si>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</si>
  <si>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</si>
  <si>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</si>
  <si>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</si>
  <si>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</si>
  <si>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</si>
  <si>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</si>
  <si>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</si>
  <si>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</si>
  <si>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</si>
  <si>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</si>
  <si>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</si>
  <si>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</si>
  <si>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</si>
  <si>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</si>
  <si>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</si>
  <si>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</si>
  <si>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</si>
  <si>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</si>
  <si>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</si>
  <si>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</si>
  <si>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</si>
  <si>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</si>
  <si>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</si>
  <si>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</si>
  <si>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</si>
  <si>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</si>
  <si>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</si>
  <si>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</si>
  <si>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</si>
  <si>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</si>
  <si>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</si>
  <si>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</si>
  <si>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</si>
  <si>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</si>
  <si>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</si>
  <si>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</si>
  <si>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</si>
  <si>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</si>
  <si>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</si>
  <si>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</si>
  <si>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</si>
  <si>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</si>
  <si>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</si>
  <si>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</si>
  <si>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</si>
  <si>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</si>
  <si>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</si>
  <si>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</si>
  <si>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</si>
  <si>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</si>
  <si>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</si>
  <si>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</si>
  <si>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</si>
  <si>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</si>
  <si>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</si>
  <si>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</si>
  <si>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</si>
  <si>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</si>
  <si>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</si>
  <si>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</si>
  <si>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</si>
  <si>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</si>
  <si>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</si>
  <si>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</si>
  <si>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</si>
  <si>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</si>
  <si>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</si>
  <si>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</si>
  <si>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</si>
  <si>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</si>
  <si>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</si>
  <si>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</si>
  <si>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</si>
  <si>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</si>
  <si>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</si>
  <si>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</si>
  <si>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</si>
  <si>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</si>
  <si>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</si>
  <si>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</si>
  <si>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</si>
  <si>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</si>
  <si>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</si>
  <si>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</si>
  <si>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</si>
  <si>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</si>
  <si>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</si>
  <si>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</si>
  <si>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</si>
  <si>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</si>
  <si>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</si>
  <si>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</si>
  <si>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</si>
  <si>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</si>
  <si>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</si>
  <si>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</si>
  <si>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</si>
  <si>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</si>
  <si>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</si>
  <si>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</si>
  <si>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</si>
  <si>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</si>
  <si>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</si>
  <si>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</si>
  <si>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</si>
  <si>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</si>
  <si>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</si>
  <si>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</si>
  <si>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</si>
  <si>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</si>
  <si>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</si>
  <si>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</si>
  <si>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</si>
  <si>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</si>
  <si>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</si>
  <si>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</si>
  <si>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</si>
  <si>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</si>
  <si>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</si>
  <si>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</si>
  <si>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</si>
  <si>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</si>
  <si>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</si>
  <si>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</si>
  <si>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</si>
  <si>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</si>
  <si>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</si>
  <si>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</si>
  <si>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</si>
  <si>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</si>
  <si>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</si>
  <si>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</si>
  <si>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</si>
  <si>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</si>
  <si>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</si>
  <si>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</si>
  <si>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</si>
  <si>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</si>
  <si>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</si>
  <si>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</si>
  <si>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</si>
  <si>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</si>
  <si>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</si>
  <si>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</si>
  <si>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</si>
  <si>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</si>
  <si>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</si>
  <si>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</si>
  <si>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</si>
  <si>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</si>
  <si>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</si>
  <si>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</si>
  <si>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</si>
  <si>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</si>
  <si>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</si>
  <si>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</si>
  <si>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</si>
  <si>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</si>
  <si>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</si>
  <si>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</si>
  <si>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</si>
  <si>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</si>
  <si>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</si>
  <si>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</si>
  <si>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</si>
  <si>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</si>
  <si>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</si>
  <si>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</si>
  <si>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</si>
  <si>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</si>
  <si>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</si>
  <si>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</si>
  <si>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</si>
  <si>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</si>
  <si>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</si>
  <si>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</si>
  <si>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</si>
  <si>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</si>
  <si>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</si>
  <si>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</si>
  <si>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</si>
  <si>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</si>
  <si>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</si>
  <si>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</si>
  <si>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</si>
  <si>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</si>
  <si>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</si>
  <si>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</si>
  <si>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</si>
  <si>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</si>
  <si>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</si>
  <si>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</si>
  <si>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</si>
  <si>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</si>
  <si>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</si>
  <si>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</si>
  <si>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</si>
  <si>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</si>
  <si>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</si>
  <si>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</si>
  <si>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</si>
  <si>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</si>
  <si>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</si>
  <si>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</si>
  <si>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</si>
  <si>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</si>
  <si>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</si>
  <si>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</si>
  <si>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</si>
  <si>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</si>
  <si>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</si>
  <si>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</si>
  <si>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28, 29</t>
  </si>
  <si>
    <t>31, 33</t>
  </si>
  <si>
    <t>Adjustment - TA Converted to CMPTRA</t>
  </si>
  <si>
    <t>0102</t>
  </si>
  <si>
    <t>Atlantic City</t>
  </si>
  <si>
    <t>Atlantic City, Atlantic County</t>
  </si>
  <si>
    <t>Per Capita Formula Aid</t>
  </si>
  <si>
    <t>Rank</t>
  </si>
  <si>
    <t>2022 GST</t>
  </si>
  <si>
    <t>2022 Watershed</t>
  </si>
  <si>
    <t>Total Formula Aid 2022</t>
  </si>
  <si>
    <t>2022 Transitional Aid</t>
  </si>
  <si>
    <t>Total Aid 2022</t>
  </si>
  <si>
    <t>Total Municipal Relief Fund Aid</t>
  </si>
  <si>
    <t>CY2022/SFY 2023 Allocation</t>
  </si>
  <si>
    <t>Final CY2023/SFY 2024 Allocation</t>
  </si>
  <si>
    <t>2022 Final CMPTRA</t>
  </si>
  <si>
    <t>2022 ETR (Final)</t>
  </si>
  <si>
    <t>2023 CMPTRA before TA Addition</t>
  </si>
  <si>
    <t>2023 CMPTRA</t>
  </si>
  <si>
    <t>2023 ETR</t>
  </si>
  <si>
    <t>TBD</t>
  </si>
  <si>
    <t>2023 Watershed</t>
  </si>
  <si>
    <t>2023 Transitional Aid</t>
  </si>
  <si>
    <t>2023 BPP</t>
  </si>
  <si>
    <t>2023 Regional School BPP</t>
  </si>
  <si>
    <t>2023 Local School BPP</t>
  </si>
  <si>
    <t>2023 Municipal BPP</t>
  </si>
  <si>
    <t>2023 FD Supplemental Aid</t>
  </si>
  <si>
    <t>2021 Population</t>
  </si>
  <si>
    <t>Total Aid 2023</t>
  </si>
  <si>
    <t>Total Formula Aid 2023</t>
  </si>
  <si>
    <t>2023 MRF</t>
  </si>
  <si>
    <t>2023 GST</t>
  </si>
  <si>
    <t>Calendar Year 2023 and Fiscal Year 2024 Budgets</t>
  </si>
  <si>
    <t>PLEASE CHOOSE A MUNICIPALITY</t>
  </si>
  <si>
    <t>XXXX</t>
  </si>
  <si>
    <t>Municipality</t>
  </si>
  <si>
    <t>-</t>
  </si>
  <si>
    <t>This certification represents aid in the Final CY 2023 FY 2024 budget. Municipalities and counties are subject to its provisions when introducing budgets. Details about amounts are found in Local Finance Notice 2023-12.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</si>
</sst>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3" formatCode="_(* #,##0.00_);_(* \(#,##0.00\);_(* &quot;-&quot;??_);_(@_)"/>
    <numFmt numFmtId="164" formatCode="_(* #,##0_);_(* \(#,##0\);_(* &quot;-&quot;??_);_(@_)"/>
    <numFmt numFmtId="165" formatCode="0.0%"/>
    <numFmt numFmtId="166" formatCode="0.0"/>
  </numFmts>
  <fonts count="27"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
      <b/>
      <sz val="8"/>
      <color theme="1"/>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74">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164" fontId="3" fillId="0" borderId="0" xfId="2" applyNumberFormat="1" applyFont="1"/>
    <xf numFmtId="164" fontId="3" fillId="0" borderId="0" xfId="1" applyNumberFormat="1" applyFont="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1" applyNumberFormat="1" applyFont="1"/>
    <xf numFmtId="164" fontId="20" fillId="0" borderId="0" xfId="1" applyNumberFormat="1" applyFont="1"/>
    <xf numFmtId="164" fontId="19" fillId="0" borderId="0" xfId="2" applyNumberFormat="1"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7" fontId="4" fillId="0" borderId="0" xfId="2" quotePrefix="1" applyNumberFormat="1" applyFont="1" applyAlignment="1">
      <alignment horizontal="center" vertical="center" wrapText="1"/>
    </xf>
    <xf numFmtId="7" fontId="4" fillId="0" borderId="0" xfId="2" applyNumberFormat="1" applyFont="1" applyAlignment="1">
      <alignment horizontal="center" vertical="center" wrapText="1"/>
    </xf>
    <xf numFmtId="0" fontId="3" fillId="0" borderId="0" xfId="2" applyFont="1"/>
    <xf numFmtId="164" fontId="3" fillId="0" borderId="0" xfId="0" applyNumberFormat="1" applyFont="1"/>
    <xf numFmtId="164" fontId="26" fillId="0" borderId="0" xfId="0" applyNumberFormat="1" applyFont="1"/>
    <xf numFmtId="0" fontId="3" fillId="0" borderId="0" xfId="2" quotePrefix="1" applyFont="1" applyAlignment="1">
      <alignment horizontal="left"/>
    </xf>
    <xf numFmtId="0" fontId="3" fillId="0" borderId="0" xfId="2" quotePrefix="1" applyFont="1"/>
    <xf numFmtId="0" fontId="3" fillId="0" borderId="2" xfId="2" applyFont="1" applyBorder="1"/>
    <xf numFmtId="0" fontId="26" fillId="0" borderId="0" xfId="0" applyFont="1" applyAlignment="1">
      <alignment wrapText="1"/>
    </xf>
    <xf numFmtId="166" fontId="0" fillId="0" borderId="0" xfId="0" applyNumberFormat="1"/>
    <xf numFmtId="0" fontId="1" fillId="0" borderId="1" xfId="0" quotePrefix="1" applyFont="1" applyBorder="1" applyAlignment="1">
      <alignment horizontal="center" vertical="center" wrapText="1"/>
    </xf>
    <xf numFmtId="0" fontId="6" fillId="0" borderId="0" xfId="0" applyFont="1" applyAlignment="1" applyProtection="1">
      <alignment horizontal="center" vertical="center" wrapText="1"/>
      <protection locked="0"/>
    </xf>
    <xf numFmtId="0" fontId="6" fillId="0" borderId="0" xfId="0" quotePrefix="1" applyFont="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0" xfId="0" quotePrefix="1" applyFont="1" applyAlignment="1">
      <alignment horizontal="center" vertical="center" wrapText="1"/>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4" fillId="0" borderId="0" xfId="0" applyFont="1" applyAlignment="1">
      <alignment horizontal="center"/>
    </xf>
    <xf numFmtId="0" fontId="23" fillId="0" borderId="0" xfId="0" applyFont="1" applyAlignment="1">
      <alignment horizont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7" xfId="0" applyFont="1" applyBorder="1" applyAlignment="1">
      <alignment horizontal="left"/>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4" xfId="0" applyFont="1" applyBorder="1" applyAlignment="1">
      <alignment horizontal="left" wrapText="1"/>
    </xf>
    <xf numFmtId="0" fontId="15" fillId="0" borderId="0" xfId="0" applyFont="1" applyBorder="1" applyAlignment="1">
      <alignment horizontal="center"/>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0" fontId="23" fillId="0" borderId="0" xfId="0" applyFont="1" applyBorder="1" applyAlignment="1">
      <alignment horizontal="left" indent="13"/>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cellXfs>
  <cellStyles count="4">
    <cellStyle name="Comma" xfId="1" builtinId="3"/>
    <cellStyle name="Normal" xfId="0" builtinId="0"/>
    <cellStyle name="Normal_09 Aid" xfId="2" xr:uid="{00000000-0005-0000-0000-00000200000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942975</xdr:colOff>
          <xdr:row>11</xdr:row>
          <xdr:rowOff>9525</xdr:rowOff>
        </xdr:from>
        <xdr:to>
          <xdr:col>7</xdr:col>
          <xdr:colOff>342900</xdr:colOff>
          <xdr:row>11</xdr:row>
          <xdr:rowOff>247650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2"/>
  <sheetViews>
    <sheetView showGridLines="0" tabSelected="1" topLeftCell="B1" zoomScale="110" zoomScaleNormal="110" zoomScaleSheetLayoutView="100" workbookViewId="0">
      <selection activeCell="B1" sqref="B1"/>
    </sheetView>
  </sheetViews>
  <sheetFormatPr defaultColWidth="0" defaultRowHeight="15" zeroHeight="1" x14ac:dyDescent="0.25"/>
  <cols>
    <col min="1" max="1" width="9.85546875" customWidth="1"/>
    <col min="2" max="2" width="14.140625" customWidth="1"/>
    <col min="3" max="4" width="9.140625" customWidth="1"/>
    <col min="5" max="5" width="10.140625" customWidth="1"/>
    <col min="6" max="6" width="4.42578125" customWidth="1"/>
    <col min="7" max="7" width="7.85546875" customWidth="1"/>
    <col min="8" max="8" width="8.28515625" customWidth="1"/>
    <col min="9" max="9" width="16.7109375" customWidth="1"/>
    <col min="10" max="10" width="1.5703125" customWidth="1"/>
    <col min="11" max="11" width="5.42578125" customWidth="1"/>
    <col min="12" max="12" width="3.7109375" customWidth="1"/>
    <col min="13" max="13" width="9.140625" hidden="1" customWidth="1"/>
    <col min="14" max="15" width="0" hidden="1" customWidth="1"/>
    <col min="16" max="16384" width="9.140625" hidden="1"/>
  </cols>
  <sheetData>
    <row r="1" spans="2:12" x14ac:dyDescent="0.25">
      <c r="B1" s="16"/>
      <c r="C1" s="3"/>
      <c r="D1" s="3"/>
      <c r="E1" s="3"/>
      <c r="F1" s="3"/>
      <c r="G1" s="3"/>
      <c r="H1" s="3"/>
      <c r="I1" s="3"/>
      <c r="J1" s="3"/>
      <c r="K1" s="3"/>
      <c r="L1" s="3"/>
    </row>
    <row r="2" spans="2:12" ht="15.75" x14ac:dyDescent="0.25">
      <c r="B2" s="65" t="s">
        <v>1143</v>
      </c>
      <c r="C2" s="65"/>
      <c r="D2" s="65"/>
      <c r="E2" s="65"/>
      <c r="F2" s="65"/>
      <c r="G2" s="65"/>
      <c r="H2" s="65"/>
      <c r="I2" s="65"/>
      <c r="J2" s="65"/>
      <c r="K2" s="19"/>
      <c r="L2" s="3"/>
    </row>
    <row r="3" spans="2:12" ht="15.75" x14ac:dyDescent="0.25">
      <c r="B3" s="65" t="s">
        <v>1144</v>
      </c>
      <c r="C3" s="65"/>
      <c r="D3" s="65"/>
      <c r="E3" s="65"/>
      <c r="F3" s="65"/>
      <c r="G3" s="65"/>
      <c r="H3" s="65"/>
      <c r="I3" s="65"/>
      <c r="J3" s="65"/>
      <c r="K3" s="19"/>
      <c r="L3" s="3"/>
    </row>
    <row r="4" spans="2:12" ht="18" x14ac:dyDescent="0.25">
      <c r="B4" s="20"/>
      <c r="C4" s="21"/>
      <c r="D4" s="21"/>
      <c r="E4" s="21"/>
      <c r="F4" s="21"/>
      <c r="G4" s="21"/>
      <c r="H4" s="21"/>
      <c r="I4" s="21"/>
      <c r="J4" s="21"/>
      <c r="K4" s="19"/>
      <c r="L4" s="3"/>
    </row>
    <row r="5" spans="2:12" ht="18" x14ac:dyDescent="0.25">
      <c r="B5" s="68" t="s">
        <v>1145</v>
      </c>
      <c r="C5" s="68"/>
      <c r="D5" s="68"/>
      <c r="E5" s="68"/>
      <c r="F5" s="68"/>
      <c r="G5" s="68"/>
      <c r="H5" s="68"/>
      <c r="I5" s="68"/>
      <c r="J5" s="68"/>
      <c r="K5" s="22"/>
      <c r="L5" s="3"/>
    </row>
    <row r="6" spans="2:12" ht="18" customHeight="1" x14ac:dyDescent="0.25">
      <c r="B6" s="69" t="s">
        <v>1203</v>
      </c>
      <c r="C6" s="69"/>
      <c r="D6" s="69"/>
      <c r="E6" s="69"/>
      <c r="F6" s="69"/>
      <c r="G6" s="69"/>
      <c r="H6" s="69"/>
      <c r="I6" s="69"/>
      <c r="J6" s="69"/>
      <c r="K6" s="69"/>
      <c r="L6" s="3"/>
    </row>
    <row r="7" spans="2:12" ht="18" x14ac:dyDescent="0.25">
      <c r="B7" s="3"/>
      <c r="C7" s="10"/>
      <c r="D7" s="10"/>
      <c r="E7" s="10"/>
      <c r="F7" s="10"/>
      <c r="G7" s="10"/>
      <c r="H7" s="10"/>
      <c r="I7" s="10"/>
      <c r="J7" s="10"/>
      <c r="L7" s="3"/>
    </row>
    <row r="8" spans="2:12" ht="18" customHeight="1" x14ac:dyDescent="0.25">
      <c r="B8" s="70" t="s">
        <v>1208</v>
      </c>
      <c r="C8" s="70"/>
      <c r="D8" s="70"/>
      <c r="E8" s="70"/>
      <c r="F8" s="70"/>
      <c r="G8" s="70"/>
      <c r="H8" s="70"/>
      <c r="I8" s="70"/>
      <c r="J8" s="70"/>
      <c r="K8" s="70"/>
      <c r="L8" s="3"/>
    </row>
    <row r="9" spans="2:12" ht="18" customHeight="1" x14ac:dyDescent="0.25">
      <c r="B9" s="70"/>
      <c r="C9" s="70"/>
      <c r="D9" s="70"/>
      <c r="E9" s="70"/>
      <c r="F9" s="70"/>
      <c r="G9" s="70"/>
      <c r="H9" s="70"/>
      <c r="I9" s="70"/>
      <c r="J9" s="70"/>
      <c r="K9" s="70"/>
      <c r="L9" s="3"/>
    </row>
    <row r="10" spans="2:12" ht="18" customHeight="1" x14ac:dyDescent="0.25">
      <c r="B10" s="70"/>
      <c r="C10" s="70"/>
      <c r="D10" s="70"/>
      <c r="E10" s="70"/>
      <c r="F10" s="70"/>
      <c r="G10" s="70"/>
      <c r="H10" s="70"/>
      <c r="I10" s="70"/>
      <c r="J10" s="70"/>
      <c r="K10" s="70"/>
      <c r="L10" s="3"/>
    </row>
    <row r="11" spans="2:12" x14ac:dyDescent="0.25">
      <c r="B11" s="3"/>
      <c r="C11" s="3"/>
      <c r="D11" s="3"/>
      <c r="E11" s="3"/>
      <c r="F11" s="3"/>
      <c r="G11" s="3"/>
      <c r="H11" s="3"/>
      <c r="I11" s="3"/>
      <c r="J11" s="3"/>
      <c r="K11" s="3"/>
      <c r="L11" s="3"/>
    </row>
    <row r="12" spans="2:12" ht="20.25" customHeight="1" x14ac:dyDescent="0.25">
      <c r="B12" s="32" t="s">
        <v>1131</v>
      </c>
      <c r="C12" s="9">
        <v>1</v>
      </c>
      <c r="D12" s="4"/>
      <c r="E12" s="4"/>
      <c r="F12" s="4"/>
      <c r="G12" s="4"/>
      <c r="H12" s="4"/>
      <c r="I12" s="4"/>
      <c r="J12" s="4"/>
      <c r="K12" s="5"/>
      <c r="L12" s="6"/>
    </row>
    <row r="13" spans="2:12" ht="11.25" customHeight="1" x14ac:dyDescent="0.25">
      <c r="B13" s="17"/>
      <c r="C13" s="9"/>
      <c r="D13" s="4"/>
      <c r="E13" s="4"/>
      <c r="F13" s="4"/>
      <c r="G13" s="4"/>
      <c r="H13" s="4"/>
      <c r="I13" s="4"/>
      <c r="J13" s="4"/>
      <c r="K13" s="5"/>
      <c r="L13" s="6"/>
    </row>
    <row r="14" spans="2:12" ht="20.25" customHeight="1" x14ac:dyDescent="0.25">
      <c r="B14" s="17" t="s">
        <v>1148</v>
      </c>
      <c r="C14" s="18" t="str">
        <f>VLOOKUP(J14,Crosswalk!$C$2:$E$566,2,FALSE)</f>
        <v>Municipality</v>
      </c>
      <c r="D14" s="4"/>
      <c r="E14" s="4"/>
      <c r="F14" s="4"/>
      <c r="G14" s="4"/>
      <c r="H14" s="4"/>
      <c r="I14" s="18" t="s">
        <v>1149</v>
      </c>
      <c r="J14" s="31" t="str">
        <f>(VLOOKUP(C12,Crosswalk!$B$2:$C$566,2,FALSE))</f>
        <v>XXXX</v>
      </c>
      <c r="L14" s="6"/>
    </row>
    <row r="15" spans="2:12" ht="20.25" customHeight="1" x14ac:dyDescent="0.25">
      <c r="B15" s="17" t="s">
        <v>1128</v>
      </c>
      <c r="C15" s="18" t="str">
        <f>VLOOKUP(C12,Crosswalk!$B$2:$E$566,4,FALSE)</f>
        <v>-</v>
      </c>
      <c r="D15" s="4"/>
      <c r="E15" s="4"/>
      <c r="F15" s="4"/>
      <c r="G15" s="4"/>
      <c r="H15" s="4"/>
      <c r="I15" s="4"/>
      <c r="J15" s="4"/>
      <c r="K15" s="5"/>
      <c r="L15" s="7"/>
    </row>
    <row r="16" spans="2:12" ht="20.25" customHeight="1" x14ac:dyDescent="0.25">
      <c r="B16" s="17" t="s">
        <v>1147</v>
      </c>
      <c r="C16" s="18" t="str">
        <f>VLOOKUP(J14,Crosswalk!$C$2:$F$566,4,FALSE)</f>
        <v>Fiscal Year</v>
      </c>
      <c r="D16" s="3"/>
      <c r="E16" s="3"/>
      <c r="F16" s="3"/>
      <c r="G16" s="3"/>
      <c r="H16" s="3"/>
      <c r="I16" s="3"/>
      <c r="J16" s="3"/>
      <c r="K16" s="3"/>
      <c r="L16" s="3"/>
    </row>
    <row r="17" spans="2:12" x14ac:dyDescent="0.25">
      <c r="B17" s="3"/>
      <c r="C17" s="3"/>
      <c r="D17" s="3"/>
      <c r="E17" s="3"/>
      <c r="F17" s="3"/>
      <c r="G17" s="3"/>
      <c r="H17" s="3"/>
      <c r="I17" s="3"/>
      <c r="J17" s="3"/>
      <c r="K17" s="3"/>
      <c r="L17" s="3"/>
    </row>
    <row r="18" spans="2:12" x14ac:dyDescent="0.25">
      <c r="L18" s="3"/>
    </row>
    <row r="19" spans="2:12" ht="40.5" customHeight="1" thickBot="1" x14ac:dyDescent="0.3">
      <c r="B19" s="71" t="s">
        <v>1150</v>
      </c>
      <c r="C19" s="71"/>
      <c r="D19" s="71"/>
      <c r="E19" s="71"/>
      <c r="F19" s="71"/>
      <c r="G19" s="72" t="s">
        <v>1183</v>
      </c>
      <c r="H19" s="73"/>
      <c r="I19" s="72" t="s">
        <v>1184</v>
      </c>
      <c r="J19" s="73"/>
      <c r="L19" s="3"/>
    </row>
    <row r="20" spans="2:12" x14ac:dyDescent="0.25">
      <c r="B20" s="51" t="s">
        <v>1151</v>
      </c>
      <c r="C20" s="52"/>
      <c r="D20" s="52"/>
      <c r="E20" s="52"/>
      <c r="F20" s="53"/>
      <c r="G20" s="66" t="str">
        <f>IFERROR(VLOOKUP($J$14,'2023 Muniinfo'!$A$2:$AB$566,7,FALSE),"")</f>
        <v/>
      </c>
      <c r="H20" s="67"/>
      <c r="I20" s="66" t="str">
        <f>IFERROR(VLOOKUP($J$14,'2023 Muniinfo'!$A$2:$AB$566,17,FALSE),"")</f>
        <v/>
      </c>
      <c r="J20" s="67"/>
      <c r="L20" s="3"/>
    </row>
    <row r="21" spans="2:12" x14ac:dyDescent="0.25">
      <c r="B21" s="58" t="s">
        <v>1182</v>
      </c>
      <c r="C21" s="59"/>
      <c r="D21" s="59"/>
      <c r="E21" s="59"/>
      <c r="F21" s="60"/>
      <c r="G21" s="66" t="str">
        <f>IFERROR(VLOOKUP($J$14,'2023 Muniinfo'!$A$2:$AB$566,8,FALSE),"")</f>
        <v/>
      </c>
      <c r="H21" s="67"/>
      <c r="I21" s="66" t="str">
        <f>IFERROR(VLOOKUP($J$14,'2023 Muniinfo'!$A$2:$AB$566,COLUMN(R4),FALSE),"")</f>
        <v/>
      </c>
      <c r="J21" s="67"/>
      <c r="L21" s="3"/>
    </row>
    <row r="22" spans="2:12" x14ac:dyDescent="0.25">
      <c r="B22" s="64" t="s">
        <v>1152</v>
      </c>
      <c r="C22" s="59"/>
      <c r="D22" s="59"/>
      <c r="E22" s="59"/>
      <c r="F22" s="60"/>
      <c r="G22" s="54" t="str">
        <f>IFERROR(VLOOKUP($J$14,'2023 Muniinfo'!$A$2:$AB$566,6,FALSE),"")</f>
        <v/>
      </c>
      <c r="H22" s="55"/>
      <c r="I22" s="54" t="str">
        <f>IFERROR(VLOOKUP($J$14,'2023 Muniinfo'!$A$2:$AB$566,16,FALSE),"")</f>
        <v/>
      </c>
      <c r="J22" s="55"/>
      <c r="L22" s="3"/>
    </row>
    <row r="23" spans="2:12" x14ac:dyDescent="0.25">
      <c r="B23" s="64" t="s">
        <v>1171</v>
      </c>
      <c r="C23" s="59"/>
      <c r="D23" s="59"/>
      <c r="E23" s="59"/>
      <c r="F23" s="60"/>
      <c r="G23" s="54" t="str">
        <f>IFERROR(VLOOKUP($J$14,'2023 Muniinfo'!$A$2:$AB$566,14,FALSE),"")</f>
        <v/>
      </c>
      <c r="H23" s="55"/>
      <c r="I23" s="54" t="str">
        <f>IFERROR(VLOOKUP($J$14,'2023 Muniinfo'!$A$2:$AB$566,14,FALSE),"")</f>
        <v/>
      </c>
      <c r="J23" s="55"/>
      <c r="L23" s="3"/>
    </row>
    <row r="24" spans="2:12" x14ac:dyDescent="0.25">
      <c r="B24" s="64" t="s">
        <v>1153</v>
      </c>
      <c r="C24" s="59"/>
      <c r="D24" s="59"/>
      <c r="E24" s="59"/>
      <c r="F24" s="60"/>
      <c r="G24" s="54" t="str">
        <f>IFERROR(VLOOKUP($J$14,'2023 Muniinfo'!$A$2:$AB$566,6,FALSE),"")</f>
        <v/>
      </c>
      <c r="H24" s="55"/>
      <c r="I24" s="54" t="str">
        <f>IFERROR(VLOOKUP($J$14,'2023 Muniinfo'!$A$2:$AB$566,16,FALSE),"")</f>
        <v/>
      </c>
      <c r="J24" s="55"/>
      <c r="L24" s="3"/>
    </row>
    <row r="25" spans="2:12" x14ac:dyDescent="0.25">
      <c r="B25" s="64" t="s">
        <v>1154</v>
      </c>
      <c r="C25" s="59"/>
      <c r="D25" s="59"/>
      <c r="E25" s="59"/>
      <c r="F25" s="60"/>
      <c r="G25" s="54" t="str">
        <f>IFERROR(VLOOKUP($J$14,'2023 Muniinfo'!$A$2:$AB$566,10,FALSE),"")</f>
        <v/>
      </c>
      <c r="H25" s="55"/>
      <c r="I25" s="54" t="str">
        <f>IFERROR(VLOOKUP($J$14,'2023 Muniinfo'!$A$2:$AB$566,20,FALSE),"")</f>
        <v/>
      </c>
      <c r="J25" s="55"/>
      <c r="L25" s="3"/>
    </row>
    <row r="26" spans="2:12" ht="15.75" thickBot="1" x14ac:dyDescent="0.3">
      <c r="B26" s="48" t="s">
        <v>1155</v>
      </c>
      <c r="C26" s="49"/>
      <c r="D26" s="49"/>
      <c r="E26" s="49"/>
      <c r="F26" s="50"/>
      <c r="G26" s="62" t="str">
        <f>IFERROR(VLOOKUP($J$14,'2023 Muniinfo'!$A$2:$AB$566,9,FALSE),"")</f>
        <v/>
      </c>
      <c r="H26" s="63"/>
      <c r="I26" s="62" t="str">
        <f>IFERROR(VLOOKUP($J$14,'2023 Muniinfo'!$A$2:$AB$566,19,FALSE),"")</f>
        <v/>
      </c>
      <c r="J26" s="63"/>
      <c r="L26" s="3"/>
    </row>
    <row r="27" spans="2:12" x14ac:dyDescent="0.25">
      <c r="B27" s="51" t="s">
        <v>1156</v>
      </c>
      <c r="C27" s="52"/>
      <c r="D27" s="52"/>
      <c r="E27" s="52"/>
      <c r="F27" s="53"/>
      <c r="G27" s="66" t="str">
        <f>IFERROR(VLOOKUP($J$14,'2023 Muniinfo'!$A$2:$AB$566,11,FALSE),"")</f>
        <v/>
      </c>
      <c r="H27" s="67"/>
      <c r="I27" s="66" t="str">
        <f>IFERROR(VLOOKUP($J$14,'2023 Muniinfo'!$A$2:$AB$566,21,FALSE),"")</f>
        <v/>
      </c>
      <c r="J27" s="67"/>
      <c r="L27" s="3"/>
    </row>
    <row r="28" spans="2:12" x14ac:dyDescent="0.25">
      <c r="B28" s="58" t="s">
        <v>1157</v>
      </c>
      <c r="C28" s="59"/>
      <c r="D28" s="59"/>
      <c r="E28" s="59"/>
      <c r="F28" s="60"/>
      <c r="G28" s="54" t="str">
        <f>IFERROR(VLOOKUP($J$14,'2023 Muniinfo'!$A$2:$AB$566,12,FALSE),"")</f>
        <v/>
      </c>
      <c r="H28" s="55"/>
      <c r="I28" s="54"/>
      <c r="J28" s="55"/>
      <c r="L28" s="3"/>
    </row>
    <row r="29" spans="2:12" x14ac:dyDescent="0.25">
      <c r="B29" s="58" t="s">
        <v>1158</v>
      </c>
      <c r="C29" s="59"/>
      <c r="D29" s="59"/>
      <c r="E29" s="59"/>
      <c r="F29" s="60"/>
      <c r="G29" s="54" t="str">
        <f>IFERROR(VLOOKUP($J$14,'2023 Muniinfo'!$A$2:$AB$566,13,FALSE),"")</f>
        <v/>
      </c>
      <c r="H29" s="55"/>
      <c r="I29" s="54" t="str">
        <f>IFERROR(VLOOKUP($J$14,'2023 Muniinfo'!$A$2:$AB$566,23,FALSE),"")</f>
        <v/>
      </c>
      <c r="J29" s="55"/>
      <c r="L29" s="3"/>
    </row>
    <row r="30" spans="2:12" x14ac:dyDescent="0.25">
      <c r="L30" s="3"/>
    </row>
    <row r="31" spans="2:12" ht="18" x14ac:dyDescent="0.25">
      <c r="B31" s="57" t="s">
        <v>1159</v>
      </c>
      <c r="C31" s="57"/>
      <c r="D31" s="57"/>
      <c r="E31" s="57"/>
      <c r="F31" s="57"/>
      <c r="G31" s="57"/>
      <c r="H31" s="57"/>
      <c r="I31" s="57"/>
      <c r="J31" s="57"/>
      <c r="L31" s="3"/>
    </row>
    <row r="32" spans="2:12" x14ac:dyDescent="0.25">
      <c r="B32" s="56" t="s">
        <v>1160</v>
      </c>
      <c r="C32" s="56"/>
      <c r="D32" s="56"/>
      <c r="E32" s="56"/>
      <c r="F32" s="56"/>
      <c r="G32" s="56"/>
      <c r="H32" s="56"/>
      <c r="I32" s="56"/>
      <c r="J32" s="56"/>
      <c r="L32" s="3"/>
    </row>
    <row r="33" spans="2:12" x14ac:dyDescent="0.25">
      <c r="L33" s="3"/>
    </row>
    <row r="34" spans="2:12" x14ac:dyDescent="0.25">
      <c r="B34" s="61" t="s">
        <v>1163</v>
      </c>
      <c r="C34" s="61"/>
      <c r="D34" s="61"/>
      <c r="E34" s="61"/>
      <c r="F34" s="61"/>
      <c r="G34" s="61"/>
      <c r="H34" s="61"/>
      <c r="I34" s="54" t="str">
        <f>IFERROR(VLOOKUP($J$14,'2023 Muniinfo'!$A$2:$AB$566,24,FALSE),"")</f>
        <v/>
      </c>
      <c r="J34" s="55"/>
      <c r="L34" s="3"/>
    </row>
    <row r="35" spans="2:12" x14ac:dyDescent="0.25">
      <c r="B35" s="61" t="s">
        <v>1164</v>
      </c>
      <c r="C35" s="61"/>
      <c r="D35" s="61"/>
      <c r="E35" s="61"/>
      <c r="F35" s="61"/>
      <c r="G35" s="61"/>
      <c r="H35" s="61"/>
      <c r="I35" s="54" t="str">
        <f>IFERROR(VLOOKUP($J$14,'2023 Muniinfo'!$A$2:$AB$566,25,FALSE),"")</f>
        <v/>
      </c>
      <c r="J35" s="55"/>
      <c r="L35" s="3"/>
    </row>
    <row r="36" spans="2:12" x14ac:dyDescent="0.25">
      <c r="B36" s="61" t="s">
        <v>1165</v>
      </c>
      <c r="C36" s="61"/>
      <c r="D36" s="61"/>
      <c r="E36" s="61"/>
      <c r="F36" s="61"/>
      <c r="G36" s="61"/>
      <c r="H36" s="61"/>
      <c r="I36" s="54" t="str">
        <f>IFERROR(VLOOKUP($J$14,'2023 Muniinfo'!$A$2:$AB$566,26,FALSE),"")</f>
        <v/>
      </c>
      <c r="J36" s="55"/>
      <c r="L36" s="3"/>
    </row>
    <row r="37" spans="2:12" x14ac:dyDescent="0.25">
      <c r="B37" s="61" t="s">
        <v>1166</v>
      </c>
      <c r="C37" s="61"/>
      <c r="D37" s="61"/>
      <c r="E37" s="61"/>
      <c r="F37" s="61"/>
      <c r="G37" s="61"/>
      <c r="H37" s="61"/>
      <c r="I37" s="54" t="str">
        <f>IFERROR(VLOOKUP($J$14,'2023 Muniinfo'!$A$2:$AB$566,27,FALSE),"")</f>
        <v/>
      </c>
      <c r="J37" s="55"/>
      <c r="L37" s="3"/>
    </row>
    <row r="38" spans="2:12" x14ac:dyDescent="0.25">
      <c r="L38" s="3"/>
    </row>
    <row r="39" spans="2:12" x14ac:dyDescent="0.25">
      <c r="L39" s="3"/>
    </row>
    <row r="40" spans="2:12" ht="18" x14ac:dyDescent="0.25">
      <c r="B40" s="57" t="s">
        <v>1162</v>
      </c>
      <c r="C40" s="57"/>
      <c r="D40" s="57"/>
      <c r="E40" s="57"/>
      <c r="F40" s="57"/>
      <c r="G40" s="57"/>
      <c r="H40" s="57"/>
      <c r="I40" s="57"/>
      <c r="J40" s="57"/>
      <c r="L40" s="3"/>
    </row>
    <row r="41" spans="2:12" x14ac:dyDescent="0.25">
      <c r="B41" s="56" t="s">
        <v>1161</v>
      </c>
      <c r="C41" s="56"/>
      <c r="D41" s="56"/>
      <c r="E41" s="56"/>
      <c r="F41" s="56"/>
      <c r="G41" s="56"/>
      <c r="H41" s="56"/>
      <c r="I41" s="56"/>
      <c r="J41" s="56"/>
      <c r="L41" s="3"/>
    </row>
    <row r="42" spans="2:12" x14ac:dyDescent="0.25">
      <c r="B42" s="58" t="s">
        <v>1167</v>
      </c>
      <c r="C42" s="59"/>
      <c r="D42" s="59"/>
      <c r="E42" s="59"/>
      <c r="F42" s="59"/>
      <c r="G42" s="59"/>
      <c r="H42" s="60"/>
      <c r="I42" s="54" t="str">
        <f>IFERROR(VLOOKUP($J$14,'2023 Muniinfo'!$A$2:$AB$566,28,FALSE),"")</f>
        <v/>
      </c>
      <c r="J42" s="55"/>
      <c r="L42" s="3"/>
    </row>
    <row r="43" spans="2:12" x14ac:dyDescent="0.25">
      <c r="L43" s="3"/>
    </row>
    <row r="44" spans="2:12" x14ac:dyDescent="0.25">
      <c r="L44" s="3"/>
    </row>
    <row r="45" spans="2:12" x14ac:dyDescent="0.25">
      <c r="L45" s="3"/>
    </row>
    <row r="46" spans="2:12" x14ac:dyDescent="0.25">
      <c r="L46" s="3"/>
    </row>
    <row r="47" spans="2:12" x14ac:dyDescent="0.25">
      <c r="L47" s="3"/>
    </row>
    <row r="48" spans="2:12" x14ac:dyDescent="0.25">
      <c r="L48" s="3"/>
    </row>
    <row r="49" spans="2:12" x14ac:dyDescent="0.25">
      <c r="L49" s="3"/>
    </row>
    <row r="50" spans="2:12" hidden="1" x14ac:dyDescent="0.25">
      <c r="L50" s="3"/>
    </row>
    <row r="51" spans="2:12" hidden="1" x14ac:dyDescent="0.25">
      <c r="L51" s="3"/>
    </row>
    <row r="52" spans="2:12" hidden="1" x14ac:dyDescent="0.25">
      <c r="L52" s="3"/>
    </row>
    <row r="53" spans="2:12" hidden="1" x14ac:dyDescent="0.25">
      <c r="L53" s="3"/>
    </row>
    <row r="54" spans="2:12" hidden="1" x14ac:dyDescent="0.25">
      <c r="L54" s="3"/>
    </row>
    <row r="55" spans="2:12" hidden="1" x14ac:dyDescent="0.25">
      <c r="L55" s="3"/>
    </row>
    <row r="56" spans="2:12" hidden="1" x14ac:dyDescent="0.25">
      <c r="L56" s="3"/>
    </row>
    <row r="57" spans="2:12" hidden="1" x14ac:dyDescent="0.25">
      <c r="L57" s="3"/>
    </row>
    <row r="58" spans="2:12" ht="15" hidden="1" customHeight="1" x14ac:dyDescent="0.25">
      <c r="L58" s="8"/>
    </row>
    <row r="59" spans="2:12" hidden="1" x14ac:dyDescent="0.25">
      <c r="L59" s="8"/>
    </row>
    <row r="60" spans="2:12" hidden="1" x14ac:dyDescent="0.25">
      <c r="B60" s="3"/>
      <c r="C60" s="3"/>
      <c r="D60" s="3"/>
      <c r="E60" s="3"/>
      <c r="F60" s="3"/>
      <c r="G60" s="3"/>
      <c r="H60" s="3"/>
      <c r="I60" s="3"/>
      <c r="J60" s="3"/>
      <c r="K60" s="3"/>
      <c r="L60" s="3"/>
    </row>
    <row r="61" spans="2:12" hidden="1" x14ac:dyDescent="0.25">
      <c r="B61" s="3"/>
      <c r="C61" s="3"/>
      <c r="D61" s="3"/>
      <c r="E61" s="3"/>
      <c r="F61" s="3"/>
      <c r="G61" s="3"/>
      <c r="H61" s="3"/>
      <c r="I61" s="3"/>
      <c r="J61" s="3"/>
      <c r="K61" s="3"/>
      <c r="L61" s="3"/>
    </row>
    <row r="62" spans="2:12" hidden="1" x14ac:dyDescent="0.25">
      <c r="B62" s="3"/>
      <c r="C62" s="3"/>
      <c r="D62" s="3"/>
      <c r="E62" s="3"/>
      <c r="F62" s="3"/>
      <c r="G62" s="3"/>
      <c r="H62" s="3"/>
      <c r="I62" s="3"/>
      <c r="J62" s="3"/>
      <c r="K62" s="3"/>
      <c r="L62" s="3"/>
    </row>
  </sheetData>
  <sheetProtection algorithmName="SHA-512" hashValue="mu9sECKTrQH3LGZSXMiRaz+HXJjRgMn6f8XJ2D8i8IY66+gfyAexpN4ebOvHBG1Ev/Mchq+tdORXU2tyzphfWQ==" saltValue="LJzpzrfQ3gREYRD1OH17TQ==" spinCount="100000" sheet="1" objects="1" scenarios="1"/>
  <mergeCells count="52">
    <mergeCell ref="B20:F20"/>
    <mergeCell ref="B22:F22"/>
    <mergeCell ref="B23:F23"/>
    <mergeCell ref="B5:J5"/>
    <mergeCell ref="I20:J20"/>
    <mergeCell ref="I22:J22"/>
    <mergeCell ref="I23:J23"/>
    <mergeCell ref="B6:K6"/>
    <mergeCell ref="B8:K10"/>
    <mergeCell ref="B19:F19"/>
    <mergeCell ref="G19:H19"/>
    <mergeCell ref="I19:J19"/>
    <mergeCell ref="B21:F21"/>
    <mergeCell ref="G21:H21"/>
    <mergeCell ref="I21:J21"/>
    <mergeCell ref="B24:F24"/>
    <mergeCell ref="B25:F25"/>
    <mergeCell ref="B2:J2"/>
    <mergeCell ref="B3:J3"/>
    <mergeCell ref="B31:J31"/>
    <mergeCell ref="I27:J27"/>
    <mergeCell ref="G28:H28"/>
    <mergeCell ref="I28:J28"/>
    <mergeCell ref="G29:H29"/>
    <mergeCell ref="B28:F28"/>
    <mergeCell ref="B29:F29"/>
    <mergeCell ref="G20:H20"/>
    <mergeCell ref="G22:H22"/>
    <mergeCell ref="G23:H23"/>
    <mergeCell ref="G24:H24"/>
    <mergeCell ref="G27:H27"/>
    <mergeCell ref="I24:J24"/>
    <mergeCell ref="G25:H25"/>
    <mergeCell ref="I25:J25"/>
    <mergeCell ref="G26:H26"/>
    <mergeCell ref="I26:J26"/>
    <mergeCell ref="B41:J41"/>
    <mergeCell ref="B42:H42"/>
    <mergeCell ref="I42:J42"/>
    <mergeCell ref="B34:H34"/>
    <mergeCell ref="B35:H35"/>
    <mergeCell ref="B36:H36"/>
    <mergeCell ref="B37:H37"/>
    <mergeCell ref="I34:J34"/>
    <mergeCell ref="I35:J35"/>
    <mergeCell ref="I36:J36"/>
    <mergeCell ref="I37:J37"/>
    <mergeCell ref="B26:F26"/>
    <mergeCell ref="B27:F27"/>
    <mergeCell ref="I29:J29"/>
    <mergeCell ref="B32:J32"/>
    <mergeCell ref="B40:J40"/>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942975</xdr:colOff>
                    <xdr:row>11</xdr:row>
                    <xdr:rowOff>9525</xdr:rowOff>
                  </from>
                  <to>
                    <xdr:col>7</xdr:col>
                    <xdr:colOff>342900</xdr:colOff>
                    <xdr:row>11</xdr:row>
                    <xdr:rowOff>247650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569"/>
  <sheetViews>
    <sheetView workbookViewId="0">
      <pane xSplit="3" ySplit="1" topLeftCell="D2" activePane="bottomRight" state="frozen"/>
      <selection activeCell="AD4" sqref="AD4"/>
      <selection pane="topRight" activeCell="AD4" sqref="AD4"/>
      <selection pane="bottomLeft" activeCell="AD4" sqref="AD4"/>
      <selection pane="bottomRight" activeCell="AD4" sqref="AD4"/>
    </sheetView>
  </sheetViews>
  <sheetFormatPr defaultRowHeight="15" x14ac:dyDescent="0.25"/>
  <cols>
    <col min="2" max="2" width="6.28515625" customWidth="1"/>
    <col min="3" max="3" width="24.7109375" bestFit="1" customWidth="1"/>
    <col min="5" max="5" width="4" bestFit="1" customWidth="1"/>
    <col min="6" max="6" width="12.28515625" bestFit="1" customWidth="1"/>
    <col min="7" max="7" width="12" bestFit="1" customWidth="1"/>
    <col min="8" max="8" width="12" customWidth="1"/>
    <col min="10" max="10" width="10.28515625" customWidth="1"/>
    <col min="11" max="11" width="14" bestFit="1" customWidth="1"/>
    <col min="12" max="12" width="11" bestFit="1" customWidth="1"/>
    <col min="13" max="13" width="12" bestFit="1" customWidth="1"/>
    <col min="14" max="14" width="13.85546875" customWidth="1"/>
    <col min="15" max="15" width="13.5703125" customWidth="1"/>
    <col min="16" max="19" width="13.85546875" customWidth="1"/>
    <col min="20" max="20" width="10.5703125" customWidth="1"/>
    <col min="21" max="22" width="13.140625" customWidth="1"/>
    <col min="23" max="23" width="12" bestFit="1" customWidth="1"/>
    <col min="24" max="24" width="11.28515625" bestFit="1" customWidth="1"/>
    <col min="28" max="28" width="11.85546875" customWidth="1"/>
    <col min="30" max="30" width="9.5703125" bestFit="1" customWidth="1"/>
  </cols>
  <sheetData>
    <row r="1" spans="1:31" s="1" customFormat="1" ht="45" x14ac:dyDescent="0.2">
      <c r="A1" s="33" t="s">
        <v>1132</v>
      </c>
      <c r="B1" s="33" t="s">
        <v>1168</v>
      </c>
      <c r="C1" s="33" t="s">
        <v>0</v>
      </c>
      <c r="D1" s="33" t="s">
        <v>1</v>
      </c>
      <c r="E1" s="33" t="s">
        <v>2</v>
      </c>
      <c r="F1" s="33" t="s">
        <v>1185</v>
      </c>
      <c r="G1" s="33" t="s">
        <v>1186</v>
      </c>
      <c r="H1" s="33" t="s">
        <v>1201</v>
      </c>
      <c r="I1" s="33" t="s">
        <v>1177</v>
      </c>
      <c r="J1" s="33" t="s">
        <v>1178</v>
      </c>
      <c r="K1" s="34" t="s">
        <v>1179</v>
      </c>
      <c r="L1" s="33" t="s">
        <v>1180</v>
      </c>
      <c r="M1" s="34" t="s">
        <v>1181</v>
      </c>
      <c r="N1" s="33" t="s">
        <v>1187</v>
      </c>
      <c r="O1" s="33" t="s">
        <v>1133</v>
      </c>
      <c r="P1" s="33" t="s">
        <v>1188</v>
      </c>
      <c r="Q1" s="33" t="s">
        <v>1189</v>
      </c>
      <c r="R1" s="23" t="s">
        <v>1201</v>
      </c>
      <c r="S1" s="23" t="s">
        <v>1202</v>
      </c>
      <c r="T1" s="33" t="s">
        <v>1191</v>
      </c>
      <c r="U1" s="24" t="s">
        <v>1200</v>
      </c>
      <c r="V1" s="33" t="s">
        <v>1192</v>
      </c>
      <c r="W1" s="24" t="s">
        <v>1199</v>
      </c>
      <c r="X1" s="34" t="s">
        <v>1193</v>
      </c>
      <c r="Y1" s="34" t="s">
        <v>1194</v>
      </c>
      <c r="Z1" s="34" t="s">
        <v>1195</v>
      </c>
      <c r="AA1" s="34" t="s">
        <v>1196</v>
      </c>
      <c r="AB1" s="34" t="s">
        <v>1197</v>
      </c>
      <c r="AC1" s="41" t="s">
        <v>1198</v>
      </c>
      <c r="AD1" s="41" t="s">
        <v>1175</v>
      </c>
      <c r="AE1" s="1" t="s">
        <v>1176</v>
      </c>
    </row>
    <row r="2" spans="1:31" x14ac:dyDescent="0.25">
      <c r="A2" s="38" t="s">
        <v>4</v>
      </c>
      <c r="B2" s="35">
        <v>2</v>
      </c>
      <c r="C2" s="35" t="s">
        <v>5</v>
      </c>
      <c r="D2" s="35" t="s">
        <v>6</v>
      </c>
      <c r="E2" s="35" t="s">
        <v>1126</v>
      </c>
      <c r="F2" s="11">
        <v>0</v>
      </c>
      <c r="G2" s="11">
        <v>754465</v>
      </c>
      <c r="H2" s="11">
        <v>39355.82</v>
      </c>
      <c r="I2" s="11">
        <v>0</v>
      </c>
      <c r="J2" s="11">
        <v>3337</v>
      </c>
      <c r="K2" s="11">
        <f>SUM(F2:J2)</f>
        <v>797157.82</v>
      </c>
      <c r="L2" s="36">
        <v>0</v>
      </c>
      <c r="M2" s="11">
        <f t="shared" ref="M2:M65" si="0">SUM(K2,L2)</f>
        <v>797157.82</v>
      </c>
      <c r="N2" s="12">
        <v>0</v>
      </c>
      <c r="O2" s="25"/>
      <c r="P2" s="26">
        <v>0</v>
      </c>
      <c r="Q2" s="12">
        <v>759680.12899357814</v>
      </c>
      <c r="R2" s="12">
        <v>78712</v>
      </c>
      <c r="S2" s="27">
        <v>0</v>
      </c>
      <c r="T2" s="27">
        <v>3337</v>
      </c>
      <c r="U2" s="11">
        <f>SUM(P2:T2)</f>
        <v>841729.12899357814</v>
      </c>
      <c r="V2" s="14"/>
      <c r="W2" s="11">
        <f>SUM(U2:V2)</f>
        <v>841729.12899357814</v>
      </c>
      <c r="X2" s="11">
        <v>0</v>
      </c>
      <c r="Y2" s="11">
        <v>0</v>
      </c>
      <c r="Z2" s="11">
        <v>0</v>
      </c>
      <c r="AA2" s="11">
        <v>0</v>
      </c>
      <c r="AB2" s="11">
        <v>0</v>
      </c>
      <c r="AC2" s="14">
        <v>9136</v>
      </c>
      <c r="AD2" s="42">
        <v>82.946803852889673</v>
      </c>
      <c r="AE2">
        <v>382</v>
      </c>
    </row>
    <row r="3" spans="1:31" x14ac:dyDescent="0.25">
      <c r="A3" s="35" t="s">
        <v>1172</v>
      </c>
      <c r="B3" s="35">
        <v>2</v>
      </c>
      <c r="C3" s="35" t="s">
        <v>1173</v>
      </c>
      <c r="D3" s="35" t="s">
        <v>6</v>
      </c>
      <c r="E3" s="35" t="s">
        <v>1126</v>
      </c>
      <c r="F3" s="11">
        <v>20247711</v>
      </c>
      <c r="G3" s="11">
        <v>21013003</v>
      </c>
      <c r="H3" s="11">
        <v>2152319.09</v>
      </c>
      <c r="I3" s="11">
        <v>0</v>
      </c>
      <c r="J3" s="11">
        <v>0</v>
      </c>
      <c r="K3" s="11">
        <f t="shared" ref="K3:K66" si="1">SUM(F3:J3)</f>
        <v>43413033.090000004</v>
      </c>
      <c r="L3" s="36">
        <v>2035824.37</v>
      </c>
      <c r="M3" s="11">
        <f t="shared" si="0"/>
        <v>45448857.460000001</v>
      </c>
      <c r="N3" s="12">
        <v>0</v>
      </c>
      <c r="O3" s="25"/>
      <c r="P3" s="26">
        <v>0</v>
      </c>
      <c r="Q3" s="12">
        <v>41545922.652326003</v>
      </c>
      <c r="R3" s="12">
        <v>4304638</v>
      </c>
      <c r="S3" s="27">
        <v>0</v>
      </c>
      <c r="T3" s="27">
        <v>0</v>
      </c>
      <c r="U3" s="11">
        <f t="shared" ref="U3:U66" si="2">SUM(P3:T3)</f>
        <v>45850560.652326003</v>
      </c>
      <c r="V3" s="11"/>
      <c r="W3" s="11">
        <f t="shared" ref="W3:W66" si="3">SUM(U3:V3)</f>
        <v>45850560.652326003</v>
      </c>
      <c r="X3" s="11">
        <v>0</v>
      </c>
      <c r="Y3" s="11">
        <v>0</v>
      </c>
      <c r="Z3" s="11">
        <v>0</v>
      </c>
      <c r="AA3" s="11">
        <v>0</v>
      </c>
      <c r="AB3" s="11">
        <v>0</v>
      </c>
      <c r="AC3" s="14">
        <v>38466</v>
      </c>
      <c r="AD3" s="42">
        <v>1072.6541361202101</v>
      </c>
      <c r="AE3">
        <v>6</v>
      </c>
    </row>
    <row r="4" spans="1:31" x14ac:dyDescent="0.25">
      <c r="A4" s="35" t="s">
        <v>7</v>
      </c>
      <c r="B4" s="35">
        <v>2</v>
      </c>
      <c r="C4" s="35" t="s">
        <v>8</v>
      </c>
      <c r="D4" s="35" t="s">
        <v>6</v>
      </c>
      <c r="E4" s="35" t="s">
        <v>1126</v>
      </c>
      <c r="F4" s="11">
        <v>0</v>
      </c>
      <c r="G4" s="11">
        <v>657130</v>
      </c>
      <c r="H4" s="11">
        <v>34278.449999999997</v>
      </c>
      <c r="I4" s="11">
        <v>15570</v>
      </c>
      <c r="J4" s="11">
        <v>0</v>
      </c>
      <c r="K4" s="11">
        <f t="shared" si="1"/>
        <v>706978.45</v>
      </c>
      <c r="L4" s="36"/>
      <c r="M4" s="11">
        <f t="shared" si="0"/>
        <v>706978.45</v>
      </c>
      <c r="N4" s="12">
        <v>0</v>
      </c>
      <c r="O4" s="25"/>
      <c r="P4" s="26">
        <v>0</v>
      </c>
      <c r="Q4" s="12">
        <v>661672.31503853726</v>
      </c>
      <c r="R4" s="12">
        <v>68557</v>
      </c>
      <c r="S4" s="27">
        <v>19173</v>
      </c>
      <c r="T4" s="27">
        <v>0</v>
      </c>
      <c r="U4" s="11">
        <f t="shared" si="2"/>
        <v>749402.31503853726</v>
      </c>
      <c r="V4" s="11"/>
      <c r="W4" s="11">
        <f t="shared" si="3"/>
        <v>749402.31503853726</v>
      </c>
      <c r="X4" s="11">
        <v>0</v>
      </c>
      <c r="Y4" s="11">
        <v>0</v>
      </c>
      <c r="Z4" s="11">
        <v>0</v>
      </c>
      <c r="AA4" s="11">
        <v>0</v>
      </c>
      <c r="AB4" s="11">
        <v>0</v>
      </c>
      <c r="AC4" s="14">
        <v>7669</v>
      </c>
      <c r="AD4" s="42">
        <v>87.716781849002473</v>
      </c>
      <c r="AE4">
        <v>347</v>
      </c>
    </row>
    <row r="5" spans="1:31" x14ac:dyDescent="0.25">
      <c r="A5" s="35" t="s">
        <v>9</v>
      </c>
      <c r="B5" s="35">
        <v>2</v>
      </c>
      <c r="C5" s="35" t="s">
        <v>10</v>
      </c>
      <c r="D5" s="35" t="s">
        <v>6</v>
      </c>
      <c r="E5" s="35" t="s">
        <v>1126</v>
      </c>
      <c r="F5" s="11">
        <v>0</v>
      </c>
      <c r="G5" s="11">
        <v>419272</v>
      </c>
      <c r="H5" s="11">
        <v>21870.86</v>
      </c>
      <c r="I5" s="11">
        <v>0</v>
      </c>
      <c r="J5" s="11">
        <v>0</v>
      </c>
      <c r="K5" s="11">
        <f t="shared" si="1"/>
        <v>441142.86</v>
      </c>
      <c r="L5" s="36">
        <v>0</v>
      </c>
      <c r="M5" s="11">
        <f t="shared" si="0"/>
        <v>441142.86</v>
      </c>
      <c r="N5" s="12">
        <v>0</v>
      </c>
      <c r="O5" s="25"/>
      <c r="P5" s="26">
        <v>0</v>
      </c>
      <c r="Q5" s="12">
        <v>422170.15639346489</v>
      </c>
      <c r="R5" s="12">
        <v>43742</v>
      </c>
      <c r="S5" s="27">
        <v>0</v>
      </c>
      <c r="T5" s="27">
        <v>0</v>
      </c>
      <c r="U5" s="11">
        <f t="shared" si="2"/>
        <v>465912.15639346489</v>
      </c>
      <c r="V5" s="11"/>
      <c r="W5" s="11">
        <f t="shared" si="3"/>
        <v>465912.15639346489</v>
      </c>
      <c r="X5" s="11">
        <v>24139</v>
      </c>
      <c r="Y5" s="11">
        <v>12348</v>
      </c>
      <c r="Z5" s="11">
        <v>0</v>
      </c>
      <c r="AA5" s="11">
        <v>11791</v>
      </c>
      <c r="AB5" s="11">
        <v>1567</v>
      </c>
      <c r="AC5" s="14">
        <v>4487</v>
      </c>
      <c r="AD5" s="42">
        <v>93.441497659906403</v>
      </c>
      <c r="AE5">
        <v>298</v>
      </c>
    </row>
    <row r="6" spans="1:31" x14ac:dyDescent="0.25">
      <c r="A6" s="35" t="s">
        <v>11</v>
      </c>
      <c r="B6" s="35">
        <v>2</v>
      </c>
      <c r="C6" s="35" t="s">
        <v>12</v>
      </c>
      <c r="D6" s="35" t="s">
        <v>6</v>
      </c>
      <c r="E6" s="35" t="s">
        <v>1126</v>
      </c>
      <c r="F6" s="11">
        <v>0</v>
      </c>
      <c r="G6" s="11">
        <v>701169</v>
      </c>
      <c r="H6" s="11">
        <v>36575.699999999997</v>
      </c>
      <c r="I6" s="11">
        <v>15398</v>
      </c>
      <c r="J6" s="11">
        <v>0</v>
      </c>
      <c r="K6" s="11">
        <f t="shared" si="1"/>
        <v>753142.7</v>
      </c>
      <c r="L6" s="36">
        <v>0</v>
      </c>
      <c r="M6" s="11">
        <f t="shared" si="0"/>
        <v>753142.7</v>
      </c>
      <c r="N6" s="12">
        <v>0</v>
      </c>
      <c r="O6" s="25"/>
      <c r="P6" s="26">
        <v>0</v>
      </c>
      <c r="Q6" s="12">
        <v>706015.72818659339</v>
      </c>
      <c r="R6" s="12">
        <v>73151</v>
      </c>
      <c r="S6" s="27">
        <v>18962</v>
      </c>
      <c r="T6" s="27">
        <v>0</v>
      </c>
      <c r="U6" s="11">
        <f t="shared" si="2"/>
        <v>798128.72818659339</v>
      </c>
      <c r="V6" s="11"/>
      <c r="W6" s="11">
        <f t="shared" si="3"/>
        <v>798128.72818659339</v>
      </c>
      <c r="X6" s="11">
        <v>0</v>
      </c>
      <c r="Y6" s="11">
        <v>0</v>
      </c>
      <c r="Z6" s="11">
        <v>0</v>
      </c>
      <c r="AA6" s="11">
        <v>0</v>
      </c>
      <c r="AB6" s="11">
        <v>2897</v>
      </c>
      <c r="AC6" s="14">
        <v>7046</v>
      </c>
      <c r="AD6" s="42">
        <v>101.69841044564292</v>
      </c>
      <c r="AE6">
        <v>246</v>
      </c>
    </row>
    <row r="7" spans="1:31" x14ac:dyDescent="0.25">
      <c r="A7" s="35" t="s">
        <v>13</v>
      </c>
      <c r="B7" s="35">
        <v>1</v>
      </c>
      <c r="C7" s="35" t="s">
        <v>14</v>
      </c>
      <c r="D7" s="35" t="s">
        <v>6</v>
      </c>
      <c r="E7" s="35" t="s">
        <v>1126</v>
      </c>
      <c r="F7" s="11">
        <v>0</v>
      </c>
      <c r="G7" s="11">
        <v>55081</v>
      </c>
      <c r="H7" s="11">
        <v>2873.24</v>
      </c>
      <c r="I7" s="11">
        <v>47046</v>
      </c>
      <c r="J7" s="11">
        <v>0</v>
      </c>
      <c r="K7" s="11">
        <f t="shared" si="1"/>
        <v>105000.23999999999</v>
      </c>
      <c r="L7" s="36">
        <v>0</v>
      </c>
      <c r="M7" s="11">
        <f t="shared" si="0"/>
        <v>105000.23999999999</v>
      </c>
      <c r="N7" s="12">
        <v>0</v>
      </c>
      <c r="O7" s="25"/>
      <c r="P7" s="26">
        <v>0</v>
      </c>
      <c r="Q7" s="12">
        <v>55461.739358479557</v>
      </c>
      <c r="R7" s="12">
        <v>5746</v>
      </c>
      <c r="S7" s="27">
        <v>57934</v>
      </c>
      <c r="T7" s="27">
        <v>0</v>
      </c>
      <c r="U7" s="11">
        <f t="shared" si="2"/>
        <v>119141.73935847956</v>
      </c>
      <c r="V7" s="11"/>
      <c r="W7" s="11">
        <f t="shared" si="3"/>
        <v>119141.73935847956</v>
      </c>
      <c r="X7" s="11">
        <v>0</v>
      </c>
      <c r="Y7" s="11">
        <v>0</v>
      </c>
      <c r="Z7" s="11">
        <v>0</v>
      </c>
      <c r="AA7" s="11">
        <v>0</v>
      </c>
      <c r="AB7" s="11">
        <v>0</v>
      </c>
      <c r="AC7" s="14">
        <v>481</v>
      </c>
      <c r="AD7" s="42">
        <v>212.32224532224532</v>
      </c>
      <c r="AE7">
        <v>62</v>
      </c>
    </row>
    <row r="8" spans="1:31" x14ac:dyDescent="0.25">
      <c r="A8" s="35" t="s">
        <v>15</v>
      </c>
      <c r="B8" s="35">
        <v>2</v>
      </c>
      <c r="C8" s="35" t="s">
        <v>16</v>
      </c>
      <c r="D8" s="35" t="s">
        <v>6</v>
      </c>
      <c r="E8" s="35" t="s">
        <v>1126</v>
      </c>
      <c r="F8" s="11">
        <v>0</v>
      </c>
      <c r="G8" s="11">
        <v>473461</v>
      </c>
      <c r="H8" s="11">
        <v>24697.56</v>
      </c>
      <c r="I8" s="11">
        <v>0</v>
      </c>
      <c r="J8" s="11">
        <v>0</v>
      </c>
      <c r="K8" s="11">
        <f t="shared" si="1"/>
        <v>498158.56</v>
      </c>
      <c r="L8" s="36">
        <v>0</v>
      </c>
      <c r="M8" s="11">
        <f t="shared" si="0"/>
        <v>498158.56</v>
      </c>
      <c r="N8" s="12">
        <v>0</v>
      </c>
      <c r="O8" s="25"/>
      <c r="P8" s="26">
        <v>0</v>
      </c>
      <c r="Q8" s="12">
        <v>476733.72993237397</v>
      </c>
      <c r="R8" s="12">
        <v>49395</v>
      </c>
      <c r="S8" s="27">
        <v>0</v>
      </c>
      <c r="T8" s="27">
        <v>0</v>
      </c>
      <c r="U8" s="11">
        <f t="shared" si="2"/>
        <v>526128.72993237397</v>
      </c>
      <c r="V8" s="11"/>
      <c r="W8" s="11">
        <f t="shared" si="3"/>
        <v>526128.72993237397</v>
      </c>
      <c r="X8" s="11">
        <v>41740</v>
      </c>
      <c r="Y8" s="11">
        <v>6030</v>
      </c>
      <c r="Z8" s="11">
        <v>13334</v>
      </c>
      <c r="AA8" s="11">
        <v>22376</v>
      </c>
      <c r="AB8" s="11">
        <v>0</v>
      </c>
      <c r="AC8" s="14">
        <v>4396</v>
      </c>
      <c r="AD8" s="42">
        <v>107.70268425841674</v>
      </c>
      <c r="AE8">
        <v>214</v>
      </c>
    </row>
    <row r="9" spans="1:31" x14ac:dyDescent="0.25">
      <c r="A9" s="35" t="s">
        <v>17</v>
      </c>
      <c r="B9" s="35">
        <v>2</v>
      </c>
      <c r="C9" s="35" t="s">
        <v>18</v>
      </c>
      <c r="D9" s="35" t="s">
        <v>6</v>
      </c>
      <c r="E9" s="35" t="s">
        <v>1126</v>
      </c>
      <c r="F9" s="11">
        <v>0</v>
      </c>
      <c r="G9" s="11">
        <v>6013285</v>
      </c>
      <c r="H9" s="11">
        <v>313676.3</v>
      </c>
      <c r="I9" s="11">
        <v>9001</v>
      </c>
      <c r="J9" s="11">
        <v>16779</v>
      </c>
      <c r="K9" s="11">
        <f t="shared" si="1"/>
        <v>6352741.2999999998</v>
      </c>
      <c r="L9" s="36">
        <v>0</v>
      </c>
      <c r="M9" s="11">
        <f t="shared" si="0"/>
        <v>6352741.2999999998</v>
      </c>
      <c r="N9" s="12">
        <v>0</v>
      </c>
      <c r="O9" s="25"/>
      <c r="P9" s="26">
        <v>0</v>
      </c>
      <c r="Q9" s="12">
        <v>6054850.9532916024</v>
      </c>
      <c r="R9" s="12">
        <v>627353</v>
      </c>
      <c r="S9" s="27">
        <v>11084</v>
      </c>
      <c r="T9" s="27">
        <v>16779</v>
      </c>
      <c r="U9" s="11">
        <f t="shared" si="2"/>
        <v>6710066.9532916024</v>
      </c>
      <c r="V9" s="11"/>
      <c r="W9" s="11">
        <f t="shared" si="3"/>
        <v>6710066.9532916024</v>
      </c>
      <c r="X9" s="11">
        <v>0</v>
      </c>
      <c r="Y9" s="11">
        <v>0</v>
      </c>
      <c r="Z9" s="11">
        <v>0</v>
      </c>
      <c r="AA9" s="11">
        <v>0</v>
      </c>
      <c r="AB9" s="11">
        <v>0</v>
      </c>
      <c r="AC9" s="14">
        <v>47733</v>
      </c>
      <c r="AD9" s="42">
        <v>126.51760836318689</v>
      </c>
      <c r="AE9">
        <v>153</v>
      </c>
    </row>
    <row r="10" spans="1:31" x14ac:dyDescent="0.25">
      <c r="A10" s="35" t="s">
        <v>19</v>
      </c>
      <c r="B10" s="35">
        <v>1</v>
      </c>
      <c r="C10" s="35" t="s">
        <v>20</v>
      </c>
      <c r="D10" s="35" t="s">
        <v>6</v>
      </c>
      <c r="E10" s="35" t="s">
        <v>1126</v>
      </c>
      <c r="F10" s="11">
        <v>0</v>
      </c>
      <c r="G10" s="11">
        <v>192433</v>
      </c>
      <c r="H10" s="11">
        <v>10038.049999999999</v>
      </c>
      <c r="I10" s="11">
        <v>123949</v>
      </c>
      <c r="J10" s="11">
        <v>0</v>
      </c>
      <c r="K10" s="11">
        <f t="shared" si="1"/>
        <v>326420.05</v>
      </c>
      <c r="L10" s="36">
        <v>0</v>
      </c>
      <c r="M10" s="11">
        <f t="shared" si="0"/>
        <v>326420.05</v>
      </c>
      <c r="N10" s="12">
        <v>0</v>
      </c>
      <c r="O10" s="25"/>
      <c r="P10" s="26">
        <v>0</v>
      </c>
      <c r="Q10" s="12">
        <v>193763.16497467904</v>
      </c>
      <c r="R10" s="12">
        <v>20076</v>
      </c>
      <c r="S10" s="27">
        <v>152635</v>
      </c>
      <c r="T10" s="27">
        <v>0</v>
      </c>
      <c r="U10" s="11">
        <f t="shared" si="2"/>
        <v>366474.16497467901</v>
      </c>
      <c r="V10" s="11"/>
      <c r="W10" s="11">
        <f t="shared" si="3"/>
        <v>366474.16497467901</v>
      </c>
      <c r="X10" s="11">
        <v>0</v>
      </c>
      <c r="Y10" s="11">
        <v>0</v>
      </c>
      <c r="Z10" s="11">
        <v>0</v>
      </c>
      <c r="AA10" s="11">
        <v>0</v>
      </c>
      <c r="AB10" s="11">
        <v>0</v>
      </c>
      <c r="AC10" s="14">
        <v>1670</v>
      </c>
      <c r="AD10" s="42">
        <v>189.45029940119761</v>
      </c>
      <c r="AE10">
        <v>79</v>
      </c>
    </row>
    <row r="11" spans="1:31" x14ac:dyDescent="0.25">
      <c r="A11" s="35" t="s">
        <v>21</v>
      </c>
      <c r="B11" s="35">
        <v>2</v>
      </c>
      <c r="C11" s="35" t="s">
        <v>22</v>
      </c>
      <c r="D11" s="35" t="s">
        <v>6</v>
      </c>
      <c r="E11" s="35" t="s">
        <v>1126</v>
      </c>
      <c r="F11" s="11">
        <v>0</v>
      </c>
      <c r="G11" s="11">
        <v>186082</v>
      </c>
      <c r="H11" s="11">
        <v>9706.76</v>
      </c>
      <c r="I11" s="11">
        <v>0</v>
      </c>
      <c r="J11" s="11">
        <v>0</v>
      </c>
      <c r="K11" s="11">
        <f t="shared" si="1"/>
        <v>195788.76</v>
      </c>
      <c r="L11" s="36">
        <v>0</v>
      </c>
      <c r="M11" s="11">
        <f t="shared" si="0"/>
        <v>195788.76</v>
      </c>
      <c r="N11" s="12">
        <v>0</v>
      </c>
      <c r="O11" s="25"/>
      <c r="P11" s="26">
        <v>0</v>
      </c>
      <c r="Q11" s="12">
        <v>187368.26461583111</v>
      </c>
      <c r="R11" s="12">
        <v>19414</v>
      </c>
      <c r="S11" s="27">
        <v>0</v>
      </c>
      <c r="T11" s="27">
        <v>0</v>
      </c>
      <c r="U11" s="11">
        <f t="shared" si="2"/>
        <v>206782.26461583111</v>
      </c>
      <c r="V11" s="11"/>
      <c r="W11" s="11">
        <f t="shared" si="3"/>
        <v>206782.26461583111</v>
      </c>
      <c r="X11" s="11">
        <v>0</v>
      </c>
      <c r="Y11" s="11">
        <v>0</v>
      </c>
      <c r="Z11" s="11">
        <v>0</v>
      </c>
      <c r="AA11" s="11">
        <v>0</v>
      </c>
      <c r="AB11" s="11">
        <v>0</v>
      </c>
      <c r="AC11" s="14">
        <v>1808</v>
      </c>
      <c r="AD11" s="42">
        <v>102.92146017699115</v>
      </c>
      <c r="AE11">
        <v>242</v>
      </c>
    </row>
    <row r="12" spans="1:31" x14ac:dyDescent="0.25">
      <c r="A12" s="35" t="s">
        <v>23</v>
      </c>
      <c r="B12" s="35">
        <v>9</v>
      </c>
      <c r="C12" s="35" t="s">
        <v>24</v>
      </c>
      <c r="D12" s="35" t="s">
        <v>6</v>
      </c>
      <c r="E12" s="35" t="s">
        <v>1126</v>
      </c>
      <c r="F12" s="11">
        <v>0</v>
      </c>
      <c r="G12" s="11">
        <v>2566342</v>
      </c>
      <c r="H12" s="11">
        <v>133870.37</v>
      </c>
      <c r="I12" s="11">
        <v>7234</v>
      </c>
      <c r="J12" s="11">
        <v>7708</v>
      </c>
      <c r="K12" s="11">
        <f t="shared" si="1"/>
        <v>2715154.37</v>
      </c>
      <c r="L12" s="36">
        <v>0</v>
      </c>
      <c r="M12" s="11">
        <f t="shared" si="0"/>
        <v>2715154.37</v>
      </c>
      <c r="N12" s="12">
        <v>0</v>
      </c>
      <c r="O12" s="25"/>
      <c r="P12" s="26">
        <v>0</v>
      </c>
      <c r="Q12" s="12">
        <v>2584081.4638209026</v>
      </c>
      <c r="R12" s="12">
        <v>267741</v>
      </c>
      <c r="S12" s="27">
        <v>8908</v>
      </c>
      <c r="T12" s="27">
        <v>7708</v>
      </c>
      <c r="U12" s="11">
        <f t="shared" si="2"/>
        <v>2868438.4638209026</v>
      </c>
      <c r="V12" s="11"/>
      <c r="W12" s="11">
        <f t="shared" si="3"/>
        <v>2868438.4638209026</v>
      </c>
      <c r="X12" s="11">
        <v>0</v>
      </c>
      <c r="Y12" s="11">
        <v>0</v>
      </c>
      <c r="Z12" s="11">
        <v>0</v>
      </c>
      <c r="AA12" s="11">
        <v>0</v>
      </c>
      <c r="AB12" s="11">
        <v>0</v>
      </c>
      <c r="AC12" s="14">
        <v>37925</v>
      </c>
      <c r="AD12" s="42">
        <v>68.062860909690173</v>
      </c>
      <c r="AE12">
        <v>497</v>
      </c>
    </row>
    <row r="13" spans="1:31" x14ac:dyDescent="0.25">
      <c r="A13" s="35" t="s">
        <v>25</v>
      </c>
      <c r="B13" s="35">
        <v>2</v>
      </c>
      <c r="C13" s="35" t="s">
        <v>26</v>
      </c>
      <c r="D13" s="35" t="s">
        <v>6</v>
      </c>
      <c r="E13" s="35" t="s">
        <v>1126</v>
      </c>
      <c r="F13" s="11">
        <v>0</v>
      </c>
      <c r="G13" s="11">
        <v>2754977</v>
      </c>
      <c r="H13" s="11">
        <v>143710.29999999999</v>
      </c>
      <c r="I13" s="11">
        <v>86066</v>
      </c>
      <c r="J13" s="11">
        <v>0</v>
      </c>
      <c r="K13" s="11">
        <f t="shared" si="1"/>
        <v>2984753.3</v>
      </c>
      <c r="L13" s="36">
        <v>0</v>
      </c>
      <c r="M13" s="11">
        <f t="shared" si="0"/>
        <v>2984753.3</v>
      </c>
      <c r="N13" s="12">
        <v>0</v>
      </c>
      <c r="O13" s="25"/>
      <c r="P13" s="26">
        <v>0</v>
      </c>
      <c r="Q13" s="12">
        <v>2774020.3756759306</v>
      </c>
      <c r="R13" s="12">
        <v>287421</v>
      </c>
      <c r="S13" s="27">
        <v>105985</v>
      </c>
      <c r="T13" s="27">
        <v>0</v>
      </c>
      <c r="U13" s="11">
        <f t="shared" si="2"/>
        <v>3167426.3756759306</v>
      </c>
      <c r="V13" s="11"/>
      <c r="W13" s="11">
        <f t="shared" si="3"/>
        <v>3167426.3756759306</v>
      </c>
      <c r="X13" s="11">
        <v>0</v>
      </c>
      <c r="Y13" s="11">
        <v>0</v>
      </c>
      <c r="Z13" s="11">
        <v>0</v>
      </c>
      <c r="AA13" s="11">
        <v>0</v>
      </c>
      <c r="AB13" s="11">
        <v>0</v>
      </c>
      <c r="AC13" s="14">
        <v>28070</v>
      </c>
      <c r="AD13" s="42">
        <v>101.2127894549341</v>
      </c>
      <c r="AE13">
        <v>248</v>
      </c>
    </row>
    <row r="14" spans="1:31" x14ac:dyDescent="0.25">
      <c r="A14" s="35" t="s">
        <v>27</v>
      </c>
      <c r="B14" s="35">
        <v>8</v>
      </c>
      <c r="C14" s="35" t="s">
        <v>28</v>
      </c>
      <c r="D14" s="35" t="s">
        <v>6</v>
      </c>
      <c r="E14" s="35" t="s">
        <v>1126</v>
      </c>
      <c r="F14" s="11">
        <v>0</v>
      </c>
      <c r="G14" s="11">
        <v>1238077</v>
      </c>
      <c r="H14" s="11">
        <v>64582.9</v>
      </c>
      <c r="I14" s="11">
        <v>34637</v>
      </c>
      <c r="J14" s="11">
        <v>0</v>
      </c>
      <c r="K14" s="11">
        <f t="shared" si="1"/>
        <v>1337296.8999999999</v>
      </c>
      <c r="L14" s="36">
        <v>0</v>
      </c>
      <c r="M14" s="11">
        <f t="shared" si="0"/>
        <v>1337296.8999999999</v>
      </c>
      <c r="N14" s="12">
        <v>0</v>
      </c>
      <c r="O14" s="25"/>
      <c r="P14" s="26">
        <v>0</v>
      </c>
      <c r="Q14" s="12">
        <v>1246635.0262291587</v>
      </c>
      <c r="R14" s="12">
        <v>129166</v>
      </c>
      <c r="S14" s="27">
        <v>42653</v>
      </c>
      <c r="T14" s="27">
        <v>0</v>
      </c>
      <c r="U14" s="11">
        <f t="shared" si="2"/>
        <v>1418454.0262291587</v>
      </c>
      <c r="V14" s="11"/>
      <c r="W14" s="11">
        <f t="shared" si="3"/>
        <v>1418454.0262291587</v>
      </c>
      <c r="X14" s="11">
        <v>0</v>
      </c>
      <c r="Y14" s="11">
        <v>0</v>
      </c>
      <c r="Z14" s="11">
        <v>0</v>
      </c>
      <c r="AA14" s="11">
        <v>0</v>
      </c>
      <c r="AB14" s="11">
        <v>0</v>
      </c>
      <c r="AC14" s="14">
        <v>14781</v>
      </c>
      <c r="AD14" s="42">
        <v>86.104729044043026</v>
      </c>
      <c r="AE14">
        <v>360</v>
      </c>
    </row>
    <row r="15" spans="1:31" x14ac:dyDescent="0.25">
      <c r="A15" s="35" t="s">
        <v>29</v>
      </c>
      <c r="B15" s="35">
        <v>2</v>
      </c>
      <c r="C15" s="35" t="s">
        <v>30</v>
      </c>
      <c r="D15" s="35" t="s">
        <v>6</v>
      </c>
      <c r="E15" s="35" t="s">
        <v>1126</v>
      </c>
      <c r="F15" s="11">
        <v>0</v>
      </c>
      <c r="G15" s="11">
        <v>571608</v>
      </c>
      <c r="H15" s="11">
        <v>29817.29</v>
      </c>
      <c r="I15" s="11">
        <v>0</v>
      </c>
      <c r="J15" s="11">
        <v>0</v>
      </c>
      <c r="K15" s="11">
        <f t="shared" si="1"/>
        <v>601425.29</v>
      </c>
      <c r="L15" s="36">
        <v>0</v>
      </c>
      <c r="M15" s="11">
        <f t="shared" si="0"/>
        <v>601425.29</v>
      </c>
      <c r="N15" s="12">
        <v>0</v>
      </c>
      <c r="O15" s="25"/>
      <c r="P15" s="26">
        <v>0</v>
      </c>
      <c r="Q15" s="12">
        <v>575559.15671868308</v>
      </c>
      <c r="R15" s="12">
        <v>59635</v>
      </c>
      <c r="S15" s="27">
        <v>0</v>
      </c>
      <c r="T15" s="27">
        <v>0</v>
      </c>
      <c r="U15" s="11">
        <f t="shared" si="2"/>
        <v>635194.15671868308</v>
      </c>
      <c r="V15" s="11"/>
      <c r="W15" s="11">
        <f t="shared" si="3"/>
        <v>635194.15671868308</v>
      </c>
      <c r="X15" s="11">
        <v>0</v>
      </c>
      <c r="Y15" s="11">
        <v>0</v>
      </c>
      <c r="Z15" s="11">
        <v>0</v>
      </c>
      <c r="AA15" s="11">
        <v>0</v>
      </c>
      <c r="AB15" s="11">
        <v>0</v>
      </c>
      <c r="AC15" s="14">
        <v>6947</v>
      </c>
      <c r="AD15" s="42">
        <v>82.281272491723044</v>
      </c>
      <c r="AE15">
        <v>387</v>
      </c>
    </row>
    <row r="16" spans="1:31" x14ac:dyDescent="0.25">
      <c r="A16" s="35" t="s">
        <v>31</v>
      </c>
      <c r="B16" s="35">
        <v>2</v>
      </c>
      <c r="C16" s="35" t="s">
        <v>32</v>
      </c>
      <c r="D16" s="35" t="s">
        <v>6</v>
      </c>
      <c r="E16" s="35" t="s">
        <v>1126</v>
      </c>
      <c r="F16" s="11">
        <v>0</v>
      </c>
      <c r="G16" s="11">
        <v>122345</v>
      </c>
      <c r="H16" s="11">
        <v>6381.99</v>
      </c>
      <c r="I16" s="11">
        <v>0</v>
      </c>
      <c r="J16" s="11">
        <v>0</v>
      </c>
      <c r="K16" s="11">
        <f t="shared" si="1"/>
        <v>128726.99</v>
      </c>
      <c r="L16" s="36">
        <v>0</v>
      </c>
      <c r="M16" s="11">
        <f t="shared" si="0"/>
        <v>128726.99</v>
      </c>
      <c r="N16" s="12">
        <v>0</v>
      </c>
      <c r="O16" s="25"/>
      <c r="P16" s="26">
        <v>0</v>
      </c>
      <c r="Q16" s="12">
        <v>123190.69192304391</v>
      </c>
      <c r="R16" s="12">
        <v>12764</v>
      </c>
      <c r="S16" s="27">
        <v>0</v>
      </c>
      <c r="T16" s="27">
        <v>0</v>
      </c>
      <c r="U16" s="11">
        <f t="shared" si="2"/>
        <v>135954.69192304392</v>
      </c>
      <c r="V16" s="11"/>
      <c r="W16" s="11">
        <f t="shared" si="3"/>
        <v>135954.69192304392</v>
      </c>
      <c r="X16" s="11">
        <v>0</v>
      </c>
      <c r="Y16" s="11">
        <v>0</v>
      </c>
      <c r="Z16" s="11">
        <v>0</v>
      </c>
      <c r="AA16" s="11">
        <v>0</v>
      </c>
      <c r="AB16" s="11">
        <v>0</v>
      </c>
      <c r="AC16" s="14">
        <v>887</v>
      </c>
      <c r="AD16" s="42">
        <v>137.93122886133034</v>
      </c>
      <c r="AE16">
        <v>131</v>
      </c>
    </row>
    <row r="17" spans="1:31" x14ac:dyDescent="0.25">
      <c r="A17" s="35" t="s">
        <v>33</v>
      </c>
      <c r="B17" s="35">
        <v>2</v>
      </c>
      <c r="C17" s="35" t="s">
        <v>34</v>
      </c>
      <c r="D17" s="35" t="s">
        <v>6</v>
      </c>
      <c r="E17" s="35" t="s">
        <v>1126</v>
      </c>
      <c r="F17" s="11">
        <v>0</v>
      </c>
      <c r="G17" s="11">
        <v>764475</v>
      </c>
      <c r="H17" s="11">
        <v>39877.99</v>
      </c>
      <c r="I17" s="11">
        <v>0</v>
      </c>
      <c r="J17" s="11">
        <v>0</v>
      </c>
      <c r="K17" s="11">
        <f t="shared" si="1"/>
        <v>804352.99</v>
      </c>
      <c r="L17" s="36">
        <v>0</v>
      </c>
      <c r="M17" s="11">
        <f t="shared" si="0"/>
        <v>804352.99</v>
      </c>
      <c r="N17" s="12">
        <v>0</v>
      </c>
      <c r="O17" s="25"/>
      <c r="P17" s="26">
        <v>0</v>
      </c>
      <c r="Q17" s="12">
        <v>769759.32165490207</v>
      </c>
      <c r="R17" s="12">
        <v>79756</v>
      </c>
      <c r="S17" s="27">
        <v>0</v>
      </c>
      <c r="T17" s="27">
        <v>0</v>
      </c>
      <c r="U17" s="11">
        <f t="shared" si="2"/>
        <v>849515.32165490207</v>
      </c>
      <c r="V17" s="11"/>
      <c r="W17" s="11">
        <f t="shared" si="3"/>
        <v>849515.32165490207</v>
      </c>
      <c r="X17" s="11">
        <v>0</v>
      </c>
      <c r="Y17" s="11">
        <v>0</v>
      </c>
      <c r="Z17" s="11">
        <v>0</v>
      </c>
      <c r="AA17" s="11">
        <v>0</v>
      </c>
      <c r="AB17" s="11">
        <v>0</v>
      </c>
      <c r="AC17" s="14">
        <v>5247</v>
      </c>
      <c r="AD17" s="42">
        <v>145.69754145225843</v>
      </c>
      <c r="AE17">
        <v>120</v>
      </c>
    </row>
    <row r="18" spans="1:31" x14ac:dyDescent="0.25">
      <c r="A18" s="35" t="s">
        <v>35</v>
      </c>
      <c r="B18" s="35">
        <v>2</v>
      </c>
      <c r="C18" s="35" t="s">
        <v>1134</v>
      </c>
      <c r="D18" s="35" t="s">
        <v>6</v>
      </c>
      <c r="E18" s="35" t="s">
        <v>1126</v>
      </c>
      <c r="F18" s="11">
        <v>0</v>
      </c>
      <c r="G18" s="11">
        <v>451776</v>
      </c>
      <c r="H18" s="11">
        <v>23566.39</v>
      </c>
      <c r="I18" s="11">
        <v>41440</v>
      </c>
      <c r="J18" s="11">
        <v>0</v>
      </c>
      <c r="K18" s="11">
        <f t="shared" si="1"/>
        <v>516782.39</v>
      </c>
      <c r="L18" s="36">
        <v>0</v>
      </c>
      <c r="M18" s="11">
        <f t="shared" si="0"/>
        <v>516782.39</v>
      </c>
      <c r="N18" s="12">
        <v>0</v>
      </c>
      <c r="O18" s="25"/>
      <c r="P18" s="26">
        <v>0</v>
      </c>
      <c r="Q18" s="12">
        <v>454898.83554068481</v>
      </c>
      <c r="R18" s="12">
        <v>47133</v>
      </c>
      <c r="S18" s="27">
        <v>51031</v>
      </c>
      <c r="T18" s="27">
        <v>0</v>
      </c>
      <c r="U18" s="11">
        <f t="shared" si="2"/>
        <v>553062.83554068487</v>
      </c>
      <c r="V18" s="11"/>
      <c r="W18" s="11">
        <f t="shared" si="3"/>
        <v>553062.83554068487</v>
      </c>
      <c r="X18" s="11">
        <v>0</v>
      </c>
      <c r="Y18" s="11">
        <v>0</v>
      </c>
      <c r="Z18" s="11">
        <v>0</v>
      </c>
      <c r="AA18" s="11">
        <v>0</v>
      </c>
      <c r="AB18" s="11">
        <v>0</v>
      </c>
      <c r="AC18" s="14">
        <v>5799</v>
      </c>
      <c r="AD18" s="42">
        <v>85.051905500948436</v>
      </c>
      <c r="AE18">
        <v>368</v>
      </c>
    </row>
    <row r="19" spans="1:31" x14ac:dyDescent="0.25">
      <c r="A19" s="35" t="s">
        <v>36</v>
      </c>
      <c r="B19" s="35">
        <v>2</v>
      </c>
      <c r="C19" s="35" t="s">
        <v>37</v>
      </c>
      <c r="D19" s="35" t="s">
        <v>6</v>
      </c>
      <c r="E19" s="35" t="s">
        <v>1126</v>
      </c>
      <c r="F19" s="11">
        <v>0</v>
      </c>
      <c r="G19" s="11">
        <v>632386</v>
      </c>
      <c r="H19" s="11">
        <v>32987.71</v>
      </c>
      <c r="I19" s="11">
        <v>0</v>
      </c>
      <c r="J19" s="11">
        <v>0</v>
      </c>
      <c r="K19" s="11">
        <f t="shared" si="1"/>
        <v>665373.71</v>
      </c>
      <c r="L19" s="36">
        <v>0</v>
      </c>
      <c r="M19" s="11">
        <f t="shared" si="0"/>
        <v>665373.71</v>
      </c>
      <c r="N19" s="12">
        <v>0</v>
      </c>
      <c r="O19" s="25"/>
      <c r="P19" s="26">
        <v>0</v>
      </c>
      <c r="Q19" s="12">
        <v>636757.27575663943</v>
      </c>
      <c r="R19" s="12">
        <v>65975</v>
      </c>
      <c r="S19" s="27">
        <v>0</v>
      </c>
      <c r="T19" s="27">
        <v>0</v>
      </c>
      <c r="U19" s="11">
        <f t="shared" si="2"/>
        <v>702732.27575663943</v>
      </c>
      <c r="V19" s="11"/>
      <c r="W19" s="11">
        <f t="shared" si="3"/>
        <v>702732.27575663943</v>
      </c>
      <c r="X19" s="11">
        <v>0</v>
      </c>
      <c r="Y19" s="11">
        <v>0</v>
      </c>
      <c r="Z19" s="11">
        <v>0</v>
      </c>
      <c r="AA19" s="11">
        <v>0</v>
      </c>
      <c r="AB19" s="11">
        <v>0</v>
      </c>
      <c r="AC19" s="14">
        <v>8428</v>
      </c>
      <c r="AD19" s="42">
        <v>75.033934504034178</v>
      </c>
      <c r="AE19">
        <v>441</v>
      </c>
    </row>
    <row r="20" spans="1:31" x14ac:dyDescent="0.25">
      <c r="A20" s="35" t="s">
        <v>38</v>
      </c>
      <c r="B20" s="35">
        <v>2</v>
      </c>
      <c r="C20" s="35" t="s">
        <v>39</v>
      </c>
      <c r="D20" s="35" t="s">
        <v>6</v>
      </c>
      <c r="E20" s="35" t="s">
        <v>1126</v>
      </c>
      <c r="F20" s="11">
        <v>0</v>
      </c>
      <c r="G20" s="11">
        <v>2131440</v>
      </c>
      <c r="H20" s="11">
        <v>111184.19</v>
      </c>
      <c r="I20" s="11">
        <v>0</v>
      </c>
      <c r="J20" s="11">
        <v>0</v>
      </c>
      <c r="K20" s="11">
        <f t="shared" si="1"/>
        <v>2242624.19</v>
      </c>
      <c r="L20" s="36">
        <v>0</v>
      </c>
      <c r="M20" s="11">
        <f t="shared" si="0"/>
        <v>2242624.19</v>
      </c>
      <c r="N20" s="12">
        <v>0</v>
      </c>
      <c r="O20" s="25"/>
      <c r="P20" s="26">
        <v>0</v>
      </c>
      <c r="Q20" s="12">
        <v>2146173.2673378782</v>
      </c>
      <c r="R20" s="12">
        <v>222368</v>
      </c>
      <c r="S20" s="27">
        <v>0</v>
      </c>
      <c r="T20" s="27">
        <v>0</v>
      </c>
      <c r="U20" s="11">
        <f t="shared" si="2"/>
        <v>2368541.2673378782</v>
      </c>
      <c r="V20" s="11"/>
      <c r="W20" s="11">
        <f t="shared" si="3"/>
        <v>2368541.2673378782</v>
      </c>
      <c r="X20" s="11">
        <v>279998</v>
      </c>
      <c r="Y20" s="11">
        <v>0</v>
      </c>
      <c r="Z20" s="11">
        <v>74543</v>
      </c>
      <c r="AA20" s="11">
        <v>205455</v>
      </c>
      <c r="AB20" s="11">
        <v>0</v>
      </c>
      <c r="AC20" s="14">
        <v>20595</v>
      </c>
      <c r="AD20" s="42">
        <v>103.49308084486526</v>
      </c>
      <c r="AE20">
        <v>237</v>
      </c>
    </row>
    <row r="21" spans="1:31" x14ac:dyDescent="0.25">
      <c r="A21" s="35" t="s">
        <v>40</v>
      </c>
      <c r="B21" s="35">
        <v>9</v>
      </c>
      <c r="C21" s="35" t="s">
        <v>41</v>
      </c>
      <c r="D21" s="35" t="s">
        <v>6</v>
      </c>
      <c r="E21" s="35" t="s">
        <v>1126</v>
      </c>
      <c r="F21" s="11">
        <v>0</v>
      </c>
      <c r="G21" s="11">
        <v>176307</v>
      </c>
      <c r="H21" s="11">
        <v>9196.86</v>
      </c>
      <c r="I21" s="11">
        <v>0</v>
      </c>
      <c r="J21" s="11">
        <v>0</v>
      </c>
      <c r="K21" s="11">
        <f t="shared" si="1"/>
        <v>185503.86</v>
      </c>
      <c r="L21" s="36">
        <v>0</v>
      </c>
      <c r="M21" s="11">
        <f t="shared" si="0"/>
        <v>185503.86</v>
      </c>
      <c r="N21" s="12">
        <v>0</v>
      </c>
      <c r="O21" s="25"/>
      <c r="P21" s="26">
        <v>0</v>
      </c>
      <c r="Q21" s="12">
        <v>177525.69635764521</v>
      </c>
      <c r="R21" s="12">
        <v>18394</v>
      </c>
      <c r="S21" s="27">
        <v>0</v>
      </c>
      <c r="T21" s="27">
        <v>0</v>
      </c>
      <c r="U21" s="11">
        <f t="shared" si="2"/>
        <v>195919.69635764521</v>
      </c>
      <c r="V21" s="11"/>
      <c r="W21" s="11">
        <f t="shared" si="3"/>
        <v>195919.69635764521</v>
      </c>
      <c r="X21" s="11">
        <v>0</v>
      </c>
      <c r="Y21" s="11">
        <v>0</v>
      </c>
      <c r="Z21" s="11">
        <v>0</v>
      </c>
      <c r="AA21" s="11">
        <v>0</v>
      </c>
      <c r="AB21" s="11">
        <v>0</v>
      </c>
      <c r="AC21" s="14">
        <v>1097</v>
      </c>
      <c r="AD21" s="42">
        <v>160.71741112123973</v>
      </c>
      <c r="AE21">
        <v>100</v>
      </c>
    </row>
    <row r="22" spans="1:31" x14ac:dyDescent="0.25">
      <c r="A22" s="35" t="s">
        <v>42</v>
      </c>
      <c r="B22" s="35">
        <v>2</v>
      </c>
      <c r="C22" s="35" t="s">
        <v>43</v>
      </c>
      <c r="D22" s="35" t="s">
        <v>6</v>
      </c>
      <c r="E22" s="35" t="s">
        <v>1126</v>
      </c>
      <c r="F22" s="11">
        <v>0</v>
      </c>
      <c r="G22" s="11">
        <v>967096</v>
      </c>
      <c r="H22" s="11">
        <v>50447.48</v>
      </c>
      <c r="I22" s="11">
        <v>0</v>
      </c>
      <c r="J22" s="11">
        <v>0</v>
      </c>
      <c r="K22" s="11">
        <f t="shared" si="1"/>
        <v>1017543.48</v>
      </c>
      <c r="L22" s="36">
        <v>0</v>
      </c>
      <c r="M22" s="11">
        <f t="shared" si="0"/>
        <v>1017543.48</v>
      </c>
      <c r="N22" s="12">
        <v>0</v>
      </c>
      <c r="O22" s="25"/>
      <c r="P22" s="26">
        <v>0</v>
      </c>
      <c r="Q22" s="12">
        <v>973780.90968987753</v>
      </c>
      <c r="R22" s="12">
        <v>100895</v>
      </c>
      <c r="S22" s="27">
        <v>0</v>
      </c>
      <c r="T22" s="27">
        <v>0</v>
      </c>
      <c r="U22" s="11">
        <f t="shared" si="2"/>
        <v>1074675.9096898776</v>
      </c>
      <c r="V22" s="11"/>
      <c r="W22" s="11">
        <f t="shared" si="3"/>
        <v>1074675.9096898776</v>
      </c>
      <c r="X22" s="11">
        <v>0</v>
      </c>
      <c r="Y22" s="11">
        <v>0</v>
      </c>
      <c r="Z22" s="11">
        <v>0</v>
      </c>
      <c r="AA22" s="11">
        <v>0</v>
      </c>
      <c r="AB22" s="11">
        <v>0</v>
      </c>
      <c r="AC22" s="14">
        <v>10455</v>
      </c>
      <c r="AD22" s="42">
        <v>92.500813008130081</v>
      </c>
      <c r="AE22">
        <v>310</v>
      </c>
    </row>
    <row r="23" spans="1:31" x14ac:dyDescent="0.25">
      <c r="A23" s="35" t="s">
        <v>44</v>
      </c>
      <c r="B23" s="35">
        <v>2</v>
      </c>
      <c r="C23" s="35" t="s">
        <v>45</v>
      </c>
      <c r="D23" s="35" t="s">
        <v>6</v>
      </c>
      <c r="E23" s="35" t="s">
        <v>1126</v>
      </c>
      <c r="F23" s="11">
        <v>0</v>
      </c>
      <c r="G23" s="11">
        <v>608112</v>
      </c>
      <c r="H23" s="11">
        <v>31721.48</v>
      </c>
      <c r="I23" s="11">
        <v>0</v>
      </c>
      <c r="J23" s="11">
        <v>0</v>
      </c>
      <c r="K23" s="11">
        <f t="shared" si="1"/>
        <v>639833.48</v>
      </c>
      <c r="L23" s="36">
        <v>0</v>
      </c>
      <c r="M23" s="11">
        <f t="shared" si="0"/>
        <v>639833.48</v>
      </c>
      <c r="N23" s="12">
        <v>0</v>
      </c>
      <c r="O23" s="25"/>
      <c r="P23" s="26">
        <v>0</v>
      </c>
      <c r="Q23" s="12">
        <v>612315.48528101738</v>
      </c>
      <c r="R23" s="12">
        <v>63443</v>
      </c>
      <c r="S23" s="27">
        <v>0</v>
      </c>
      <c r="T23" s="27">
        <v>0</v>
      </c>
      <c r="U23" s="11">
        <f t="shared" si="2"/>
        <v>675758.48528101738</v>
      </c>
      <c r="V23" s="11"/>
      <c r="W23" s="11">
        <f t="shared" si="3"/>
        <v>675758.48528101738</v>
      </c>
      <c r="X23" s="11">
        <v>0</v>
      </c>
      <c r="Y23" s="11">
        <v>0</v>
      </c>
      <c r="Z23" s="11">
        <v>0</v>
      </c>
      <c r="AA23" s="11">
        <v>0</v>
      </c>
      <c r="AB23" s="11">
        <v>0</v>
      </c>
      <c r="AC23" s="14">
        <v>9203</v>
      </c>
      <c r="AD23" s="42">
        <v>66.077583396718467</v>
      </c>
      <c r="AE23">
        <v>508</v>
      </c>
    </row>
    <row r="24" spans="1:31" x14ac:dyDescent="0.25">
      <c r="A24" s="35" t="s">
        <v>46</v>
      </c>
      <c r="B24" s="35">
        <v>1</v>
      </c>
      <c r="C24" s="35" t="s">
        <v>47</v>
      </c>
      <c r="D24" s="35" t="s">
        <v>6</v>
      </c>
      <c r="E24" s="35" t="s">
        <v>1126</v>
      </c>
      <c r="F24" s="11">
        <v>0</v>
      </c>
      <c r="G24" s="11">
        <v>277744</v>
      </c>
      <c r="H24" s="11">
        <v>14488.21</v>
      </c>
      <c r="I24" s="11">
        <v>4151</v>
      </c>
      <c r="J24" s="11">
        <v>0</v>
      </c>
      <c r="K24" s="11">
        <f t="shared" si="1"/>
        <v>296383.21000000002</v>
      </c>
      <c r="L24" s="36">
        <v>0</v>
      </c>
      <c r="M24" s="11">
        <f t="shared" si="0"/>
        <v>296383.21000000002</v>
      </c>
      <c r="N24" s="12">
        <v>0</v>
      </c>
      <c r="O24" s="25"/>
      <c r="P24" s="26">
        <v>0</v>
      </c>
      <c r="Q24" s="12">
        <v>279663.86478788598</v>
      </c>
      <c r="R24" s="12">
        <v>28976</v>
      </c>
      <c r="S24" s="27">
        <v>5112</v>
      </c>
      <c r="T24" s="27">
        <v>0</v>
      </c>
      <c r="U24" s="11">
        <f t="shared" si="2"/>
        <v>313751.86478788598</v>
      </c>
      <c r="V24" s="11"/>
      <c r="W24" s="11">
        <f t="shared" si="3"/>
        <v>313751.86478788598</v>
      </c>
      <c r="X24" s="11">
        <v>0</v>
      </c>
      <c r="Y24" s="11">
        <v>0</v>
      </c>
      <c r="Z24" s="11">
        <v>0</v>
      </c>
      <c r="AA24" s="11">
        <v>0</v>
      </c>
      <c r="AB24" s="11">
        <v>0</v>
      </c>
      <c r="AC24" s="14">
        <v>2640</v>
      </c>
      <c r="AD24" s="42">
        <v>106.77840909090909</v>
      </c>
      <c r="AE24">
        <v>218</v>
      </c>
    </row>
    <row r="25" spans="1:31" x14ac:dyDescent="0.25">
      <c r="A25" s="35" t="s">
        <v>48</v>
      </c>
      <c r="B25" s="35">
        <v>40</v>
      </c>
      <c r="C25" s="35" t="s">
        <v>49</v>
      </c>
      <c r="D25" s="35" t="s">
        <v>50</v>
      </c>
      <c r="E25" s="35" t="s">
        <v>1126</v>
      </c>
      <c r="F25" s="11">
        <v>0</v>
      </c>
      <c r="G25" s="11">
        <v>1068869</v>
      </c>
      <c r="H25" s="11">
        <v>55756.36</v>
      </c>
      <c r="I25" s="11">
        <v>0</v>
      </c>
      <c r="J25" s="11">
        <v>0</v>
      </c>
      <c r="K25" s="11">
        <f t="shared" si="1"/>
        <v>1124625.3600000001</v>
      </c>
      <c r="L25" s="36">
        <v>0</v>
      </c>
      <c r="M25" s="11">
        <f t="shared" si="0"/>
        <v>1124625.3600000001</v>
      </c>
      <c r="N25" s="12">
        <v>0</v>
      </c>
      <c r="O25" s="25"/>
      <c r="P25" s="26">
        <v>0</v>
      </c>
      <c r="Q25" s="12">
        <v>1076257.400670988</v>
      </c>
      <c r="R25" s="12">
        <v>111513</v>
      </c>
      <c r="S25" s="27">
        <v>0</v>
      </c>
      <c r="T25" s="27">
        <v>0</v>
      </c>
      <c r="U25" s="11">
        <f t="shared" si="2"/>
        <v>1187770.400670988</v>
      </c>
      <c r="V25" s="11"/>
      <c r="W25" s="11">
        <f t="shared" si="3"/>
        <v>1187770.400670988</v>
      </c>
      <c r="X25" s="11">
        <v>0</v>
      </c>
      <c r="Y25" s="11">
        <v>0</v>
      </c>
      <c r="Z25" s="11">
        <v>0</v>
      </c>
      <c r="AA25" s="11">
        <v>0</v>
      </c>
      <c r="AB25" s="11">
        <v>0</v>
      </c>
      <c r="AC25" s="14">
        <v>6809</v>
      </c>
      <c r="AD25" s="42">
        <v>156.97885152004699</v>
      </c>
      <c r="AE25">
        <v>102</v>
      </c>
    </row>
    <row r="26" spans="1:31" x14ac:dyDescent="0.25">
      <c r="A26" s="35" t="s">
        <v>51</v>
      </c>
      <c r="B26" s="35">
        <v>37</v>
      </c>
      <c r="C26" s="35" t="s">
        <v>52</v>
      </c>
      <c r="D26" s="35" t="s">
        <v>50</v>
      </c>
      <c r="E26" s="35" t="s">
        <v>1126</v>
      </c>
      <c r="F26" s="11">
        <v>0</v>
      </c>
      <c r="G26" s="11">
        <v>405408</v>
      </c>
      <c r="H26" s="11">
        <v>21147.66</v>
      </c>
      <c r="I26" s="11">
        <v>5219</v>
      </c>
      <c r="J26" s="11">
        <v>0</v>
      </c>
      <c r="K26" s="11">
        <f t="shared" si="1"/>
        <v>431774.66</v>
      </c>
      <c r="L26" s="36">
        <v>0</v>
      </c>
      <c r="M26" s="11">
        <f t="shared" si="0"/>
        <v>431774.66</v>
      </c>
      <c r="N26" s="12">
        <v>0</v>
      </c>
      <c r="O26" s="25"/>
      <c r="P26" s="26">
        <v>0</v>
      </c>
      <c r="Q26" s="12">
        <v>408210.32352067827</v>
      </c>
      <c r="R26" s="12">
        <v>42295</v>
      </c>
      <c r="S26" s="27">
        <v>6427</v>
      </c>
      <c r="T26" s="27">
        <v>0</v>
      </c>
      <c r="U26" s="11">
        <f t="shared" si="2"/>
        <v>456932.32352067827</v>
      </c>
      <c r="V26" s="11"/>
      <c r="W26" s="11">
        <f t="shared" si="3"/>
        <v>456932.32352067827</v>
      </c>
      <c r="X26" s="11">
        <v>0</v>
      </c>
      <c r="Y26" s="11">
        <v>0</v>
      </c>
      <c r="Z26" s="11">
        <v>0</v>
      </c>
      <c r="AA26" s="11">
        <v>0</v>
      </c>
      <c r="AB26" s="11">
        <v>0</v>
      </c>
      <c r="AC26" s="14">
        <v>1754</v>
      </c>
      <c r="AD26" s="42">
        <v>234.10889395667047</v>
      </c>
      <c r="AE26">
        <v>49</v>
      </c>
    </row>
    <row r="27" spans="1:31" x14ac:dyDescent="0.25">
      <c r="A27" s="35" t="s">
        <v>53</v>
      </c>
      <c r="B27" s="35">
        <v>38</v>
      </c>
      <c r="C27" s="35" t="s">
        <v>54</v>
      </c>
      <c r="D27" s="35" t="s">
        <v>50</v>
      </c>
      <c r="E27" s="35" t="s">
        <v>1126</v>
      </c>
      <c r="F27" s="11">
        <v>0</v>
      </c>
      <c r="G27" s="11">
        <v>1981657</v>
      </c>
      <c r="H27" s="11">
        <v>103370.93</v>
      </c>
      <c r="I27" s="11">
        <v>0</v>
      </c>
      <c r="J27" s="11">
        <v>0</v>
      </c>
      <c r="K27" s="11">
        <f t="shared" si="1"/>
        <v>2085027.93</v>
      </c>
      <c r="L27" s="36">
        <v>0</v>
      </c>
      <c r="M27" s="11">
        <f t="shared" si="0"/>
        <v>2085027.93</v>
      </c>
      <c r="N27" s="12">
        <v>0</v>
      </c>
      <c r="O27" s="25"/>
      <c r="P27" s="26">
        <v>0</v>
      </c>
      <c r="Q27" s="12">
        <v>1995354.9142518567</v>
      </c>
      <c r="R27" s="12">
        <v>206742</v>
      </c>
      <c r="S27" s="27">
        <v>0</v>
      </c>
      <c r="T27" s="27">
        <v>0</v>
      </c>
      <c r="U27" s="11">
        <f t="shared" si="2"/>
        <v>2202096.9142518565</v>
      </c>
      <c r="V27" s="11"/>
      <c r="W27" s="11">
        <f t="shared" si="3"/>
        <v>2202096.9142518565</v>
      </c>
      <c r="X27" s="11">
        <v>0</v>
      </c>
      <c r="Y27" s="11">
        <v>0</v>
      </c>
      <c r="Z27" s="11">
        <v>0</v>
      </c>
      <c r="AA27" s="11">
        <v>0</v>
      </c>
      <c r="AB27" s="11">
        <v>0</v>
      </c>
      <c r="AC27" s="14">
        <v>28206</v>
      </c>
      <c r="AD27" s="42">
        <v>70.256576614904631</v>
      </c>
      <c r="AE27">
        <v>480</v>
      </c>
    </row>
    <row r="28" spans="1:31" x14ac:dyDescent="0.25">
      <c r="A28" s="35" t="s">
        <v>55</v>
      </c>
      <c r="B28" s="35">
        <v>37</v>
      </c>
      <c r="C28" s="35" t="s">
        <v>56</v>
      </c>
      <c r="D28" s="35" t="s">
        <v>50</v>
      </c>
      <c r="E28" s="35" t="s">
        <v>1126</v>
      </c>
      <c r="F28" s="11">
        <v>0</v>
      </c>
      <c r="G28" s="11">
        <v>677676</v>
      </c>
      <c r="H28" s="11">
        <v>35350.21</v>
      </c>
      <c r="I28" s="11">
        <v>0</v>
      </c>
      <c r="J28" s="11">
        <v>0</v>
      </c>
      <c r="K28" s="11">
        <f t="shared" si="1"/>
        <v>713026.21</v>
      </c>
      <c r="L28" s="36">
        <v>0</v>
      </c>
      <c r="M28" s="11">
        <f t="shared" si="0"/>
        <v>713026.21</v>
      </c>
      <c r="N28" s="12">
        <v>0</v>
      </c>
      <c r="O28" s="25"/>
      <c r="P28" s="26">
        <v>0</v>
      </c>
      <c r="Q28" s="12">
        <v>682360.33625927253</v>
      </c>
      <c r="R28" s="12">
        <v>70700</v>
      </c>
      <c r="S28" s="27">
        <v>0</v>
      </c>
      <c r="T28" s="27">
        <v>0</v>
      </c>
      <c r="U28" s="11">
        <f t="shared" si="2"/>
        <v>753060.33625927253</v>
      </c>
      <c r="V28" s="11"/>
      <c r="W28" s="11">
        <f t="shared" si="3"/>
        <v>753060.33625927253</v>
      </c>
      <c r="X28" s="11">
        <v>0</v>
      </c>
      <c r="Y28" s="11">
        <v>0</v>
      </c>
      <c r="Z28" s="11">
        <v>0</v>
      </c>
      <c r="AA28" s="11">
        <v>0</v>
      </c>
      <c r="AB28" s="11">
        <v>0</v>
      </c>
      <c r="AC28" s="14">
        <v>9194</v>
      </c>
      <c r="AD28" s="42">
        <v>73.708505547095939</v>
      </c>
      <c r="AE28">
        <v>449</v>
      </c>
    </row>
    <row r="29" spans="1:31" x14ac:dyDescent="0.25">
      <c r="A29" s="35" t="s">
        <v>57</v>
      </c>
      <c r="B29" s="35">
        <v>36</v>
      </c>
      <c r="C29" s="35" t="s">
        <v>58</v>
      </c>
      <c r="D29" s="35" t="s">
        <v>50</v>
      </c>
      <c r="E29" s="35" t="s">
        <v>1126</v>
      </c>
      <c r="F29" s="11">
        <v>0</v>
      </c>
      <c r="G29" s="11">
        <v>1031277</v>
      </c>
      <c r="H29" s="11">
        <v>53795.41</v>
      </c>
      <c r="I29" s="11">
        <v>0</v>
      </c>
      <c r="J29" s="11">
        <v>0</v>
      </c>
      <c r="K29" s="11">
        <f t="shared" si="1"/>
        <v>1085072.4099999999</v>
      </c>
      <c r="L29" s="36">
        <v>0</v>
      </c>
      <c r="M29" s="11">
        <f t="shared" si="0"/>
        <v>1085072.4099999999</v>
      </c>
      <c r="N29" s="12">
        <v>0</v>
      </c>
      <c r="O29" s="25"/>
      <c r="P29" s="26">
        <v>0</v>
      </c>
      <c r="Q29" s="12">
        <v>1038405.5514677424</v>
      </c>
      <c r="R29" s="12">
        <v>107591</v>
      </c>
      <c r="S29" s="27">
        <v>0</v>
      </c>
      <c r="T29" s="27">
        <v>0</v>
      </c>
      <c r="U29" s="11">
        <f t="shared" si="2"/>
        <v>1145996.5514677423</v>
      </c>
      <c r="V29" s="11"/>
      <c r="W29" s="11">
        <f t="shared" si="3"/>
        <v>1145996.5514677423</v>
      </c>
      <c r="X29" s="11">
        <v>0</v>
      </c>
      <c r="Y29" s="11">
        <v>0</v>
      </c>
      <c r="Z29" s="11">
        <v>0</v>
      </c>
      <c r="AA29" s="11">
        <v>0</v>
      </c>
      <c r="AB29" s="11">
        <v>0</v>
      </c>
      <c r="AC29" s="14">
        <v>6341</v>
      </c>
      <c r="AD29" s="42">
        <v>162.6363349629396</v>
      </c>
      <c r="AE29">
        <v>96</v>
      </c>
    </row>
    <row r="30" spans="1:31" x14ac:dyDescent="0.25">
      <c r="A30" s="35" t="s">
        <v>59</v>
      </c>
      <c r="B30" s="35">
        <v>36</v>
      </c>
      <c r="C30" s="35" t="s">
        <v>60</v>
      </c>
      <c r="D30" s="35" t="s">
        <v>50</v>
      </c>
      <c r="E30" s="35" t="s">
        <v>1126</v>
      </c>
      <c r="F30" s="11">
        <v>0</v>
      </c>
      <c r="G30" s="11">
        <v>1127087</v>
      </c>
      <c r="H30" s="11">
        <v>58793.24</v>
      </c>
      <c r="I30" s="11">
        <v>0</v>
      </c>
      <c r="J30" s="11">
        <v>0</v>
      </c>
      <c r="K30" s="11">
        <f t="shared" si="1"/>
        <v>1185880.24</v>
      </c>
      <c r="L30" s="36">
        <v>0</v>
      </c>
      <c r="M30" s="11">
        <f t="shared" si="0"/>
        <v>1185880.24</v>
      </c>
      <c r="N30" s="12">
        <v>0</v>
      </c>
      <c r="O30" s="25"/>
      <c r="P30" s="26">
        <v>0</v>
      </c>
      <c r="Q30" s="12">
        <v>1134877.824083271</v>
      </c>
      <c r="R30" s="12">
        <v>117586</v>
      </c>
      <c r="S30" s="27">
        <v>0</v>
      </c>
      <c r="T30" s="27">
        <v>0</v>
      </c>
      <c r="U30" s="11">
        <f t="shared" si="2"/>
        <v>1252463.824083271</v>
      </c>
      <c r="V30" s="11"/>
      <c r="W30" s="11">
        <f t="shared" si="3"/>
        <v>1252463.824083271</v>
      </c>
      <c r="X30" s="11">
        <v>0</v>
      </c>
      <c r="Y30" s="11">
        <v>0</v>
      </c>
      <c r="Z30" s="11">
        <v>0</v>
      </c>
      <c r="AA30" s="11">
        <v>0</v>
      </c>
      <c r="AB30" s="11">
        <v>0</v>
      </c>
      <c r="AC30" s="14">
        <v>25594</v>
      </c>
      <c r="AD30" s="42">
        <v>44.037157146206141</v>
      </c>
      <c r="AE30">
        <v>558</v>
      </c>
    </row>
    <row r="31" spans="1:31" x14ac:dyDescent="0.25">
      <c r="A31" s="35" t="s">
        <v>61</v>
      </c>
      <c r="B31" s="35">
        <v>39</v>
      </c>
      <c r="C31" s="35" t="s">
        <v>62</v>
      </c>
      <c r="D31" s="35" t="s">
        <v>50</v>
      </c>
      <c r="E31" s="35" t="s">
        <v>1126</v>
      </c>
      <c r="F31" s="11">
        <v>0</v>
      </c>
      <c r="G31" s="11">
        <v>1491991</v>
      </c>
      <c r="H31" s="11">
        <v>77828.05</v>
      </c>
      <c r="I31" s="11">
        <v>0</v>
      </c>
      <c r="J31" s="11">
        <v>13489</v>
      </c>
      <c r="K31" s="11">
        <f t="shared" si="1"/>
        <v>1583308.05</v>
      </c>
      <c r="L31" s="36">
        <v>0</v>
      </c>
      <c r="M31" s="11">
        <f t="shared" si="0"/>
        <v>1583308.05</v>
      </c>
      <c r="N31" s="12">
        <v>0</v>
      </c>
      <c r="O31" s="25"/>
      <c r="P31" s="26">
        <v>0</v>
      </c>
      <c r="Q31" s="12">
        <v>1502304.1696265005</v>
      </c>
      <c r="R31" s="12">
        <v>155656</v>
      </c>
      <c r="S31" s="27">
        <v>0</v>
      </c>
      <c r="T31" s="27">
        <v>13489</v>
      </c>
      <c r="U31" s="11">
        <f t="shared" si="2"/>
        <v>1671449.1696265005</v>
      </c>
      <c r="V31" s="11"/>
      <c r="W31" s="11">
        <f t="shared" si="3"/>
        <v>1671449.1696265005</v>
      </c>
      <c r="X31" s="11">
        <v>0</v>
      </c>
      <c r="Y31" s="11">
        <v>0</v>
      </c>
      <c r="Z31" s="11">
        <v>0</v>
      </c>
      <c r="AA31" s="11">
        <v>0</v>
      </c>
      <c r="AB31" s="11">
        <v>0</v>
      </c>
      <c r="AC31" s="14">
        <v>8521</v>
      </c>
      <c r="AD31" s="42">
        <v>176.67879356882995</v>
      </c>
      <c r="AE31">
        <v>86</v>
      </c>
    </row>
    <row r="32" spans="1:31" x14ac:dyDescent="0.25">
      <c r="A32" s="35" t="s">
        <v>63</v>
      </c>
      <c r="B32" s="35">
        <v>37</v>
      </c>
      <c r="C32" s="35" t="s">
        <v>64</v>
      </c>
      <c r="D32" s="35" t="s">
        <v>50</v>
      </c>
      <c r="E32" s="35" t="s">
        <v>1126</v>
      </c>
      <c r="F32" s="11">
        <v>0</v>
      </c>
      <c r="G32" s="11">
        <v>818122</v>
      </c>
      <c r="H32" s="11">
        <v>42676.42</v>
      </c>
      <c r="I32" s="11">
        <v>0</v>
      </c>
      <c r="J32" s="11">
        <v>0</v>
      </c>
      <c r="K32" s="11">
        <f t="shared" si="1"/>
        <v>860798.42</v>
      </c>
      <c r="L32" s="36">
        <v>0</v>
      </c>
      <c r="M32" s="11">
        <f t="shared" si="0"/>
        <v>860798.42</v>
      </c>
      <c r="N32" s="12">
        <v>0</v>
      </c>
      <c r="O32" s="25"/>
      <c r="P32" s="26">
        <v>0</v>
      </c>
      <c r="Q32" s="12">
        <v>823777.1486980631</v>
      </c>
      <c r="R32" s="12">
        <v>85353</v>
      </c>
      <c r="S32" s="27">
        <v>0</v>
      </c>
      <c r="T32" s="27">
        <v>0</v>
      </c>
      <c r="U32" s="11">
        <f t="shared" si="2"/>
        <v>909130.1486980631</v>
      </c>
      <c r="V32" s="11"/>
      <c r="W32" s="11">
        <f t="shared" si="3"/>
        <v>909130.1486980631</v>
      </c>
      <c r="X32" s="11">
        <v>0</v>
      </c>
      <c r="Y32" s="11">
        <v>0</v>
      </c>
      <c r="Z32" s="11">
        <v>0</v>
      </c>
      <c r="AA32" s="11">
        <v>0</v>
      </c>
      <c r="AB32" s="11">
        <v>0</v>
      </c>
      <c r="AC32" s="14">
        <v>9101</v>
      </c>
      <c r="AD32" s="42">
        <v>89.89363806175146</v>
      </c>
      <c r="AE32">
        <v>325</v>
      </c>
    </row>
    <row r="33" spans="1:31" x14ac:dyDescent="0.25">
      <c r="A33" s="35" t="s">
        <v>65</v>
      </c>
      <c r="B33" s="35">
        <v>39</v>
      </c>
      <c r="C33" s="35" t="s">
        <v>66</v>
      </c>
      <c r="D33" s="35" t="s">
        <v>50</v>
      </c>
      <c r="E33" s="35" t="s">
        <v>1126</v>
      </c>
      <c r="F33" s="11">
        <v>0</v>
      </c>
      <c r="G33" s="11">
        <v>405840</v>
      </c>
      <c r="H33" s="11">
        <v>21170.19</v>
      </c>
      <c r="I33" s="11">
        <v>0</v>
      </c>
      <c r="J33" s="11">
        <v>0</v>
      </c>
      <c r="K33" s="11">
        <f t="shared" si="1"/>
        <v>427010.19</v>
      </c>
      <c r="L33" s="36">
        <v>0</v>
      </c>
      <c r="M33" s="11">
        <f t="shared" si="0"/>
        <v>427010.19</v>
      </c>
      <c r="N33" s="12">
        <v>0</v>
      </c>
      <c r="O33" s="25"/>
      <c r="P33" s="26">
        <v>0</v>
      </c>
      <c r="Q33" s="12">
        <v>408645.30965751066</v>
      </c>
      <c r="R33" s="12">
        <v>42340</v>
      </c>
      <c r="S33" s="27">
        <v>0</v>
      </c>
      <c r="T33" s="27">
        <v>0</v>
      </c>
      <c r="U33" s="11">
        <f t="shared" si="2"/>
        <v>450985.30965751066</v>
      </c>
      <c r="V33" s="11"/>
      <c r="W33" s="11">
        <f t="shared" si="3"/>
        <v>450985.30965751066</v>
      </c>
      <c r="X33" s="11">
        <v>0</v>
      </c>
      <c r="Y33" s="11">
        <v>0</v>
      </c>
      <c r="Z33" s="11">
        <v>0</v>
      </c>
      <c r="AA33" s="11">
        <v>0</v>
      </c>
      <c r="AB33" s="11">
        <v>0</v>
      </c>
      <c r="AC33" s="14">
        <v>4887</v>
      </c>
      <c r="AD33" s="42">
        <v>83.04481276856967</v>
      </c>
      <c r="AE33">
        <v>379</v>
      </c>
    </row>
    <row r="34" spans="1:31" x14ac:dyDescent="0.25">
      <c r="A34" s="35" t="s">
        <v>67</v>
      </c>
      <c r="B34" s="35">
        <v>39</v>
      </c>
      <c r="C34" s="35" t="s">
        <v>68</v>
      </c>
      <c r="D34" s="35" t="s">
        <v>50</v>
      </c>
      <c r="E34" s="35" t="s">
        <v>1126</v>
      </c>
      <c r="F34" s="11">
        <v>0</v>
      </c>
      <c r="G34" s="11">
        <v>1355252</v>
      </c>
      <c r="H34" s="11">
        <v>70695.210000000006</v>
      </c>
      <c r="I34" s="11">
        <v>0</v>
      </c>
      <c r="J34" s="11">
        <v>0</v>
      </c>
      <c r="K34" s="11">
        <f t="shared" si="1"/>
        <v>1425947.21</v>
      </c>
      <c r="L34" s="36">
        <v>0</v>
      </c>
      <c r="M34" s="11">
        <f t="shared" si="0"/>
        <v>1425947.21</v>
      </c>
      <c r="N34" s="12">
        <v>0</v>
      </c>
      <c r="O34" s="25"/>
      <c r="P34" s="26">
        <v>0</v>
      </c>
      <c r="Q34" s="12">
        <v>1364619.9812831674</v>
      </c>
      <c r="R34" s="12">
        <v>141390</v>
      </c>
      <c r="S34" s="27">
        <v>0</v>
      </c>
      <c r="T34" s="27">
        <v>0</v>
      </c>
      <c r="U34" s="11">
        <f t="shared" si="2"/>
        <v>1506009.9812831674</v>
      </c>
      <c r="V34" s="11"/>
      <c r="W34" s="11">
        <f t="shared" si="3"/>
        <v>1506009.9812831674</v>
      </c>
      <c r="X34" s="11">
        <v>0</v>
      </c>
      <c r="Y34" s="11">
        <v>0</v>
      </c>
      <c r="Z34" s="11">
        <v>0</v>
      </c>
      <c r="AA34" s="11">
        <v>0</v>
      </c>
      <c r="AB34" s="11">
        <v>0</v>
      </c>
      <c r="AC34" s="14">
        <v>18196</v>
      </c>
      <c r="AD34" s="42">
        <v>74.480765003297435</v>
      </c>
      <c r="AE34">
        <v>445</v>
      </c>
    </row>
    <row r="35" spans="1:31" x14ac:dyDescent="0.25">
      <c r="A35" s="35" t="s">
        <v>69</v>
      </c>
      <c r="B35" s="35">
        <v>35</v>
      </c>
      <c r="C35" s="35" t="s">
        <v>70</v>
      </c>
      <c r="D35" s="35" t="s">
        <v>50</v>
      </c>
      <c r="E35" s="35" t="s">
        <v>1126</v>
      </c>
      <c r="F35" s="11">
        <v>0</v>
      </c>
      <c r="G35" s="11">
        <v>1461904</v>
      </c>
      <c r="H35" s="11">
        <v>76258.59</v>
      </c>
      <c r="I35" s="11">
        <v>0</v>
      </c>
      <c r="J35" s="11">
        <v>0</v>
      </c>
      <c r="K35" s="11">
        <f t="shared" si="1"/>
        <v>1538162.59</v>
      </c>
      <c r="L35" s="36">
        <v>0</v>
      </c>
      <c r="M35" s="11">
        <f t="shared" si="0"/>
        <v>1538162.59</v>
      </c>
      <c r="N35" s="12">
        <v>0</v>
      </c>
      <c r="O35" s="25"/>
      <c r="P35" s="26">
        <v>0</v>
      </c>
      <c r="Q35" s="12">
        <v>1472009.1976383636</v>
      </c>
      <c r="R35" s="12">
        <v>152517</v>
      </c>
      <c r="S35" s="27">
        <v>0</v>
      </c>
      <c r="T35" s="27">
        <v>0</v>
      </c>
      <c r="U35" s="11">
        <f t="shared" si="2"/>
        <v>1624526.1976383636</v>
      </c>
      <c r="V35" s="11"/>
      <c r="W35" s="11">
        <f t="shared" si="3"/>
        <v>1624526.1976383636</v>
      </c>
      <c r="X35" s="11">
        <v>0</v>
      </c>
      <c r="Y35" s="11">
        <v>0</v>
      </c>
      <c r="Z35" s="11">
        <v>0</v>
      </c>
      <c r="AA35" s="11">
        <v>0</v>
      </c>
      <c r="AB35" s="11">
        <v>0</v>
      </c>
      <c r="AC35" s="14">
        <v>21267</v>
      </c>
      <c r="AD35" s="42">
        <v>68.740489960972397</v>
      </c>
      <c r="AE35">
        <v>490</v>
      </c>
    </row>
    <row r="36" spans="1:31" x14ac:dyDescent="0.25">
      <c r="A36" s="35" t="s">
        <v>71</v>
      </c>
      <c r="B36" s="35">
        <v>36</v>
      </c>
      <c r="C36" s="35" t="s">
        <v>72</v>
      </c>
      <c r="D36" s="35" t="s">
        <v>50</v>
      </c>
      <c r="E36" s="35" t="s">
        <v>1126</v>
      </c>
      <c r="F36" s="11">
        <v>0</v>
      </c>
      <c r="G36" s="11">
        <v>1489989</v>
      </c>
      <c r="H36" s="11">
        <v>77723.61</v>
      </c>
      <c r="I36" s="11">
        <v>0</v>
      </c>
      <c r="J36" s="11">
        <v>0</v>
      </c>
      <c r="K36" s="11">
        <f t="shared" si="1"/>
        <v>1567712.61</v>
      </c>
      <c r="L36" s="36">
        <v>0</v>
      </c>
      <c r="M36" s="11">
        <f t="shared" si="0"/>
        <v>1567712.61</v>
      </c>
      <c r="N36" s="12">
        <v>0</v>
      </c>
      <c r="O36" s="25"/>
      <c r="P36" s="26">
        <v>0</v>
      </c>
      <c r="Q36" s="12">
        <v>1500288.3310942356</v>
      </c>
      <c r="R36" s="12">
        <v>155447</v>
      </c>
      <c r="S36" s="27">
        <v>0</v>
      </c>
      <c r="T36" s="27">
        <v>0</v>
      </c>
      <c r="U36" s="11">
        <f t="shared" si="2"/>
        <v>1655735.3310942356</v>
      </c>
      <c r="V36" s="11"/>
      <c r="W36" s="11">
        <f t="shared" si="3"/>
        <v>1655735.3310942356</v>
      </c>
      <c r="X36" s="11">
        <v>0</v>
      </c>
      <c r="Y36" s="11">
        <v>0</v>
      </c>
      <c r="Z36" s="11">
        <v>0</v>
      </c>
      <c r="AA36" s="11">
        <v>0</v>
      </c>
      <c r="AB36" s="11">
        <v>0</v>
      </c>
      <c r="AC36" s="14">
        <v>9953</v>
      </c>
      <c r="AD36" s="42">
        <v>149.70250175826385</v>
      </c>
      <c r="AE36">
        <v>113</v>
      </c>
    </row>
    <row r="37" spans="1:31" x14ac:dyDescent="0.25">
      <c r="A37" s="35" t="s">
        <v>73</v>
      </c>
      <c r="B37" s="35">
        <v>32</v>
      </c>
      <c r="C37" s="35" t="s">
        <v>74</v>
      </c>
      <c r="D37" s="35" t="s">
        <v>50</v>
      </c>
      <c r="E37" s="35" t="s">
        <v>1126</v>
      </c>
      <c r="F37" s="11">
        <v>17446</v>
      </c>
      <c r="G37" s="11">
        <v>733285</v>
      </c>
      <c r="H37" s="11">
        <v>39161.040000000001</v>
      </c>
      <c r="I37" s="11">
        <v>0</v>
      </c>
      <c r="J37" s="11">
        <v>0</v>
      </c>
      <c r="K37" s="11">
        <f t="shared" si="1"/>
        <v>789892.04</v>
      </c>
      <c r="L37" s="36">
        <v>0</v>
      </c>
      <c r="M37" s="11">
        <f t="shared" si="0"/>
        <v>789892.04</v>
      </c>
      <c r="N37" s="12">
        <v>0</v>
      </c>
      <c r="O37" s="25"/>
      <c r="P37" s="26">
        <v>0</v>
      </c>
      <c r="Q37" s="12">
        <v>755920.31826456881</v>
      </c>
      <c r="R37" s="12">
        <v>78322</v>
      </c>
      <c r="S37" s="27">
        <v>0</v>
      </c>
      <c r="T37" s="27">
        <v>0</v>
      </c>
      <c r="U37" s="11">
        <f t="shared" si="2"/>
        <v>834242.31826456881</v>
      </c>
      <c r="V37" s="11"/>
      <c r="W37" s="11">
        <f t="shared" si="3"/>
        <v>834242.31826456881</v>
      </c>
      <c r="X37" s="11">
        <v>0</v>
      </c>
      <c r="Y37" s="11">
        <v>0</v>
      </c>
      <c r="Z37" s="11">
        <v>0</v>
      </c>
      <c r="AA37" s="11">
        <v>0</v>
      </c>
      <c r="AB37" s="11">
        <v>0</v>
      </c>
      <c r="AC37" s="14">
        <v>14647</v>
      </c>
      <c r="AD37" s="42">
        <v>51.254932750733936</v>
      </c>
      <c r="AE37">
        <v>552</v>
      </c>
    </row>
    <row r="38" spans="1:31" x14ac:dyDescent="0.25">
      <c r="A38" s="35" t="s">
        <v>75</v>
      </c>
      <c r="B38" s="35">
        <v>39</v>
      </c>
      <c r="C38" s="35" t="s">
        <v>76</v>
      </c>
      <c r="D38" s="35" t="s">
        <v>50</v>
      </c>
      <c r="E38" s="35" t="s">
        <v>1126</v>
      </c>
      <c r="F38" s="11">
        <v>0</v>
      </c>
      <c r="G38" s="11">
        <v>619905</v>
      </c>
      <c r="H38" s="11">
        <v>32336.65</v>
      </c>
      <c r="I38" s="11">
        <v>0</v>
      </c>
      <c r="J38" s="11">
        <v>18189</v>
      </c>
      <c r="K38" s="11">
        <f t="shared" si="1"/>
        <v>670430.65</v>
      </c>
      <c r="L38" s="36">
        <v>0</v>
      </c>
      <c r="M38" s="11">
        <f t="shared" si="0"/>
        <v>670430.65</v>
      </c>
      <c r="N38" s="12">
        <v>0</v>
      </c>
      <c r="O38" s="25"/>
      <c r="P38" s="26">
        <v>0</v>
      </c>
      <c r="Q38" s="12">
        <v>624190.00266912859</v>
      </c>
      <c r="R38" s="12">
        <v>64673</v>
      </c>
      <c r="S38" s="27">
        <v>0</v>
      </c>
      <c r="T38" s="27">
        <v>18189</v>
      </c>
      <c r="U38" s="11">
        <f t="shared" si="2"/>
        <v>707052.00266912859</v>
      </c>
      <c r="V38" s="11"/>
      <c r="W38" s="11">
        <f t="shared" si="3"/>
        <v>707052.00266912859</v>
      </c>
      <c r="X38" s="11">
        <v>0</v>
      </c>
      <c r="Y38" s="11">
        <v>0</v>
      </c>
      <c r="Z38" s="11">
        <v>0</v>
      </c>
      <c r="AA38" s="11">
        <v>0</v>
      </c>
      <c r="AB38" s="11">
        <v>0</v>
      </c>
      <c r="AC38" s="14">
        <v>7244</v>
      </c>
      <c r="AD38" s="42">
        <v>88.085864163445606</v>
      </c>
      <c r="AE38">
        <v>344</v>
      </c>
    </row>
    <row r="39" spans="1:31" x14ac:dyDescent="0.25">
      <c r="A39" s="35" t="s">
        <v>77</v>
      </c>
      <c r="B39" s="35">
        <v>37</v>
      </c>
      <c r="C39" s="35" t="s">
        <v>78</v>
      </c>
      <c r="D39" s="35" t="s">
        <v>50</v>
      </c>
      <c r="E39" s="35" t="s">
        <v>1126</v>
      </c>
      <c r="F39" s="11">
        <v>0</v>
      </c>
      <c r="G39" s="11">
        <v>2763296</v>
      </c>
      <c r="H39" s="11">
        <v>144144.25</v>
      </c>
      <c r="I39" s="11">
        <v>0</v>
      </c>
      <c r="J39" s="11">
        <v>0</v>
      </c>
      <c r="K39" s="11">
        <f t="shared" si="1"/>
        <v>2907440.25</v>
      </c>
      <c r="L39" s="36">
        <v>0</v>
      </c>
      <c r="M39" s="11">
        <f t="shared" si="0"/>
        <v>2907440.25</v>
      </c>
      <c r="N39" s="12">
        <v>0</v>
      </c>
      <c r="O39" s="25"/>
      <c r="P39" s="26">
        <v>0</v>
      </c>
      <c r="Q39" s="12">
        <v>2782396.8795470148</v>
      </c>
      <c r="R39" s="12">
        <v>288289</v>
      </c>
      <c r="S39" s="27">
        <v>0</v>
      </c>
      <c r="T39" s="27">
        <v>0</v>
      </c>
      <c r="U39" s="11">
        <f t="shared" si="2"/>
        <v>3070685.8795470148</v>
      </c>
      <c r="V39" s="11"/>
      <c r="W39" s="11">
        <f t="shared" si="3"/>
        <v>3070685.8795470148</v>
      </c>
      <c r="X39" s="11">
        <v>0</v>
      </c>
      <c r="Y39" s="11">
        <v>0</v>
      </c>
      <c r="Z39" s="11">
        <v>0</v>
      </c>
      <c r="AA39" s="11">
        <v>0</v>
      </c>
      <c r="AB39" s="11">
        <v>0</v>
      </c>
      <c r="AC39" s="14">
        <v>29113</v>
      </c>
      <c r="AD39" s="42">
        <v>94.916222993164567</v>
      </c>
      <c r="AE39">
        <v>290</v>
      </c>
    </row>
    <row r="40" spans="1:31" x14ac:dyDescent="0.25">
      <c r="A40" s="35" t="s">
        <v>79</v>
      </c>
      <c r="B40" s="35">
        <v>37</v>
      </c>
      <c r="C40" s="35" t="s">
        <v>80</v>
      </c>
      <c r="D40" s="35" t="s">
        <v>50</v>
      </c>
      <c r="E40" s="35" t="s">
        <v>1126</v>
      </c>
      <c r="F40" s="11">
        <v>0</v>
      </c>
      <c r="G40" s="11">
        <v>691474</v>
      </c>
      <c r="H40" s="11">
        <v>36069.97</v>
      </c>
      <c r="I40" s="11">
        <v>0</v>
      </c>
      <c r="J40" s="11">
        <v>0</v>
      </c>
      <c r="K40" s="11">
        <f t="shared" si="1"/>
        <v>727543.97</v>
      </c>
      <c r="L40" s="36">
        <v>0</v>
      </c>
      <c r="M40" s="11">
        <f t="shared" si="0"/>
        <v>727543.97</v>
      </c>
      <c r="N40" s="12">
        <v>0</v>
      </c>
      <c r="O40" s="25"/>
      <c r="P40" s="26">
        <v>0</v>
      </c>
      <c r="Q40" s="12">
        <v>696253.71291670983</v>
      </c>
      <c r="R40" s="12">
        <v>72140</v>
      </c>
      <c r="S40" s="27">
        <v>0</v>
      </c>
      <c r="T40" s="27">
        <v>0</v>
      </c>
      <c r="U40" s="11">
        <f t="shared" si="2"/>
        <v>768393.71291670983</v>
      </c>
      <c r="V40" s="11"/>
      <c r="W40" s="11">
        <f t="shared" si="3"/>
        <v>768393.71291670983</v>
      </c>
      <c r="X40" s="11">
        <v>0</v>
      </c>
      <c r="Y40" s="11">
        <v>0</v>
      </c>
      <c r="Z40" s="11">
        <v>0</v>
      </c>
      <c r="AA40" s="11">
        <v>0</v>
      </c>
      <c r="AB40" s="11">
        <v>0</v>
      </c>
      <c r="AC40" s="14">
        <v>5342</v>
      </c>
      <c r="AD40" s="42">
        <v>129.44103332085362</v>
      </c>
      <c r="AE40">
        <v>146</v>
      </c>
    </row>
    <row r="41" spans="1:31" x14ac:dyDescent="0.25">
      <c r="A41" s="35" t="s">
        <v>81</v>
      </c>
      <c r="B41" s="35">
        <v>38</v>
      </c>
      <c r="C41" s="35" t="s">
        <v>82</v>
      </c>
      <c r="D41" s="35" t="s">
        <v>50</v>
      </c>
      <c r="E41" s="35" t="s">
        <v>1126</v>
      </c>
      <c r="F41" s="11">
        <v>0</v>
      </c>
      <c r="G41" s="11">
        <v>3744533</v>
      </c>
      <c r="H41" s="11">
        <v>195329.38</v>
      </c>
      <c r="I41" s="11">
        <v>0</v>
      </c>
      <c r="J41" s="11">
        <v>0</v>
      </c>
      <c r="K41" s="11">
        <f t="shared" si="1"/>
        <v>3939862.38</v>
      </c>
      <c r="L41" s="36">
        <v>0</v>
      </c>
      <c r="M41" s="11">
        <f t="shared" si="0"/>
        <v>3939862.38</v>
      </c>
      <c r="N41" s="12">
        <v>0</v>
      </c>
      <c r="O41" s="25"/>
      <c r="P41" s="26">
        <v>0</v>
      </c>
      <c r="Q41" s="12">
        <v>3770416.5368316756</v>
      </c>
      <c r="R41" s="12">
        <v>390659</v>
      </c>
      <c r="S41" s="27">
        <v>0</v>
      </c>
      <c r="T41" s="27">
        <v>0</v>
      </c>
      <c r="U41" s="11">
        <f t="shared" si="2"/>
        <v>4161075.5368316756</v>
      </c>
      <c r="V41" s="11"/>
      <c r="W41" s="11">
        <f t="shared" si="3"/>
        <v>4161075.5368316756</v>
      </c>
      <c r="X41" s="11">
        <v>0</v>
      </c>
      <c r="Y41" s="11">
        <v>0</v>
      </c>
      <c r="Z41" s="11">
        <v>0</v>
      </c>
      <c r="AA41" s="11">
        <v>0</v>
      </c>
      <c r="AB41" s="11">
        <v>0</v>
      </c>
      <c r="AC41" s="14">
        <v>35159</v>
      </c>
      <c r="AD41" s="42">
        <v>106.50283000085327</v>
      </c>
      <c r="AE41">
        <v>220</v>
      </c>
    </row>
    <row r="42" spans="1:31" x14ac:dyDescent="0.25">
      <c r="A42" s="35" t="s">
        <v>83</v>
      </c>
      <c r="B42" s="35">
        <v>32</v>
      </c>
      <c r="C42" s="35" t="s">
        <v>84</v>
      </c>
      <c r="D42" s="35" t="s">
        <v>50</v>
      </c>
      <c r="E42" s="35" t="s">
        <v>1126</v>
      </c>
      <c r="F42" s="11">
        <v>0</v>
      </c>
      <c r="G42" s="11">
        <v>1030278</v>
      </c>
      <c r="H42" s="11">
        <v>53743.3</v>
      </c>
      <c r="I42" s="11">
        <v>0</v>
      </c>
      <c r="J42" s="11">
        <v>0</v>
      </c>
      <c r="K42" s="11">
        <f t="shared" si="1"/>
        <v>1084021.3</v>
      </c>
      <c r="L42" s="36">
        <v>0</v>
      </c>
      <c r="M42" s="11">
        <f t="shared" si="0"/>
        <v>1084021.3</v>
      </c>
      <c r="N42" s="12">
        <v>0</v>
      </c>
      <c r="O42" s="25"/>
      <c r="P42" s="26">
        <v>0</v>
      </c>
      <c r="Q42" s="12">
        <v>1037399.6460263176</v>
      </c>
      <c r="R42" s="12">
        <v>107487</v>
      </c>
      <c r="S42" s="27">
        <v>0</v>
      </c>
      <c r="T42" s="27">
        <v>0</v>
      </c>
      <c r="U42" s="11">
        <f t="shared" si="2"/>
        <v>1144886.6460263175</v>
      </c>
      <c r="V42" s="11"/>
      <c r="W42" s="11">
        <f t="shared" si="3"/>
        <v>1144886.6460263175</v>
      </c>
      <c r="X42" s="11">
        <v>0</v>
      </c>
      <c r="Y42" s="11">
        <v>0</v>
      </c>
      <c r="Z42" s="11">
        <v>0</v>
      </c>
      <c r="AA42" s="11">
        <v>0</v>
      </c>
      <c r="AB42" s="11">
        <v>0</v>
      </c>
      <c r="AC42" s="14">
        <v>14924</v>
      </c>
      <c r="AD42" s="42">
        <v>69.034977217904043</v>
      </c>
      <c r="AE42">
        <v>487</v>
      </c>
    </row>
    <row r="43" spans="1:31" x14ac:dyDescent="0.25">
      <c r="A43" s="35" t="s">
        <v>85</v>
      </c>
      <c r="B43" s="35">
        <v>37</v>
      </c>
      <c r="C43" s="35" t="s">
        <v>86</v>
      </c>
      <c r="D43" s="35" t="s">
        <v>50</v>
      </c>
      <c r="E43" s="35" t="s">
        <v>1126</v>
      </c>
      <c r="F43" s="11">
        <v>0</v>
      </c>
      <c r="G43" s="11">
        <v>1771192</v>
      </c>
      <c r="H43" s="11">
        <v>92392.25</v>
      </c>
      <c r="I43" s="11">
        <v>0</v>
      </c>
      <c r="J43" s="11">
        <v>0</v>
      </c>
      <c r="K43" s="11">
        <f t="shared" si="1"/>
        <v>1863584.25</v>
      </c>
      <c r="L43" s="36">
        <v>0</v>
      </c>
      <c r="M43" s="11">
        <f t="shared" si="0"/>
        <v>1863584.25</v>
      </c>
      <c r="N43" s="12">
        <v>0</v>
      </c>
      <c r="O43" s="25"/>
      <c r="P43" s="26">
        <v>0</v>
      </c>
      <c r="Q43" s="12">
        <v>1783435.105713842</v>
      </c>
      <c r="R43" s="12">
        <v>184785</v>
      </c>
      <c r="S43" s="27">
        <v>0</v>
      </c>
      <c r="T43" s="27">
        <v>0</v>
      </c>
      <c r="U43" s="11">
        <f t="shared" si="2"/>
        <v>1968220.105713842</v>
      </c>
      <c r="V43" s="11"/>
      <c r="W43" s="11">
        <f t="shared" si="3"/>
        <v>1968220.105713842</v>
      </c>
      <c r="X43" s="11">
        <v>0</v>
      </c>
      <c r="Y43" s="11">
        <v>0</v>
      </c>
      <c r="Z43" s="11">
        <v>0</v>
      </c>
      <c r="AA43" s="11">
        <v>0</v>
      </c>
      <c r="AB43" s="11">
        <v>0</v>
      </c>
      <c r="AC43" s="14">
        <v>39871</v>
      </c>
      <c r="AD43" s="42">
        <v>44.423064382633996</v>
      </c>
      <c r="AE43">
        <v>557</v>
      </c>
    </row>
    <row r="44" spans="1:31" x14ac:dyDescent="0.25">
      <c r="A44" s="35" t="s">
        <v>87</v>
      </c>
      <c r="B44" s="35">
        <v>40</v>
      </c>
      <c r="C44" s="35" t="s">
        <v>88</v>
      </c>
      <c r="D44" s="35" t="s">
        <v>50</v>
      </c>
      <c r="E44" s="35" t="s">
        <v>1126</v>
      </c>
      <c r="F44" s="11">
        <v>0</v>
      </c>
      <c r="G44" s="11">
        <v>1775732</v>
      </c>
      <c r="H44" s="11">
        <v>92629.08</v>
      </c>
      <c r="I44" s="11">
        <v>0</v>
      </c>
      <c r="J44" s="11">
        <v>5969</v>
      </c>
      <c r="K44" s="11">
        <f t="shared" si="1"/>
        <v>1874330.08</v>
      </c>
      <c r="L44" s="36">
        <v>0</v>
      </c>
      <c r="M44" s="11">
        <f t="shared" si="0"/>
        <v>1874330.08</v>
      </c>
      <c r="N44" s="12">
        <v>0</v>
      </c>
      <c r="O44" s="25"/>
      <c r="P44" s="26">
        <v>0</v>
      </c>
      <c r="Q44" s="12">
        <v>1788006.4877999967</v>
      </c>
      <c r="R44" s="12">
        <v>185258</v>
      </c>
      <c r="S44" s="27">
        <v>0</v>
      </c>
      <c r="T44" s="27">
        <v>5969</v>
      </c>
      <c r="U44" s="11">
        <f t="shared" si="2"/>
        <v>1979233.4877999967</v>
      </c>
      <c r="V44" s="11"/>
      <c r="W44" s="11">
        <f t="shared" si="3"/>
        <v>1979233.4877999967</v>
      </c>
      <c r="X44" s="11">
        <v>0</v>
      </c>
      <c r="Y44" s="11">
        <v>0</v>
      </c>
      <c r="Z44" s="11">
        <v>0</v>
      </c>
      <c r="AA44" s="11">
        <v>0</v>
      </c>
      <c r="AB44" s="11">
        <v>0</v>
      </c>
      <c r="AC44" s="14">
        <v>10982</v>
      </c>
      <c r="AD44" s="42">
        <v>162.23829903478421</v>
      </c>
      <c r="AE44">
        <v>98</v>
      </c>
    </row>
    <row r="45" spans="1:31" x14ac:dyDescent="0.25">
      <c r="A45" s="35" t="s">
        <v>89</v>
      </c>
      <c r="B45" s="35">
        <v>35</v>
      </c>
      <c r="C45" s="35" t="s">
        <v>90</v>
      </c>
      <c r="D45" s="35" t="s">
        <v>50</v>
      </c>
      <c r="E45" s="35" t="s">
        <v>1126</v>
      </c>
      <c r="F45" s="11">
        <v>88066</v>
      </c>
      <c r="G45" s="11">
        <v>2592917</v>
      </c>
      <c r="H45" s="11">
        <v>139850.49</v>
      </c>
      <c r="I45" s="11">
        <v>0</v>
      </c>
      <c r="J45" s="11">
        <v>0</v>
      </c>
      <c r="K45" s="11">
        <f t="shared" si="1"/>
        <v>2820833.49</v>
      </c>
      <c r="L45" s="36">
        <v>0</v>
      </c>
      <c r="M45" s="11">
        <f t="shared" si="0"/>
        <v>2820833.49</v>
      </c>
      <c r="N45" s="12">
        <v>0</v>
      </c>
      <c r="O45" s="25"/>
      <c r="P45" s="26">
        <v>0</v>
      </c>
      <c r="Q45" s="12">
        <v>2699514.902970436</v>
      </c>
      <c r="R45" s="12">
        <v>279701</v>
      </c>
      <c r="S45" s="27">
        <v>0</v>
      </c>
      <c r="T45" s="27">
        <v>0</v>
      </c>
      <c r="U45" s="11">
        <f t="shared" si="2"/>
        <v>2979215.902970436</v>
      </c>
      <c r="V45" s="11"/>
      <c r="W45" s="11">
        <f t="shared" si="3"/>
        <v>2979215.902970436</v>
      </c>
      <c r="X45" s="11">
        <v>0</v>
      </c>
      <c r="Y45" s="11">
        <v>0</v>
      </c>
      <c r="Z45" s="11">
        <v>0</v>
      </c>
      <c r="AA45" s="11">
        <v>0</v>
      </c>
      <c r="AB45" s="11">
        <v>0</v>
      </c>
      <c r="AC45" s="14">
        <v>32469</v>
      </c>
      <c r="AD45" s="42">
        <v>82.570544211401639</v>
      </c>
      <c r="AE45">
        <v>385</v>
      </c>
    </row>
    <row r="46" spans="1:31" x14ac:dyDescent="0.25">
      <c r="A46" s="35" t="s">
        <v>91</v>
      </c>
      <c r="B46" s="35">
        <v>38</v>
      </c>
      <c r="C46" s="35" t="s">
        <v>92</v>
      </c>
      <c r="D46" s="35" t="s">
        <v>50</v>
      </c>
      <c r="E46" s="35" t="s">
        <v>1126</v>
      </c>
      <c r="F46" s="11">
        <v>0</v>
      </c>
      <c r="G46" s="11">
        <v>996572</v>
      </c>
      <c r="H46" s="11">
        <v>51985.07</v>
      </c>
      <c r="I46" s="11">
        <v>0</v>
      </c>
      <c r="J46" s="11">
        <v>0</v>
      </c>
      <c r="K46" s="11">
        <f t="shared" si="1"/>
        <v>1048557.07</v>
      </c>
      <c r="L46" s="36">
        <v>0</v>
      </c>
      <c r="M46" s="11">
        <f t="shared" si="0"/>
        <v>1048557.07</v>
      </c>
      <c r="N46" s="12">
        <v>0</v>
      </c>
      <c r="O46" s="25"/>
      <c r="P46" s="26">
        <v>0</v>
      </c>
      <c r="Q46" s="12">
        <v>1003460.6582298558</v>
      </c>
      <c r="R46" s="12">
        <v>103970</v>
      </c>
      <c r="S46" s="27">
        <v>0</v>
      </c>
      <c r="T46" s="27">
        <v>0</v>
      </c>
      <c r="U46" s="11">
        <f t="shared" si="2"/>
        <v>1107430.6582298558</v>
      </c>
      <c r="V46" s="11"/>
      <c r="W46" s="11">
        <f t="shared" si="3"/>
        <v>1107430.6582298558</v>
      </c>
      <c r="X46" s="11">
        <v>0</v>
      </c>
      <c r="Y46" s="11">
        <v>0</v>
      </c>
      <c r="Z46" s="11">
        <v>0</v>
      </c>
      <c r="AA46" s="11">
        <v>0</v>
      </c>
      <c r="AB46" s="11">
        <v>0</v>
      </c>
      <c r="AC46" s="14">
        <v>12064</v>
      </c>
      <c r="AD46" s="42">
        <v>82.607095490716176</v>
      </c>
      <c r="AE46">
        <v>384</v>
      </c>
    </row>
    <row r="47" spans="1:31" x14ac:dyDescent="0.25">
      <c r="A47" s="35" t="s">
        <v>93</v>
      </c>
      <c r="B47" s="35">
        <v>37</v>
      </c>
      <c r="C47" s="35" t="s">
        <v>94</v>
      </c>
      <c r="D47" s="35" t="s">
        <v>50</v>
      </c>
      <c r="E47" s="35" t="s">
        <v>1126</v>
      </c>
      <c r="F47" s="11">
        <v>0</v>
      </c>
      <c r="G47" s="11">
        <v>4296584</v>
      </c>
      <c r="H47" s="11">
        <v>224126.51</v>
      </c>
      <c r="I47" s="11">
        <v>0</v>
      </c>
      <c r="J47" s="11">
        <v>0</v>
      </c>
      <c r="K47" s="11">
        <f t="shared" si="1"/>
        <v>4520710.51</v>
      </c>
      <c r="L47" s="36">
        <v>0</v>
      </c>
      <c r="M47" s="11">
        <f t="shared" si="0"/>
        <v>4520710.51</v>
      </c>
      <c r="N47" s="12">
        <v>0</v>
      </c>
      <c r="O47" s="25"/>
      <c r="P47" s="26">
        <v>0</v>
      </c>
      <c r="Q47" s="12">
        <v>4326283.5086475108</v>
      </c>
      <c r="R47" s="12">
        <v>448253</v>
      </c>
      <c r="S47" s="27">
        <v>0</v>
      </c>
      <c r="T47" s="27">
        <v>0</v>
      </c>
      <c r="U47" s="11">
        <f t="shared" si="2"/>
        <v>4774536.5086475108</v>
      </c>
      <c r="V47" s="11"/>
      <c r="W47" s="11">
        <f t="shared" si="3"/>
        <v>4774536.5086475108</v>
      </c>
      <c r="X47" s="11">
        <v>0</v>
      </c>
      <c r="Y47" s="11">
        <v>0</v>
      </c>
      <c r="Z47" s="11">
        <v>0</v>
      </c>
      <c r="AA47" s="11">
        <v>0</v>
      </c>
      <c r="AB47" s="11">
        <v>0</v>
      </c>
      <c r="AC47" s="14">
        <v>45646</v>
      </c>
      <c r="AD47" s="42">
        <v>94.128379266529379</v>
      </c>
      <c r="AE47">
        <v>295</v>
      </c>
    </row>
    <row r="48" spans="1:31" x14ac:dyDescent="0.25">
      <c r="A48" s="35" t="s">
        <v>95</v>
      </c>
      <c r="B48" s="35">
        <v>39</v>
      </c>
      <c r="C48" s="35" t="s">
        <v>96</v>
      </c>
      <c r="D48" s="35" t="s">
        <v>50</v>
      </c>
      <c r="E48" s="35" t="s">
        <v>1126</v>
      </c>
      <c r="F48" s="11">
        <v>0</v>
      </c>
      <c r="G48" s="11">
        <v>447738</v>
      </c>
      <c r="H48" s="11">
        <v>23355.75</v>
      </c>
      <c r="I48" s="11">
        <v>0</v>
      </c>
      <c r="J48" s="11">
        <v>20257</v>
      </c>
      <c r="K48" s="11">
        <f t="shared" si="1"/>
        <v>491350.75</v>
      </c>
      <c r="L48" s="36">
        <v>0</v>
      </c>
      <c r="M48" s="11">
        <f t="shared" si="0"/>
        <v>491350.75</v>
      </c>
      <c r="N48" s="12">
        <v>0</v>
      </c>
      <c r="O48" s="25"/>
      <c r="P48" s="26">
        <v>0</v>
      </c>
      <c r="Q48" s="12">
        <v>450832.92345612682</v>
      </c>
      <c r="R48" s="12">
        <v>46712</v>
      </c>
      <c r="S48" s="27">
        <v>0</v>
      </c>
      <c r="T48" s="27">
        <v>20257</v>
      </c>
      <c r="U48" s="11">
        <f t="shared" si="2"/>
        <v>517801.92345612682</v>
      </c>
      <c r="V48" s="11"/>
      <c r="W48" s="11">
        <f t="shared" si="3"/>
        <v>517801.92345612682</v>
      </c>
      <c r="X48" s="11">
        <v>0</v>
      </c>
      <c r="Y48" s="11">
        <v>0</v>
      </c>
      <c r="Z48" s="11">
        <v>0</v>
      </c>
      <c r="AA48" s="11">
        <v>0</v>
      </c>
      <c r="AB48" s="11">
        <v>0</v>
      </c>
      <c r="AC48" s="14">
        <v>4963</v>
      </c>
      <c r="AD48" s="42">
        <v>94.296796292564977</v>
      </c>
      <c r="AE48">
        <v>293</v>
      </c>
    </row>
    <row r="49" spans="1:31" x14ac:dyDescent="0.25">
      <c r="A49" s="35" t="s">
        <v>97</v>
      </c>
      <c r="B49" s="35">
        <v>38</v>
      </c>
      <c r="C49" s="35" t="s">
        <v>98</v>
      </c>
      <c r="D49" s="35" t="s">
        <v>50</v>
      </c>
      <c r="E49" s="35" t="s">
        <v>1126</v>
      </c>
      <c r="F49" s="11">
        <v>0</v>
      </c>
      <c r="G49" s="11">
        <v>1083148</v>
      </c>
      <c r="H49" s="11">
        <v>56501.21</v>
      </c>
      <c r="I49" s="11">
        <v>0</v>
      </c>
      <c r="J49" s="11">
        <v>0</v>
      </c>
      <c r="K49" s="11">
        <f t="shared" si="1"/>
        <v>1139649.21</v>
      </c>
      <c r="L49" s="36">
        <v>0</v>
      </c>
      <c r="M49" s="11">
        <f t="shared" si="0"/>
        <v>1139649.21</v>
      </c>
      <c r="N49" s="12">
        <v>0</v>
      </c>
      <c r="O49" s="25"/>
      <c r="P49" s="26">
        <v>0</v>
      </c>
      <c r="Q49" s="12">
        <v>1090635.1021705926</v>
      </c>
      <c r="R49" s="12">
        <v>113002</v>
      </c>
      <c r="S49" s="27">
        <v>0</v>
      </c>
      <c r="T49" s="27">
        <v>0</v>
      </c>
      <c r="U49" s="11">
        <f t="shared" si="2"/>
        <v>1203637.1021705926</v>
      </c>
      <c r="V49" s="11"/>
      <c r="W49" s="11">
        <f t="shared" si="3"/>
        <v>1203637.1021705926</v>
      </c>
      <c r="X49" s="11">
        <v>0</v>
      </c>
      <c r="Y49" s="11">
        <v>0</v>
      </c>
      <c r="Z49" s="11">
        <v>0</v>
      </c>
      <c r="AA49" s="11">
        <v>0</v>
      </c>
      <c r="AB49" s="11">
        <v>0</v>
      </c>
      <c r="AC49" s="14">
        <v>12051</v>
      </c>
      <c r="AD49" s="42">
        <v>89.880341880341874</v>
      </c>
      <c r="AE49">
        <v>326</v>
      </c>
    </row>
    <row r="50" spans="1:31" x14ac:dyDescent="0.25">
      <c r="A50" s="35" t="s">
        <v>99</v>
      </c>
      <c r="B50" s="35">
        <v>39</v>
      </c>
      <c r="C50" s="35" t="s">
        <v>100</v>
      </c>
      <c r="D50" s="35" t="s">
        <v>50</v>
      </c>
      <c r="E50" s="35" t="s">
        <v>1126</v>
      </c>
      <c r="F50" s="11">
        <v>0</v>
      </c>
      <c r="G50" s="11">
        <v>617495</v>
      </c>
      <c r="H50" s="11">
        <v>32210.94</v>
      </c>
      <c r="I50" s="11">
        <v>0</v>
      </c>
      <c r="J50" s="11">
        <v>19270</v>
      </c>
      <c r="K50" s="11">
        <f t="shared" si="1"/>
        <v>668975.93999999994</v>
      </c>
      <c r="L50" s="36">
        <v>0</v>
      </c>
      <c r="M50" s="11">
        <f t="shared" si="0"/>
        <v>668975.93999999994</v>
      </c>
      <c r="N50" s="12">
        <v>0</v>
      </c>
      <c r="O50" s="25"/>
      <c r="P50" s="26">
        <v>0</v>
      </c>
      <c r="Q50" s="12">
        <v>621763.34389652207</v>
      </c>
      <c r="R50" s="12">
        <v>64422</v>
      </c>
      <c r="S50" s="27">
        <v>0</v>
      </c>
      <c r="T50" s="27">
        <v>19270</v>
      </c>
      <c r="U50" s="11">
        <f t="shared" si="2"/>
        <v>705455.34389652207</v>
      </c>
      <c r="V50" s="11"/>
      <c r="W50" s="11">
        <f t="shared" si="3"/>
        <v>705455.34389652207</v>
      </c>
      <c r="X50" s="11">
        <v>0</v>
      </c>
      <c r="Y50" s="11">
        <v>0</v>
      </c>
      <c r="Z50" s="11">
        <v>0</v>
      </c>
      <c r="AA50" s="11">
        <v>0</v>
      </c>
      <c r="AB50" s="11">
        <v>0</v>
      </c>
      <c r="AC50" s="14">
        <v>3309</v>
      </c>
      <c r="AD50" s="42">
        <v>192.43427017225747</v>
      </c>
      <c r="AE50">
        <v>75</v>
      </c>
    </row>
    <row r="51" spans="1:31" x14ac:dyDescent="0.25">
      <c r="A51" s="35" t="s">
        <v>101</v>
      </c>
      <c r="B51" s="35">
        <v>39</v>
      </c>
      <c r="C51" s="35" t="s">
        <v>102</v>
      </c>
      <c r="D51" s="35" t="s">
        <v>50</v>
      </c>
      <c r="E51" s="35" t="s">
        <v>1126</v>
      </c>
      <c r="F51" s="11">
        <v>0</v>
      </c>
      <c r="G51" s="11">
        <v>1180070</v>
      </c>
      <c r="H51" s="11">
        <v>61557.03</v>
      </c>
      <c r="I51" s="11">
        <v>0</v>
      </c>
      <c r="J51" s="11">
        <v>2303</v>
      </c>
      <c r="K51" s="11">
        <f t="shared" si="1"/>
        <v>1243930.03</v>
      </c>
      <c r="L51" s="36">
        <v>0</v>
      </c>
      <c r="M51" s="11">
        <f t="shared" si="0"/>
        <v>1243930.03</v>
      </c>
      <c r="N51" s="12">
        <v>0</v>
      </c>
      <c r="O51" s="25"/>
      <c r="P51" s="26">
        <v>0</v>
      </c>
      <c r="Q51" s="12">
        <v>1188227.0613235231</v>
      </c>
      <c r="R51" s="12">
        <v>123114</v>
      </c>
      <c r="S51" s="27">
        <v>0</v>
      </c>
      <c r="T51" s="27">
        <v>2303</v>
      </c>
      <c r="U51" s="11">
        <f t="shared" si="2"/>
        <v>1313644.0613235231</v>
      </c>
      <c r="V51" s="11"/>
      <c r="W51" s="11">
        <f t="shared" si="3"/>
        <v>1313644.0613235231</v>
      </c>
      <c r="X51" s="11">
        <v>0</v>
      </c>
      <c r="Y51" s="11">
        <v>0</v>
      </c>
      <c r="Z51" s="11">
        <v>0</v>
      </c>
      <c r="AA51" s="11">
        <v>0</v>
      </c>
      <c r="AB51" s="11">
        <v>0</v>
      </c>
      <c r="AC51" s="14">
        <v>10068</v>
      </c>
      <c r="AD51" s="42">
        <v>117.43871672626142</v>
      </c>
      <c r="AE51">
        <v>180</v>
      </c>
    </row>
    <row r="52" spans="1:31" x14ac:dyDescent="0.25">
      <c r="A52" s="35" t="s">
        <v>103</v>
      </c>
      <c r="B52" s="35">
        <v>40</v>
      </c>
      <c r="C52" s="35" t="s">
        <v>104</v>
      </c>
      <c r="D52" s="35" t="s">
        <v>50</v>
      </c>
      <c r="E52" s="35" t="s">
        <v>1126</v>
      </c>
      <c r="F52" s="11">
        <v>0</v>
      </c>
      <c r="G52" s="11">
        <v>295884</v>
      </c>
      <c r="H52" s="11">
        <v>15434.46</v>
      </c>
      <c r="I52" s="11">
        <v>0</v>
      </c>
      <c r="J52" s="11">
        <v>0</v>
      </c>
      <c r="K52" s="11">
        <f t="shared" si="1"/>
        <v>311318.46000000002</v>
      </c>
      <c r="L52" s="36">
        <v>0</v>
      </c>
      <c r="M52" s="11">
        <f t="shared" si="0"/>
        <v>311318.46000000002</v>
      </c>
      <c r="N52" s="12">
        <v>0</v>
      </c>
      <c r="O52" s="25"/>
      <c r="P52" s="26">
        <v>0</v>
      </c>
      <c r="Q52" s="12">
        <v>297929.25488542992</v>
      </c>
      <c r="R52" s="12">
        <v>30869</v>
      </c>
      <c r="S52" s="27">
        <v>0</v>
      </c>
      <c r="T52" s="27">
        <v>0</v>
      </c>
      <c r="U52" s="11">
        <f t="shared" si="2"/>
        <v>328798.25488542992</v>
      </c>
      <c r="V52" s="11"/>
      <c r="W52" s="11">
        <f t="shared" si="3"/>
        <v>328798.25488542992</v>
      </c>
      <c r="X52" s="11">
        <v>0</v>
      </c>
      <c r="Y52" s="11">
        <v>0</v>
      </c>
      <c r="Z52" s="11">
        <v>0</v>
      </c>
      <c r="AA52" s="11">
        <v>0</v>
      </c>
      <c r="AB52" s="11">
        <v>0</v>
      </c>
      <c r="AC52" s="14">
        <v>4222</v>
      </c>
      <c r="AD52" s="42">
        <v>70.081477972524866</v>
      </c>
      <c r="AE52">
        <v>481</v>
      </c>
    </row>
    <row r="53" spans="1:31" x14ac:dyDescent="0.25">
      <c r="A53" s="35" t="s">
        <v>105</v>
      </c>
      <c r="B53" s="35">
        <v>37</v>
      </c>
      <c r="C53" s="35" t="s">
        <v>106</v>
      </c>
      <c r="D53" s="35" t="s">
        <v>50</v>
      </c>
      <c r="E53" s="35" t="s">
        <v>1126</v>
      </c>
      <c r="F53" s="11">
        <v>0</v>
      </c>
      <c r="G53" s="11">
        <v>1029389</v>
      </c>
      <c r="H53" s="11">
        <v>53696.93</v>
      </c>
      <c r="I53" s="11">
        <v>0</v>
      </c>
      <c r="J53" s="11">
        <v>0</v>
      </c>
      <c r="K53" s="11">
        <f t="shared" si="1"/>
        <v>1083085.93</v>
      </c>
      <c r="L53" s="36">
        <v>0</v>
      </c>
      <c r="M53" s="11">
        <f t="shared" si="0"/>
        <v>1083085.93</v>
      </c>
      <c r="N53" s="12">
        <v>0</v>
      </c>
      <c r="O53" s="25"/>
      <c r="P53" s="26">
        <v>0</v>
      </c>
      <c r="Q53" s="12">
        <v>1036504.5009438085</v>
      </c>
      <c r="R53" s="12">
        <v>107394</v>
      </c>
      <c r="S53" s="27">
        <v>0</v>
      </c>
      <c r="T53" s="27">
        <v>0</v>
      </c>
      <c r="U53" s="11">
        <f t="shared" si="2"/>
        <v>1143898.5009438084</v>
      </c>
      <c r="V53" s="11"/>
      <c r="W53" s="11">
        <f t="shared" si="3"/>
        <v>1143898.5009438084</v>
      </c>
      <c r="X53" s="11">
        <v>0</v>
      </c>
      <c r="Y53" s="11">
        <v>0</v>
      </c>
      <c r="Z53" s="11">
        <v>0</v>
      </c>
      <c r="AA53" s="11">
        <v>0</v>
      </c>
      <c r="AB53" s="11">
        <v>0</v>
      </c>
      <c r="AC53" s="14">
        <v>9243</v>
      </c>
      <c r="AD53" s="42">
        <v>111.36957697717192</v>
      </c>
      <c r="AE53">
        <v>200</v>
      </c>
    </row>
    <row r="54" spans="1:31" x14ac:dyDescent="0.25">
      <c r="A54" s="35" t="s">
        <v>107</v>
      </c>
      <c r="B54" s="35">
        <v>36</v>
      </c>
      <c r="C54" s="35" t="s">
        <v>108</v>
      </c>
      <c r="D54" s="35" t="s">
        <v>50</v>
      </c>
      <c r="E54" s="35" t="s">
        <v>1126</v>
      </c>
      <c r="F54" s="11">
        <v>0</v>
      </c>
      <c r="G54" s="11">
        <v>938349</v>
      </c>
      <c r="H54" s="11">
        <v>48947.93</v>
      </c>
      <c r="I54" s="11">
        <v>0</v>
      </c>
      <c r="J54" s="11">
        <v>0</v>
      </c>
      <c r="K54" s="11">
        <f t="shared" si="1"/>
        <v>987296.93</v>
      </c>
      <c r="L54" s="36">
        <v>0</v>
      </c>
      <c r="M54" s="11">
        <f t="shared" si="0"/>
        <v>987296.93</v>
      </c>
      <c r="N54" s="12">
        <v>0</v>
      </c>
      <c r="O54" s="25"/>
      <c r="P54" s="26">
        <v>0</v>
      </c>
      <c r="Q54" s="12">
        <v>944835.20025580388</v>
      </c>
      <c r="R54" s="12">
        <v>97896</v>
      </c>
      <c r="S54" s="27">
        <v>0</v>
      </c>
      <c r="T54" s="27">
        <v>0</v>
      </c>
      <c r="U54" s="11">
        <f t="shared" si="2"/>
        <v>1042731.2002558039</v>
      </c>
      <c r="V54" s="11"/>
      <c r="W54" s="11">
        <f t="shared" si="3"/>
        <v>1042731.2002558039</v>
      </c>
      <c r="X54" s="11">
        <v>135675</v>
      </c>
      <c r="Y54" s="11">
        <v>0</v>
      </c>
      <c r="Z54" s="11">
        <v>77940</v>
      </c>
      <c r="AA54" s="11">
        <v>57735</v>
      </c>
      <c r="AB54" s="11">
        <v>0</v>
      </c>
      <c r="AC54" s="14">
        <v>10912</v>
      </c>
      <c r="AD54" s="42">
        <v>85.99239369501467</v>
      </c>
      <c r="AE54">
        <v>361</v>
      </c>
    </row>
    <row r="55" spans="1:31" x14ac:dyDescent="0.25">
      <c r="A55" s="35" t="s">
        <v>109</v>
      </c>
      <c r="B55" s="35">
        <v>38</v>
      </c>
      <c r="C55" s="35" t="s">
        <v>110</v>
      </c>
      <c r="D55" s="35" t="s">
        <v>50</v>
      </c>
      <c r="E55" s="35" t="s">
        <v>1126</v>
      </c>
      <c r="F55" s="11">
        <v>26100</v>
      </c>
      <c r="G55" s="11">
        <v>1903444</v>
      </c>
      <c r="H55" s="11">
        <v>100652.51</v>
      </c>
      <c r="I55" s="11">
        <v>0</v>
      </c>
      <c r="J55" s="11">
        <v>0</v>
      </c>
      <c r="K55" s="11">
        <f t="shared" si="1"/>
        <v>2030196.51</v>
      </c>
      <c r="L55" s="36">
        <v>0</v>
      </c>
      <c r="M55" s="11">
        <f t="shared" si="0"/>
        <v>2030196.51</v>
      </c>
      <c r="N55" s="12">
        <v>0</v>
      </c>
      <c r="O55" s="25"/>
      <c r="P55" s="26">
        <v>0</v>
      </c>
      <c r="Q55" s="12">
        <v>1942881.6907593922</v>
      </c>
      <c r="R55" s="12">
        <v>201305</v>
      </c>
      <c r="S55" s="27">
        <v>0</v>
      </c>
      <c r="T55" s="27">
        <v>0</v>
      </c>
      <c r="U55" s="11">
        <f t="shared" si="2"/>
        <v>2144186.6907593925</v>
      </c>
      <c r="V55" s="11"/>
      <c r="W55" s="11">
        <f t="shared" si="3"/>
        <v>2144186.6907593925</v>
      </c>
      <c r="X55" s="11">
        <v>0</v>
      </c>
      <c r="Y55" s="11">
        <v>0</v>
      </c>
      <c r="Z55" s="11">
        <v>0</v>
      </c>
      <c r="AA55" s="11">
        <v>0</v>
      </c>
      <c r="AB55" s="11">
        <v>0</v>
      </c>
      <c r="AC55" s="14">
        <v>25966</v>
      </c>
      <c r="AD55" s="42">
        <v>74.310405915427864</v>
      </c>
      <c r="AE55">
        <v>447</v>
      </c>
    </row>
    <row r="56" spans="1:31" x14ac:dyDescent="0.25">
      <c r="A56" s="35" t="s">
        <v>111</v>
      </c>
      <c r="B56" s="35">
        <v>36</v>
      </c>
      <c r="C56" s="35" t="s">
        <v>112</v>
      </c>
      <c r="D56" s="35" t="s">
        <v>50</v>
      </c>
      <c r="E56" s="35" t="s">
        <v>1126</v>
      </c>
      <c r="F56" s="11">
        <v>0</v>
      </c>
      <c r="G56" s="11">
        <v>1409340</v>
      </c>
      <c r="H56" s="11">
        <v>73516.649999999994</v>
      </c>
      <c r="I56" s="11">
        <v>0</v>
      </c>
      <c r="J56" s="11">
        <v>0</v>
      </c>
      <c r="K56" s="11">
        <f t="shared" si="1"/>
        <v>1482856.65</v>
      </c>
      <c r="L56" s="36">
        <v>0</v>
      </c>
      <c r="M56" s="11">
        <f t="shared" si="0"/>
        <v>1482856.65</v>
      </c>
      <c r="N56" s="12">
        <v>0</v>
      </c>
      <c r="O56" s="25"/>
      <c r="P56" s="26">
        <v>0</v>
      </c>
      <c r="Q56" s="12">
        <v>1419081.8566743447</v>
      </c>
      <c r="R56" s="12">
        <v>147033</v>
      </c>
      <c r="S56" s="27">
        <v>0</v>
      </c>
      <c r="T56" s="27">
        <v>0</v>
      </c>
      <c r="U56" s="11">
        <f t="shared" si="2"/>
        <v>1566114.8566743447</v>
      </c>
      <c r="V56" s="11"/>
      <c r="W56" s="11">
        <f t="shared" si="3"/>
        <v>1566114.8566743447</v>
      </c>
      <c r="X56" s="11">
        <v>0</v>
      </c>
      <c r="Y56" s="11">
        <v>0</v>
      </c>
      <c r="Z56" s="11">
        <v>0</v>
      </c>
      <c r="AA56" s="11">
        <v>0</v>
      </c>
      <c r="AB56" s="11">
        <v>0</v>
      </c>
      <c r="AC56" s="14">
        <v>22324</v>
      </c>
      <c r="AD56" s="42">
        <v>63.131159290449737</v>
      </c>
      <c r="AE56">
        <v>523</v>
      </c>
    </row>
    <row r="57" spans="1:31" x14ac:dyDescent="0.25">
      <c r="A57" s="35" t="s">
        <v>113</v>
      </c>
      <c r="B57" s="35">
        <v>39</v>
      </c>
      <c r="C57" s="35" t="s">
        <v>114</v>
      </c>
      <c r="D57" s="35" t="s">
        <v>50</v>
      </c>
      <c r="E57" s="35" t="s">
        <v>1126</v>
      </c>
      <c r="F57" s="11">
        <v>0</v>
      </c>
      <c r="G57" s="11">
        <v>4909572</v>
      </c>
      <c r="H57" s="11">
        <v>256102.34</v>
      </c>
      <c r="I57" s="11">
        <v>3844</v>
      </c>
      <c r="J57" s="11">
        <v>0</v>
      </c>
      <c r="K57" s="11">
        <f t="shared" si="1"/>
        <v>5169518.34</v>
      </c>
      <c r="L57" s="36">
        <v>0</v>
      </c>
      <c r="M57" s="11">
        <f t="shared" si="0"/>
        <v>5169518.34</v>
      </c>
      <c r="N57" s="12">
        <v>0</v>
      </c>
      <c r="O57" s="25"/>
      <c r="P57" s="26">
        <v>0</v>
      </c>
      <c r="Q57" s="12">
        <v>4943508.6985655529</v>
      </c>
      <c r="R57" s="12">
        <v>512205</v>
      </c>
      <c r="S57" s="27">
        <v>4734</v>
      </c>
      <c r="T57" s="27">
        <v>0</v>
      </c>
      <c r="U57" s="11">
        <f t="shared" si="2"/>
        <v>5460447.6985655529</v>
      </c>
      <c r="V57" s="11"/>
      <c r="W57" s="11">
        <f t="shared" si="3"/>
        <v>5460447.6985655529</v>
      </c>
      <c r="X57" s="11">
        <v>0</v>
      </c>
      <c r="Y57" s="11">
        <v>0</v>
      </c>
      <c r="Z57" s="11">
        <v>0</v>
      </c>
      <c r="AA57" s="11">
        <v>0</v>
      </c>
      <c r="AB57" s="11">
        <v>0</v>
      </c>
      <c r="AC57" s="14">
        <v>25256</v>
      </c>
      <c r="AD57" s="42">
        <v>194.5445042762116</v>
      </c>
      <c r="AE57">
        <v>71</v>
      </c>
    </row>
    <row r="58" spans="1:31" x14ac:dyDescent="0.25">
      <c r="A58" s="35" t="s">
        <v>115</v>
      </c>
      <c r="B58" s="35">
        <v>38</v>
      </c>
      <c r="C58" s="35" t="s">
        <v>116</v>
      </c>
      <c r="D58" s="35" t="s">
        <v>50</v>
      </c>
      <c r="E58" s="35" t="s">
        <v>1126</v>
      </c>
      <c r="F58" s="11">
        <v>0</v>
      </c>
      <c r="G58" s="11">
        <v>1057064</v>
      </c>
      <c r="H58" s="11">
        <v>55140.56</v>
      </c>
      <c r="I58" s="11">
        <v>0</v>
      </c>
      <c r="J58" s="11">
        <v>0</v>
      </c>
      <c r="K58" s="11">
        <f t="shared" si="1"/>
        <v>1112204.56</v>
      </c>
      <c r="L58" s="36">
        <v>0</v>
      </c>
      <c r="M58" s="11">
        <f t="shared" si="0"/>
        <v>1112204.56</v>
      </c>
      <c r="N58" s="12">
        <v>0</v>
      </c>
      <c r="O58" s="25"/>
      <c r="P58" s="26">
        <v>0</v>
      </c>
      <c r="Q58" s="12">
        <v>1064370.8003346315</v>
      </c>
      <c r="R58" s="12">
        <v>110281</v>
      </c>
      <c r="S58" s="27">
        <v>0</v>
      </c>
      <c r="T58" s="27">
        <v>0</v>
      </c>
      <c r="U58" s="11">
        <f t="shared" si="2"/>
        <v>1174651.8003346315</v>
      </c>
      <c r="V58" s="11"/>
      <c r="W58" s="11">
        <f t="shared" si="3"/>
        <v>1174651.8003346315</v>
      </c>
      <c r="X58" s="11">
        <v>0</v>
      </c>
      <c r="Y58" s="11">
        <v>0</v>
      </c>
      <c r="Z58" s="11">
        <v>0</v>
      </c>
      <c r="AA58" s="11">
        <v>0</v>
      </c>
      <c r="AB58" s="11">
        <v>0</v>
      </c>
      <c r="AC58" s="14">
        <v>10014</v>
      </c>
      <c r="AD58" s="42">
        <v>105.55861793489115</v>
      </c>
      <c r="AE58">
        <v>224</v>
      </c>
    </row>
    <row r="59" spans="1:31" x14ac:dyDescent="0.25">
      <c r="A59" s="35" t="s">
        <v>117</v>
      </c>
      <c r="B59" s="35">
        <v>40</v>
      </c>
      <c r="C59" s="35" t="s">
        <v>118</v>
      </c>
      <c r="D59" s="35" t="s">
        <v>50</v>
      </c>
      <c r="E59" s="35" t="s">
        <v>1126</v>
      </c>
      <c r="F59" s="11">
        <v>0</v>
      </c>
      <c r="G59" s="11">
        <v>546706</v>
      </c>
      <c r="H59" s="11">
        <v>28518.31</v>
      </c>
      <c r="I59" s="11">
        <v>0</v>
      </c>
      <c r="J59" s="11">
        <v>0</v>
      </c>
      <c r="K59" s="11">
        <f t="shared" si="1"/>
        <v>575224.31000000006</v>
      </c>
      <c r="L59" s="36">
        <v>0</v>
      </c>
      <c r="M59" s="11">
        <f t="shared" si="0"/>
        <v>575224.31000000006</v>
      </c>
      <c r="N59" s="12">
        <v>0</v>
      </c>
      <c r="O59" s="25"/>
      <c r="P59" s="26">
        <v>0</v>
      </c>
      <c r="Q59" s="12">
        <v>550485.02528488822</v>
      </c>
      <c r="R59" s="12">
        <v>57037</v>
      </c>
      <c r="S59" s="27">
        <v>0</v>
      </c>
      <c r="T59" s="27">
        <v>0</v>
      </c>
      <c r="U59" s="11">
        <f t="shared" si="2"/>
        <v>607522.02528488822</v>
      </c>
      <c r="V59" s="11"/>
      <c r="W59" s="11">
        <f t="shared" si="3"/>
        <v>607522.02528488822</v>
      </c>
      <c r="X59" s="11">
        <v>0</v>
      </c>
      <c r="Y59" s="11">
        <v>0</v>
      </c>
      <c r="Z59" s="11">
        <v>0</v>
      </c>
      <c r="AA59" s="11">
        <v>0</v>
      </c>
      <c r="AB59" s="11">
        <v>0</v>
      </c>
      <c r="AC59" s="14">
        <v>6966</v>
      </c>
      <c r="AD59" s="42">
        <v>78.482055699109964</v>
      </c>
      <c r="AE59">
        <v>414</v>
      </c>
    </row>
    <row r="60" spans="1:31" x14ac:dyDescent="0.25">
      <c r="A60" s="35" t="s">
        <v>119</v>
      </c>
      <c r="B60" s="35">
        <v>39</v>
      </c>
      <c r="C60" s="35" t="s">
        <v>120</v>
      </c>
      <c r="D60" s="35" t="s">
        <v>50</v>
      </c>
      <c r="E60" s="35" t="s">
        <v>1126</v>
      </c>
      <c r="F60" s="11">
        <v>0</v>
      </c>
      <c r="G60" s="11">
        <v>1262378</v>
      </c>
      <c r="H60" s="11">
        <v>65850.539999999994</v>
      </c>
      <c r="I60" s="11">
        <v>0</v>
      </c>
      <c r="J60" s="11">
        <v>0</v>
      </c>
      <c r="K60" s="11">
        <f t="shared" si="1"/>
        <v>1328228.54</v>
      </c>
      <c r="L60" s="36">
        <v>0</v>
      </c>
      <c r="M60" s="11">
        <f t="shared" si="0"/>
        <v>1328228.54</v>
      </c>
      <c r="N60" s="12">
        <v>0</v>
      </c>
      <c r="O60" s="25"/>
      <c r="P60" s="26">
        <v>0</v>
      </c>
      <c r="Q60" s="12">
        <v>1271104.0033383328</v>
      </c>
      <c r="R60" s="12">
        <v>131701</v>
      </c>
      <c r="S60" s="27">
        <v>0</v>
      </c>
      <c r="T60" s="27">
        <v>0</v>
      </c>
      <c r="U60" s="11">
        <f t="shared" si="2"/>
        <v>1402805.0033383328</v>
      </c>
      <c r="V60" s="11"/>
      <c r="W60" s="11">
        <f t="shared" si="3"/>
        <v>1402805.0033383328</v>
      </c>
      <c r="X60" s="11">
        <v>0</v>
      </c>
      <c r="Y60" s="11">
        <v>0</v>
      </c>
      <c r="Z60" s="11">
        <v>0</v>
      </c>
      <c r="AA60" s="11">
        <v>0</v>
      </c>
      <c r="AB60" s="11">
        <v>0</v>
      </c>
      <c r="AC60" s="14">
        <v>8439</v>
      </c>
      <c r="AD60" s="42">
        <v>149.58857684559783</v>
      </c>
      <c r="AE60">
        <v>114</v>
      </c>
    </row>
    <row r="61" spans="1:31" x14ac:dyDescent="0.25">
      <c r="A61" s="35" t="s">
        <v>121</v>
      </c>
      <c r="B61" s="35">
        <v>36</v>
      </c>
      <c r="C61" s="35" t="s">
        <v>122</v>
      </c>
      <c r="D61" s="35" t="s">
        <v>50</v>
      </c>
      <c r="E61" s="35" t="s">
        <v>1126</v>
      </c>
      <c r="F61" s="11">
        <v>0</v>
      </c>
      <c r="G61" s="11">
        <v>449979</v>
      </c>
      <c r="H61" s="11">
        <v>23472.65</v>
      </c>
      <c r="I61" s="11">
        <v>0</v>
      </c>
      <c r="J61" s="11">
        <v>0</v>
      </c>
      <c r="K61" s="11">
        <f t="shared" si="1"/>
        <v>473451.65</v>
      </c>
      <c r="L61" s="36">
        <v>0</v>
      </c>
      <c r="M61" s="11">
        <f t="shared" si="0"/>
        <v>473451.65</v>
      </c>
      <c r="N61" s="12">
        <v>0</v>
      </c>
      <c r="O61" s="25"/>
      <c r="P61" s="26">
        <v>0</v>
      </c>
      <c r="Q61" s="12">
        <v>453089.41404094466</v>
      </c>
      <c r="R61" s="12">
        <v>46945</v>
      </c>
      <c r="S61" s="27">
        <v>0</v>
      </c>
      <c r="T61" s="27">
        <v>0</v>
      </c>
      <c r="U61" s="11">
        <f t="shared" si="2"/>
        <v>500034.41404094466</v>
      </c>
      <c r="V61" s="11"/>
      <c r="W61" s="11">
        <f t="shared" si="3"/>
        <v>500034.41404094466</v>
      </c>
      <c r="X61" s="11">
        <v>0</v>
      </c>
      <c r="Y61" s="11">
        <v>0</v>
      </c>
      <c r="Z61" s="11">
        <v>0</v>
      </c>
      <c r="AA61" s="11">
        <v>0</v>
      </c>
      <c r="AB61" s="11">
        <v>0</v>
      </c>
      <c r="AC61" s="14">
        <v>3108</v>
      </c>
      <c r="AD61" s="42">
        <v>144.78088803088804</v>
      </c>
      <c r="AE61">
        <v>121</v>
      </c>
    </row>
    <row r="62" spans="1:31" x14ac:dyDescent="0.25">
      <c r="A62" s="35" t="s">
        <v>123</v>
      </c>
      <c r="B62" s="35">
        <v>38</v>
      </c>
      <c r="C62" s="35" t="s">
        <v>124</v>
      </c>
      <c r="D62" s="35" t="s">
        <v>50</v>
      </c>
      <c r="E62" s="35" t="s">
        <v>1126</v>
      </c>
      <c r="F62" s="11">
        <v>0</v>
      </c>
      <c r="G62" s="11">
        <v>1615078</v>
      </c>
      <c r="H62" s="11">
        <v>84248.74</v>
      </c>
      <c r="I62" s="11">
        <v>0</v>
      </c>
      <c r="J62" s="11">
        <v>0</v>
      </c>
      <c r="K62" s="11">
        <f t="shared" si="1"/>
        <v>1699326.74</v>
      </c>
      <c r="L62" s="36">
        <v>0</v>
      </c>
      <c r="M62" s="11">
        <f t="shared" si="0"/>
        <v>1699326.74</v>
      </c>
      <c r="N62" s="12">
        <v>0</v>
      </c>
      <c r="O62" s="25"/>
      <c r="P62" s="26">
        <v>0</v>
      </c>
      <c r="Q62" s="12">
        <v>1626241.9905160482</v>
      </c>
      <c r="R62" s="12">
        <v>168497</v>
      </c>
      <c r="S62" s="27">
        <v>0</v>
      </c>
      <c r="T62" s="27">
        <v>0</v>
      </c>
      <c r="U62" s="11">
        <f t="shared" si="2"/>
        <v>1794738.9905160482</v>
      </c>
      <c r="V62" s="11"/>
      <c r="W62" s="11">
        <f t="shared" si="3"/>
        <v>1794738.9905160482</v>
      </c>
      <c r="X62" s="11">
        <v>0</v>
      </c>
      <c r="Y62" s="11">
        <v>0</v>
      </c>
      <c r="Z62" s="11">
        <v>0</v>
      </c>
      <c r="AA62" s="11">
        <v>0</v>
      </c>
      <c r="AB62" s="11">
        <v>0</v>
      </c>
      <c r="AC62" s="14">
        <v>16893</v>
      </c>
      <c r="AD62" s="42">
        <v>95.606345823713966</v>
      </c>
      <c r="AE62">
        <v>285</v>
      </c>
    </row>
    <row r="63" spans="1:31" x14ac:dyDescent="0.25">
      <c r="A63" s="35" t="s">
        <v>125</v>
      </c>
      <c r="B63" s="35">
        <v>36</v>
      </c>
      <c r="C63" s="35" t="s">
        <v>126</v>
      </c>
      <c r="D63" s="35" t="s">
        <v>50</v>
      </c>
      <c r="E63" s="35" t="s">
        <v>1126</v>
      </c>
      <c r="F63" s="11">
        <v>0</v>
      </c>
      <c r="G63" s="11">
        <v>1069861</v>
      </c>
      <c r="H63" s="11">
        <v>55808.1</v>
      </c>
      <c r="I63" s="11">
        <v>0</v>
      </c>
      <c r="J63" s="11">
        <v>0</v>
      </c>
      <c r="K63" s="11">
        <f t="shared" si="1"/>
        <v>1125669.1000000001</v>
      </c>
      <c r="L63" s="36">
        <v>0</v>
      </c>
      <c r="M63" s="11">
        <f t="shared" si="0"/>
        <v>1125669.1000000001</v>
      </c>
      <c r="N63" s="12">
        <v>0</v>
      </c>
      <c r="O63" s="25"/>
      <c r="P63" s="26">
        <v>0</v>
      </c>
      <c r="Q63" s="12">
        <v>1077256.2577259364</v>
      </c>
      <c r="R63" s="12">
        <v>111616</v>
      </c>
      <c r="S63" s="27">
        <v>0</v>
      </c>
      <c r="T63" s="27">
        <v>0</v>
      </c>
      <c r="U63" s="11">
        <f t="shared" si="2"/>
        <v>1188872.2577259364</v>
      </c>
      <c r="V63" s="11"/>
      <c r="W63" s="11">
        <f t="shared" si="3"/>
        <v>1188872.2577259364</v>
      </c>
      <c r="X63" s="11">
        <v>0</v>
      </c>
      <c r="Y63" s="11">
        <v>0</v>
      </c>
      <c r="Z63" s="11">
        <v>0</v>
      </c>
      <c r="AA63" s="11">
        <v>0</v>
      </c>
      <c r="AB63" s="11">
        <v>0</v>
      </c>
      <c r="AC63" s="14">
        <v>16339</v>
      </c>
      <c r="AD63" s="42">
        <v>65.478976681559459</v>
      </c>
      <c r="AE63">
        <v>514</v>
      </c>
    </row>
    <row r="64" spans="1:31" x14ac:dyDescent="0.25">
      <c r="A64" s="35" t="s">
        <v>127</v>
      </c>
      <c r="B64" s="35">
        <v>37</v>
      </c>
      <c r="C64" s="35" t="s">
        <v>128</v>
      </c>
      <c r="D64" s="35" t="s">
        <v>50</v>
      </c>
      <c r="E64" s="35" t="s">
        <v>1126</v>
      </c>
      <c r="F64" s="11">
        <v>0</v>
      </c>
      <c r="G64" s="11">
        <v>561305</v>
      </c>
      <c r="H64" s="11">
        <v>29279.85</v>
      </c>
      <c r="I64" s="11">
        <v>0</v>
      </c>
      <c r="J64" s="11">
        <v>0</v>
      </c>
      <c r="K64" s="11">
        <f t="shared" si="1"/>
        <v>590584.85</v>
      </c>
      <c r="L64" s="36">
        <v>0</v>
      </c>
      <c r="M64" s="11">
        <f t="shared" si="0"/>
        <v>590584.85</v>
      </c>
      <c r="N64" s="12">
        <v>0</v>
      </c>
      <c r="O64" s="25"/>
      <c r="P64" s="26">
        <v>0</v>
      </c>
      <c r="Q64" s="12">
        <v>565184.93873770209</v>
      </c>
      <c r="R64" s="12">
        <v>58560</v>
      </c>
      <c r="S64" s="27">
        <v>0</v>
      </c>
      <c r="T64" s="27">
        <v>0</v>
      </c>
      <c r="U64" s="11">
        <f t="shared" si="2"/>
        <v>623744.93873770209</v>
      </c>
      <c r="V64" s="11"/>
      <c r="W64" s="11">
        <f t="shared" si="3"/>
        <v>623744.93873770209</v>
      </c>
      <c r="X64" s="11">
        <v>0</v>
      </c>
      <c r="Y64" s="11">
        <v>0</v>
      </c>
      <c r="Z64" s="11">
        <v>0</v>
      </c>
      <c r="AA64" s="11">
        <v>0</v>
      </c>
      <c r="AB64" s="11">
        <v>0</v>
      </c>
      <c r="AC64" s="14">
        <v>4762</v>
      </c>
      <c r="AD64" s="42">
        <v>117.87169256614868</v>
      </c>
      <c r="AE64">
        <v>179</v>
      </c>
    </row>
    <row r="65" spans="1:31" x14ac:dyDescent="0.25">
      <c r="A65" s="35" t="s">
        <v>129</v>
      </c>
      <c r="B65" s="35">
        <v>39</v>
      </c>
      <c r="C65" s="35" t="s">
        <v>130</v>
      </c>
      <c r="D65" s="35" t="s">
        <v>50</v>
      </c>
      <c r="E65" s="35" t="s">
        <v>1126</v>
      </c>
      <c r="F65" s="11">
        <v>0</v>
      </c>
      <c r="G65" s="11">
        <v>559799</v>
      </c>
      <c r="H65" s="11">
        <v>29201.29</v>
      </c>
      <c r="I65" s="11">
        <v>0</v>
      </c>
      <c r="J65" s="11">
        <v>5734</v>
      </c>
      <c r="K65" s="11">
        <f t="shared" si="1"/>
        <v>594734.29</v>
      </c>
      <c r="L65" s="36">
        <v>0</v>
      </c>
      <c r="M65" s="11">
        <f t="shared" si="0"/>
        <v>594734.29</v>
      </c>
      <c r="N65" s="12">
        <v>0</v>
      </c>
      <c r="O65" s="25"/>
      <c r="P65" s="26">
        <v>0</v>
      </c>
      <c r="Q65" s="12">
        <v>563668.52873291145</v>
      </c>
      <c r="R65" s="12">
        <v>58403</v>
      </c>
      <c r="S65" s="27">
        <v>0</v>
      </c>
      <c r="T65" s="27">
        <v>5734</v>
      </c>
      <c r="U65" s="11">
        <f t="shared" si="2"/>
        <v>627805.52873291145</v>
      </c>
      <c r="V65" s="11"/>
      <c r="W65" s="11">
        <f t="shared" si="3"/>
        <v>627805.52873291145</v>
      </c>
      <c r="X65" s="11">
        <v>0</v>
      </c>
      <c r="Y65" s="11">
        <v>0</v>
      </c>
      <c r="Z65" s="11">
        <v>0</v>
      </c>
      <c r="AA65" s="11">
        <v>0</v>
      </c>
      <c r="AB65" s="11">
        <v>0</v>
      </c>
      <c r="AC65" s="14">
        <v>5595</v>
      </c>
      <c r="AD65" s="42">
        <v>101.07828418230562</v>
      </c>
      <c r="AE65">
        <v>249</v>
      </c>
    </row>
    <row r="66" spans="1:31" x14ac:dyDescent="0.25">
      <c r="A66" s="35" t="s">
        <v>131</v>
      </c>
      <c r="B66" s="35">
        <v>39</v>
      </c>
      <c r="C66" s="35" t="s">
        <v>132</v>
      </c>
      <c r="D66" s="35" t="s">
        <v>50</v>
      </c>
      <c r="E66" s="35" t="s">
        <v>1126</v>
      </c>
      <c r="F66" s="11">
        <v>0</v>
      </c>
      <c r="G66" s="11">
        <v>1312169</v>
      </c>
      <c r="H66" s="11">
        <v>68447.83</v>
      </c>
      <c r="I66" s="11">
        <v>0</v>
      </c>
      <c r="J66" s="11">
        <v>0</v>
      </c>
      <c r="K66" s="11">
        <f t="shared" si="1"/>
        <v>1380616.83</v>
      </c>
      <c r="L66" s="36">
        <v>0</v>
      </c>
      <c r="M66" s="11">
        <f t="shared" ref="M66:M129" si="4">SUM(K66,L66)</f>
        <v>1380616.83</v>
      </c>
      <c r="N66" s="12">
        <v>0</v>
      </c>
      <c r="O66" s="25"/>
      <c r="P66" s="26">
        <v>0</v>
      </c>
      <c r="Q66" s="12">
        <v>1321239.1763453234</v>
      </c>
      <c r="R66" s="12">
        <v>136896</v>
      </c>
      <c r="S66" s="27">
        <v>0</v>
      </c>
      <c r="T66" s="27">
        <v>0</v>
      </c>
      <c r="U66" s="11">
        <f t="shared" si="2"/>
        <v>1458135.1763453234</v>
      </c>
      <c r="V66" s="11"/>
      <c r="W66" s="11">
        <f t="shared" si="3"/>
        <v>1458135.1763453234</v>
      </c>
      <c r="X66" s="11">
        <v>0</v>
      </c>
      <c r="Y66" s="11">
        <v>0</v>
      </c>
      <c r="Z66" s="11">
        <v>0</v>
      </c>
      <c r="AA66" s="11">
        <v>0</v>
      </c>
      <c r="AB66" s="11">
        <v>0</v>
      </c>
      <c r="AC66" s="14">
        <v>12669</v>
      </c>
      <c r="AD66" s="42">
        <v>103.5732101981214</v>
      </c>
      <c r="AE66">
        <v>234</v>
      </c>
    </row>
    <row r="67" spans="1:31" x14ac:dyDescent="0.25">
      <c r="A67" s="35" t="s">
        <v>133</v>
      </c>
      <c r="B67" s="35">
        <v>39</v>
      </c>
      <c r="C67" s="35" t="s">
        <v>134</v>
      </c>
      <c r="D67" s="35" t="s">
        <v>50</v>
      </c>
      <c r="E67" s="35" t="s">
        <v>1126</v>
      </c>
      <c r="F67" s="11">
        <v>0</v>
      </c>
      <c r="G67" s="11">
        <v>1463986</v>
      </c>
      <c r="H67" s="11">
        <v>76367.199999999997</v>
      </c>
      <c r="I67" s="11">
        <v>0</v>
      </c>
      <c r="J67" s="11">
        <v>38540</v>
      </c>
      <c r="K67" s="11">
        <f t="shared" ref="K67:K130" si="5">SUM(F67:J67)</f>
        <v>1578893.2</v>
      </c>
      <c r="L67" s="36">
        <v>0</v>
      </c>
      <c r="M67" s="11">
        <f t="shared" si="4"/>
        <v>1578893.2</v>
      </c>
      <c r="N67" s="12">
        <v>0</v>
      </c>
      <c r="O67" s="25"/>
      <c r="P67" s="26">
        <v>0</v>
      </c>
      <c r="Q67" s="12">
        <v>1474105.5891589306</v>
      </c>
      <c r="R67" s="12">
        <v>152734</v>
      </c>
      <c r="S67" s="27">
        <v>0</v>
      </c>
      <c r="T67" s="27">
        <v>38540</v>
      </c>
      <c r="U67" s="11">
        <f t="shared" ref="U67:U130" si="6">SUM(P67:T67)</f>
        <v>1665379.5891589306</v>
      </c>
      <c r="V67" s="11"/>
      <c r="W67" s="11">
        <f t="shared" ref="W67:W130" si="7">SUM(U67:V67)</f>
        <v>1665379.5891589306</v>
      </c>
      <c r="X67" s="11">
        <v>0</v>
      </c>
      <c r="Y67" s="11">
        <v>0</v>
      </c>
      <c r="Z67" s="11">
        <v>0</v>
      </c>
      <c r="AA67" s="11">
        <v>0</v>
      </c>
      <c r="AB67" s="11">
        <v>0</v>
      </c>
      <c r="AC67" s="14">
        <v>5836</v>
      </c>
      <c r="AD67" s="42">
        <v>257.45819054146676</v>
      </c>
      <c r="AE67">
        <v>42</v>
      </c>
    </row>
    <row r="68" spans="1:31" x14ac:dyDescent="0.25">
      <c r="A68" s="35" t="s">
        <v>135</v>
      </c>
      <c r="B68" s="35">
        <v>38</v>
      </c>
      <c r="C68" s="35" t="s">
        <v>136</v>
      </c>
      <c r="D68" s="35" t="s">
        <v>50</v>
      </c>
      <c r="E68" s="35" t="s">
        <v>1126</v>
      </c>
      <c r="F68" s="11">
        <v>0</v>
      </c>
      <c r="G68" s="11">
        <v>778125</v>
      </c>
      <c r="H68" s="11">
        <v>40590.019999999997</v>
      </c>
      <c r="I68" s="11">
        <v>0</v>
      </c>
      <c r="J68" s="11">
        <v>14100</v>
      </c>
      <c r="K68" s="11">
        <f t="shared" si="5"/>
        <v>832815.02</v>
      </c>
      <c r="L68" s="36">
        <v>0</v>
      </c>
      <c r="M68" s="11">
        <f t="shared" si="4"/>
        <v>832815.02</v>
      </c>
      <c r="N68" s="12">
        <v>0</v>
      </c>
      <c r="O68" s="25"/>
      <c r="P68" s="26">
        <v>0</v>
      </c>
      <c r="Q68" s="12">
        <v>783503.67528398009</v>
      </c>
      <c r="R68" s="12">
        <v>81180</v>
      </c>
      <c r="S68" s="27">
        <v>0</v>
      </c>
      <c r="T68" s="27">
        <v>14100</v>
      </c>
      <c r="U68" s="11">
        <f t="shared" si="6"/>
        <v>878783.67528398009</v>
      </c>
      <c r="V68" s="11"/>
      <c r="W68" s="11">
        <f t="shared" si="7"/>
        <v>878783.67528398009</v>
      </c>
      <c r="X68" s="11">
        <v>0</v>
      </c>
      <c r="Y68" s="11">
        <v>0</v>
      </c>
      <c r="Z68" s="11">
        <v>0</v>
      </c>
      <c r="AA68" s="11">
        <v>0</v>
      </c>
      <c r="AB68" s="11">
        <v>0</v>
      </c>
      <c r="AC68" s="14">
        <v>8181</v>
      </c>
      <c r="AD68" s="42">
        <v>96.837183718371833</v>
      </c>
      <c r="AE68">
        <v>272</v>
      </c>
    </row>
    <row r="69" spans="1:31" x14ac:dyDescent="0.25">
      <c r="A69" s="35" t="s">
        <v>137</v>
      </c>
      <c r="B69" s="35">
        <v>37</v>
      </c>
      <c r="C69" s="35" t="s">
        <v>138</v>
      </c>
      <c r="D69" s="35" t="s">
        <v>50</v>
      </c>
      <c r="E69" s="35" t="s">
        <v>1126</v>
      </c>
      <c r="F69" s="11">
        <v>0</v>
      </c>
      <c r="G69" s="11">
        <v>948990</v>
      </c>
      <c r="H69" s="11">
        <v>49503</v>
      </c>
      <c r="I69" s="11">
        <v>0</v>
      </c>
      <c r="J69" s="11">
        <v>0</v>
      </c>
      <c r="K69" s="11">
        <f t="shared" si="5"/>
        <v>998493</v>
      </c>
      <c r="L69" s="36">
        <v>0</v>
      </c>
      <c r="M69" s="11">
        <f t="shared" si="4"/>
        <v>998493</v>
      </c>
      <c r="N69" s="12">
        <v>0</v>
      </c>
      <c r="O69" s="25"/>
      <c r="P69" s="26">
        <v>0</v>
      </c>
      <c r="Q69" s="12">
        <v>955549.75461236213</v>
      </c>
      <c r="R69" s="12">
        <v>99006</v>
      </c>
      <c r="S69" s="27">
        <v>0</v>
      </c>
      <c r="T69" s="27">
        <v>0</v>
      </c>
      <c r="U69" s="11">
        <f t="shared" si="6"/>
        <v>1054555.754612362</v>
      </c>
      <c r="V69" s="11"/>
      <c r="W69" s="11">
        <f t="shared" si="7"/>
        <v>1054555.754612362</v>
      </c>
      <c r="X69" s="11">
        <v>0</v>
      </c>
      <c r="Y69" s="11">
        <v>0</v>
      </c>
      <c r="Z69" s="11">
        <v>0</v>
      </c>
      <c r="AA69" s="11">
        <v>0</v>
      </c>
      <c r="AB69" s="11">
        <v>0</v>
      </c>
      <c r="AC69" s="14">
        <v>20149</v>
      </c>
      <c r="AD69" s="42">
        <v>47.098615315896573</v>
      </c>
      <c r="AE69">
        <v>554</v>
      </c>
    </row>
    <row r="70" spans="1:31" x14ac:dyDescent="0.25">
      <c r="A70" s="35" t="s">
        <v>139</v>
      </c>
      <c r="B70" s="35">
        <v>38</v>
      </c>
      <c r="C70" s="35" t="s">
        <v>140</v>
      </c>
      <c r="D70" s="35" t="s">
        <v>50</v>
      </c>
      <c r="E70" s="35" t="s">
        <v>1126</v>
      </c>
      <c r="F70" s="11">
        <v>0</v>
      </c>
      <c r="G70" s="11">
        <v>4056309</v>
      </c>
      <c r="H70" s="11">
        <v>211592.83</v>
      </c>
      <c r="I70" s="11">
        <v>0</v>
      </c>
      <c r="J70" s="11">
        <v>0</v>
      </c>
      <c r="K70" s="11">
        <f t="shared" si="5"/>
        <v>4267901.83</v>
      </c>
      <c r="L70" s="36">
        <v>0</v>
      </c>
      <c r="M70" s="11">
        <f t="shared" si="4"/>
        <v>4267901.83</v>
      </c>
      <c r="N70" s="12">
        <v>0</v>
      </c>
      <c r="O70" s="25"/>
      <c r="P70" s="26">
        <v>0</v>
      </c>
      <c r="Q70" s="12">
        <v>4084347.6428433554</v>
      </c>
      <c r="R70" s="12">
        <v>423186</v>
      </c>
      <c r="S70" s="27">
        <v>0</v>
      </c>
      <c r="T70" s="27">
        <v>0</v>
      </c>
      <c r="U70" s="11">
        <f t="shared" si="6"/>
        <v>4507533.6428433554</v>
      </c>
      <c r="V70" s="11"/>
      <c r="W70" s="11">
        <f t="shared" si="7"/>
        <v>4507533.6428433554</v>
      </c>
      <c r="X70" s="11">
        <v>0</v>
      </c>
      <c r="Y70" s="11">
        <v>0</v>
      </c>
      <c r="Z70" s="11">
        <v>0</v>
      </c>
      <c r="AA70" s="11">
        <v>0</v>
      </c>
      <c r="AB70" s="11">
        <v>0</v>
      </c>
      <c r="AC70" s="14">
        <v>26416</v>
      </c>
      <c r="AD70" s="42">
        <v>153.5550045427014</v>
      </c>
      <c r="AE70">
        <v>106</v>
      </c>
    </row>
    <row r="71" spans="1:31" x14ac:dyDescent="0.25">
      <c r="A71" s="35" t="s">
        <v>141</v>
      </c>
      <c r="B71" s="35">
        <v>39</v>
      </c>
      <c r="C71" s="35" t="s">
        <v>142</v>
      </c>
      <c r="D71" s="35" t="s">
        <v>50</v>
      </c>
      <c r="E71" s="35" t="s">
        <v>1126</v>
      </c>
      <c r="F71" s="11">
        <v>0</v>
      </c>
      <c r="G71" s="11">
        <v>382598</v>
      </c>
      <c r="H71" s="11">
        <v>19957.8</v>
      </c>
      <c r="I71" s="11">
        <v>0</v>
      </c>
      <c r="J71" s="11">
        <v>1598</v>
      </c>
      <c r="K71" s="11">
        <f t="shared" si="5"/>
        <v>404153.8</v>
      </c>
      <c r="L71" s="36">
        <v>0</v>
      </c>
      <c r="M71" s="11">
        <f t="shared" si="4"/>
        <v>404153.8</v>
      </c>
      <c r="N71" s="12">
        <v>0</v>
      </c>
      <c r="O71" s="25"/>
      <c r="P71" s="26">
        <v>0</v>
      </c>
      <c r="Q71" s="12">
        <v>385242.65273098822</v>
      </c>
      <c r="R71" s="12">
        <v>39916</v>
      </c>
      <c r="S71" s="27">
        <v>0</v>
      </c>
      <c r="T71" s="27">
        <v>1598</v>
      </c>
      <c r="U71" s="11">
        <f t="shared" si="6"/>
        <v>426756.65273098822</v>
      </c>
      <c r="V71" s="11"/>
      <c r="W71" s="11">
        <f t="shared" si="7"/>
        <v>426756.65273098822</v>
      </c>
      <c r="X71" s="11">
        <v>0</v>
      </c>
      <c r="Y71" s="11">
        <v>0</v>
      </c>
      <c r="Z71" s="11">
        <v>0</v>
      </c>
      <c r="AA71" s="11">
        <v>0</v>
      </c>
      <c r="AB71" s="11">
        <v>0</v>
      </c>
      <c r="AC71" s="14">
        <v>9434</v>
      </c>
      <c r="AD71" s="42">
        <v>40.724613101547597</v>
      </c>
      <c r="AE71">
        <v>560</v>
      </c>
    </row>
    <row r="72" spans="1:31" x14ac:dyDescent="0.25">
      <c r="A72" s="35" t="s">
        <v>143</v>
      </c>
      <c r="B72" s="35">
        <v>39</v>
      </c>
      <c r="C72" s="35" t="s">
        <v>144</v>
      </c>
      <c r="D72" s="35" t="s">
        <v>50</v>
      </c>
      <c r="E72" s="35" t="s">
        <v>1126</v>
      </c>
      <c r="F72" s="11">
        <v>0</v>
      </c>
      <c r="G72" s="11">
        <v>1474471</v>
      </c>
      <c r="H72" s="11">
        <v>76914.13</v>
      </c>
      <c r="I72" s="11">
        <v>0</v>
      </c>
      <c r="J72" s="11">
        <v>0</v>
      </c>
      <c r="K72" s="11">
        <f t="shared" si="5"/>
        <v>1551385.13</v>
      </c>
      <c r="L72" s="36">
        <v>0</v>
      </c>
      <c r="M72" s="11">
        <f t="shared" si="4"/>
        <v>1551385.13</v>
      </c>
      <c r="N72" s="12">
        <v>0</v>
      </c>
      <c r="O72" s="25"/>
      <c r="P72" s="26">
        <v>0</v>
      </c>
      <c r="Q72" s="12">
        <v>1484663.0651882992</v>
      </c>
      <c r="R72" s="12">
        <v>153828</v>
      </c>
      <c r="S72" s="27">
        <v>0</v>
      </c>
      <c r="T72" s="27">
        <v>0</v>
      </c>
      <c r="U72" s="11">
        <f t="shared" si="6"/>
        <v>1638491.0651882992</v>
      </c>
      <c r="V72" s="11"/>
      <c r="W72" s="11">
        <f t="shared" si="7"/>
        <v>1638491.0651882992</v>
      </c>
      <c r="X72" s="11">
        <v>0</v>
      </c>
      <c r="Y72" s="11">
        <v>0</v>
      </c>
      <c r="Z72" s="11">
        <v>0</v>
      </c>
      <c r="AA72" s="11">
        <v>0</v>
      </c>
      <c r="AB72" s="11">
        <v>0</v>
      </c>
      <c r="AC72" s="14">
        <v>14693</v>
      </c>
      <c r="AD72" s="42">
        <v>100.35193629619546</v>
      </c>
      <c r="AE72">
        <v>256</v>
      </c>
    </row>
    <row r="73" spans="1:31" x14ac:dyDescent="0.25">
      <c r="A73" s="35" t="s">
        <v>145</v>
      </c>
      <c r="B73" s="35">
        <v>36</v>
      </c>
      <c r="C73" s="35" t="s">
        <v>146</v>
      </c>
      <c r="D73" s="35" t="s">
        <v>50</v>
      </c>
      <c r="E73" s="35" t="s">
        <v>1126</v>
      </c>
      <c r="F73" s="11">
        <v>0</v>
      </c>
      <c r="G73" s="11">
        <v>5498350</v>
      </c>
      <c r="H73" s="11">
        <v>286815.28999999998</v>
      </c>
      <c r="I73" s="11">
        <v>0</v>
      </c>
      <c r="J73" s="11">
        <v>0</v>
      </c>
      <c r="K73" s="11">
        <f t="shared" si="5"/>
        <v>5785165.29</v>
      </c>
      <c r="L73" s="36">
        <v>0</v>
      </c>
      <c r="M73" s="11">
        <f t="shared" si="4"/>
        <v>5785165.29</v>
      </c>
      <c r="N73" s="12">
        <v>0</v>
      </c>
      <c r="O73" s="25"/>
      <c r="P73" s="26">
        <v>0</v>
      </c>
      <c r="Q73" s="12">
        <v>5536356.5403986145</v>
      </c>
      <c r="R73" s="12">
        <v>573631</v>
      </c>
      <c r="S73" s="27">
        <v>0</v>
      </c>
      <c r="T73" s="27">
        <v>0</v>
      </c>
      <c r="U73" s="11">
        <f t="shared" si="6"/>
        <v>6109987.5403986145</v>
      </c>
      <c r="V73" s="11"/>
      <c r="W73" s="11">
        <f t="shared" si="7"/>
        <v>6109987.5403986145</v>
      </c>
      <c r="X73" s="11">
        <v>0</v>
      </c>
      <c r="Y73" s="11">
        <v>0</v>
      </c>
      <c r="Z73" s="11">
        <v>0</v>
      </c>
      <c r="AA73" s="11">
        <v>0</v>
      </c>
      <c r="AB73" s="11">
        <v>0</v>
      </c>
      <c r="AC73" s="14">
        <v>11421</v>
      </c>
      <c r="AD73" s="42">
        <v>481.42456877681462</v>
      </c>
      <c r="AE73">
        <v>18</v>
      </c>
    </row>
    <row r="74" spans="1:31" x14ac:dyDescent="0.25">
      <c r="A74" s="35" t="s">
        <v>147</v>
      </c>
      <c r="B74" s="35">
        <v>36</v>
      </c>
      <c r="C74" s="35" t="s">
        <v>148</v>
      </c>
      <c r="D74" s="35" t="s">
        <v>50</v>
      </c>
      <c r="E74" s="35" t="s">
        <v>1126</v>
      </c>
      <c r="F74" s="11">
        <v>0</v>
      </c>
      <c r="G74" s="11">
        <v>1216625</v>
      </c>
      <c r="H74" s="11">
        <v>63463.89</v>
      </c>
      <c r="I74" s="11">
        <v>0</v>
      </c>
      <c r="J74" s="11">
        <v>0</v>
      </c>
      <c r="K74" s="11">
        <f t="shared" si="5"/>
        <v>1280088.8899999999</v>
      </c>
      <c r="L74" s="36">
        <v>0</v>
      </c>
      <c r="M74" s="11">
        <f t="shared" si="4"/>
        <v>1280088.8899999999</v>
      </c>
      <c r="N74" s="12">
        <v>0</v>
      </c>
      <c r="O74" s="25"/>
      <c r="P74" s="26">
        <v>0</v>
      </c>
      <c r="Q74" s="12">
        <v>1225034.7424159001</v>
      </c>
      <c r="R74" s="12">
        <v>126928</v>
      </c>
      <c r="S74" s="27">
        <v>0</v>
      </c>
      <c r="T74" s="27">
        <v>0</v>
      </c>
      <c r="U74" s="11">
        <f t="shared" si="6"/>
        <v>1351962.7424159001</v>
      </c>
      <c r="V74" s="11"/>
      <c r="W74" s="11">
        <f t="shared" si="7"/>
        <v>1351962.7424159001</v>
      </c>
      <c r="X74" s="11">
        <v>0</v>
      </c>
      <c r="Y74" s="11">
        <v>0</v>
      </c>
      <c r="Z74" s="11">
        <v>0</v>
      </c>
      <c r="AA74" s="11">
        <v>0</v>
      </c>
      <c r="AB74" s="11">
        <v>0</v>
      </c>
      <c r="AC74" s="14">
        <v>13136</v>
      </c>
      <c r="AD74" s="42">
        <v>92.617615712545671</v>
      </c>
      <c r="AE74">
        <v>306</v>
      </c>
    </row>
    <row r="75" spans="1:31" x14ac:dyDescent="0.25">
      <c r="A75" s="35" t="s">
        <v>149</v>
      </c>
      <c r="B75" s="35">
        <v>40</v>
      </c>
      <c r="C75" s="35" t="s">
        <v>150</v>
      </c>
      <c r="D75" s="35" t="s">
        <v>50</v>
      </c>
      <c r="E75" s="35" t="s">
        <v>1126</v>
      </c>
      <c r="F75" s="11">
        <v>0</v>
      </c>
      <c r="G75" s="11">
        <v>1867322</v>
      </c>
      <c r="H75" s="11">
        <v>97406.77</v>
      </c>
      <c r="I75" s="11">
        <v>0</v>
      </c>
      <c r="J75" s="11">
        <v>0</v>
      </c>
      <c r="K75" s="11">
        <f t="shared" si="5"/>
        <v>1964728.77</v>
      </c>
      <c r="L75" s="36">
        <v>0</v>
      </c>
      <c r="M75" s="11">
        <f t="shared" si="4"/>
        <v>1964728.77</v>
      </c>
      <c r="N75" s="12">
        <v>0</v>
      </c>
      <c r="O75" s="25"/>
      <c r="P75" s="26">
        <v>0</v>
      </c>
      <c r="Q75" s="12">
        <v>1880229.5902825797</v>
      </c>
      <c r="R75" s="12">
        <v>194814</v>
      </c>
      <c r="S75" s="27">
        <v>0</v>
      </c>
      <c r="T75" s="27">
        <v>0</v>
      </c>
      <c r="U75" s="11">
        <f t="shared" si="6"/>
        <v>2075043.5902825797</v>
      </c>
      <c r="V75" s="11"/>
      <c r="W75" s="11">
        <f t="shared" si="7"/>
        <v>2075043.5902825797</v>
      </c>
      <c r="X75" s="11">
        <v>0</v>
      </c>
      <c r="Y75" s="11">
        <v>0</v>
      </c>
      <c r="Z75" s="11">
        <v>0</v>
      </c>
      <c r="AA75" s="11">
        <v>0</v>
      </c>
      <c r="AB75" s="11">
        <v>0</v>
      </c>
      <c r="AC75" s="14">
        <v>26202</v>
      </c>
      <c r="AD75" s="42">
        <v>71.266391878482565</v>
      </c>
      <c r="AE75">
        <v>473</v>
      </c>
    </row>
    <row r="76" spans="1:31" x14ac:dyDescent="0.25">
      <c r="A76" s="35" t="s">
        <v>151</v>
      </c>
      <c r="B76" s="35">
        <v>38</v>
      </c>
      <c r="C76" s="35" t="s">
        <v>152</v>
      </c>
      <c r="D76" s="35" t="s">
        <v>50</v>
      </c>
      <c r="E76" s="35" t="s">
        <v>1126</v>
      </c>
      <c r="F76" s="11">
        <v>0</v>
      </c>
      <c r="G76" s="11">
        <v>1056993</v>
      </c>
      <c r="H76" s="11">
        <v>55136.86</v>
      </c>
      <c r="I76" s="11">
        <v>13722</v>
      </c>
      <c r="J76" s="11">
        <v>0</v>
      </c>
      <c r="K76" s="11">
        <f t="shared" si="5"/>
        <v>1125851.8600000001</v>
      </c>
      <c r="L76" s="36">
        <v>0</v>
      </c>
      <c r="M76" s="11">
        <f t="shared" si="4"/>
        <v>1125851.8600000001</v>
      </c>
      <c r="N76" s="12">
        <v>0</v>
      </c>
      <c r="O76" s="25"/>
      <c r="P76" s="26">
        <v>0</v>
      </c>
      <c r="Q76" s="12">
        <v>1064299.3095575131</v>
      </c>
      <c r="R76" s="12">
        <v>110274</v>
      </c>
      <c r="S76" s="27">
        <v>16898</v>
      </c>
      <c r="T76" s="27">
        <v>0</v>
      </c>
      <c r="U76" s="11">
        <f t="shared" si="6"/>
        <v>1191471.3095575131</v>
      </c>
      <c r="V76" s="11"/>
      <c r="W76" s="11">
        <f t="shared" si="7"/>
        <v>1191471.3095575131</v>
      </c>
      <c r="X76" s="11">
        <v>0</v>
      </c>
      <c r="Y76" s="11">
        <v>0</v>
      </c>
      <c r="Z76" s="11">
        <v>0</v>
      </c>
      <c r="AA76" s="11">
        <v>0</v>
      </c>
      <c r="AB76" s="11">
        <v>0</v>
      </c>
      <c r="AC76" s="14">
        <v>12009</v>
      </c>
      <c r="AD76" s="42">
        <v>89.159380464651505</v>
      </c>
      <c r="AE76">
        <v>337</v>
      </c>
    </row>
    <row r="77" spans="1:31" x14ac:dyDescent="0.25">
      <c r="A77" s="35" t="s">
        <v>153</v>
      </c>
      <c r="B77" s="35">
        <v>39</v>
      </c>
      <c r="C77" s="35" t="s">
        <v>154</v>
      </c>
      <c r="D77" s="35" t="s">
        <v>50</v>
      </c>
      <c r="E77" s="35" t="s">
        <v>1126</v>
      </c>
      <c r="F77" s="11">
        <v>0</v>
      </c>
      <c r="G77" s="11">
        <v>749670</v>
      </c>
      <c r="H77" s="11">
        <v>39105.699999999997</v>
      </c>
      <c r="I77" s="11">
        <v>0</v>
      </c>
      <c r="J77" s="11">
        <v>23359</v>
      </c>
      <c r="K77" s="11">
        <f t="shared" si="5"/>
        <v>812134.7</v>
      </c>
      <c r="L77" s="36">
        <v>0</v>
      </c>
      <c r="M77" s="11">
        <f t="shared" si="4"/>
        <v>812134.7</v>
      </c>
      <c r="N77" s="12">
        <v>0</v>
      </c>
      <c r="O77" s="25"/>
      <c r="P77" s="26">
        <v>0</v>
      </c>
      <c r="Q77" s="12">
        <v>754851.9842572097</v>
      </c>
      <c r="R77" s="12">
        <v>78211</v>
      </c>
      <c r="S77" s="27">
        <v>0</v>
      </c>
      <c r="T77" s="27">
        <v>23359</v>
      </c>
      <c r="U77" s="11">
        <f t="shared" si="6"/>
        <v>856421.9842572097</v>
      </c>
      <c r="V77" s="11"/>
      <c r="W77" s="11">
        <f t="shared" si="7"/>
        <v>856421.9842572097</v>
      </c>
      <c r="X77" s="11">
        <v>0</v>
      </c>
      <c r="Y77" s="11">
        <v>0</v>
      </c>
      <c r="Z77" s="11">
        <v>0</v>
      </c>
      <c r="AA77" s="11">
        <v>0</v>
      </c>
      <c r="AB77" s="11">
        <v>0</v>
      </c>
      <c r="AC77" s="14">
        <v>9840</v>
      </c>
      <c r="AD77" s="42">
        <v>78.559857723577238</v>
      </c>
      <c r="AE77">
        <v>411</v>
      </c>
    </row>
    <row r="78" spans="1:31" x14ac:dyDescent="0.25">
      <c r="A78" s="35" t="s">
        <v>155</v>
      </c>
      <c r="B78" s="35">
        <v>38</v>
      </c>
      <c r="C78" s="35" t="s">
        <v>156</v>
      </c>
      <c r="D78" s="35" t="s">
        <v>50</v>
      </c>
      <c r="E78" s="35" t="s">
        <v>1126</v>
      </c>
      <c r="F78" s="11">
        <v>0</v>
      </c>
      <c r="G78" s="11">
        <v>698517</v>
      </c>
      <c r="H78" s="11">
        <v>36437.360000000001</v>
      </c>
      <c r="I78" s="11">
        <v>0</v>
      </c>
      <c r="J78" s="11">
        <v>0</v>
      </c>
      <c r="K78" s="11">
        <f t="shared" si="5"/>
        <v>734954.36</v>
      </c>
      <c r="L78" s="36">
        <v>0</v>
      </c>
      <c r="M78" s="11">
        <f t="shared" si="4"/>
        <v>734954.36</v>
      </c>
      <c r="N78" s="12">
        <v>0</v>
      </c>
      <c r="O78" s="25"/>
      <c r="P78" s="26">
        <v>0</v>
      </c>
      <c r="Q78" s="12">
        <v>703345.39662437257</v>
      </c>
      <c r="R78" s="12">
        <v>72875</v>
      </c>
      <c r="S78" s="27">
        <v>0</v>
      </c>
      <c r="T78" s="27">
        <v>0</v>
      </c>
      <c r="U78" s="11">
        <f t="shared" si="6"/>
        <v>776220.39662437257</v>
      </c>
      <c r="V78" s="11"/>
      <c r="W78" s="11">
        <f t="shared" si="7"/>
        <v>776220.39662437257</v>
      </c>
      <c r="X78" s="11">
        <v>197954</v>
      </c>
      <c r="Y78" s="11">
        <v>0</v>
      </c>
      <c r="Z78" s="11">
        <v>102485</v>
      </c>
      <c r="AA78" s="11">
        <v>95469</v>
      </c>
      <c r="AB78" s="11">
        <v>0</v>
      </c>
      <c r="AC78" s="14">
        <v>5820</v>
      </c>
      <c r="AD78" s="42">
        <v>120.0201030927835</v>
      </c>
      <c r="AE78">
        <v>169</v>
      </c>
    </row>
    <row r="79" spans="1:31" x14ac:dyDescent="0.25">
      <c r="A79" s="35" t="s">
        <v>157</v>
      </c>
      <c r="B79" s="35">
        <v>37</v>
      </c>
      <c r="C79" s="35" t="s">
        <v>158</v>
      </c>
      <c r="D79" s="35" t="s">
        <v>50</v>
      </c>
      <c r="E79" s="35" t="s">
        <v>1126</v>
      </c>
      <c r="F79" s="11">
        <v>0</v>
      </c>
      <c r="G79" s="11">
        <v>90150</v>
      </c>
      <c r="H79" s="11">
        <v>4702.57</v>
      </c>
      <c r="I79" s="11">
        <v>0</v>
      </c>
      <c r="J79" s="11">
        <v>0</v>
      </c>
      <c r="K79" s="11">
        <f t="shared" si="5"/>
        <v>94852.57</v>
      </c>
      <c r="L79" s="36">
        <v>0</v>
      </c>
      <c r="M79" s="11">
        <f t="shared" si="4"/>
        <v>94852.57</v>
      </c>
      <c r="N79" s="12">
        <v>0</v>
      </c>
      <c r="O79" s="25"/>
      <c r="P79" s="26">
        <v>0</v>
      </c>
      <c r="Q79" s="12">
        <v>90773.1486931416</v>
      </c>
      <c r="R79" s="12">
        <v>9405</v>
      </c>
      <c r="S79" s="27">
        <v>0</v>
      </c>
      <c r="T79" s="27">
        <v>0</v>
      </c>
      <c r="U79" s="11">
        <f t="shared" si="6"/>
        <v>100178.1486931416</v>
      </c>
      <c r="V79" s="11"/>
      <c r="W79" s="11">
        <f t="shared" si="7"/>
        <v>100178.1486931416</v>
      </c>
      <c r="X79" s="11">
        <v>0</v>
      </c>
      <c r="Y79" s="11">
        <v>0</v>
      </c>
      <c r="Z79" s="11">
        <v>0</v>
      </c>
      <c r="AA79" s="11">
        <v>0</v>
      </c>
      <c r="AB79" s="11">
        <v>0</v>
      </c>
      <c r="AC79" s="14">
        <v>397</v>
      </c>
      <c r="AD79" s="42">
        <v>227.07808564231738</v>
      </c>
      <c r="AE79">
        <v>52</v>
      </c>
    </row>
    <row r="80" spans="1:31" x14ac:dyDescent="0.25">
      <c r="A80" s="35" t="s">
        <v>159</v>
      </c>
      <c r="B80" s="35">
        <v>36</v>
      </c>
      <c r="C80" s="35" t="s">
        <v>160</v>
      </c>
      <c r="D80" s="35" t="s">
        <v>50</v>
      </c>
      <c r="E80" s="35" t="s">
        <v>1126</v>
      </c>
      <c r="F80" s="11">
        <v>0</v>
      </c>
      <c r="G80" s="11">
        <v>1384589</v>
      </c>
      <c r="H80" s="11">
        <v>72225.539999999994</v>
      </c>
      <c r="I80" s="11">
        <v>0</v>
      </c>
      <c r="J80" s="11">
        <v>0</v>
      </c>
      <c r="K80" s="11">
        <f t="shared" si="5"/>
        <v>1456814.54</v>
      </c>
      <c r="L80" s="36">
        <v>0</v>
      </c>
      <c r="M80" s="11">
        <f t="shared" si="4"/>
        <v>1456814.54</v>
      </c>
      <c r="N80" s="12">
        <v>0</v>
      </c>
      <c r="O80" s="25"/>
      <c r="P80" s="26">
        <v>0</v>
      </c>
      <c r="Q80" s="12">
        <v>1394159.7690059703</v>
      </c>
      <c r="R80" s="12">
        <v>144451</v>
      </c>
      <c r="S80" s="27">
        <v>0</v>
      </c>
      <c r="T80" s="27">
        <v>0</v>
      </c>
      <c r="U80" s="11">
        <f t="shared" si="6"/>
        <v>1538610.7690059703</v>
      </c>
      <c r="V80" s="11"/>
      <c r="W80" s="11">
        <f t="shared" si="7"/>
        <v>1538610.7690059703</v>
      </c>
      <c r="X80" s="11">
        <v>0</v>
      </c>
      <c r="Y80" s="11">
        <v>0</v>
      </c>
      <c r="Z80" s="11">
        <v>0</v>
      </c>
      <c r="AA80" s="11">
        <v>0</v>
      </c>
      <c r="AB80" s="11">
        <v>0</v>
      </c>
      <c r="AC80" s="14">
        <v>18690</v>
      </c>
      <c r="AD80" s="42">
        <v>74.081808453718565</v>
      </c>
      <c r="AE80">
        <v>448</v>
      </c>
    </row>
    <row r="81" spans="1:31" x14ac:dyDescent="0.25">
      <c r="A81" s="35" t="s">
        <v>161</v>
      </c>
      <c r="B81" s="35">
        <v>38</v>
      </c>
      <c r="C81" s="35" t="s">
        <v>162</v>
      </c>
      <c r="D81" s="35" t="s">
        <v>50</v>
      </c>
      <c r="E81" s="35" t="s">
        <v>1126</v>
      </c>
      <c r="F81" s="11">
        <v>0</v>
      </c>
      <c r="G81" s="11">
        <v>1440167</v>
      </c>
      <c r="H81" s="11">
        <v>75124.7</v>
      </c>
      <c r="I81" s="11">
        <v>0</v>
      </c>
      <c r="J81" s="11">
        <v>0</v>
      </c>
      <c r="K81" s="11">
        <f t="shared" si="5"/>
        <v>1515291.7</v>
      </c>
      <c r="L81" s="36">
        <v>0</v>
      </c>
      <c r="M81" s="11">
        <f t="shared" si="4"/>
        <v>1515291.7</v>
      </c>
      <c r="N81" s="12">
        <v>0</v>
      </c>
      <c r="O81" s="25"/>
      <c r="P81" s="26">
        <v>0</v>
      </c>
      <c r="Q81" s="12">
        <v>1450121.9438042778</v>
      </c>
      <c r="R81" s="12">
        <v>150249</v>
      </c>
      <c r="S81" s="27">
        <v>0</v>
      </c>
      <c r="T81" s="27">
        <v>0</v>
      </c>
      <c r="U81" s="11">
        <f t="shared" si="6"/>
        <v>1600370.9438042778</v>
      </c>
      <c r="V81" s="11"/>
      <c r="W81" s="11">
        <f t="shared" si="7"/>
        <v>1600370.9438042778</v>
      </c>
      <c r="X81" s="11">
        <v>0</v>
      </c>
      <c r="Y81" s="11">
        <v>0</v>
      </c>
      <c r="Z81" s="11">
        <v>0</v>
      </c>
      <c r="AA81" s="11">
        <v>0</v>
      </c>
      <c r="AB81" s="11">
        <v>0</v>
      </c>
      <c r="AC81" s="14">
        <v>14359</v>
      </c>
      <c r="AD81" s="42">
        <v>100.29716554077582</v>
      </c>
      <c r="AE81">
        <v>257</v>
      </c>
    </row>
    <row r="82" spans="1:31" x14ac:dyDescent="0.25">
      <c r="A82" s="35" t="s">
        <v>163</v>
      </c>
      <c r="B82" s="35">
        <v>39</v>
      </c>
      <c r="C82" s="35" t="s">
        <v>164</v>
      </c>
      <c r="D82" s="35" t="s">
        <v>50</v>
      </c>
      <c r="E82" s="35" t="s">
        <v>1126</v>
      </c>
      <c r="F82" s="11">
        <v>0</v>
      </c>
      <c r="G82" s="11">
        <v>418322</v>
      </c>
      <c r="H82" s="11">
        <v>21821.3</v>
      </c>
      <c r="I82" s="11">
        <v>0</v>
      </c>
      <c r="J82" s="11">
        <v>0</v>
      </c>
      <c r="K82" s="11">
        <f t="shared" si="5"/>
        <v>440143.3</v>
      </c>
      <c r="L82" s="36">
        <v>0</v>
      </c>
      <c r="M82" s="11">
        <f t="shared" si="4"/>
        <v>440143.3</v>
      </c>
      <c r="N82" s="12">
        <v>0</v>
      </c>
      <c r="O82" s="25"/>
      <c r="P82" s="26">
        <v>0</v>
      </c>
      <c r="Q82" s="12">
        <v>421213.58965737524</v>
      </c>
      <c r="R82" s="12">
        <v>43643</v>
      </c>
      <c r="S82" s="27">
        <v>0</v>
      </c>
      <c r="T82" s="27">
        <v>0</v>
      </c>
      <c r="U82" s="11">
        <f t="shared" si="6"/>
        <v>464856.58965737524</v>
      </c>
      <c r="V82" s="11"/>
      <c r="W82" s="11">
        <f t="shared" si="7"/>
        <v>464856.58965737524</v>
      </c>
      <c r="X82" s="11">
        <v>0</v>
      </c>
      <c r="Y82" s="11">
        <v>0</v>
      </c>
      <c r="Z82" s="11">
        <v>0</v>
      </c>
      <c r="AA82" s="11">
        <v>0</v>
      </c>
      <c r="AB82" s="11">
        <v>0</v>
      </c>
      <c r="AC82" s="14">
        <v>3351</v>
      </c>
      <c r="AD82" s="42">
        <v>124.83497463443749</v>
      </c>
      <c r="AE82">
        <v>156</v>
      </c>
    </row>
    <row r="83" spans="1:31" x14ac:dyDescent="0.25">
      <c r="A83" s="35" t="s">
        <v>165</v>
      </c>
      <c r="B83" s="35">
        <v>36</v>
      </c>
      <c r="C83" s="35" t="s">
        <v>166</v>
      </c>
      <c r="D83" s="35" t="s">
        <v>50</v>
      </c>
      <c r="E83" s="35" t="s">
        <v>1126</v>
      </c>
      <c r="F83" s="11">
        <v>0</v>
      </c>
      <c r="G83" s="11">
        <v>484723</v>
      </c>
      <c r="H83" s="11">
        <v>25285.03</v>
      </c>
      <c r="I83" s="11">
        <v>0</v>
      </c>
      <c r="J83" s="11">
        <v>0</v>
      </c>
      <c r="K83" s="11">
        <f t="shared" si="5"/>
        <v>510008.03</v>
      </c>
      <c r="L83" s="36">
        <v>0</v>
      </c>
      <c r="M83" s="11">
        <f t="shared" si="4"/>
        <v>510008.03</v>
      </c>
      <c r="N83" s="12">
        <v>0</v>
      </c>
      <c r="O83" s="25"/>
      <c r="P83" s="26">
        <v>0</v>
      </c>
      <c r="Q83" s="12">
        <v>488073.57686062867</v>
      </c>
      <c r="R83" s="12">
        <v>50570</v>
      </c>
      <c r="S83" s="27">
        <v>0</v>
      </c>
      <c r="T83" s="27">
        <v>0</v>
      </c>
      <c r="U83" s="11">
        <f t="shared" si="6"/>
        <v>538643.57686062867</v>
      </c>
      <c r="V83" s="11"/>
      <c r="W83" s="11">
        <f t="shared" si="7"/>
        <v>538643.57686062867</v>
      </c>
      <c r="X83" s="11">
        <v>0</v>
      </c>
      <c r="Y83" s="11">
        <v>0</v>
      </c>
      <c r="Z83" s="11">
        <v>0</v>
      </c>
      <c r="AA83" s="11">
        <v>0</v>
      </c>
      <c r="AB83" s="11">
        <v>0</v>
      </c>
      <c r="AC83" s="14">
        <v>2679</v>
      </c>
      <c r="AD83" s="42">
        <v>180.93430384471819</v>
      </c>
      <c r="AE83">
        <v>82</v>
      </c>
    </row>
    <row r="84" spans="1:31" x14ac:dyDescent="0.25">
      <c r="A84" s="35" t="s">
        <v>167</v>
      </c>
      <c r="B84" s="35">
        <v>37</v>
      </c>
      <c r="C84" s="35" t="s">
        <v>168</v>
      </c>
      <c r="D84" s="35" t="s">
        <v>50</v>
      </c>
      <c r="E84" s="35" t="s">
        <v>1126</v>
      </c>
      <c r="F84" s="11">
        <v>0</v>
      </c>
      <c r="G84" s="11">
        <v>3379296</v>
      </c>
      <c r="H84" s="11">
        <v>176277.2</v>
      </c>
      <c r="I84" s="11">
        <v>0</v>
      </c>
      <c r="J84" s="11">
        <v>0</v>
      </c>
      <c r="K84" s="11">
        <f t="shared" si="5"/>
        <v>3555573.2</v>
      </c>
      <c r="L84" s="36">
        <v>0</v>
      </c>
      <c r="M84" s="11">
        <f t="shared" si="4"/>
        <v>3555573.2</v>
      </c>
      <c r="N84" s="12">
        <v>0</v>
      </c>
      <c r="O84" s="25"/>
      <c r="P84" s="26">
        <v>0</v>
      </c>
      <c r="Q84" s="12">
        <v>3402654.8894746378</v>
      </c>
      <c r="R84" s="12">
        <v>352554</v>
      </c>
      <c r="S84" s="27">
        <v>0</v>
      </c>
      <c r="T84" s="27">
        <v>0</v>
      </c>
      <c r="U84" s="11">
        <f t="shared" si="6"/>
        <v>3755208.8894746378</v>
      </c>
      <c r="V84" s="11"/>
      <c r="W84" s="11">
        <f t="shared" si="7"/>
        <v>3755208.8894746378</v>
      </c>
      <c r="X84" s="11">
        <v>0</v>
      </c>
      <c r="Y84" s="11">
        <v>0</v>
      </c>
      <c r="Z84" s="11">
        <v>0</v>
      </c>
      <c r="AA84" s="11">
        <v>0</v>
      </c>
      <c r="AB84" s="11">
        <v>0</v>
      </c>
      <c r="AC84" s="14">
        <v>41678</v>
      </c>
      <c r="AD84" s="42">
        <v>81.081049954412393</v>
      </c>
      <c r="AE84">
        <v>397</v>
      </c>
    </row>
    <row r="85" spans="1:31" x14ac:dyDescent="0.25">
      <c r="A85" s="35" t="s">
        <v>169</v>
      </c>
      <c r="B85" s="35">
        <v>37</v>
      </c>
      <c r="C85" s="35" t="s">
        <v>170</v>
      </c>
      <c r="D85" s="35" t="s">
        <v>50</v>
      </c>
      <c r="E85" s="35" t="s">
        <v>1126</v>
      </c>
      <c r="F85" s="11">
        <v>0</v>
      </c>
      <c r="G85" s="11">
        <v>1119801</v>
      </c>
      <c r="H85" s="11">
        <v>58413.17</v>
      </c>
      <c r="I85" s="11">
        <v>0</v>
      </c>
      <c r="J85" s="11">
        <v>0</v>
      </c>
      <c r="K85" s="11">
        <f t="shared" si="5"/>
        <v>1178214.17</v>
      </c>
      <c r="L85" s="36">
        <v>0</v>
      </c>
      <c r="M85" s="11">
        <f t="shared" si="4"/>
        <v>1178214.17</v>
      </c>
      <c r="N85" s="12">
        <v>0</v>
      </c>
      <c r="O85" s="25"/>
      <c r="P85" s="26">
        <v>0</v>
      </c>
      <c r="Q85" s="12">
        <v>1127541.46067364</v>
      </c>
      <c r="R85" s="12">
        <v>116826</v>
      </c>
      <c r="S85" s="27">
        <v>0</v>
      </c>
      <c r="T85" s="27">
        <v>0</v>
      </c>
      <c r="U85" s="11">
        <f t="shared" si="6"/>
        <v>1244367.46067364</v>
      </c>
      <c r="V85" s="11"/>
      <c r="W85" s="11">
        <f t="shared" si="7"/>
        <v>1244367.46067364</v>
      </c>
      <c r="X85" s="11">
        <v>0</v>
      </c>
      <c r="Y85" s="11">
        <v>0</v>
      </c>
      <c r="Z85" s="11">
        <v>0</v>
      </c>
      <c r="AA85" s="11">
        <v>0</v>
      </c>
      <c r="AB85" s="11">
        <v>0</v>
      </c>
      <c r="AC85" s="14">
        <v>15232</v>
      </c>
      <c r="AD85" s="42">
        <v>73.516347163865547</v>
      </c>
      <c r="AE85">
        <v>451</v>
      </c>
    </row>
    <row r="86" spans="1:31" x14ac:dyDescent="0.25">
      <c r="A86" s="35" t="s">
        <v>171</v>
      </c>
      <c r="B86" s="35">
        <v>36</v>
      </c>
      <c r="C86" s="35" t="s">
        <v>172</v>
      </c>
      <c r="D86" s="35" t="s">
        <v>50</v>
      </c>
      <c r="E86" s="35" t="s">
        <v>1126</v>
      </c>
      <c r="F86" s="11">
        <v>0</v>
      </c>
      <c r="G86" s="11">
        <v>155940</v>
      </c>
      <c r="H86" s="11">
        <v>8134.44</v>
      </c>
      <c r="I86" s="11">
        <v>0</v>
      </c>
      <c r="J86" s="11">
        <v>0</v>
      </c>
      <c r="K86" s="11">
        <f t="shared" si="5"/>
        <v>164074.44</v>
      </c>
      <c r="L86" s="36">
        <v>0</v>
      </c>
      <c r="M86" s="11">
        <f t="shared" si="4"/>
        <v>164074.44</v>
      </c>
      <c r="N86" s="12">
        <v>0</v>
      </c>
      <c r="O86" s="25"/>
      <c r="P86" s="26">
        <v>0</v>
      </c>
      <c r="Q86" s="12">
        <v>157017.91244823628</v>
      </c>
      <c r="R86" s="12">
        <v>16269</v>
      </c>
      <c r="S86" s="27">
        <v>0</v>
      </c>
      <c r="T86" s="27">
        <v>0</v>
      </c>
      <c r="U86" s="11">
        <f t="shared" si="6"/>
        <v>173286.91244823628</v>
      </c>
      <c r="V86" s="11"/>
      <c r="W86" s="11">
        <f t="shared" si="7"/>
        <v>173286.91244823628</v>
      </c>
      <c r="X86" s="11">
        <v>0</v>
      </c>
      <c r="Y86" s="11">
        <v>0</v>
      </c>
      <c r="Z86" s="11">
        <v>0</v>
      </c>
      <c r="AA86" s="11">
        <v>0</v>
      </c>
      <c r="AB86" s="11">
        <v>0</v>
      </c>
      <c r="AC86" s="14">
        <v>69</v>
      </c>
      <c r="AD86" s="42">
        <v>2260</v>
      </c>
      <c r="AE86">
        <v>3</v>
      </c>
    </row>
    <row r="87" spans="1:31" x14ac:dyDescent="0.25">
      <c r="A87" s="35" t="s">
        <v>173</v>
      </c>
      <c r="B87" s="35">
        <v>39</v>
      </c>
      <c r="C87" s="35" t="s">
        <v>174</v>
      </c>
      <c r="D87" s="35" t="s">
        <v>50</v>
      </c>
      <c r="E87" s="35" t="s">
        <v>1126</v>
      </c>
      <c r="F87" s="11">
        <v>0</v>
      </c>
      <c r="G87" s="11">
        <v>858614</v>
      </c>
      <c r="H87" s="11">
        <v>44788.639999999999</v>
      </c>
      <c r="I87" s="11">
        <v>0</v>
      </c>
      <c r="J87" s="11">
        <v>0</v>
      </c>
      <c r="K87" s="11">
        <f t="shared" si="5"/>
        <v>903402.64</v>
      </c>
      <c r="L87" s="36">
        <v>0</v>
      </c>
      <c r="M87" s="11">
        <f t="shared" si="4"/>
        <v>903402.64</v>
      </c>
      <c r="N87" s="12">
        <v>0</v>
      </c>
      <c r="O87" s="25"/>
      <c r="P87" s="26">
        <v>0</v>
      </c>
      <c r="Q87" s="12">
        <v>864549.04372726649</v>
      </c>
      <c r="R87" s="12">
        <v>89577</v>
      </c>
      <c r="S87" s="27">
        <v>0</v>
      </c>
      <c r="T87" s="27">
        <v>0</v>
      </c>
      <c r="U87" s="11">
        <f t="shared" si="6"/>
        <v>954126.04372726649</v>
      </c>
      <c r="V87" s="11"/>
      <c r="W87" s="11">
        <f t="shared" si="7"/>
        <v>954126.04372726649</v>
      </c>
      <c r="X87" s="11">
        <v>0</v>
      </c>
      <c r="Y87" s="11">
        <v>0</v>
      </c>
      <c r="Z87" s="11">
        <v>0</v>
      </c>
      <c r="AA87" s="11">
        <v>0</v>
      </c>
      <c r="AB87" s="11">
        <v>0</v>
      </c>
      <c r="AC87" s="14">
        <v>8295</v>
      </c>
      <c r="AD87" s="42">
        <v>103.50982519590114</v>
      </c>
      <c r="AE87">
        <v>236</v>
      </c>
    </row>
    <row r="88" spans="1:31" x14ac:dyDescent="0.25">
      <c r="A88" s="35" t="s">
        <v>175</v>
      </c>
      <c r="B88" s="35">
        <v>40</v>
      </c>
      <c r="C88" s="35" t="s">
        <v>176</v>
      </c>
      <c r="D88" s="35" t="s">
        <v>50</v>
      </c>
      <c r="E88" s="35" t="s">
        <v>1126</v>
      </c>
      <c r="F88" s="11">
        <v>0</v>
      </c>
      <c r="G88" s="11">
        <v>2468600</v>
      </c>
      <c r="H88" s="11">
        <v>128771.76</v>
      </c>
      <c r="I88" s="11">
        <v>0</v>
      </c>
      <c r="J88" s="11">
        <v>0</v>
      </c>
      <c r="K88" s="11">
        <f t="shared" si="5"/>
        <v>2597371.7599999998</v>
      </c>
      <c r="L88" s="36">
        <v>0</v>
      </c>
      <c r="M88" s="11">
        <f t="shared" si="4"/>
        <v>2597371.7599999998</v>
      </c>
      <c r="N88" s="12">
        <v>0</v>
      </c>
      <c r="O88" s="25"/>
      <c r="P88" s="26">
        <v>0</v>
      </c>
      <c r="Q88" s="12">
        <v>2485663.8365378738</v>
      </c>
      <c r="R88" s="12">
        <v>257544</v>
      </c>
      <c r="S88" s="27">
        <v>0</v>
      </c>
      <c r="T88" s="27">
        <v>0</v>
      </c>
      <c r="U88" s="11">
        <f t="shared" si="6"/>
        <v>2743207.8365378738</v>
      </c>
      <c r="V88" s="11"/>
      <c r="W88" s="11">
        <f t="shared" si="7"/>
        <v>2743207.8365378738</v>
      </c>
      <c r="X88" s="11">
        <v>0</v>
      </c>
      <c r="Y88" s="11">
        <v>0</v>
      </c>
      <c r="Z88" s="11">
        <v>0</v>
      </c>
      <c r="AA88" s="11">
        <v>0</v>
      </c>
      <c r="AB88" s="11">
        <v>0</v>
      </c>
      <c r="AC88" s="14">
        <v>10076</v>
      </c>
      <c r="AD88" s="42">
        <v>244.99801508535134</v>
      </c>
      <c r="AE88">
        <v>45</v>
      </c>
    </row>
    <row r="89" spans="1:31" x14ac:dyDescent="0.25">
      <c r="A89" s="35" t="s">
        <v>177</v>
      </c>
      <c r="B89" s="35">
        <v>36</v>
      </c>
      <c r="C89" s="35" t="s">
        <v>178</v>
      </c>
      <c r="D89" s="35" t="s">
        <v>50</v>
      </c>
      <c r="E89" s="35" t="s">
        <v>1126</v>
      </c>
      <c r="F89" s="11">
        <v>0</v>
      </c>
      <c r="G89" s="11">
        <v>673454</v>
      </c>
      <c r="H89" s="11">
        <v>35129.980000000003</v>
      </c>
      <c r="I89" s="11">
        <v>0</v>
      </c>
      <c r="J89" s="11">
        <v>0</v>
      </c>
      <c r="K89" s="11">
        <f t="shared" si="5"/>
        <v>708583.98</v>
      </c>
      <c r="L89" s="36">
        <v>0</v>
      </c>
      <c r="M89" s="11">
        <f t="shared" si="4"/>
        <v>708583.98</v>
      </c>
      <c r="N89" s="12">
        <v>0</v>
      </c>
      <c r="O89" s="25"/>
      <c r="P89" s="26">
        <v>0</v>
      </c>
      <c r="Q89" s="12">
        <v>678109.1523016193</v>
      </c>
      <c r="R89" s="12">
        <v>70260</v>
      </c>
      <c r="S89" s="27">
        <v>0</v>
      </c>
      <c r="T89" s="27">
        <v>0</v>
      </c>
      <c r="U89" s="11">
        <f t="shared" si="6"/>
        <v>748369.1523016193</v>
      </c>
      <c r="V89" s="11"/>
      <c r="W89" s="11">
        <f t="shared" si="7"/>
        <v>748369.1523016193</v>
      </c>
      <c r="X89" s="11">
        <v>0</v>
      </c>
      <c r="Y89" s="11">
        <v>0</v>
      </c>
      <c r="Z89" s="11">
        <v>0</v>
      </c>
      <c r="AA89" s="11">
        <v>0</v>
      </c>
      <c r="AB89" s="11">
        <v>0</v>
      </c>
      <c r="AC89" s="14">
        <v>11804</v>
      </c>
      <c r="AD89" s="42">
        <v>57.053032870213485</v>
      </c>
      <c r="AE89">
        <v>540</v>
      </c>
    </row>
    <row r="90" spans="1:31" x14ac:dyDescent="0.25">
      <c r="A90" s="35" t="s">
        <v>179</v>
      </c>
      <c r="B90" s="35">
        <v>39</v>
      </c>
      <c r="C90" s="35" t="s">
        <v>180</v>
      </c>
      <c r="D90" s="35" t="s">
        <v>50</v>
      </c>
      <c r="E90" s="35" t="s">
        <v>1126</v>
      </c>
      <c r="F90" s="11">
        <v>0</v>
      </c>
      <c r="G90" s="11">
        <v>713525</v>
      </c>
      <c r="H90" s="11">
        <v>37220.239999999998</v>
      </c>
      <c r="I90" s="11">
        <v>0</v>
      </c>
      <c r="J90" s="11">
        <v>0</v>
      </c>
      <c r="K90" s="11">
        <f t="shared" si="5"/>
        <v>750745.24</v>
      </c>
      <c r="L90" s="36">
        <v>0</v>
      </c>
      <c r="M90" s="11">
        <f t="shared" si="4"/>
        <v>750745.24</v>
      </c>
      <c r="N90" s="12">
        <v>0</v>
      </c>
      <c r="O90" s="25"/>
      <c r="P90" s="26">
        <v>0</v>
      </c>
      <c r="Q90" s="12">
        <v>718457.13722988195</v>
      </c>
      <c r="R90" s="12">
        <v>74440</v>
      </c>
      <c r="S90" s="27">
        <v>0</v>
      </c>
      <c r="T90" s="27">
        <v>0</v>
      </c>
      <c r="U90" s="11">
        <f t="shared" si="6"/>
        <v>792897.13722988195</v>
      </c>
      <c r="V90" s="11"/>
      <c r="W90" s="11">
        <f t="shared" si="7"/>
        <v>792897.13722988195</v>
      </c>
      <c r="X90" s="11">
        <v>0</v>
      </c>
      <c r="Y90" s="11">
        <v>0</v>
      </c>
      <c r="Z90" s="11">
        <v>0</v>
      </c>
      <c r="AA90" s="11">
        <v>0</v>
      </c>
      <c r="AB90" s="11">
        <v>0</v>
      </c>
      <c r="AC90" s="14">
        <v>9249</v>
      </c>
      <c r="AD90" s="42">
        <v>77.14617796518543</v>
      </c>
      <c r="AE90">
        <v>425</v>
      </c>
    </row>
    <row r="91" spans="1:31" x14ac:dyDescent="0.25">
      <c r="A91" s="35" t="s">
        <v>181</v>
      </c>
      <c r="B91" s="35">
        <v>39</v>
      </c>
      <c r="C91" s="35" t="s">
        <v>182</v>
      </c>
      <c r="D91" s="35" t="s">
        <v>50</v>
      </c>
      <c r="E91" s="35" t="s">
        <v>1126</v>
      </c>
      <c r="F91" s="11">
        <v>0</v>
      </c>
      <c r="G91" s="11">
        <v>1018831</v>
      </c>
      <c r="H91" s="11">
        <v>53146.18</v>
      </c>
      <c r="I91" s="11">
        <v>0</v>
      </c>
      <c r="J91" s="11">
        <v>705</v>
      </c>
      <c r="K91" s="11">
        <f t="shared" si="5"/>
        <v>1072682.18</v>
      </c>
      <c r="L91" s="36">
        <v>0</v>
      </c>
      <c r="M91" s="11">
        <f t="shared" si="4"/>
        <v>1072682.18</v>
      </c>
      <c r="N91" s="12">
        <v>0</v>
      </c>
      <c r="O91" s="25"/>
      <c r="P91" s="26">
        <v>0</v>
      </c>
      <c r="Q91" s="12">
        <v>1025873.5203126139</v>
      </c>
      <c r="R91" s="12">
        <v>106292</v>
      </c>
      <c r="S91" s="27">
        <v>0</v>
      </c>
      <c r="T91" s="27">
        <v>705</v>
      </c>
      <c r="U91" s="11">
        <f t="shared" si="6"/>
        <v>1132870.5203126138</v>
      </c>
      <c r="V91" s="11"/>
      <c r="W91" s="11">
        <f t="shared" si="7"/>
        <v>1132870.5203126138</v>
      </c>
      <c r="X91" s="11">
        <v>0</v>
      </c>
      <c r="Y91" s="11">
        <v>0</v>
      </c>
      <c r="Z91" s="11">
        <v>0</v>
      </c>
      <c r="AA91" s="11">
        <v>0</v>
      </c>
      <c r="AB91" s="11">
        <v>0</v>
      </c>
      <c r="AC91" s="14">
        <v>11203</v>
      </c>
      <c r="AD91" s="42">
        <v>91.005623493707049</v>
      </c>
      <c r="AE91">
        <v>318</v>
      </c>
    </row>
    <row r="92" spans="1:31" x14ac:dyDescent="0.25">
      <c r="A92" s="35" t="s">
        <v>183</v>
      </c>
      <c r="B92" s="35">
        <v>39</v>
      </c>
      <c r="C92" s="35" t="s">
        <v>184</v>
      </c>
      <c r="D92" s="35" t="s">
        <v>50</v>
      </c>
      <c r="E92" s="35" t="s">
        <v>1126</v>
      </c>
      <c r="F92" s="11">
        <v>0</v>
      </c>
      <c r="G92" s="11">
        <v>509389</v>
      </c>
      <c r="H92" s="11">
        <v>26571.71</v>
      </c>
      <c r="I92" s="11">
        <v>0</v>
      </c>
      <c r="J92" s="11">
        <v>11186</v>
      </c>
      <c r="K92" s="11">
        <f t="shared" si="5"/>
        <v>547146.71</v>
      </c>
      <c r="L92" s="36">
        <v>0</v>
      </c>
      <c r="M92" s="11">
        <f t="shared" si="4"/>
        <v>547146.71</v>
      </c>
      <c r="N92" s="12">
        <v>0</v>
      </c>
      <c r="O92" s="25"/>
      <c r="P92" s="26">
        <v>0</v>
      </c>
      <c r="Q92" s="12">
        <v>512910.07697893184</v>
      </c>
      <c r="R92" s="12">
        <v>53143</v>
      </c>
      <c r="S92" s="27">
        <v>0</v>
      </c>
      <c r="T92" s="27">
        <v>11186</v>
      </c>
      <c r="U92" s="11">
        <f t="shared" si="6"/>
        <v>577239.0769789319</v>
      </c>
      <c r="V92" s="11"/>
      <c r="W92" s="11">
        <f t="shared" si="7"/>
        <v>577239.0769789319</v>
      </c>
      <c r="X92" s="11">
        <v>0</v>
      </c>
      <c r="Y92" s="11">
        <v>0</v>
      </c>
      <c r="Z92" s="11">
        <v>0</v>
      </c>
      <c r="AA92" s="11">
        <v>0</v>
      </c>
      <c r="AB92" s="11">
        <v>0</v>
      </c>
      <c r="AC92" s="14">
        <v>6091</v>
      </c>
      <c r="AD92" s="42">
        <v>85.466261697586603</v>
      </c>
      <c r="AE92">
        <v>364</v>
      </c>
    </row>
    <row r="93" spans="1:31" x14ac:dyDescent="0.25">
      <c r="A93" s="35" t="s">
        <v>185</v>
      </c>
      <c r="B93" s="35">
        <v>36</v>
      </c>
      <c r="C93" s="35" t="s">
        <v>186</v>
      </c>
      <c r="D93" s="35" t="s">
        <v>50</v>
      </c>
      <c r="E93" s="35" t="s">
        <v>1126</v>
      </c>
      <c r="F93" s="11">
        <v>0</v>
      </c>
      <c r="G93" s="11">
        <v>784723</v>
      </c>
      <c r="H93" s="11">
        <v>40934.199999999997</v>
      </c>
      <c r="I93" s="11">
        <v>0</v>
      </c>
      <c r="J93" s="11">
        <v>0</v>
      </c>
      <c r="K93" s="11">
        <f t="shared" si="5"/>
        <v>825657.2</v>
      </c>
      <c r="L93" s="36">
        <v>0</v>
      </c>
      <c r="M93" s="11">
        <f t="shared" si="4"/>
        <v>825657.2</v>
      </c>
      <c r="N93" s="12">
        <v>0</v>
      </c>
      <c r="O93" s="25"/>
      <c r="P93" s="26">
        <v>0</v>
      </c>
      <c r="Q93" s="12">
        <v>790147.2829942113</v>
      </c>
      <c r="R93" s="12">
        <v>81868</v>
      </c>
      <c r="S93" s="27">
        <v>0</v>
      </c>
      <c r="T93" s="27">
        <v>0</v>
      </c>
      <c r="U93" s="11">
        <f t="shared" si="6"/>
        <v>872015.2829942113</v>
      </c>
      <c r="V93" s="11"/>
      <c r="W93" s="11">
        <f t="shared" si="7"/>
        <v>872015.2829942113</v>
      </c>
      <c r="X93" s="11">
        <v>0</v>
      </c>
      <c r="Y93" s="11">
        <v>0</v>
      </c>
      <c r="Z93" s="11">
        <v>0</v>
      </c>
      <c r="AA93" s="11">
        <v>0</v>
      </c>
      <c r="AB93" s="11">
        <v>0</v>
      </c>
      <c r="AC93" s="14">
        <v>10089</v>
      </c>
      <c r="AD93" s="42">
        <v>77.780057488353648</v>
      </c>
      <c r="AE93">
        <v>421</v>
      </c>
    </row>
    <row r="94" spans="1:31" x14ac:dyDescent="0.25">
      <c r="A94" s="35" t="s">
        <v>187</v>
      </c>
      <c r="B94" s="35">
        <v>40</v>
      </c>
      <c r="C94" s="35" t="s">
        <v>188</v>
      </c>
      <c r="D94" s="35" t="s">
        <v>50</v>
      </c>
      <c r="E94" s="35" t="s">
        <v>1126</v>
      </c>
      <c r="F94" s="11">
        <v>0</v>
      </c>
      <c r="G94" s="11">
        <v>1093271</v>
      </c>
      <c r="H94" s="11">
        <v>57029.26</v>
      </c>
      <c r="I94" s="11">
        <v>0</v>
      </c>
      <c r="J94" s="11">
        <v>0</v>
      </c>
      <c r="K94" s="11">
        <f t="shared" si="5"/>
        <v>1150300.26</v>
      </c>
      <c r="L94" s="36">
        <v>0</v>
      </c>
      <c r="M94" s="11">
        <f t="shared" si="4"/>
        <v>1150300.26</v>
      </c>
      <c r="N94" s="12">
        <v>0</v>
      </c>
      <c r="O94" s="25"/>
      <c r="P94" s="26">
        <v>0</v>
      </c>
      <c r="Q94" s="12">
        <v>1100828.0759278936</v>
      </c>
      <c r="R94" s="12">
        <v>114059</v>
      </c>
      <c r="S94" s="27">
        <v>0</v>
      </c>
      <c r="T94" s="27">
        <v>0</v>
      </c>
      <c r="U94" s="11">
        <f t="shared" si="6"/>
        <v>1214887.0759278936</v>
      </c>
      <c r="V94" s="11"/>
      <c r="W94" s="11">
        <f t="shared" si="7"/>
        <v>1214887.0759278936</v>
      </c>
      <c r="X94" s="11">
        <v>0</v>
      </c>
      <c r="Y94" s="11">
        <v>0</v>
      </c>
      <c r="Z94" s="11">
        <v>0</v>
      </c>
      <c r="AA94" s="11">
        <v>0</v>
      </c>
      <c r="AB94" s="11">
        <v>0</v>
      </c>
      <c r="AC94" s="14">
        <v>17037</v>
      </c>
      <c r="AD94" s="42">
        <v>64.170393848682281</v>
      </c>
      <c r="AE94">
        <v>520</v>
      </c>
    </row>
    <row r="95" spans="1:31" x14ac:dyDescent="0.25">
      <c r="A95" s="35" t="s">
        <v>189</v>
      </c>
      <c r="B95" s="35">
        <v>9</v>
      </c>
      <c r="C95" s="35" t="s">
        <v>190</v>
      </c>
      <c r="D95" s="35" t="s">
        <v>191</v>
      </c>
      <c r="E95" s="35" t="s">
        <v>1126</v>
      </c>
      <c r="F95" s="11">
        <v>0</v>
      </c>
      <c r="G95" s="11">
        <v>143799</v>
      </c>
      <c r="H95" s="11">
        <v>7501.11</v>
      </c>
      <c r="I95" s="11">
        <v>160491</v>
      </c>
      <c r="J95" s="11">
        <v>0</v>
      </c>
      <c r="K95" s="11">
        <f t="shared" si="5"/>
        <v>311791.11</v>
      </c>
      <c r="L95" s="36">
        <v>0</v>
      </c>
      <c r="M95" s="11">
        <f t="shared" si="4"/>
        <v>311791.11</v>
      </c>
      <c r="N95" s="12">
        <v>0</v>
      </c>
      <c r="O95" s="25"/>
      <c r="P95" s="26">
        <v>0</v>
      </c>
      <c r="Q95" s="12">
        <v>144792.98956101018</v>
      </c>
      <c r="R95" s="12">
        <v>15002</v>
      </c>
      <c r="S95" s="27">
        <v>197634</v>
      </c>
      <c r="T95" s="27">
        <v>0</v>
      </c>
      <c r="U95" s="11">
        <f t="shared" si="6"/>
        <v>357428.98956101015</v>
      </c>
      <c r="V95" s="11"/>
      <c r="W95" s="11">
        <f t="shared" si="7"/>
        <v>357428.98956101015</v>
      </c>
      <c r="X95" s="11">
        <v>0</v>
      </c>
      <c r="Y95" s="11">
        <v>0</v>
      </c>
      <c r="Z95" s="11">
        <v>0</v>
      </c>
      <c r="AA95" s="11">
        <v>0</v>
      </c>
      <c r="AB95" s="11">
        <v>0</v>
      </c>
      <c r="AC95" s="14">
        <v>1358</v>
      </c>
      <c r="AD95" s="42">
        <v>224.0721649484536</v>
      </c>
      <c r="AE95">
        <v>55</v>
      </c>
    </row>
    <row r="96" spans="1:31" x14ac:dyDescent="0.25">
      <c r="A96" s="35" t="s">
        <v>192</v>
      </c>
      <c r="B96" s="35">
        <v>7</v>
      </c>
      <c r="C96" s="35" t="s">
        <v>193</v>
      </c>
      <c r="D96" s="35" t="s">
        <v>191</v>
      </c>
      <c r="E96" s="35" t="s">
        <v>1126</v>
      </c>
      <c r="F96" s="11">
        <v>154245</v>
      </c>
      <c r="G96" s="11">
        <v>416085</v>
      </c>
      <c r="H96" s="11">
        <v>29750.63</v>
      </c>
      <c r="I96" s="11">
        <v>0</v>
      </c>
      <c r="J96" s="11">
        <v>0</v>
      </c>
      <c r="K96" s="11">
        <f t="shared" si="5"/>
        <v>600080.63</v>
      </c>
      <c r="L96" s="36">
        <v>0</v>
      </c>
      <c r="M96" s="11">
        <f t="shared" si="4"/>
        <v>600080.63</v>
      </c>
      <c r="N96" s="12">
        <v>0</v>
      </c>
      <c r="O96" s="25"/>
      <c r="P96" s="26">
        <v>0</v>
      </c>
      <c r="Q96" s="12">
        <v>574272.32273055403</v>
      </c>
      <c r="R96" s="12">
        <v>59501</v>
      </c>
      <c r="S96" s="27">
        <v>0</v>
      </c>
      <c r="T96" s="27">
        <v>0</v>
      </c>
      <c r="U96" s="11">
        <f t="shared" si="6"/>
        <v>633773.32273055403</v>
      </c>
      <c r="V96" s="11"/>
      <c r="W96" s="11">
        <f t="shared" si="7"/>
        <v>633773.32273055403</v>
      </c>
      <c r="X96" s="11">
        <v>0</v>
      </c>
      <c r="Y96" s="11">
        <v>0</v>
      </c>
      <c r="Z96" s="11">
        <v>0</v>
      </c>
      <c r="AA96" s="11">
        <v>0</v>
      </c>
      <c r="AB96" s="11">
        <v>1120</v>
      </c>
      <c r="AC96" s="14">
        <v>2491</v>
      </c>
      <c r="AD96" s="42">
        <v>228.95624247290246</v>
      </c>
      <c r="AE96">
        <v>51</v>
      </c>
    </row>
    <row r="97" spans="1:31" x14ac:dyDescent="0.25">
      <c r="A97" s="35" t="s">
        <v>194</v>
      </c>
      <c r="B97" s="35">
        <v>7</v>
      </c>
      <c r="C97" s="35" t="s">
        <v>195</v>
      </c>
      <c r="D97" s="35" t="s">
        <v>191</v>
      </c>
      <c r="E97" s="35" t="s">
        <v>1126</v>
      </c>
      <c r="F97" s="11">
        <v>0</v>
      </c>
      <c r="G97" s="11">
        <v>392762</v>
      </c>
      <c r="H97" s="11">
        <v>20487.990000000002</v>
      </c>
      <c r="I97" s="11">
        <v>0</v>
      </c>
      <c r="J97" s="11">
        <v>0</v>
      </c>
      <c r="K97" s="11">
        <f t="shared" si="5"/>
        <v>413249.99</v>
      </c>
      <c r="L97" s="36">
        <v>0</v>
      </c>
      <c r="M97" s="11">
        <f t="shared" si="4"/>
        <v>413249.99</v>
      </c>
      <c r="N97" s="12">
        <v>0</v>
      </c>
      <c r="O97" s="25"/>
      <c r="P97" s="26">
        <v>0</v>
      </c>
      <c r="Q97" s="12">
        <v>395476.90989479399</v>
      </c>
      <c r="R97" s="12">
        <v>40976</v>
      </c>
      <c r="S97" s="27">
        <v>0</v>
      </c>
      <c r="T97" s="27">
        <v>0</v>
      </c>
      <c r="U97" s="11">
        <f t="shared" si="6"/>
        <v>436452.90989479399</v>
      </c>
      <c r="V97" s="11"/>
      <c r="W97" s="11">
        <f t="shared" si="7"/>
        <v>436452.90989479399</v>
      </c>
      <c r="X97" s="11">
        <v>0</v>
      </c>
      <c r="Y97" s="11">
        <v>0</v>
      </c>
      <c r="Z97" s="11">
        <v>0</v>
      </c>
      <c r="AA97" s="11">
        <v>0</v>
      </c>
      <c r="AB97" s="11">
        <v>0</v>
      </c>
      <c r="AC97" s="14">
        <v>3990</v>
      </c>
      <c r="AD97" s="42">
        <v>98.436591478696741</v>
      </c>
      <c r="AE97">
        <v>268</v>
      </c>
    </row>
    <row r="98" spans="1:31" x14ac:dyDescent="0.25">
      <c r="A98" s="35" t="s">
        <v>196</v>
      </c>
      <c r="B98" s="35">
        <v>7</v>
      </c>
      <c r="C98" s="35" t="s">
        <v>197</v>
      </c>
      <c r="D98" s="35" t="s">
        <v>191</v>
      </c>
      <c r="E98" s="35" t="s">
        <v>1126</v>
      </c>
      <c r="F98" s="11">
        <v>0</v>
      </c>
      <c r="G98" s="11">
        <v>890474</v>
      </c>
      <c r="H98" s="11">
        <v>46450.58</v>
      </c>
      <c r="I98" s="11">
        <v>3558</v>
      </c>
      <c r="J98" s="11">
        <v>0</v>
      </c>
      <c r="K98" s="11">
        <f t="shared" si="5"/>
        <v>940482.58</v>
      </c>
      <c r="L98" s="36">
        <v>0</v>
      </c>
      <c r="M98" s="11">
        <f t="shared" si="4"/>
        <v>940482.58</v>
      </c>
      <c r="N98" s="12">
        <v>0</v>
      </c>
      <c r="O98" s="25"/>
      <c r="P98" s="26">
        <v>0</v>
      </c>
      <c r="Q98" s="12">
        <v>896629.27131865302</v>
      </c>
      <c r="R98" s="12">
        <v>92901</v>
      </c>
      <c r="S98" s="27">
        <v>4381</v>
      </c>
      <c r="T98" s="27">
        <v>0</v>
      </c>
      <c r="U98" s="11">
        <f t="shared" si="6"/>
        <v>993911.27131865302</v>
      </c>
      <c r="V98" s="11"/>
      <c r="W98" s="11">
        <f t="shared" si="7"/>
        <v>993911.27131865302</v>
      </c>
      <c r="X98" s="11">
        <v>0</v>
      </c>
      <c r="Y98" s="11">
        <v>0</v>
      </c>
      <c r="Z98" s="11">
        <v>0</v>
      </c>
      <c r="AA98" s="11">
        <v>0</v>
      </c>
      <c r="AB98" s="11">
        <v>3012</v>
      </c>
      <c r="AC98" s="14">
        <v>11934</v>
      </c>
      <c r="AD98" s="42">
        <v>74.914697502932796</v>
      </c>
      <c r="AE98">
        <v>442</v>
      </c>
    </row>
    <row r="99" spans="1:31" x14ac:dyDescent="0.25">
      <c r="A99" s="35" t="s">
        <v>198</v>
      </c>
      <c r="B99" s="35">
        <v>7</v>
      </c>
      <c r="C99" s="35" t="s">
        <v>199</v>
      </c>
      <c r="D99" s="35" t="s">
        <v>191</v>
      </c>
      <c r="E99" s="35" t="s">
        <v>1126</v>
      </c>
      <c r="F99" s="11">
        <v>0</v>
      </c>
      <c r="G99" s="11">
        <v>5413180</v>
      </c>
      <c r="H99" s="11">
        <v>282372.49</v>
      </c>
      <c r="I99" s="11">
        <v>0</v>
      </c>
      <c r="J99" s="11">
        <v>0</v>
      </c>
      <c r="K99" s="11">
        <f t="shared" si="5"/>
        <v>5695552.4900000002</v>
      </c>
      <c r="L99" s="36">
        <v>0</v>
      </c>
      <c r="M99" s="11">
        <f t="shared" si="4"/>
        <v>5695552.4900000002</v>
      </c>
      <c r="N99" s="12">
        <v>0</v>
      </c>
      <c r="O99" s="25"/>
      <c r="P99" s="26">
        <v>0</v>
      </c>
      <c r="Q99" s="12">
        <v>5450597.8152272906</v>
      </c>
      <c r="R99" s="12">
        <v>564745</v>
      </c>
      <c r="S99" s="27">
        <v>0</v>
      </c>
      <c r="T99" s="27">
        <v>0</v>
      </c>
      <c r="U99" s="11">
        <f t="shared" si="6"/>
        <v>6015342.8152272906</v>
      </c>
      <c r="V99" s="11"/>
      <c r="W99" s="11">
        <f t="shared" si="7"/>
        <v>6015342.8152272906</v>
      </c>
      <c r="X99" s="11">
        <v>0</v>
      </c>
      <c r="Y99" s="11">
        <v>0</v>
      </c>
      <c r="Z99" s="11">
        <v>0</v>
      </c>
      <c r="AA99" s="11">
        <v>0</v>
      </c>
      <c r="AB99" s="11">
        <v>0</v>
      </c>
      <c r="AC99" s="14">
        <v>9962</v>
      </c>
      <c r="AD99" s="42">
        <v>543.38285484842402</v>
      </c>
      <c r="AE99">
        <v>12</v>
      </c>
    </row>
    <row r="100" spans="1:31" x14ac:dyDescent="0.25">
      <c r="A100" s="35" t="s">
        <v>200</v>
      </c>
      <c r="B100" s="35">
        <v>7</v>
      </c>
      <c r="C100" s="35" t="s">
        <v>201</v>
      </c>
      <c r="D100" s="35" t="s">
        <v>191</v>
      </c>
      <c r="E100" s="35" t="s">
        <v>1126</v>
      </c>
      <c r="F100" s="11">
        <v>0</v>
      </c>
      <c r="G100" s="11">
        <v>4587305</v>
      </c>
      <c r="H100" s="11">
        <v>239291.64</v>
      </c>
      <c r="I100" s="11">
        <v>0</v>
      </c>
      <c r="J100" s="11">
        <v>0</v>
      </c>
      <c r="K100" s="11">
        <f t="shared" si="5"/>
        <v>4826596.6399999997</v>
      </c>
      <c r="L100" s="36">
        <v>0</v>
      </c>
      <c r="M100" s="11">
        <f t="shared" si="4"/>
        <v>4826596.6399999997</v>
      </c>
      <c r="N100" s="12">
        <v>0</v>
      </c>
      <c r="O100" s="25"/>
      <c r="P100" s="26">
        <v>0</v>
      </c>
      <c r="Q100" s="12">
        <v>4619014.0750503819</v>
      </c>
      <c r="R100" s="12">
        <v>478583</v>
      </c>
      <c r="S100" s="27">
        <v>0</v>
      </c>
      <c r="T100" s="27">
        <v>0</v>
      </c>
      <c r="U100" s="11">
        <f t="shared" si="6"/>
        <v>5097597.0750503819</v>
      </c>
      <c r="V100" s="11"/>
      <c r="W100" s="11">
        <f t="shared" si="7"/>
        <v>5097597.0750503819</v>
      </c>
      <c r="X100" s="11">
        <v>0</v>
      </c>
      <c r="Y100" s="11">
        <v>0</v>
      </c>
      <c r="Z100" s="11">
        <v>0</v>
      </c>
      <c r="AA100" s="11">
        <v>0</v>
      </c>
      <c r="AB100" s="11">
        <v>5313</v>
      </c>
      <c r="AC100" s="14">
        <v>23952</v>
      </c>
      <c r="AD100" s="42">
        <v>191.52074983299934</v>
      </c>
      <c r="AE100">
        <v>77</v>
      </c>
    </row>
    <row r="101" spans="1:31" x14ac:dyDescent="0.25">
      <c r="A101" s="35" t="s">
        <v>202</v>
      </c>
      <c r="B101" s="35">
        <v>12</v>
      </c>
      <c r="C101" s="35" t="s">
        <v>203</v>
      </c>
      <c r="D101" s="35" t="s">
        <v>191</v>
      </c>
      <c r="E101" s="35" t="s">
        <v>1126</v>
      </c>
      <c r="F101" s="11">
        <v>0</v>
      </c>
      <c r="G101" s="11">
        <v>512715</v>
      </c>
      <c r="H101" s="11">
        <v>26745.21</v>
      </c>
      <c r="I101" s="11">
        <v>0</v>
      </c>
      <c r="J101" s="11">
        <v>0</v>
      </c>
      <c r="K101" s="11">
        <f t="shared" si="5"/>
        <v>539460.21</v>
      </c>
      <c r="L101" s="36">
        <v>0</v>
      </c>
      <c r="M101" s="11">
        <f t="shared" si="4"/>
        <v>539460.21</v>
      </c>
      <c r="N101" s="12">
        <v>0</v>
      </c>
      <c r="O101" s="25"/>
      <c r="P101" s="26">
        <v>0</v>
      </c>
      <c r="Q101" s="12">
        <v>516259.06746759947</v>
      </c>
      <c r="R101" s="12">
        <v>53490</v>
      </c>
      <c r="S101" s="27">
        <v>0</v>
      </c>
      <c r="T101" s="27">
        <v>0</v>
      </c>
      <c r="U101" s="11">
        <f t="shared" si="6"/>
        <v>569749.06746759941</v>
      </c>
      <c r="V101" s="11"/>
      <c r="W101" s="11">
        <f t="shared" si="7"/>
        <v>569749.06746759941</v>
      </c>
      <c r="X101" s="11">
        <v>0</v>
      </c>
      <c r="Y101" s="11">
        <v>0</v>
      </c>
      <c r="Z101" s="11">
        <v>0</v>
      </c>
      <c r="AA101" s="11">
        <v>0</v>
      </c>
      <c r="AB101" s="11">
        <v>1863</v>
      </c>
      <c r="AC101" s="14">
        <v>9567</v>
      </c>
      <c r="AD101" s="42">
        <v>53.592035120727502</v>
      </c>
      <c r="AE101">
        <v>549</v>
      </c>
    </row>
    <row r="102" spans="1:31" x14ac:dyDescent="0.25">
      <c r="A102" s="35" t="s">
        <v>204</v>
      </c>
      <c r="B102" s="35">
        <v>7</v>
      </c>
      <c r="C102" s="35" t="s">
        <v>205</v>
      </c>
      <c r="D102" s="35" t="s">
        <v>191</v>
      </c>
      <c r="E102" s="35" t="s">
        <v>1126</v>
      </c>
      <c r="F102" s="11">
        <v>0</v>
      </c>
      <c r="G102" s="11">
        <v>1915320</v>
      </c>
      <c r="H102" s="11">
        <v>99910.53</v>
      </c>
      <c r="I102" s="11">
        <v>5425</v>
      </c>
      <c r="J102" s="11">
        <v>0</v>
      </c>
      <c r="K102" s="11">
        <f t="shared" si="5"/>
        <v>2020655.53</v>
      </c>
      <c r="L102" s="36">
        <v>0</v>
      </c>
      <c r="M102" s="11">
        <f t="shared" si="4"/>
        <v>2020655.53</v>
      </c>
      <c r="N102" s="12">
        <v>0</v>
      </c>
      <c r="O102" s="25"/>
      <c r="P102" s="26">
        <v>0</v>
      </c>
      <c r="Q102" s="12">
        <v>1928559.3694392452</v>
      </c>
      <c r="R102" s="12">
        <v>199821</v>
      </c>
      <c r="S102" s="27">
        <v>6681</v>
      </c>
      <c r="T102" s="27">
        <v>0</v>
      </c>
      <c r="U102" s="11">
        <f t="shared" si="6"/>
        <v>2135061.3694392452</v>
      </c>
      <c r="V102" s="11"/>
      <c r="W102" s="11">
        <f t="shared" si="7"/>
        <v>2135061.3694392452</v>
      </c>
      <c r="X102" s="11">
        <v>0</v>
      </c>
      <c r="Y102" s="11">
        <v>0</v>
      </c>
      <c r="Z102" s="11">
        <v>0</v>
      </c>
      <c r="AA102" s="11">
        <v>0</v>
      </c>
      <c r="AB102" s="11">
        <v>5733</v>
      </c>
      <c r="AC102" s="14">
        <v>17207</v>
      </c>
      <c r="AD102" s="42">
        <v>111.62579182890684</v>
      </c>
      <c r="AE102">
        <v>198</v>
      </c>
    </row>
    <row r="103" spans="1:31" x14ac:dyDescent="0.25">
      <c r="A103" s="35" t="s">
        <v>206</v>
      </c>
      <c r="B103" s="35">
        <v>7</v>
      </c>
      <c r="C103" s="35" t="s">
        <v>207</v>
      </c>
      <c r="D103" s="35" t="s">
        <v>191</v>
      </c>
      <c r="E103" s="35" t="s">
        <v>1126</v>
      </c>
      <c r="F103" s="11">
        <v>0</v>
      </c>
      <c r="G103" s="11">
        <v>403822</v>
      </c>
      <c r="H103" s="11">
        <v>21064.92</v>
      </c>
      <c r="I103" s="11">
        <v>0</v>
      </c>
      <c r="J103" s="11">
        <v>0</v>
      </c>
      <c r="K103" s="11">
        <f t="shared" si="5"/>
        <v>424886.92</v>
      </c>
      <c r="L103" s="36">
        <v>0</v>
      </c>
      <c r="M103" s="11">
        <f t="shared" si="4"/>
        <v>424886.92</v>
      </c>
      <c r="N103" s="12">
        <v>0</v>
      </c>
      <c r="O103" s="25"/>
      <c r="P103" s="26">
        <v>0</v>
      </c>
      <c r="Q103" s="12">
        <v>406613.36052758544</v>
      </c>
      <c r="R103" s="12">
        <v>42130</v>
      </c>
      <c r="S103" s="27">
        <v>0</v>
      </c>
      <c r="T103" s="27">
        <v>0</v>
      </c>
      <c r="U103" s="11">
        <f t="shared" si="6"/>
        <v>448743.36052758544</v>
      </c>
      <c r="V103" s="11"/>
      <c r="W103" s="11">
        <f t="shared" si="7"/>
        <v>448743.36052758544</v>
      </c>
      <c r="X103" s="11">
        <v>0</v>
      </c>
      <c r="Y103" s="11">
        <v>0</v>
      </c>
      <c r="Z103" s="11">
        <v>0</v>
      </c>
      <c r="AA103" s="11">
        <v>0</v>
      </c>
      <c r="AB103" s="11">
        <v>1170</v>
      </c>
      <c r="AC103" s="14">
        <v>4811</v>
      </c>
      <c r="AD103" s="42">
        <v>83.937227187694873</v>
      </c>
      <c r="AE103">
        <v>372</v>
      </c>
    </row>
    <row r="104" spans="1:31" x14ac:dyDescent="0.25">
      <c r="A104" s="35" t="s">
        <v>208</v>
      </c>
      <c r="B104" s="35">
        <v>7</v>
      </c>
      <c r="C104" s="35" t="s">
        <v>209</v>
      </c>
      <c r="D104" s="35" t="s">
        <v>191</v>
      </c>
      <c r="E104" s="35" t="s">
        <v>1126</v>
      </c>
      <c r="F104" s="11">
        <v>0</v>
      </c>
      <c r="G104" s="11">
        <v>1279101</v>
      </c>
      <c r="H104" s="11">
        <v>66722.880000000005</v>
      </c>
      <c r="I104" s="11">
        <v>0</v>
      </c>
      <c r="J104" s="11">
        <v>0</v>
      </c>
      <c r="K104" s="11">
        <f t="shared" si="5"/>
        <v>1345823.88</v>
      </c>
      <c r="L104" s="36">
        <v>0</v>
      </c>
      <c r="M104" s="11">
        <f t="shared" si="4"/>
        <v>1345823.88</v>
      </c>
      <c r="N104" s="12">
        <v>0</v>
      </c>
      <c r="O104" s="25"/>
      <c r="P104" s="26">
        <v>0</v>
      </c>
      <c r="Q104" s="12">
        <v>1287942.5986305724</v>
      </c>
      <c r="R104" s="12">
        <v>133446</v>
      </c>
      <c r="S104" s="27">
        <v>0</v>
      </c>
      <c r="T104" s="27">
        <v>0</v>
      </c>
      <c r="U104" s="11">
        <f t="shared" si="6"/>
        <v>1421388.5986305724</v>
      </c>
      <c r="V104" s="11"/>
      <c r="W104" s="11">
        <f t="shared" si="7"/>
        <v>1421388.5986305724</v>
      </c>
      <c r="X104" s="11">
        <v>0</v>
      </c>
      <c r="Y104" s="11">
        <v>0</v>
      </c>
      <c r="Z104" s="11">
        <v>0</v>
      </c>
      <c r="AA104" s="11">
        <v>0</v>
      </c>
      <c r="AB104" s="11">
        <v>5162</v>
      </c>
      <c r="AC104" s="14">
        <v>17838</v>
      </c>
      <c r="AD104" s="42">
        <v>71.706525395223679</v>
      </c>
      <c r="AE104">
        <v>470</v>
      </c>
    </row>
    <row r="105" spans="1:31" x14ac:dyDescent="0.25">
      <c r="A105" s="35" t="s">
        <v>210</v>
      </c>
      <c r="B105" s="35">
        <v>8</v>
      </c>
      <c r="C105" s="35" t="s">
        <v>211</v>
      </c>
      <c r="D105" s="35" t="s">
        <v>191</v>
      </c>
      <c r="E105" s="35" t="s">
        <v>1126</v>
      </c>
      <c r="F105" s="11">
        <v>0</v>
      </c>
      <c r="G105" s="11">
        <v>426947</v>
      </c>
      <c r="H105" s="11">
        <v>22271.21</v>
      </c>
      <c r="I105" s="11">
        <v>0</v>
      </c>
      <c r="J105" s="11">
        <v>0</v>
      </c>
      <c r="K105" s="11">
        <f t="shared" si="5"/>
        <v>449218.21</v>
      </c>
      <c r="L105" s="36">
        <v>0</v>
      </c>
      <c r="M105" s="11">
        <f t="shared" si="4"/>
        <v>449218.21</v>
      </c>
      <c r="N105" s="12">
        <v>0</v>
      </c>
      <c r="O105" s="25"/>
      <c r="P105" s="26">
        <v>0</v>
      </c>
      <c r="Q105" s="12">
        <v>429898.20870871574</v>
      </c>
      <c r="R105" s="12">
        <v>44542</v>
      </c>
      <c r="S105" s="27">
        <v>0</v>
      </c>
      <c r="T105" s="27">
        <v>0</v>
      </c>
      <c r="U105" s="11">
        <f t="shared" si="6"/>
        <v>474440.20870871574</v>
      </c>
      <c r="V105" s="11"/>
      <c r="W105" s="11">
        <f t="shared" si="7"/>
        <v>474440.20870871574</v>
      </c>
      <c r="X105" s="11">
        <v>0</v>
      </c>
      <c r="Y105" s="11">
        <v>0</v>
      </c>
      <c r="Z105" s="11">
        <v>0</v>
      </c>
      <c r="AA105" s="11">
        <v>0</v>
      </c>
      <c r="AB105" s="11">
        <v>1838</v>
      </c>
      <c r="AC105" s="14">
        <v>6251</v>
      </c>
      <c r="AD105" s="42">
        <v>68.30059190529515</v>
      </c>
      <c r="AE105">
        <v>495</v>
      </c>
    </row>
    <row r="106" spans="1:31" x14ac:dyDescent="0.25">
      <c r="A106" s="35" t="s">
        <v>212</v>
      </c>
      <c r="B106" s="35">
        <v>7</v>
      </c>
      <c r="C106" s="35" t="s">
        <v>213</v>
      </c>
      <c r="D106" s="35" t="s">
        <v>191</v>
      </c>
      <c r="E106" s="35" t="s">
        <v>1126</v>
      </c>
      <c r="F106" s="11">
        <v>0</v>
      </c>
      <c r="G106" s="11">
        <v>676039</v>
      </c>
      <c r="H106" s="11">
        <v>35264.82</v>
      </c>
      <c r="I106" s="11">
        <v>0</v>
      </c>
      <c r="J106" s="11">
        <v>0</v>
      </c>
      <c r="K106" s="11">
        <f t="shared" si="5"/>
        <v>711303.82</v>
      </c>
      <c r="L106" s="36">
        <v>0</v>
      </c>
      <c r="M106" s="11">
        <f t="shared" si="4"/>
        <v>711303.82</v>
      </c>
      <c r="N106" s="12">
        <v>0</v>
      </c>
      <c r="O106" s="25"/>
      <c r="P106" s="26">
        <v>0</v>
      </c>
      <c r="Q106" s="12">
        <v>680712.02073613694</v>
      </c>
      <c r="R106" s="12">
        <v>70530</v>
      </c>
      <c r="S106" s="27">
        <v>0</v>
      </c>
      <c r="T106" s="27">
        <v>0</v>
      </c>
      <c r="U106" s="11">
        <f t="shared" si="6"/>
        <v>751242.02073613694</v>
      </c>
      <c r="V106" s="11"/>
      <c r="W106" s="11">
        <f t="shared" si="7"/>
        <v>751242.02073613694</v>
      </c>
      <c r="X106" s="11">
        <v>0</v>
      </c>
      <c r="Y106" s="11">
        <v>0</v>
      </c>
      <c r="Z106" s="11">
        <v>0</v>
      </c>
      <c r="AA106" s="11">
        <v>0</v>
      </c>
      <c r="AB106" s="11">
        <v>3010</v>
      </c>
      <c r="AC106" s="14">
        <v>8915</v>
      </c>
      <c r="AD106" s="42">
        <v>75.831632080762759</v>
      </c>
      <c r="AE106">
        <v>434</v>
      </c>
    </row>
    <row r="107" spans="1:31" x14ac:dyDescent="0.25">
      <c r="A107" s="35" t="s">
        <v>214</v>
      </c>
      <c r="B107" s="35">
        <v>8</v>
      </c>
      <c r="C107" s="35" t="s">
        <v>215</v>
      </c>
      <c r="D107" s="35" t="s">
        <v>191</v>
      </c>
      <c r="E107" s="35" t="s">
        <v>1126</v>
      </c>
      <c r="F107" s="11">
        <v>0</v>
      </c>
      <c r="G107" s="11">
        <v>3164693</v>
      </c>
      <c r="H107" s="11">
        <v>165082.68</v>
      </c>
      <c r="I107" s="11">
        <v>0</v>
      </c>
      <c r="J107" s="11">
        <v>0</v>
      </c>
      <c r="K107" s="11">
        <f t="shared" si="5"/>
        <v>3329775.68</v>
      </c>
      <c r="L107" s="36">
        <v>0</v>
      </c>
      <c r="M107" s="11">
        <f t="shared" si="4"/>
        <v>3329775.68</v>
      </c>
      <c r="N107" s="12">
        <v>0</v>
      </c>
      <c r="O107" s="25"/>
      <c r="P107" s="26">
        <v>0</v>
      </c>
      <c r="Q107" s="12">
        <v>3186568.4776166873</v>
      </c>
      <c r="R107" s="12">
        <v>330165</v>
      </c>
      <c r="S107" s="27">
        <v>0</v>
      </c>
      <c r="T107" s="27">
        <v>0</v>
      </c>
      <c r="U107" s="11">
        <f t="shared" si="6"/>
        <v>3516733.4776166873</v>
      </c>
      <c r="V107" s="11"/>
      <c r="W107" s="11">
        <f t="shared" si="7"/>
        <v>3516733.4776166873</v>
      </c>
      <c r="X107" s="11">
        <v>0</v>
      </c>
      <c r="Y107" s="11">
        <v>0</v>
      </c>
      <c r="Z107" s="11">
        <v>0</v>
      </c>
      <c r="AA107" s="11">
        <v>0</v>
      </c>
      <c r="AB107" s="11">
        <v>13848</v>
      </c>
      <c r="AC107" s="14">
        <v>47952</v>
      </c>
      <c r="AD107" s="42">
        <v>65.997101267934596</v>
      </c>
      <c r="AE107">
        <v>510</v>
      </c>
    </row>
    <row r="108" spans="1:31" x14ac:dyDescent="0.25">
      <c r="A108" s="35" t="s">
        <v>216</v>
      </c>
      <c r="B108" s="35">
        <v>7</v>
      </c>
      <c r="C108" s="35" t="s">
        <v>217</v>
      </c>
      <c r="D108" s="35" t="s">
        <v>191</v>
      </c>
      <c r="E108" s="35" t="s">
        <v>1126</v>
      </c>
      <c r="F108" s="11">
        <v>2881</v>
      </c>
      <c r="G108" s="11">
        <v>85820</v>
      </c>
      <c r="H108" s="11">
        <v>4626.99</v>
      </c>
      <c r="I108" s="11">
        <v>0</v>
      </c>
      <c r="J108" s="11">
        <v>0</v>
      </c>
      <c r="K108" s="11">
        <f t="shared" si="5"/>
        <v>93327.99</v>
      </c>
      <c r="L108" s="36">
        <v>0</v>
      </c>
      <c r="M108" s="11">
        <f t="shared" si="4"/>
        <v>93327.99</v>
      </c>
      <c r="N108" s="12">
        <v>0</v>
      </c>
      <c r="O108" s="25"/>
      <c r="P108" s="26">
        <v>0</v>
      </c>
      <c r="Q108" s="12">
        <v>89314.132692516388</v>
      </c>
      <c r="R108" s="12">
        <v>9254</v>
      </c>
      <c r="S108" s="27">
        <v>0</v>
      </c>
      <c r="T108" s="27">
        <v>0</v>
      </c>
      <c r="U108" s="11">
        <f t="shared" si="6"/>
        <v>98568.132692516388</v>
      </c>
      <c r="V108" s="11"/>
      <c r="W108" s="11">
        <f t="shared" si="7"/>
        <v>98568.132692516388</v>
      </c>
      <c r="X108" s="11">
        <v>0</v>
      </c>
      <c r="Y108" s="11">
        <v>0</v>
      </c>
      <c r="Z108" s="11">
        <v>0</v>
      </c>
      <c r="AA108" s="11">
        <v>0</v>
      </c>
      <c r="AB108" s="11">
        <v>0</v>
      </c>
      <c r="AC108" s="14">
        <v>531</v>
      </c>
      <c r="AD108" s="42">
        <v>167.045197740113</v>
      </c>
      <c r="AE108">
        <v>94</v>
      </c>
    </row>
    <row r="109" spans="1:31" x14ac:dyDescent="0.25">
      <c r="A109" s="35" t="s">
        <v>218</v>
      </c>
      <c r="B109" s="35">
        <v>7</v>
      </c>
      <c r="C109" s="35" t="s">
        <v>219</v>
      </c>
      <c r="D109" s="35" t="s">
        <v>191</v>
      </c>
      <c r="E109" s="35" t="s">
        <v>1126</v>
      </c>
      <c r="F109" s="11">
        <v>0</v>
      </c>
      <c r="G109" s="11">
        <v>1351363</v>
      </c>
      <c r="H109" s="11">
        <v>70492.34</v>
      </c>
      <c r="I109" s="11">
        <v>0</v>
      </c>
      <c r="J109" s="11">
        <v>0</v>
      </c>
      <c r="K109" s="11">
        <f t="shared" si="5"/>
        <v>1421855.34</v>
      </c>
      <c r="L109" s="36">
        <v>0</v>
      </c>
      <c r="M109" s="11">
        <f t="shared" si="4"/>
        <v>1421855.34</v>
      </c>
      <c r="N109" s="12">
        <v>0</v>
      </c>
      <c r="O109" s="25"/>
      <c r="P109" s="26">
        <v>0</v>
      </c>
      <c r="Q109" s="12">
        <v>1360704.0991393223</v>
      </c>
      <c r="R109" s="12">
        <v>140985</v>
      </c>
      <c r="S109" s="27">
        <v>0</v>
      </c>
      <c r="T109" s="27">
        <v>0</v>
      </c>
      <c r="U109" s="11">
        <f t="shared" si="6"/>
        <v>1501689.0991393223</v>
      </c>
      <c r="V109" s="11"/>
      <c r="W109" s="11">
        <f t="shared" si="7"/>
        <v>1501689.0991393223</v>
      </c>
      <c r="X109" s="11">
        <v>0</v>
      </c>
      <c r="Y109" s="11">
        <v>0</v>
      </c>
      <c r="Z109" s="11">
        <v>0</v>
      </c>
      <c r="AA109" s="11">
        <v>0</v>
      </c>
      <c r="AB109" s="11">
        <v>4012</v>
      </c>
      <c r="AC109" s="14">
        <v>12769</v>
      </c>
      <c r="AD109" s="42">
        <v>105.83154514840629</v>
      </c>
      <c r="AE109">
        <v>223</v>
      </c>
    </row>
    <row r="110" spans="1:31" x14ac:dyDescent="0.25">
      <c r="A110" s="35" t="s">
        <v>220</v>
      </c>
      <c r="B110" s="35">
        <v>8</v>
      </c>
      <c r="C110" s="35" t="s">
        <v>221</v>
      </c>
      <c r="D110" s="35" t="s">
        <v>191</v>
      </c>
      <c r="E110" s="35" t="s">
        <v>1126</v>
      </c>
      <c r="F110" s="11">
        <v>0</v>
      </c>
      <c r="G110" s="11">
        <v>379764</v>
      </c>
      <c r="H110" s="11">
        <v>19809.97</v>
      </c>
      <c r="I110" s="11">
        <v>0</v>
      </c>
      <c r="J110" s="11">
        <v>0</v>
      </c>
      <c r="K110" s="11">
        <f t="shared" si="5"/>
        <v>399573.97</v>
      </c>
      <c r="L110" s="36">
        <v>0</v>
      </c>
      <c r="M110" s="11">
        <f t="shared" si="4"/>
        <v>399573.97</v>
      </c>
      <c r="N110" s="12">
        <v>0</v>
      </c>
      <c r="O110" s="25"/>
      <c r="P110" s="26">
        <v>0</v>
      </c>
      <c r="Q110" s="12">
        <v>382389.06312037964</v>
      </c>
      <c r="R110" s="12">
        <v>39620</v>
      </c>
      <c r="S110" s="27">
        <v>0</v>
      </c>
      <c r="T110" s="27">
        <v>0</v>
      </c>
      <c r="U110" s="11">
        <f t="shared" si="6"/>
        <v>422009.06312037964</v>
      </c>
      <c r="V110" s="11"/>
      <c r="W110" s="11">
        <f t="shared" si="7"/>
        <v>422009.06312037964</v>
      </c>
      <c r="X110" s="11">
        <v>0</v>
      </c>
      <c r="Y110" s="11">
        <v>0</v>
      </c>
      <c r="Z110" s="11">
        <v>0</v>
      </c>
      <c r="AA110" s="11">
        <v>0</v>
      </c>
      <c r="AB110" s="11">
        <v>0</v>
      </c>
      <c r="AC110" s="14">
        <v>6014</v>
      </c>
      <c r="AD110" s="42">
        <v>63.146657798470237</v>
      </c>
      <c r="AE110">
        <v>522</v>
      </c>
    </row>
    <row r="111" spans="1:31" x14ac:dyDescent="0.25">
      <c r="A111" s="35" t="s">
        <v>222</v>
      </c>
      <c r="B111" s="35">
        <v>8</v>
      </c>
      <c r="C111" s="35" t="s">
        <v>223</v>
      </c>
      <c r="D111" s="35" t="s">
        <v>191</v>
      </c>
      <c r="E111" s="35" t="s">
        <v>1126</v>
      </c>
      <c r="F111" s="11">
        <v>0</v>
      </c>
      <c r="G111" s="11">
        <v>1283043</v>
      </c>
      <c r="H111" s="11">
        <v>66928.509999999995</v>
      </c>
      <c r="I111" s="11">
        <v>0</v>
      </c>
      <c r="J111" s="11">
        <v>0</v>
      </c>
      <c r="K111" s="11">
        <f t="shared" si="5"/>
        <v>1349971.51</v>
      </c>
      <c r="L111" s="36">
        <v>0</v>
      </c>
      <c r="M111" s="11">
        <f t="shared" si="4"/>
        <v>1349971.51</v>
      </c>
      <c r="N111" s="12">
        <v>0</v>
      </c>
      <c r="O111" s="25"/>
      <c r="P111" s="26">
        <v>0</v>
      </c>
      <c r="Q111" s="12">
        <v>1291911.8471291678</v>
      </c>
      <c r="R111" s="12">
        <v>133857</v>
      </c>
      <c r="S111" s="27">
        <v>0</v>
      </c>
      <c r="T111" s="27">
        <v>0</v>
      </c>
      <c r="U111" s="11">
        <f t="shared" si="6"/>
        <v>1425768.8471291678</v>
      </c>
      <c r="V111" s="11"/>
      <c r="W111" s="11">
        <f t="shared" si="7"/>
        <v>1425768.8471291678</v>
      </c>
      <c r="X111" s="11">
        <v>0</v>
      </c>
      <c r="Y111" s="11">
        <v>0</v>
      </c>
      <c r="Z111" s="11">
        <v>0</v>
      </c>
      <c r="AA111" s="11">
        <v>0</v>
      </c>
      <c r="AB111" s="11">
        <v>0</v>
      </c>
      <c r="AC111" s="14">
        <v>12779</v>
      </c>
      <c r="AD111" s="42">
        <v>100.40245715627201</v>
      </c>
      <c r="AE111">
        <v>255</v>
      </c>
    </row>
    <row r="112" spans="1:31" x14ac:dyDescent="0.25">
      <c r="A112" s="35" t="s">
        <v>224</v>
      </c>
      <c r="B112" s="35">
        <v>8</v>
      </c>
      <c r="C112" s="35" t="s">
        <v>225</v>
      </c>
      <c r="D112" s="35" t="s">
        <v>191</v>
      </c>
      <c r="E112" s="35" t="s">
        <v>1126</v>
      </c>
      <c r="F112" s="11">
        <v>0</v>
      </c>
      <c r="G112" s="11">
        <v>512185</v>
      </c>
      <c r="H112" s="11">
        <v>26717.56</v>
      </c>
      <c r="I112" s="11">
        <v>0</v>
      </c>
      <c r="J112" s="11">
        <v>0</v>
      </c>
      <c r="K112" s="11">
        <f t="shared" si="5"/>
        <v>538902.56000000006</v>
      </c>
      <c r="L112" s="36">
        <v>0</v>
      </c>
      <c r="M112" s="11">
        <f t="shared" si="4"/>
        <v>538902.56000000006</v>
      </c>
      <c r="N112" s="12">
        <v>0</v>
      </c>
      <c r="O112" s="25"/>
      <c r="P112" s="26">
        <v>0</v>
      </c>
      <c r="Q112" s="12">
        <v>515725.40392009681</v>
      </c>
      <c r="R112" s="12">
        <v>53435</v>
      </c>
      <c r="S112" s="27">
        <v>0</v>
      </c>
      <c r="T112" s="27">
        <v>0</v>
      </c>
      <c r="U112" s="11">
        <f t="shared" si="6"/>
        <v>569160.40392009681</v>
      </c>
      <c r="V112" s="11"/>
      <c r="W112" s="11">
        <f t="shared" si="7"/>
        <v>569160.40392009681</v>
      </c>
      <c r="X112" s="11">
        <v>0</v>
      </c>
      <c r="Y112" s="11">
        <v>0</v>
      </c>
      <c r="Z112" s="11">
        <v>0</v>
      </c>
      <c r="AA112" s="11">
        <v>0</v>
      </c>
      <c r="AB112" s="11">
        <v>0</v>
      </c>
      <c r="AC112" s="14">
        <v>8879</v>
      </c>
      <c r="AD112" s="42">
        <v>57.684987048091003</v>
      </c>
      <c r="AE112">
        <v>536</v>
      </c>
    </row>
    <row r="113" spans="1:31" x14ac:dyDescent="0.25">
      <c r="A113" s="35" t="s">
        <v>226</v>
      </c>
      <c r="B113" s="35">
        <v>6</v>
      </c>
      <c r="C113" s="38" t="s">
        <v>1135</v>
      </c>
      <c r="D113" s="35" t="s">
        <v>191</v>
      </c>
      <c r="E113" s="35" t="s">
        <v>1126</v>
      </c>
      <c r="F113" s="11">
        <v>0</v>
      </c>
      <c r="G113" s="11">
        <v>1709652</v>
      </c>
      <c r="H113" s="11">
        <v>89182.09</v>
      </c>
      <c r="I113" s="11">
        <v>0</v>
      </c>
      <c r="J113" s="11">
        <v>0</v>
      </c>
      <c r="K113" s="11">
        <f t="shared" si="5"/>
        <v>1798834.09</v>
      </c>
      <c r="L113" s="36">
        <v>0</v>
      </c>
      <c r="M113" s="11">
        <f t="shared" si="4"/>
        <v>1798834.09</v>
      </c>
      <c r="N113" s="12">
        <v>0</v>
      </c>
      <c r="O113" s="25"/>
      <c r="P113" s="26">
        <v>0</v>
      </c>
      <c r="Q113" s="12">
        <v>1721469.7194623062</v>
      </c>
      <c r="R113" s="12">
        <v>178364</v>
      </c>
      <c r="S113" s="27">
        <v>0</v>
      </c>
      <c r="T113" s="27">
        <v>0</v>
      </c>
      <c r="U113" s="11">
        <f t="shared" si="6"/>
        <v>1899833.7194623062</v>
      </c>
      <c r="V113" s="11"/>
      <c r="W113" s="11">
        <f t="shared" si="7"/>
        <v>1899833.7194623062</v>
      </c>
      <c r="X113" s="11">
        <v>0</v>
      </c>
      <c r="Y113" s="11">
        <v>0</v>
      </c>
      <c r="Z113" s="11">
        <v>0</v>
      </c>
      <c r="AA113" s="11">
        <v>0</v>
      </c>
      <c r="AB113" s="11">
        <v>0</v>
      </c>
      <c r="AC113" s="14">
        <v>19935</v>
      </c>
      <c r="AD113" s="42">
        <v>85.761324303987962</v>
      </c>
      <c r="AE113">
        <v>363</v>
      </c>
    </row>
    <row r="114" spans="1:31" x14ac:dyDescent="0.25">
      <c r="A114" s="35" t="s">
        <v>227</v>
      </c>
      <c r="B114" s="35">
        <v>8</v>
      </c>
      <c r="C114" s="35" t="s">
        <v>228</v>
      </c>
      <c r="D114" s="35" t="s">
        <v>191</v>
      </c>
      <c r="E114" s="35" t="s">
        <v>1126</v>
      </c>
      <c r="F114" s="11">
        <v>0</v>
      </c>
      <c r="G114" s="11">
        <v>1981293</v>
      </c>
      <c r="H114" s="11">
        <v>103351.94</v>
      </c>
      <c r="I114" s="11">
        <v>9842</v>
      </c>
      <c r="J114" s="11">
        <v>0</v>
      </c>
      <c r="K114" s="11">
        <f t="shared" si="5"/>
        <v>2094486.94</v>
      </c>
      <c r="L114" s="36">
        <v>0</v>
      </c>
      <c r="M114" s="11">
        <f t="shared" si="4"/>
        <v>2094486.94</v>
      </c>
      <c r="N114" s="12">
        <v>0</v>
      </c>
      <c r="O114" s="25"/>
      <c r="P114" s="26">
        <v>0</v>
      </c>
      <c r="Q114" s="12">
        <v>1994988.3981550813</v>
      </c>
      <c r="R114" s="12">
        <v>206704</v>
      </c>
      <c r="S114" s="27">
        <v>12120</v>
      </c>
      <c r="T114" s="27">
        <v>0</v>
      </c>
      <c r="U114" s="11">
        <f t="shared" si="6"/>
        <v>2213812.3981550811</v>
      </c>
      <c r="V114" s="11"/>
      <c r="W114" s="11">
        <f t="shared" si="7"/>
        <v>2213812.3981550811</v>
      </c>
      <c r="X114" s="11">
        <v>0</v>
      </c>
      <c r="Y114" s="11">
        <v>0</v>
      </c>
      <c r="Z114" s="11">
        <v>0</v>
      </c>
      <c r="AA114" s="11">
        <v>0</v>
      </c>
      <c r="AB114" s="11">
        <v>0</v>
      </c>
      <c r="AC114" s="14">
        <v>24461</v>
      </c>
      <c r="AD114" s="42">
        <v>81.400392461469281</v>
      </c>
      <c r="AE114">
        <v>391</v>
      </c>
    </row>
    <row r="115" spans="1:31" x14ac:dyDescent="0.25">
      <c r="A115" s="35" t="s">
        <v>229</v>
      </c>
      <c r="B115" s="35">
        <v>8</v>
      </c>
      <c r="C115" s="35" t="s">
        <v>230</v>
      </c>
      <c r="D115" s="35" t="s">
        <v>191</v>
      </c>
      <c r="E115" s="35" t="s">
        <v>1126</v>
      </c>
      <c r="F115" s="11">
        <v>0</v>
      </c>
      <c r="G115" s="11">
        <v>289600</v>
      </c>
      <c r="H115" s="11">
        <v>15106.66</v>
      </c>
      <c r="I115" s="11">
        <v>0</v>
      </c>
      <c r="J115" s="11">
        <v>0</v>
      </c>
      <c r="K115" s="11">
        <f t="shared" si="5"/>
        <v>304706.65999999997</v>
      </c>
      <c r="L115" s="36">
        <v>0</v>
      </c>
      <c r="M115" s="11">
        <f t="shared" si="4"/>
        <v>304706.65999999997</v>
      </c>
      <c r="N115" s="12">
        <v>0</v>
      </c>
      <c r="O115" s="25"/>
      <c r="P115" s="26">
        <v>0</v>
      </c>
      <c r="Q115" s="12">
        <v>291601.81765428511</v>
      </c>
      <c r="R115" s="12">
        <v>30213</v>
      </c>
      <c r="S115" s="27">
        <v>0</v>
      </c>
      <c r="T115" s="27">
        <v>0</v>
      </c>
      <c r="U115" s="11">
        <f t="shared" si="6"/>
        <v>321814.81765428511</v>
      </c>
      <c r="V115" s="11"/>
      <c r="W115" s="11">
        <f t="shared" si="7"/>
        <v>321814.81765428511</v>
      </c>
      <c r="X115" s="11">
        <v>0</v>
      </c>
      <c r="Y115" s="11">
        <v>0</v>
      </c>
      <c r="Z115" s="11">
        <v>0</v>
      </c>
      <c r="AA115" s="11">
        <v>0</v>
      </c>
      <c r="AB115" s="11">
        <v>0</v>
      </c>
      <c r="AC115" s="14">
        <v>4260</v>
      </c>
      <c r="AD115" s="42">
        <v>67.981220657276992</v>
      </c>
      <c r="AE115">
        <v>500</v>
      </c>
    </row>
    <row r="116" spans="1:31" x14ac:dyDescent="0.25">
      <c r="A116" s="35" t="s">
        <v>231</v>
      </c>
      <c r="B116" s="35">
        <v>7</v>
      </c>
      <c r="C116" s="35" t="s">
        <v>232</v>
      </c>
      <c r="D116" s="35" t="s">
        <v>191</v>
      </c>
      <c r="E116" s="35" t="s">
        <v>1126</v>
      </c>
      <c r="F116" s="11">
        <v>0</v>
      </c>
      <c r="G116" s="11">
        <v>1793963</v>
      </c>
      <c r="H116" s="11">
        <v>93580.08</v>
      </c>
      <c r="I116" s="11">
        <v>0</v>
      </c>
      <c r="J116" s="11">
        <v>0</v>
      </c>
      <c r="K116" s="11">
        <f t="shared" si="5"/>
        <v>1887543.08</v>
      </c>
      <c r="L116" s="36">
        <v>0</v>
      </c>
      <c r="M116" s="11">
        <f t="shared" si="4"/>
        <v>1887543.08</v>
      </c>
      <c r="N116" s="12">
        <v>0</v>
      </c>
      <c r="O116" s="25"/>
      <c r="P116" s="26">
        <v>0</v>
      </c>
      <c r="Q116" s="12">
        <v>1806363.5069217347</v>
      </c>
      <c r="R116" s="12">
        <v>187160</v>
      </c>
      <c r="S116" s="27">
        <v>0</v>
      </c>
      <c r="T116" s="27">
        <v>0</v>
      </c>
      <c r="U116" s="11">
        <f t="shared" si="6"/>
        <v>1993523.5069217347</v>
      </c>
      <c r="V116" s="11"/>
      <c r="W116" s="11">
        <f t="shared" si="7"/>
        <v>1993523.5069217347</v>
      </c>
      <c r="X116" s="11">
        <v>0</v>
      </c>
      <c r="Y116" s="11">
        <v>0</v>
      </c>
      <c r="Z116" s="11">
        <v>0</v>
      </c>
      <c r="AA116" s="11">
        <v>0</v>
      </c>
      <c r="AB116" s="11">
        <v>5979</v>
      </c>
      <c r="AC116" s="14">
        <v>21396</v>
      </c>
      <c r="AD116" s="42">
        <v>83.845718825948779</v>
      </c>
      <c r="AE116">
        <v>373</v>
      </c>
    </row>
    <row r="117" spans="1:31" x14ac:dyDescent="0.25">
      <c r="A117" s="35" t="s">
        <v>233</v>
      </c>
      <c r="B117" s="35">
        <v>8</v>
      </c>
      <c r="C117" s="35" t="s">
        <v>234</v>
      </c>
      <c r="D117" s="35" t="s">
        <v>191</v>
      </c>
      <c r="E117" s="35" t="s">
        <v>1126</v>
      </c>
      <c r="F117" s="11">
        <v>1721</v>
      </c>
      <c r="G117" s="11">
        <v>1516810</v>
      </c>
      <c r="H117" s="11">
        <v>79212.47</v>
      </c>
      <c r="I117" s="11">
        <v>0</v>
      </c>
      <c r="J117" s="11">
        <v>0</v>
      </c>
      <c r="K117" s="11">
        <f t="shared" si="5"/>
        <v>1597743.47</v>
      </c>
      <c r="L117" s="36">
        <v>0</v>
      </c>
      <c r="M117" s="11">
        <f t="shared" si="4"/>
        <v>1597743.47</v>
      </c>
      <c r="N117" s="12">
        <v>0</v>
      </c>
      <c r="O117" s="25"/>
      <c r="P117" s="26">
        <v>0</v>
      </c>
      <c r="Q117" s="12">
        <v>1529027.6234957848</v>
      </c>
      <c r="R117" s="12">
        <v>158425</v>
      </c>
      <c r="S117" s="27">
        <v>0</v>
      </c>
      <c r="T117" s="27">
        <v>0</v>
      </c>
      <c r="U117" s="11">
        <f t="shared" si="6"/>
        <v>1687452.6234957848</v>
      </c>
      <c r="V117" s="11"/>
      <c r="W117" s="11">
        <f t="shared" si="7"/>
        <v>1687452.6234957848</v>
      </c>
      <c r="X117" s="11">
        <v>115726</v>
      </c>
      <c r="Y117" s="11">
        <v>16837</v>
      </c>
      <c r="Z117" s="11">
        <v>50741</v>
      </c>
      <c r="AA117" s="11">
        <v>48148</v>
      </c>
      <c r="AB117" s="11">
        <v>4246</v>
      </c>
      <c r="AC117" s="14">
        <v>9977</v>
      </c>
      <c r="AD117" s="42">
        <v>152.20316728475493</v>
      </c>
      <c r="AE117">
        <v>107</v>
      </c>
    </row>
    <row r="118" spans="1:31" x14ac:dyDescent="0.25">
      <c r="A118" s="35" t="s">
        <v>235</v>
      </c>
      <c r="B118" s="35">
        <v>7</v>
      </c>
      <c r="C118" s="35" t="s">
        <v>236</v>
      </c>
      <c r="D118" s="35" t="s">
        <v>191</v>
      </c>
      <c r="E118" s="35" t="s">
        <v>1126</v>
      </c>
      <c r="F118" s="11">
        <v>0</v>
      </c>
      <c r="G118" s="11">
        <v>2825561</v>
      </c>
      <c r="H118" s="11">
        <v>147392.24</v>
      </c>
      <c r="I118" s="11">
        <v>0</v>
      </c>
      <c r="J118" s="11">
        <v>0</v>
      </c>
      <c r="K118" s="11">
        <f t="shared" si="5"/>
        <v>2972953.24</v>
      </c>
      <c r="L118" s="36">
        <v>0</v>
      </c>
      <c r="M118" s="11">
        <f t="shared" si="4"/>
        <v>2972953.24</v>
      </c>
      <c r="N118" s="12">
        <v>0</v>
      </c>
      <c r="O118" s="25"/>
      <c r="P118" s="26">
        <v>0</v>
      </c>
      <c r="Q118" s="12">
        <v>2845092.2772550401</v>
      </c>
      <c r="R118" s="12">
        <v>294784</v>
      </c>
      <c r="S118" s="27">
        <v>0</v>
      </c>
      <c r="T118" s="27">
        <v>0</v>
      </c>
      <c r="U118" s="11">
        <f t="shared" si="6"/>
        <v>3139876.2772550401</v>
      </c>
      <c r="V118" s="11"/>
      <c r="W118" s="11">
        <f t="shared" si="7"/>
        <v>3139876.2772550401</v>
      </c>
      <c r="X118" s="11">
        <v>0</v>
      </c>
      <c r="Y118" s="11">
        <v>0</v>
      </c>
      <c r="Z118" s="11">
        <v>0</v>
      </c>
      <c r="AA118" s="11">
        <v>0</v>
      </c>
      <c r="AB118" s="11">
        <v>11723</v>
      </c>
      <c r="AC118" s="14">
        <v>45606</v>
      </c>
      <c r="AD118" s="42">
        <v>61.955904924790595</v>
      </c>
      <c r="AE118">
        <v>526</v>
      </c>
    </row>
    <row r="119" spans="1:31" x14ac:dyDescent="0.25">
      <c r="A119" s="35" t="s">
        <v>237</v>
      </c>
      <c r="B119" s="35">
        <v>12</v>
      </c>
      <c r="C119" s="35" t="s">
        <v>238</v>
      </c>
      <c r="D119" s="35" t="s">
        <v>191</v>
      </c>
      <c r="E119" s="35" t="s">
        <v>1126</v>
      </c>
      <c r="F119" s="11">
        <v>6532</v>
      </c>
      <c r="G119" s="11">
        <v>887032</v>
      </c>
      <c r="H119" s="11">
        <v>46611.77</v>
      </c>
      <c r="I119" s="11">
        <v>0</v>
      </c>
      <c r="J119" s="11">
        <v>0</v>
      </c>
      <c r="K119" s="11">
        <f t="shared" si="5"/>
        <v>940175.77</v>
      </c>
      <c r="L119" s="36">
        <v>0</v>
      </c>
      <c r="M119" s="11">
        <f t="shared" si="4"/>
        <v>940175.77</v>
      </c>
      <c r="N119" s="12">
        <v>0</v>
      </c>
      <c r="O119" s="25"/>
      <c r="P119" s="26">
        <v>0</v>
      </c>
      <c r="Q119" s="12">
        <v>899740.6304918289</v>
      </c>
      <c r="R119" s="12">
        <v>93224</v>
      </c>
      <c r="S119" s="27">
        <v>0</v>
      </c>
      <c r="T119" s="27">
        <v>0</v>
      </c>
      <c r="U119" s="11">
        <f t="shared" si="6"/>
        <v>992964.6304918289</v>
      </c>
      <c r="V119" s="11"/>
      <c r="W119" s="11">
        <f t="shared" si="7"/>
        <v>992964.6304918289</v>
      </c>
      <c r="X119" s="11">
        <v>10047</v>
      </c>
      <c r="Y119" s="11">
        <v>0</v>
      </c>
      <c r="Z119" s="11">
        <v>7424</v>
      </c>
      <c r="AA119" s="11">
        <v>2623</v>
      </c>
      <c r="AB119" s="11">
        <v>0</v>
      </c>
      <c r="AC119" s="14">
        <v>6509</v>
      </c>
      <c r="AD119" s="42">
        <v>137.28130281149177</v>
      </c>
      <c r="AE119">
        <v>132</v>
      </c>
    </row>
    <row r="120" spans="1:31" x14ac:dyDescent="0.25">
      <c r="A120" s="35" t="s">
        <v>239</v>
      </c>
      <c r="B120" s="35">
        <v>12</v>
      </c>
      <c r="C120" s="35" t="s">
        <v>240</v>
      </c>
      <c r="D120" s="35" t="s">
        <v>191</v>
      </c>
      <c r="E120" s="35" t="s">
        <v>1126</v>
      </c>
      <c r="F120" s="11">
        <v>0</v>
      </c>
      <c r="G120" s="11">
        <v>765714</v>
      </c>
      <c r="H120" s="11">
        <v>39942.620000000003</v>
      </c>
      <c r="I120" s="11">
        <v>0</v>
      </c>
      <c r="J120" s="11">
        <v>0</v>
      </c>
      <c r="K120" s="11">
        <f t="shared" si="5"/>
        <v>805656.62</v>
      </c>
      <c r="L120" s="36">
        <v>0</v>
      </c>
      <c r="M120" s="11">
        <f t="shared" si="4"/>
        <v>805656.62</v>
      </c>
      <c r="N120" s="12">
        <v>0</v>
      </c>
      <c r="O120" s="25"/>
      <c r="P120" s="26">
        <v>0</v>
      </c>
      <c r="Q120" s="12">
        <v>771006.8860612337</v>
      </c>
      <c r="R120" s="12">
        <v>79885</v>
      </c>
      <c r="S120" s="27">
        <v>0</v>
      </c>
      <c r="T120" s="27">
        <v>0</v>
      </c>
      <c r="U120" s="11">
        <f t="shared" si="6"/>
        <v>850891.8860612337</v>
      </c>
      <c r="V120" s="11"/>
      <c r="W120" s="11">
        <f t="shared" si="7"/>
        <v>850891.8860612337</v>
      </c>
      <c r="X120" s="11">
        <v>0</v>
      </c>
      <c r="Y120" s="11">
        <v>0</v>
      </c>
      <c r="Z120" s="11">
        <v>0</v>
      </c>
      <c r="AA120" s="11">
        <v>0</v>
      </c>
      <c r="AB120" s="11">
        <v>0</v>
      </c>
      <c r="AC120" s="14">
        <v>7939</v>
      </c>
      <c r="AD120" s="42">
        <v>96.449678800856532</v>
      </c>
      <c r="AE120">
        <v>275</v>
      </c>
    </row>
    <row r="121" spans="1:31" x14ac:dyDescent="0.25">
      <c r="A121" s="35" t="s">
        <v>241</v>
      </c>
      <c r="B121" s="35">
        <v>7</v>
      </c>
      <c r="C121" s="35" t="s">
        <v>242</v>
      </c>
      <c r="D121" s="35" t="s">
        <v>191</v>
      </c>
      <c r="E121" s="35" t="s">
        <v>1126</v>
      </c>
      <c r="F121" s="11">
        <v>0</v>
      </c>
      <c r="G121" s="11">
        <v>558255</v>
      </c>
      <c r="H121" s="11">
        <v>29120.75</v>
      </c>
      <c r="I121" s="11">
        <v>0</v>
      </c>
      <c r="J121" s="11">
        <v>0</v>
      </c>
      <c r="K121" s="11">
        <f t="shared" si="5"/>
        <v>587375.75</v>
      </c>
      <c r="L121" s="36">
        <v>0</v>
      </c>
      <c r="M121" s="11">
        <f t="shared" si="4"/>
        <v>587375.75</v>
      </c>
      <c r="N121" s="12">
        <v>0</v>
      </c>
      <c r="O121" s="25"/>
      <c r="P121" s="26">
        <v>0</v>
      </c>
      <c r="Q121" s="12">
        <v>562113.85605867731</v>
      </c>
      <c r="R121" s="12">
        <v>58241</v>
      </c>
      <c r="S121" s="27">
        <v>0</v>
      </c>
      <c r="T121" s="27">
        <v>0</v>
      </c>
      <c r="U121" s="11">
        <f t="shared" si="6"/>
        <v>620354.85605867731</v>
      </c>
      <c r="V121" s="11"/>
      <c r="W121" s="11">
        <f t="shared" si="7"/>
        <v>620354.85605867731</v>
      </c>
      <c r="X121" s="11">
        <v>0</v>
      </c>
      <c r="Y121" s="11">
        <v>0</v>
      </c>
      <c r="Z121" s="11">
        <v>0</v>
      </c>
      <c r="AA121" s="11">
        <v>0</v>
      </c>
      <c r="AB121" s="11">
        <v>0</v>
      </c>
      <c r="AC121" s="14">
        <v>7424</v>
      </c>
      <c r="AD121" s="42">
        <v>75.195985991379317</v>
      </c>
      <c r="AE121">
        <v>439</v>
      </c>
    </row>
    <row r="122" spans="1:31" x14ac:dyDescent="0.25">
      <c r="A122" s="35" t="s">
        <v>243</v>
      </c>
      <c r="B122" s="35">
        <v>8</v>
      </c>
      <c r="C122" s="35" t="s">
        <v>244</v>
      </c>
      <c r="D122" s="35" t="s">
        <v>191</v>
      </c>
      <c r="E122" s="35" t="s">
        <v>1126</v>
      </c>
      <c r="F122" s="11">
        <v>2570</v>
      </c>
      <c r="G122" s="11">
        <v>93683</v>
      </c>
      <c r="H122" s="11">
        <v>5020.93</v>
      </c>
      <c r="I122" s="11">
        <v>0</v>
      </c>
      <c r="J122" s="11">
        <v>0</v>
      </c>
      <c r="K122" s="11">
        <f t="shared" si="5"/>
        <v>101273.93</v>
      </c>
      <c r="L122" s="36">
        <v>0</v>
      </c>
      <c r="M122" s="11">
        <f t="shared" si="4"/>
        <v>101273.93</v>
      </c>
      <c r="N122" s="12">
        <v>0</v>
      </c>
      <c r="O122" s="25"/>
      <c r="P122" s="26">
        <v>0</v>
      </c>
      <c r="Q122" s="12">
        <v>96918.334788252439</v>
      </c>
      <c r="R122" s="12">
        <v>10042</v>
      </c>
      <c r="S122" s="27">
        <v>0</v>
      </c>
      <c r="T122" s="27">
        <v>0</v>
      </c>
      <c r="U122" s="11">
        <f t="shared" si="6"/>
        <v>106960.33478825244</v>
      </c>
      <c r="V122" s="11"/>
      <c r="W122" s="11">
        <f t="shared" si="7"/>
        <v>106960.33478825244</v>
      </c>
      <c r="X122" s="11">
        <v>19148</v>
      </c>
      <c r="Y122" s="11">
        <v>0</v>
      </c>
      <c r="Z122" s="11">
        <v>10469</v>
      </c>
      <c r="AA122" s="11">
        <v>8679</v>
      </c>
      <c r="AB122" s="11">
        <v>0</v>
      </c>
      <c r="AC122" s="14">
        <v>1365</v>
      </c>
      <c r="AD122" s="42">
        <v>70.51501831501831</v>
      </c>
      <c r="AE122">
        <v>478</v>
      </c>
    </row>
    <row r="123" spans="1:31" x14ac:dyDescent="0.25">
      <c r="A123" s="35" t="s">
        <v>245</v>
      </c>
      <c r="B123" s="35">
        <v>8</v>
      </c>
      <c r="C123" s="35" t="s">
        <v>246</v>
      </c>
      <c r="D123" s="35" t="s">
        <v>191</v>
      </c>
      <c r="E123" s="35" t="s">
        <v>1126</v>
      </c>
      <c r="F123" s="11">
        <v>0</v>
      </c>
      <c r="G123" s="11">
        <v>2990456</v>
      </c>
      <c r="H123" s="11">
        <v>155993.79999999999</v>
      </c>
      <c r="I123" s="11">
        <v>27641</v>
      </c>
      <c r="J123" s="11">
        <v>0</v>
      </c>
      <c r="K123" s="11">
        <f t="shared" si="5"/>
        <v>3174090.8</v>
      </c>
      <c r="L123" s="36">
        <v>0</v>
      </c>
      <c r="M123" s="11">
        <f t="shared" si="4"/>
        <v>3174090.8</v>
      </c>
      <c r="N123" s="12">
        <v>0</v>
      </c>
      <c r="O123" s="25"/>
      <c r="P123" s="26">
        <v>0</v>
      </c>
      <c r="Q123" s="12">
        <v>3011127.0898313639</v>
      </c>
      <c r="R123" s="12">
        <v>311988</v>
      </c>
      <c r="S123" s="27">
        <v>34038</v>
      </c>
      <c r="T123" s="27">
        <v>0</v>
      </c>
      <c r="U123" s="11">
        <f t="shared" si="6"/>
        <v>3357153.0898313639</v>
      </c>
      <c r="V123" s="11"/>
      <c r="W123" s="11">
        <f t="shared" si="7"/>
        <v>3357153.0898313639</v>
      </c>
      <c r="X123" s="11">
        <v>0</v>
      </c>
      <c r="Y123" s="11">
        <v>0</v>
      </c>
      <c r="Z123" s="11">
        <v>0</v>
      </c>
      <c r="AA123" s="11">
        <v>0</v>
      </c>
      <c r="AB123" s="11">
        <v>0</v>
      </c>
      <c r="AC123" s="14">
        <v>26808</v>
      </c>
      <c r="AD123" s="42">
        <v>112.58195314831394</v>
      </c>
      <c r="AE123">
        <v>194</v>
      </c>
    </row>
    <row r="124" spans="1:31" x14ac:dyDescent="0.25">
      <c r="A124" s="35" t="s">
        <v>247</v>
      </c>
      <c r="B124" s="35">
        <v>7</v>
      </c>
      <c r="C124" s="35" t="s">
        <v>248</v>
      </c>
      <c r="D124" s="35" t="s">
        <v>191</v>
      </c>
      <c r="E124" s="35" t="s">
        <v>1126</v>
      </c>
      <c r="F124" s="11">
        <v>0</v>
      </c>
      <c r="G124" s="11">
        <v>788872</v>
      </c>
      <c r="H124" s="11">
        <v>41150.629999999997</v>
      </c>
      <c r="I124" s="11">
        <v>0</v>
      </c>
      <c r="J124" s="11">
        <v>0</v>
      </c>
      <c r="K124" s="11">
        <f t="shared" si="5"/>
        <v>830022.63</v>
      </c>
      <c r="L124" s="36">
        <v>0</v>
      </c>
      <c r="M124" s="11">
        <f t="shared" si="4"/>
        <v>830022.63</v>
      </c>
      <c r="N124" s="12">
        <v>0</v>
      </c>
      <c r="O124" s="25"/>
      <c r="P124" s="26">
        <v>0</v>
      </c>
      <c r="Q124" s="12">
        <v>794324.96235003881</v>
      </c>
      <c r="R124" s="12">
        <v>82301</v>
      </c>
      <c r="S124" s="27">
        <v>0</v>
      </c>
      <c r="T124" s="27">
        <v>0</v>
      </c>
      <c r="U124" s="11">
        <f t="shared" si="6"/>
        <v>876625.96235003881</v>
      </c>
      <c r="V124" s="11"/>
      <c r="W124" s="11">
        <f t="shared" si="7"/>
        <v>876625.96235003881</v>
      </c>
      <c r="X124" s="11">
        <v>0</v>
      </c>
      <c r="Y124" s="11">
        <v>0</v>
      </c>
      <c r="Z124" s="11">
        <v>0</v>
      </c>
      <c r="AA124" s="11">
        <v>0</v>
      </c>
      <c r="AB124" s="11">
        <v>2915</v>
      </c>
      <c r="AC124" s="14">
        <v>7982</v>
      </c>
      <c r="AD124" s="42">
        <v>98.83137058381358</v>
      </c>
      <c r="AE124">
        <v>266</v>
      </c>
    </row>
    <row r="125" spans="1:31" x14ac:dyDescent="0.25">
      <c r="A125" s="35" t="s">
        <v>249</v>
      </c>
      <c r="B125" s="35">
        <v>7</v>
      </c>
      <c r="C125" s="35" t="s">
        <v>250</v>
      </c>
      <c r="D125" s="35" t="s">
        <v>191</v>
      </c>
      <c r="E125" s="35" t="s">
        <v>1126</v>
      </c>
      <c r="F125" s="11">
        <v>0</v>
      </c>
      <c r="G125" s="11">
        <v>230577</v>
      </c>
      <c r="H125" s="11">
        <v>12027.79</v>
      </c>
      <c r="I125" s="11">
        <v>0</v>
      </c>
      <c r="J125" s="11">
        <v>0</v>
      </c>
      <c r="K125" s="11">
        <f t="shared" si="5"/>
        <v>242604.79</v>
      </c>
      <c r="L125" s="36">
        <v>0</v>
      </c>
      <c r="M125" s="11">
        <f t="shared" si="4"/>
        <v>242604.79</v>
      </c>
      <c r="N125" s="12">
        <v>0</v>
      </c>
      <c r="O125" s="25"/>
      <c r="P125" s="26">
        <v>0</v>
      </c>
      <c r="Q125" s="12">
        <v>232170.82979721032</v>
      </c>
      <c r="R125" s="12">
        <v>24056</v>
      </c>
      <c r="S125" s="27">
        <v>0</v>
      </c>
      <c r="T125" s="27">
        <v>0</v>
      </c>
      <c r="U125" s="11">
        <f t="shared" si="6"/>
        <v>256226.82979721032</v>
      </c>
      <c r="V125" s="11"/>
      <c r="W125" s="11">
        <f t="shared" si="7"/>
        <v>256226.82979721032</v>
      </c>
      <c r="X125" s="11">
        <v>0</v>
      </c>
      <c r="Y125" s="11">
        <v>0</v>
      </c>
      <c r="Z125" s="11">
        <v>0</v>
      </c>
      <c r="AA125" s="11">
        <v>0</v>
      </c>
      <c r="AB125" s="11">
        <v>0</v>
      </c>
      <c r="AC125" s="14">
        <v>2758</v>
      </c>
      <c r="AD125" s="42">
        <v>83.602973168963018</v>
      </c>
      <c r="AE125">
        <v>375</v>
      </c>
    </row>
    <row r="126" spans="1:31" x14ac:dyDescent="0.25">
      <c r="A126" s="35" t="s">
        <v>251</v>
      </c>
      <c r="B126" s="35">
        <v>8</v>
      </c>
      <c r="C126" s="35" t="s">
        <v>252</v>
      </c>
      <c r="D126" s="35" t="s">
        <v>191</v>
      </c>
      <c r="E126" s="35" t="s">
        <v>1126</v>
      </c>
      <c r="F126" s="11">
        <v>0</v>
      </c>
      <c r="G126" s="11">
        <v>470649</v>
      </c>
      <c r="H126" s="11">
        <v>24550.880000000001</v>
      </c>
      <c r="I126" s="11">
        <v>112346</v>
      </c>
      <c r="J126" s="11">
        <v>0</v>
      </c>
      <c r="K126" s="11">
        <f t="shared" si="5"/>
        <v>607545.88</v>
      </c>
      <c r="L126" s="36">
        <v>0</v>
      </c>
      <c r="M126" s="11">
        <f t="shared" si="4"/>
        <v>607545.88</v>
      </c>
      <c r="N126" s="12">
        <v>0</v>
      </c>
      <c r="O126" s="25"/>
      <c r="P126" s="26">
        <v>0</v>
      </c>
      <c r="Q126" s="12">
        <v>473902.29239354853</v>
      </c>
      <c r="R126" s="12">
        <v>49102</v>
      </c>
      <c r="S126" s="27">
        <v>138347</v>
      </c>
      <c r="T126" s="27">
        <v>0</v>
      </c>
      <c r="U126" s="11">
        <f t="shared" si="6"/>
        <v>661351.29239354853</v>
      </c>
      <c r="V126" s="11"/>
      <c r="W126" s="11">
        <f t="shared" si="7"/>
        <v>661351.29239354853</v>
      </c>
      <c r="X126" s="11">
        <v>0</v>
      </c>
      <c r="Y126" s="11">
        <v>0</v>
      </c>
      <c r="Z126" s="11">
        <v>0</v>
      </c>
      <c r="AA126" s="11">
        <v>0</v>
      </c>
      <c r="AB126" s="11">
        <v>0</v>
      </c>
      <c r="AC126" s="14">
        <v>6442</v>
      </c>
      <c r="AD126" s="42">
        <v>90.499068612232222</v>
      </c>
      <c r="AE126">
        <v>322</v>
      </c>
    </row>
    <row r="127" spans="1:31" x14ac:dyDescent="0.25">
      <c r="A127" s="35" t="s">
        <v>253</v>
      </c>
      <c r="B127" s="35">
        <v>8</v>
      </c>
      <c r="C127" s="35" t="s">
        <v>254</v>
      </c>
      <c r="D127" s="35" t="s">
        <v>191</v>
      </c>
      <c r="E127" s="35" t="s">
        <v>1126</v>
      </c>
      <c r="F127" s="11">
        <v>0</v>
      </c>
      <c r="G127" s="11">
        <v>1100389</v>
      </c>
      <c r="H127" s="11">
        <v>57400.56</v>
      </c>
      <c r="I127" s="11">
        <v>5472</v>
      </c>
      <c r="J127" s="11">
        <v>0</v>
      </c>
      <c r="K127" s="11">
        <f t="shared" si="5"/>
        <v>1163261.56</v>
      </c>
      <c r="L127" s="36">
        <v>0</v>
      </c>
      <c r="M127" s="11">
        <f t="shared" si="4"/>
        <v>1163261.56</v>
      </c>
      <c r="N127" s="12">
        <v>0</v>
      </c>
      <c r="O127" s="25"/>
      <c r="P127" s="26">
        <v>0</v>
      </c>
      <c r="Q127" s="12">
        <v>1107995.2780620896</v>
      </c>
      <c r="R127" s="12">
        <v>114801</v>
      </c>
      <c r="S127" s="27">
        <v>6738</v>
      </c>
      <c r="T127" s="27">
        <v>0</v>
      </c>
      <c r="U127" s="11">
        <f t="shared" si="6"/>
        <v>1229534.2780620896</v>
      </c>
      <c r="V127" s="11"/>
      <c r="W127" s="11">
        <f t="shared" si="7"/>
        <v>1229534.2780620896</v>
      </c>
      <c r="X127" s="11">
        <v>0</v>
      </c>
      <c r="Y127" s="11">
        <v>0</v>
      </c>
      <c r="Z127" s="11">
        <v>0</v>
      </c>
      <c r="AA127" s="11">
        <v>0</v>
      </c>
      <c r="AB127" s="11">
        <v>0</v>
      </c>
      <c r="AC127" s="14">
        <v>10286</v>
      </c>
      <c r="AD127" s="42">
        <v>107.51127746451488</v>
      </c>
      <c r="AE127">
        <v>215</v>
      </c>
    </row>
    <row r="128" spans="1:31" x14ac:dyDescent="0.25">
      <c r="A128" s="35" t="s">
        <v>255</v>
      </c>
      <c r="B128" s="35">
        <v>8</v>
      </c>
      <c r="C128" s="35" t="s">
        <v>256</v>
      </c>
      <c r="D128" s="35" t="s">
        <v>191</v>
      </c>
      <c r="E128" s="35" t="s">
        <v>1126</v>
      </c>
      <c r="F128" s="11">
        <v>0</v>
      </c>
      <c r="G128" s="11">
        <v>426607</v>
      </c>
      <c r="H128" s="11">
        <v>22253.48</v>
      </c>
      <c r="I128" s="11">
        <v>0</v>
      </c>
      <c r="J128" s="11">
        <v>0</v>
      </c>
      <c r="K128" s="11">
        <f t="shared" si="5"/>
        <v>448860.48</v>
      </c>
      <c r="L128" s="36">
        <v>0</v>
      </c>
      <c r="M128" s="11">
        <f t="shared" si="4"/>
        <v>448860.48</v>
      </c>
      <c r="N128" s="12">
        <v>0</v>
      </c>
      <c r="O128" s="25"/>
      <c r="P128" s="26">
        <v>0</v>
      </c>
      <c r="Q128" s="12">
        <v>429555.858508431</v>
      </c>
      <c r="R128" s="12">
        <v>44507</v>
      </c>
      <c r="S128" s="27">
        <v>0</v>
      </c>
      <c r="T128" s="27">
        <v>0</v>
      </c>
      <c r="U128" s="11">
        <f t="shared" si="6"/>
        <v>474062.858508431</v>
      </c>
      <c r="V128" s="11"/>
      <c r="W128" s="11">
        <f t="shared" si="7"/>
        <v>474062.858508431</v>
      </c>
      <c r="X128" s="11">
        <v>0</v>
      </c>
      <c r="Y128" s="11">
        <v>0</v>
      </c>
      <c r="Z128" s="11">
        <v>0</v>
      </c>
      <c r="AA128" s="11">
        <v>0</v>
      </c>
      <c r="AB128" s="11">
        <v>0</v>
      </c>
      <c r="AC128" s="14">
        <v>3228</v>
      </c>
      <c r="AD128" s="42">
        <v>132.15830235439901</v>
      </c>
      <c r="AE128">
        <v>140</v>
      </c>
    </row>
    <row r="129" spans="1:31" x14ac:dyDescent="0.25">
      <c r="A129" s="35" t="s">
        <v>257</v>
      </c>
      <c r="B129" s="35">
        <v>9</v>
      </c>
      <c r="C129" s="35" t="s">
        <v>258</v>
      </c>
      <c r="D129" s="35" t="s">
        <v>191</v>
      </c>
      <c r="E129" s="35" t="s">
        <v>1126</v>
      </c>
      <c r="F129" s="11">
        <v>0</v>
      </c>
      <c r="G129" s="11">
        <v>540225</v>
      </c>
      <c r="H129" s="11">
        <v>28180.23</v>
      </c>
      <c r="I129" s="11">
        <v>89936</v>
      </c>
      <c r="J129" s="11">
        <v>0</v>
      </c>
      <c r="K129" s="11">
        <f t="shared" si="5"/>
        <v>658341.23</v>
      </c>
      <c r="L129" s="36">
        <v>0</v>
      </c>
      <c r="M129" s="11">
        <f t="shared" si="4"/>
        <v>658341.23</v>
      </c>
      <c r="N129" s="12">
        <v>0</v>
      </c>
      <c r="O129" s="25"/>
      <c r="P129" s="26">
        <v>0</v>
      </c>
      <c r="Q129" s="12">
        <v>543959.22632004903</v>
      </c>
      <c r="R129" s="12">
        <v>56360</v>
      </c>
      <c r="S129" s="27">
        <v>110750</v>
      </c>
      <c r="T129" s="27">
        <v>0</v>
      </c>
      <c r="U129" s="11">
        <f t="shared" si="6"/>
        <v>711069.22632004903</v>
      </c>
      <c r="V129" s="11"/>
      <c r="W129" s="11">
        <f t="shared" si="7"/>
        <v>711069.22632004903</v>
      </c>
      <c r="X129" s="11">
        <v>0</v>
      </c>
      <c r="Y129" s="11">
        <v>0</v>
      </c>
      <c r="Z129" s="11">
        <v>0</v>
      </c>
      <c r="AA129" s="11">
        <v>0</v>
      </c>
      <c r="AB129" s="11">
        <v>2626</v>
      </c>
      <c r="AC129" s="14">
        <v>6808</v>
      </c>
      <c r="AD129" s="42">
        <v>92.561839012925972</v>
      </c>
      <c r="AE129">
        <v>308</v>
      </c>
    </row>
    <row r="130" spans="1:31" x14ac:dyDescent="0.25">
      <c r="A130" s="35" t="s">
        <v>259</v>
      </c>
      <c r="B130" s="35">
        <v>9</v>
      </c>
      <c r="C130" s="35" t="s">
        <v>180</v>
      </c>
      <c r="D130" s="35" t="s">
        <v>191</v>
      </c>
      <c r="E130" s="35" t="s">
        <v>1126</v>
      </c>
      <c r="F130" s="11">
        <v>0</v>
      </c>
      <c r="G130" s="11">
        <v>85747</v>
      </c>
      <c r="H130" s="11">
        <v>4472.8999999999996</v>
      </c>
      <c r="I130" s="11">
        <v>731260</v>
      </c>
      <c r="J130" s="11">
        <v>0</v>
      </c>
      <c r="K130" s="11">
        <f t="shared" si="5"/>
        <v>821479.9</v>
      </c>
      <c r="L130" s="36">
        <v>0</v>
      </c>
      <c r="M130" s="11">
        <f t="shared" ref="M130:M193" si="8">SUM(K130,L130)</f>
        <v>821479.9</v>
      </c>
      <c r="N130" s="12">
        <v>0</v>
      </c>
      <c r="O130" s="25"/>
      <c r="P130" s="26">
        <v>0</v>
      </c>
      <c r="Q130" s="12">
        <v>86339.713599454379</v>
      </c>
      <c r="R130" s="12">
        <v>8946</v>
      </c>
      <c r="S130" s="27">
        <v>900500</v>
      </c>
      <c r="T130" s="27">
        <v>0</v>
      </c>
      <c r="U130" s="11">
        <f t="shared" si="6"/>
        <v>995785.71359945438</v>
      </c>
      <c r="V130" s="11"/>
      <c r="W130" s="11">
        <f t="shared" si="7"/>
        <v>995785.71359945438</v>
      </c>
      <c r="X130" s="11">
        <v>0</v>
      </c>
      <c r="Y130" s="11">
        <v>0</v>
      </c>
      <c r="Z130" s="11">
        <v>0</v>
      </c>
      <c r="AA130" s="11">
        <v>0</v>
      </c>
      <c r="AB130" s="11">
        <v>0</v>
      </c>
      <c r="AC130" s="14">
        <v>691</v>
      </c>
      <c r="AD130" s="42">
        <v>1182.3545586107091</v>
      </c>
      <c r="AE130">
        <v>5</v>
      </c>
    </row>
    <row r="131" spans="1:31" x14ac:dyDescent="0.25">
      <c r="A131" s="35" t="s">
        <v>260</v>
      </c>
      <c r="B131" s="35">
        <v>8</v>
      </c>
      <c r="C131" s="35" t="s">
        <v>261</v>
      </c>
      <c r="D131" s="35" t="s">
        <v>191</v>
      </c>
      <c r="E131" s="35" t="s">
        <v>1126</v>
      </c>
      <c r="F131" s="11">
        <v>0</v>
      </c>
      <c r="G131" s="11">
        <v>653387</v>
      </c>
      <c r="H131" s="11">
        <v>34083.199999999997</v>
      </c>
      <c r="I131" s="11">
        <v>0</v>
      </c>
      <c r="J131" s="11">
        <v>0</v>
      </c>
      <c r="K131" s="11">
        <f t="shared" ref="K131:K194" si="9">SUM(F131:J131)</f>
        <v>687470.2</v>
      </c>
      <c r="L131" s="36">
        <v>0</v>
      </c>
      <c r="M131" s="11">
        <f t="shared" si="8"/>
        <v>687470.2</v>
      </c>
      <c r="N131" s="12">
        <v>0</v>
      </c>
      <c r="O131" s="25"/>
      <c r="P131" s="26">
        <v>0</v>
      </c>
      <c r="Q131" s="12">
        <v>657903.44209834398</v>
      </c>
      <c r="R131" s="12">
        <v>68166</v>
      </c>
      <c r="S131" s="27">
        <v>0</v>
      </c>
      <c r="T131" s="27">
        <v>0</v>
      </c>
      <c r="U131" s="11">
        <f t="shared" ref="U131:U194" si="10">SUM(P131:T131)</f>
        <v>726069.44209834398</v>
      </c>
      <c r="V131" s="11"/>
      <c r="W131" s="11">
        <f t="shared" ref="W131:W194" si="11">SUM(U131:V131)</f>
        <v>726069.44209834398</v>
      </c>
      <c r="X131" s="11">
        <v>0</v>
      </c>
      <c r="Y131" s="11">
        <v>0</v>
      </c>
      <c r="Z131" s="11">
        <v>0</v>
      </c>
      <c r="AA131" s="11">
        <v>0</v>
      </c>
      <c r="AB131" s="11">
        <v>0</v>
      </c>
      <c r="AC131" s="14">
        <v>9104</v>
      </c>
      <c r="AD131" s="42">
        <v>71.769222319859409</v>
      </c>
      <c r="AE131">
        <v>468</v>
      </c>
    </row>
    <row r="132" spans="1:31" x14ac:dyDescent="0.25">
      <c r="A132" s="35" t="s">
        <v>262</v>
      </c>
      <c r="B132" s="35">
        <v>7</v>
      </c>
      <c r="C132" s="35" t="s">
        <v>263</v>
      </c>
      <c r="D132" s="35" t="s">
        <v>191</v>
      </c>
      <c r="E132" s="35" t="s">
        <v>1126</v>
      </c>
      <c r="F132" s="11">
        <v>0</v>
      </c>
      <c r="G132" s="11">
        <v>3684275</v>
      </c>
      <c r="H132" s="11">
        <v>192186.09</v>
      </c>
      <c r="I132" s="11">
        <v>0</v>
      </c>
      <c r="J132" s="11">
        <v>0</v>
      </c>
      <c r="K132" s="11">
        <f t="shared" si="9"/>
        <v>3876461.09</v>
      </c>
      <c r="L132" s="36">
        <v>0</v>
      </c>
      <c r="M132" s="11">
        <f t="shared" si="8"/>
        <v>3876461.09</v>
      </c>
      <c r="N132" s="12">
        <v>0</v>
      </c>
      <c r="O132" s="25"/>
      <c r="P132" s="26">
        <v>0</v>
      </c>
      <c r="Q132" s="12">
        <v>3709742.0122176842</v>
      </c>
      <c r="R132" s="12">
        <v>384372</v>
      </c>
      <c r="S132" s="27">
        <v>0</v>
      </c>
      <c r="T132" s="27">
        <v>0</v>
      </c>
      <c r="U132" s="11">
        <f t="shared" si="10"/>
        <v>4094114.0122176842</v>
      </c>
      <c r="V132" s="11"/>
      <c r="W132" s="11">
        <f t="shared" si="11"/>
        <v>4094114.0122176842</v>
      </c>
      <c r="X132" s="11">
        <v>0</v>
      </c>
      <c r="Y132" s="11">
        <v>0</v>
      </c>
      <c r="Z132" s="11">
        <v>0</v>
      </c>
      <c r="AA132" s="11">
        <v>0</v>
      </c>
      <c r="AB132" s="11">
        <v>0</v>
      </c>
      <c r="AC132" s="14">
        <v>31822</v>
      </c>
      <c r="AD132" s="42">
        <v>115.77760668719753</v>
      </c>
      <c r="AE132">
        <v>188</v>
      </c>
    </row>
    <row r="133" spans="1:31" x14ac:dyDescent="0.25">
      <c r="A133" s="35" t="s">
        <v>264</v>
      </c>
      <c r="B133" s="35">
        <v>8</v>
      </c>
      <c r="C133" s="35" t="s">
        <v>265</v>
      </c>
      <c r="D133" s="35" t="s">
        <v>191</v>
      </c>
      <c r="E133" s="35" t="s">
        <v>1126</v>
      </c>
      <c r="F133" s="11">
        <v>0</v>
      </c>
      <c r="G133" s="11">
        <v>141645</v>
      </c>
      <c r="H133" s="11">
        <v>7388.75</v>
      </c>
      <c r="I133" s="11">
        <v>486914</v>
      </c>
      <c r="J133" s="11">
        <v>0</v>
      </c>
      <c r="K133" s="11">
        <f t="shared" si="9"/>
        <v>635947.75</v>
      </c>
      <c r="L133" s="36">
        <v>0</v>
      </c>
      <c r="M133" s="11">
        <f t="shared" si="8"/>
        <v>635947.75</v>
      </c>
      <c r="N133" s="12">
        <v>0</v>
      </c>
      <c r="O133" s="25"/>
      <c r="P133" s="26">
        <v>0</v>
      </c>
      <c r="Q133" s="12">
        <v>142624.10035097107</v>
      </c>
      <c r="R133" s="12">
        <v>14778</v>
      </c>
      <c r="S133" s="27">
        <v>599603</v>
      </c>
      <c r="T133" s="27">
        <v>0</v>
      </c>
      <c r="U133" s="11">
        <f t="shared" si="10"/>
        <v>757005.1003509711</v>
      </c>
      <c r="V133" s="11"/>
      <c r="W133" s="11">
        <f t="shared" si="11"/>
        <v>757005.1003509711</v>
      </c>
      <c r="X133" s="11">
        <v>0</v>
      </c>
      <c r="Y133" s="11">
        <v>0</v>
      </c>
      <c r="Z133" s="11">
        <v>0</v>
      </c>
      <c r="AA133" s="11">
        <v>0</v>
      </c>
      <c r="AB133" s="11">
        <v>0</v>
      </c>
      <c r="AC133" s="14">
        <v>1551</v>
      </c>
      <c r="AD133" s="42">
        <v>405.26047711154092</v>
      </c>
      <c r="AE133">
        <v>26</v>
      </c>
    </row>
    <row r="134" spans="1:31" x14ac:dyDescent="0.25">
      <c r="A134" s="35" t="s">
        <v>266</v>
      </c>
      <c r="B134" s="35">
        <v>12</v>
      </c>
      <c r="C134" s="35" t="s">
        <v>267</v>
      </c>
      <c r="D134" s="35" t="s">
        <v>191</v>
      </c>
      <c r="E134" s="35" t="s">
        <v>1126</v>
      </c>
      <c r="F134" s="11">
        <v>42895</v>
      </c>
      <c r="G134" s="11">
        <v>369172</v>
      </c>
      <c r="H134" s="11">
        <v>21495.02</v>
      </c>
      <c r="I134" s="11">
        <v>0</v>
      </c>
      <c r="J134" s="11">
        <v>0</v>
      </c>
      <c r="K134" s="11">
        <f t="shared" si="9"/>
        <v>433562.02</v>
      </c>
      <c r="L134" s="36">
        <v>0</v>
      </c>
      <c r="M134" s="11">
        <f t="shared" si="8"/>
        <v>433562.02</v>
      </c>
      <c r="N134" s="12">
        <v>0</v>
      </c>
      <c r="O134" s="25"/>
      <c r="P134" s="26">
        <v>0</v>
      </c>
      <c r="Q134" s="12">
        <v>414915.35288449004</v>
      </c>
      <c r="R134" s="12">
        <v>42990</v>
      </c>
      <c r="S134" s="27">
        <v>0</v>
      </c>
      <c r="T134" s="27">
        <v>0</v>
      </c>
      <c r="U134" s="11">
        <f t="shared" si="10"/>
        <v>457905.35288449004</v>
      </c>
      <c r="V134" s="11"/>
      <c r="W134" s="11">
        <f t="shared" si="11"/>
        <v>457905.35288449004</v>
      </c>
      <c r="X134" s="11">
        <v>18877</v>
      </c>
      <c r="Y134" s="11">
        <v>0</v>
      </c>
      <c r="Z134" s="11">
        <v>9021</v>
      </c>
      <c r="AA134" s="11">
        <v>9856</v>
      </c>
      <c r="AB134" s="11">
        <v>0</v>
      </c>
      <c r="AC134" s="14">
        <v>717</v>
      </c>
      <c r="AD134" s="42">
        <v>574.70990237099022</v>
      </c>
      <c r="AE134">
        <v>11</v>
      </c>
    </row>
    <row r="135" spans="1:31" x14ac:dyDescent="0.25">
      <c r="A135" s="35" t="s">
        <v>268</v>
      </c>
      <c r="B135" s="35">
        <v>5</v>
      </c>
      <c r="C135" s="35" t="s">
        <v>269</v>
      </c>
      <c r="D135" s="35" t="s">
        <v>270</v>
      </c>
      <c r="E135" s="35" t="s">
        <v>1126</v>
      </c>
      <c r="F135" s="11">
        <v>0</v>
      </c>
      <c r="G135" s="11">
        <v>829813</v>
      </c>
      <c r="H135" s="11">
        <v>43286.27</v>
      </c>
      <c r="I135" s="11">
        <v>0</v>
      </c>
      <c r="J135" s="11">
        <v>0</v>
      </c>
      <c r="K135" s="11">
        <f t="shared" si="9"/>
        <v>873099.27</v>
      </c>
      <c r="L135" s="36">
        <v>0</v>
      </c>
      <c r="M135" s="11">
        <f t="shared" si="8"/>
        <v>873099.27</v>
      </c>
      <c r="N135" s="12">
        <v>0</v>
      </c>
      <c r="O135" s="25"/>
      <c r="P135" s="26">
        <v>0</v>
      </c>
      <c r="Q135" s="12">
        <v>835548.9610260888</v>
      </c>
      <c r="R135" s="12">
        <v>86573</v>
      </c>
      <c r="S135" s="27">
        <v>0</v>
      </c>
      <c r="T135" s="27">
        <v>0</v>
      </c>
      <c r="U135" s="11">
        <f t="shared" si="10"/>
        <v>922121.9610260888</v>
      </c>
      <c r="V135" s="11"/>
      <c r="W135" s="11">
        <f t="shared" si="11"/>
        <v>922121.9610260888</v>
      </c>
      <c r="X135" s="11">
        <v>0</v>
      </c>
      <c r="Y135" s="11">
        <v>0</v>
      </c>
      <c r="Z135" s="11">
        <v>0</v>
      </c>
      <c r="AA135" s="11">
        <v>0</v>
      </c>
      <c r="AB135" s="11">
        <v>0</v>
      </c>
      <c r="AC135" s="14">
        <v>8674</v>
      </c>
      <c r="AD135" s="42">
        <v>95.666705095688258</v>
      </c>
      <c r="AE135">
        <v>284</v>
      </c>
    </row>
    <row r="136" spans="1:31" x14ac:dyDescent="0.25">
      <c r="A136" s="35" t="s">
        <v>271</v>
      </c>
      <c r="B136" s="35">
        <v>5</v>
      </c>
      <c r="C136" s="35" t="s">
        <v>272</v>
      </c>
      <c r="D136" s="35" t="s">
        <v>270</v>
      </c>
      <c r="E136" s="35" t="s">
        <v>1126</v>
      </c>
      <c r="F136" s="11">
        <v>11581</v>
      </c>
      <c r="G136" s="11">
        <v>91442</v>
      </c>
      <c r="H136" s="11">
        <v>5374.08</v>
      </c>
      <c r="I136" s="11">
        <v>0</v>
      </c>
      <c r="J136" s="11">
        <v>0</v>
      </c>
      <c r="K136" s="11">
        <f t="shared" si="9"/>
        <v>108397.08</v>
      </c>
      <c r="L136" s="36">
        <v>0</v>
      </c>
      <c r="M136" s="11">
        <f t="shared" si="8"/>
        <v>108397.08</v>
      </c>
      <c r="N136" s="12">
        <v>0</v>
      </c>
      <c r="O136" s="25"/>
      <c r="P136" s="26">
        <v>0</v>
      </c>
      <c r="Q136" s="12">
        <v>103735.13142333363</v>
      </c>
      <c r="R136" s="12">
        <v>10748</v>
      </c>
      <c r="S136" s="27">
        <v>0</v>
      </c>
      <c r="T136" s="27">
        <v>0</v>
      </c>
      <c r="U136" s="11">
        <f t="shared" si="10"/>
        <v>114483.13142333363</v>
      </c>
      <c r="V136" s="11"/>
      <c r="W136" s="11">
        <f t="shared" si="11"/>
        <v>114483.13142333363</v>
      </c>
      <c r="X136" s="11">
        <v>0</v>
      </c>
      <c r="Y136" s="11">
        <v>0</v>
      </c>
      <c r="Z136" s="11">
        <v>0</v>
      </c>
      <c r="AA136" s="11">
        <v>0</v>
      </c>
      <c r="AB136" s="11">
        <v>0</v>
      </c>
      <c r="AC136" s="14">
        <v>984</v>
      </c>
      <c r="AD136" s="42">
        <v>104.69817073170732</v>
      </c>
      <c r="AE136">
        <v>228</v>
      </c>
    </row>
    <row r="137" spans="1:31" x14ac:dyDescent="0.25">
      <c r="A137" s="35" t="s">
        <v>273</v>
      </c>
      <c r="B137" s="35">
        <v>5</v>
      </c>
      <c r="C137" s="35" t="s">
        <v>274</v>
      </c>
      <c r="D137" s="35" t="s">
        <v>270</v>
      </c>
      <c r="E137" s="35" t="s">
        <v>1126</v>
      </c>
      <c r="F137" s="11">
        <v>0</v>
      </c>
      <c r="G137" s="11">
        <v>700680</v>
      </c>
      <c r="H137" s="11">
        <v>36550.19</v>
      </c>
      <c r="I137" s="11">
        <v>0</v>
      </c>
      <c r="J137" s="11">
        <v>0</v>
      </c>
      <c r="K137" s="11">
        <f t="shared" si="9"/>
        <v>737230.19</v>
      </c>
      <c r="L137" s="36">
        <v>0</v>
      </c>
      <c r="M137" s="11">
        <f t="shared" si="8"/>
        <v>737230.19</v>
      </c>
      <c r="N137" s="12">
        <v>0</v>
      </c>
      <c r="O137" s="25"/>
      <c r="P137" s="26">
        <v>0</v>
      </c>
      <c r="Q137" s="12">
        <v>705523.34804559569</v>
      </c>
      <c r="R137" s="12">
        <v>73100</v>
      </c>
      <c r="S137" s="27">
        <v>0</v>
      </c>
      <c r="T137" s="27">
        <v>0</v>
      </c>
      <c r="U137" s="11">
        <f t="shared" si="10"/>
        <v>778623.34804559569</v>
      </c>
      <c r="V137" s="11"/>
      <c r="W137" s="11">
        <f t="shared" si="11"/>
        <v>778623.34804559569</v>
      </c>
      <c r="X137" s="11">
        <v>0</v>
      </c>
      <c r="Y137" s="11">
        <v>0</v>
      </c>
      <c r="Z137" s="11">
        <v>0</v>
      </c>
      <c r="AA137" s="11">
        <v>0</v>
      </c>
      <c r="AB137" s="11">
        <v>0</v>
      </c>
      <c r="AC137" s="14">
        <v>7029</v>
      </c>
      <c r="AD137" s="42">
        <v>99.684165599658556</v>
      </c>
      <c r="AE137">
        <v>262</v>
      </c>
    </row>
    <row r="138" spans="1:31" x14ac:dyDescent="0.25">
      <c r="A138" s="35" t="s">
        <v>275</v>
      </c>
      <c r="B138" s="35">
        <v>5</v>
      </c>
      <c r="C138" s="35" t="s">
        <v>276</v>
      </c>
      <c r="D138" s="35" t="s">
        <v>270</v>
      </c>
      <c r="E138" s="35" t="s">
        <v>1126</v>
      </c>
      <c r="F138" s="11">
        <v>0</v>
      </c>
      <c r="G138" s="11">
        <v>1215317</v>
      </c>
      <c r="H138" s="11">
        <v>63395.65</v>
      </c>
      <c r="I138" s="11">
        <v>0</v>
      </c>
      <c r="J138" s="11">
        <v>0</v>
      </c>
      <c r="K138" s="11">
        <f t="shared" si="9"/>
        <v>1278712.6499999999</v>
      </c>
      <c r="L138" s="36">
        <v>0</v>
      </c>
      <c r="M138" s="11">
        <f t="shared" si="8"/>
        <v>1278712.6499999999</v>
      </c>
      <c r="N138" s="12">
        <v>0</v>
      </c>
      <c r="O138" s="25"/>
      <c r="P138" s="26">
        <v>0</v>
      </c>
      <c r="Q138" s="12">
        <v>1223717.7010571577</v>
      </c>
      <c r="R138" s="12">
        <v>126791</v>
      </c>
      <c r="S138" s="27">
        <v>0</v>
      </c>
      <c r="T138" s="27">
        <v>0</v>
      </c>
      <c r="U138" s="11">
        <f t="shared" si="10"/>
        <v>1350508.7010571577</v>
      </c>
      <c r="V138" s="11"/>
      <c r="W138" s="11">
        <f t="shared" si="11"/>
        <v>1350508.7010571577</v>
      </c>
      <c r="X138" s="11">
        <v>0</v>
      </c>
      <c r="Y138" s="11">
        <v>0</v>
      </c>
      <c r="Z138" s="11">
        <v>0</v>
      </c>
      <c r="AA138" s="11">
        <v>0</v>
      </c>
      <c r="AB138" s="11">
        <v>0</v>
      </c>
      <c r="AC138" s="14">
        <v>11656</v>
      </c>
      <c r="AD138" s="42">
        <v>104.26535689773507</v>
      </c>
      <c r="AE138">
        <v>231</v>
      </c>
    </row>
    <row r="139" spans="1:31" x14ac:dyDescent="0.25">
      <c r="A139" s="35" t="s">
        <v>277</v>
      </c>
      <c r="B139" s="35">
        <v>8</v>
      </c>
      <c r="C139" s="35" t="s">
        <v>278</v>
      </c>
      <c r="D139" s="35" t="s">
        <v>270</v>
      </c>
      <c r="E139" s="35" t="s">
        <v>1126</v>
      </c>
      <c r="F139" s="11">
        <v>0</v>
      </c>
      <c r="G139" s="11">
        <v>696697</v>
      </c>
      <c r="H139" s="11">
        <v>36342.42</v>
      </c>
      <c r="I139" s="11">
        <v>0</v>
      </c>
      <c r="J139" s="11">
        <v>0</v>
      </c>
      <c r="K139" s="11">
        <f t="shared" si="9"/>
        <v>733039.42</v>
      </c>
      <c r="L139" s="36">
        <v>0</v>
      </c>
      <c r="M139" s="11">
        <f t="shared" si="8"/>
        <v>733039.42</v>
      </c>
      <c r="N139" s="12">
        <v>0</v>
      </c>
      <c r="O139" s="25"/>
      <c r="P139" s="26">
        <v>0</v>
      </c>
      <c r="Q139" s="12">
        <v>701512.81614049547</v>
      </c>
      <c r="R139" s="12">
        <v>72685</v>
      </c>
      <c r="S139" s="27">
        <v>0</v>
      </c>
      <c r="T139" s="27">
        <v>0</v>
      </c>
      <c r="U139" s="11">
        <f t="shared" si="10"/>
        <v>774197.81614049547</v>
      </c>
      <c r="V139" s="11"/>
      <c r="W139" s="11">
        <f t="shared" si="11"/>
        <v>774197.81614049547</v>
      </c>
      <c r="X139" s="11">
        <v>88015</v>
      </c>
      <c r="Y139" s="11">
        <v>16797</v>
      </c>
      <c r="Z139" s="11">
        <v>28384</v>
      </c>
      <c r="AA139" s="11">
        <v>42834</v>
      </c>
      <c r="AB139" s="11">
        <v>0</v>
      </c>
      <c r="AC139" s="14">
        <v>7497</v>
      </c>
      <c r="AD139" s="42">
        <v>92.930105375483521</v>
      </c>
      <c r="AE139">
        <v>303</v>
      </c>
    </row>
    <row r="140" spans="1:31" x14ac:dyDescent="0.25">
      <c r="A140" s="35" t="s">
        <v>279</v>
      </c>
      <c r="B140" s="35">
        <v>6</v>
      </c>
      <c r="C140" s="35" t="s">
        <v>280</v>
      </c>
      <c r="D140" s="35" t="s">
        <v>270</v>
      </c>
      <c r="E140" s="35" t="s">
        <v>1126</v>
      </c>
      <c r="F140" s="11">
        <v>0</v>
      </c>
      <c r="G140" s="11">
        <v>1287847</v>
      </c>
      <c r="H140" s="11">
        <v>67179.100000000006</v>
      </c>
      <c r="I140" s="11">
        <v>0</v>
      </c>
      <c r="J140" s="11">
        <v>0</v>
      </c>
      <c r="K140" s="11">
        <f t="shared" si="9"/>
        <v>1355026.1</v>
      </c>
      <c r="L140" s="36">
        <v>0</v>
      </c>
      <c r="M140" s="11">
        <f t="shared" si="8"/>
        <v>1355026.1</v>
      </c>
      <c r="N140" s="12">
        <v>0</v>
      </c>
      <c r="O140" s="25"/>
      <c r="P140" s="26">
        <v>0</v>
      </c>
      <c r="Q140" s="12">
        <v>1296749.0540767203</v>
      </c>
      <c r="R140" s="12">
        <v>134358</v>
      </c>
      <c r="S140" s="27">
        <v>0</v>
      </c>
      <c r="T140" s="27">
        <v>0</v>
      </c>
      <c r="U140" s="11">
        <f t="shared" si="10"/>
        <v>1431107.0540767203</v>
      </c>
      <c r="V140" s="11"/>
      <c r="W140" s="11">
        <f t="shared" si="11"/>
        <v>1431107.0540767203</v>
      </c>
      <c r="X140" s="11">
        <v>0</v>
      </c>
      <c r="Y140" s="11">
        <v>0</v>
      </c>
      <c r="Z140" s="11">
        <v>0</v>
      </c>
      <c r="AA140" s="11">
        <v>0</v>
      </c>
      <c r="AB140" s="11">
        <v>2304</v>
      </c>
      <c r="AC140" s="14">
        <v>5924</v>
      </c>
      <c r="AD140" s="42">
        <v>217.39483457123566</v>
      </c>
      <c r="AE140">
        <v>57</v>
      </c>
    </row>
    <row r="141" spans="1:31" x14ac:dyDescent="0.25">
      <c r="A141" s="35" t="s">
        <v>281</v>
      </c>
      <c r="B141" s="35">
        <v>5</v>
      </c>
      <c r="C141" s="35" t="s">
        <v>282</v>
      </c>
      <c r="D141" s="35" t="s">
        <v>270</v>
      </c>
      <c r="E141" s="35" t="s">
        <v>1126</v>
      </c>
      <c r="F141" s="11">
        <v>0</v>
      </c>
      <c r="G141" s="11">
        <v>199509</v>
      </c>
      <c r="H141" s="11">
        <v>10407.16</v>
      </c>
      <c r="I141" s="11">
        <v>0</v>
      </c>
      <c r="J141" s="11">
        <v>0</v>
      </c>
      <c r="K141" s="11">
        <f t="shared" si="9"/>
        <v>209916.16</v>
      </c>
      <c r="L141" s="36">
        <v>0</v>
      </c>
      <c r="M141" s="11">
        <f t="shared" si="8"/>
        <v>209916.16</v>
      </c>
      <c r="N141" s="12">
        <v>0</v>
      </c>
      <c r="O141" s="25"/>
      <c r="P141" s="26">
        <v>0</v>
      </c>
      <c r="Q141" s="12">
        <v>200888.07679001649</v>
      </c>
      <c r="R141" s="12">
        <v>20814</v>
      </c>
      <c r="S141" s="27">
        <v>0</v>
      </c>
      <c r="T141" s="27">
        <v>0</v>
      </c>
      <c r="U141" s="11">
        <f t="shared" si="10"/>
        <v>221702.07679001649</v>
      </c>
      <c r="V141" s="11"/>
      <c r="W141" s="11">
        <f t="shared" si="11"/>
        <v>221702.07679001649</v>
      </c>
      <c r="X141" s="11">
        <v>0</v>
      </c>
      <c r="Y141" s="11">
        <v>0</v>
      </c>
      <c r="Z141" s="11">
        <v>0</v>
      </c>
      <c r="AA141" s="11">
        <v>0</v>
      </c>
      <c r="AB141" s="11">
        <v>0</v>
      </c>
      <c r="AC141" s="14">
        <v>1804</v>
      </c>
      <c r="AD141" s="42">
        <v>110.59257206208426</v>
      </c>
      <c r="AE141">
        <v>204</v>
      </c>
    </row>
    <row r="142" spans="1:31" x14ac:dyDescent="0.25">
      <c r="A142" s="35" t="s">
        <v>283</v>
      </c>
      <c r="B142" s="35">
        <v>5</v>
      </c>
      <c r="C142" s="35" t="s">
        <v>284</v>
      </c>
      <c r="D142" s="35" t="s">
        <v>270</v>
      </c>
      <c r="E142" s="35" t="s">
        <v>1126</v>
      </c>
      <c r="F142" s="11">
        <v>37006610</v>
      </c>
      <c r="G142" s="11">
        <v>64080353</v>
      </c>
      <c r="H142" s="11">
        <v>5273088.59</v>
      </c>
      <c r="I142" s="11">
        <v>0</v>
      </c>
      <c r="J142" s="11">
        <v>0</v>
      </c>
      <c r="K142" s="11">
        <f t="shared" si="9"/>
        <v>106360051.59</v>
      </c>
      <c r="L142" s="36">
        <v>18955000</v>
      </c>
      <c r="M142" s="11">
        <f t="shared" si="8"/>
        <v>125315051.59</v>
      </c>
      <c r="N142" s="12">
        <v>0</v>
      </c>
      <c r="O142" s="25"/>
      <c r="P142" s="26">
        <v>0</v>
      </c>
      <c r="Q142" s="12">
        <v>101785711.85066114</v>
      </c>
      <c r="R142" s="12">
        <v>10546177</v>
      </c>
      <c r="S142" s="27">
        <v>0</v>
      </c>
      <c r="T142" s="27">
        <v>0</v>
      </c>
      <c r="U142" s="11">
        <f t="shared" si="10"/>
        <v>112331888.85066114</v>
      </c>
      <c r="V142" s="11"/>
      <c r="W142" s="11">
        <f t="shared" si="11"/>
        <v>112331888.85066114</v>
      </c>
      <c r="X142" s="11">
        <v>1085439</v>
      </c>
      <c r="Y142" s="11">
        <v>0</v>
      </c>
      <c r="Z142" s="11">
        <v>244601</v>
      </c>
      <c r="AA142" s="11">
        <v>840838</v>
      </c>
      <c r="AB142" s="11">
        <v>0</v>
      </c>
      <c r="AC142" s="14">
        <v>71773</v>
      </c>
      <c r="AD142" s="42">
        <v>1408.4260515792846</v>
      </c>
      <c r="AE142">
        <v>4</v>
      </c>
    </row>
    <row r="143" spans="1:31" x14ac:dyDescent="0.25">
      <c r="A143" s="35" t="s">
        <v>285</v>
      </c>
      <c r="B143" s="35">
        <v>6</v>
      </c>
      <c r="C143" s="35" t="s">
        <v>286</v>
      </c>
      <c r="D143" s="35" t="s">
        <v>270</v>
      </c>
      <c r="E143" s="35" t="s">
        <v>1127</v>
      </c>
      <c r="F143" s="11">
        <v>0</v>
      </c>
      <c r="G143" s="11">
        <v>8775844</v>
      </c>
      <c r="H143" s="11">
        <v>457782.11</v>
      </c>
      <c r="I143" s="11">
        <v>0</v>
      </c>
      <c r="J143" s="11">
        <v>0</v>
      </c>
      <c r="K143" s="11">
        <f t="shared" si="9"/>
        <v>9233626.1099999994</v>
      </c>
      <c r="L143" s="36">
        <v>0</v>
      </c>
      <c r="M143" s="11">
        <f t="shared" si="8"/>
        <v>9233626.1099999994</v>
      </c>
      <c r="N143" s="12">
        <v>0</v>
      </c>
      <c r="O143" s="25"/>
      <c r="P143" s="26">
        <v>0</v>
      </c>
      <c r="Q143" s="12">
        <v>8836505.7384338826</v>
      </c>
      <c r="R143" s="12">
        <v>915564</v>
      </c>
      <c r="S143" s="27">
        <v>0</v>
      </c>
      <c r="T143" s="27">
        <v>0</v>
      </c>
      <c r="U143" s="11">
        <f t="shared" si="10"/>
        <v>9752069.7384338826</v>
      </c>
      <c r="V143" s="11"/>
      <c r="W143" s="11">
        <f t="shared" si="11"/>
        <v>9752069.7384338826</v>
      </c>
      <c r="X143" s="11">
        <v>0</v>
      </c>
      <c r="Y143" s="11">
        <v>0</v>
      </c>
      <c r="Z143" s="11">
        <v>0</v>
      </c>
      <c r="AA143" s="11">
        <v>0</v>
      </c>
      <c r="AB143" s="11">
        <v>27104</v>
      </c>
      <c r="AC143" s="14">
        <v>75474</v>
      </c>
      <c r="AD143" s="42">
        <v>116.27638657020961</v>
      </c>
      <c r="AE143">
        <v>186</v>
      </c>
    </row>
    <row r="144" spans="1:31" x14ac:dyDescent="0.25">
      <c r="A144" s="35" t="s">
        <v>287</v>
      </c>
      <c r="B144" s="35">
        <v>4</v>
      </c>
      <c r="C144" s="35" t="s">
        <v>288</v>
      </c>
      <c r="D144" s="35" t="s">
        <v>270</v>
      </c>
      <c r="E144" s="35" t="s">
        <v>1126</v>
      </c>
      <c r="F144" s="11">
        <v>179562</v>
      </c>
      <c r="G144" s="11">
        <v>646778</v>
      </c>
      <c r="H144" s="11">
        <v>43105.1</v>
      </c>
      <c r="I144" s="11">
        <v>0</v>
      </c>
      <c r="J144" s="11">
        <v>0</v>
      </c>
      <c r="K144" s="11">
        <f t="shared" si="9"/>
        <v>869445.1</v>
      </c>
      <c r="L144" s="36">
        <v>0</v>
      </c>
      <c r="M144" s="11">
        <f t="shared" si="8"/>
        <v>869445.1</v>
      </c>
      <c r="N144" s="12">
        <v>0</v>
      </c>
      <c r="O144" s="25"/>
      <c r="P144" s="26">
        <v>0</v>
      </c>
      <c r="Q144" s="12">
        <v>832051.95442141569</v>
      </c>
      <c r="R144" s="12">
        <v>86210</v>
      </c>
      <c r="S144" s="27">
        <v>0</v>
      </c>
      <c r="T144" s="27">
        <v>0</v>
      </c>
      <c r="U144" s="11">
        <f t="shared" si="10"/>
        <v>918261.95442141569</v>
      </c>
      <c r="V144" s="11"/>
      <c r="W144" s="11">
        <f t="shared" si="11"/>
        <v>918261.95442141569</v>
      </c>
      <c r="X144" s="11">
        <v>0</v>
      </c>
      <c r="Y144" s="11">
        <v>0</v>
      </c>
      <c r="Z144" s="11">
        <v>0</v>
      </c>
      <c r="AA144" s="11">
        <v>0</v>
      </c>
      <c r="AB144" s="11">
        <v>0</v>
      </c>
      <c r="AC144" s="14">
        <v>1539</v>
      </c>
      <c r="AD144" s="42">
        <v>536.93307342430148</v>
      </c>
      <c r="AE144">
        <v>13</v>
      </c>
    </row>
    <row r="145" spans="1:31" x14ac:dyDescent="0.25">
      <c r="A145" s="35" t="s">
        <v>289</v>
      </c>
      <c r="B145" s="35">
        <v>4</v>
      </c>
      <c r="C145" s="35" t="s">
        <v>290</v>
      </c>
      <c r="D145" s="35" t="s">
        <v>270</v>
      </c>
      <c r="E145" s="35" t="s">
        <v>1126</v>
      </c>
      <c r="F145" s="11">
        <v>0</v>
      </c>
      <c r="G145" s="11">
        <v>430580</v>
      </c>
      <c r="H145" s="11">
        <v>22460.73</v>
      </c>
      <c r="I145" s="11">
        <v>0</v>
      </c>
      <c r="J145" s="11">
        <v>0</v>
      </c>
      <c r="K145" s="11">
        <f t="shared" si="9"/>
        <v>453040.73</v>
      </c>
      <c r="L145" s="36">
        <v>0</v>
      </c>
      <c r="M145" s="11">
        <f t="shared" si="8"/>
        <v>453040.73</v>
      </c>
      <c r="N145" s="12">
        <v>0</v>
      </c>
      <c r="O145" s="25"/>
      <c r="P145" s="26">
        <v>0</v>
      </c>
      <c r="Q145" s="12">
        <v>433556.32128999342</v>
      </c>
      <c r="R145" s="12">
        <v>44921</v>
      </c>
      <c r="S145" s="27">
        <v>0</v>
      </c>
      <c r="T145" s="27">
        <v>0</v>
      </c>
      <c r="U145" s="11">
        <f t="shared" si="10"/>
        <v>478477.32128999342</v>
      </c>
      <c r="V145" s="11"/>
      <c r="W145" s="11">
        <f t="shared" si="11"/>
        <v>478477.32128999342</v>
      </c>
      <c r="X145" s="11">
        <v>0</v>
      </c>
      <c r="Y145" s="11">
        <v>0</v>
      </c>
      <c r="Z145" s="11">
        <v>0</v>
      </c>
      <c r="AA145" s="11">
        <v>0</v>
      </c>
      <c r="AB145" s="11">
        <v>0</v>
      </c>
      <c r="AC145" s="14">
        <v>5321</v>
      </c>
      <c r="AD145" s="42">
        <v>80.920879533922189</v>
      </c>
      <c r="AE145">
        <v>400</v>
      </c>
    </row>
    <row r="146" spans="1:31" x14ac:dyDescent="0.25">
      <c r="A146" s="35" t="s">
        <v>291</v>
      </c>
      <c r="B146" s="35">
        <v>6</v>
      </c>
      <c r="C146" s="35" t="s">
        <v>292</v>
      </c>
      <c r="D146" s="35" t="s">
        <v>270</v>
      </c>
      <c r="E146" s="35" t="s">
        <v>1126</v>
      </c>
      <c r="F146" s="11">
        <v>0</v>
      </c>
      <c r="G146" s="11">
        <v>1195418</v>
      </c>
      <c r="H146" s="11">
        <v>62357.65</v>
      </c>
      <c r="I146" s="11">
        <v>0</v>
      </c>
      <c r="J146" s="11">
        <v>0</v>
      </c>
      <c r="K146" s="11">
        <f t="shared" si="9"/>
        <v>1257775.6499999999</v>
      </c>
      <c r="L146" s="36">
        <v>0</v>
      </c>
      <c r="M146" s="11">
        <f t="shared" si="8"/>
        <v>1257775.6499999999</v>
      </c>
      <c r="N146" s="12">
        <v>0</v>
      </c>
      <c r="O146" s="25"/>
      <c r="P146" s="26">
        <v>0</v>
      </c>
      <c r="Q146" s="12">
        <v>1203681.1521293172</v>
      </c>
      <c r="R146" s="12">
        <v>124715</v>
      </c>
      <c r="S146" s="27">
        <v>0</v>
      </c>
      <c r="T146" s="27">
        <v>0</v>
      </c>
      <c r="U146" s="11">
        <f t="shared" si="10"/>
        <v>1328396.1521293172</v>
      </c>
      <c r="V146" s="11"/>
      <c r="W146" s="11">
        <f t="shared" si="11"/>
        <v>1328396.1521293172</v>
      </c>
      <c r="X146" s="11">
        <v>0</v>
      </c>
      <c r="Y146" s="11">
        <v>0</v>
      </c>
      <c r="Z146" s="11">
        <v>0</v>
      </c>
      <c r="AA146" s="11">
        <v>0</v>
      </c>
      <c r="AB146" s="11">
        <v>0</v>
      </c>
      <c r="AC146" s="14">
        <v>14121</v>
      </c>
      <c r="AD146" s="42">
        <v>84.655336024360878</v>
      </c>
      <c r="AE146">
        <v>371</v>
      </c>
    </row>
    <row r="147" spans="1:31" x14ac:dyDescent="0.25">
      <c r="A147" s="35" t="s">
        <v>293</v>
      </c>
      <c r="B147" s="35">
        <v>6</v>
      </c>
      <c r="C147" s="35" t="s">
        <v>294</v>
      </c>
      <c r="D147" s="35" t="s">
        <v>270</v>
      </c>
      <c r="E147" s="35" t="s">
        <v>1126</v>
      </c>
      <c r="F147" s="11">
        <v>0</v>
      </c>
      <c r="G147" s="11">
        <v>282773</v>
      </c>
      <c r="H147" s="11">
        <v>14750.54</v>
      </c>
      <c r="I147" s="11">
        <v>0</v>
      </c>
      <c r="J147" s="11">
        <v>0</v>
      </c>
      <c r="K147" s="11">
        <f t="shared" si="9"/>
        <v>297523.53999999998</v>
      </c>
      <c r="L147" s="36">
        <v>0</v>
      </c>
      <c r="M147" s="11">
        <f t="shared" si="8"/>
        <v>297523.53999999998</v>
      </c>
      <c r="N147" s="12">
        <v>0</v>
      </c>
      <c r="O147" s="25"/>
      <c r="P147" s="26">
        <v>0</v>
      </c>
      <c r="Q147" s="12">
        <v>284727.62701503857</v>
      </c>
      <c r="R147" s="12">
        <v>29501</v>
      </c>
      <c r="S147" s="27">
        <v>0</v>
      </c>
      <c r="T147" s="27">
        <v>0</v>
      </c>
      <c r="U147" s="11">
        <f t="shared" si="10"/>
        <v>314228.62701503857</v>
      </c>
      <c r="V147" s="11"/>
      <c r="W147" s="11">
        <f t="shared" si="11"/>
        <v>314228.62701503857</v>
      </c>
      <c r="X147" s="11">
        <v>0</v>
      </c>
      <c r="Y147" s="11">
        <v>0</v>
      </c>
      <c r="Z147" s="11">
        <v>0</v>
      </c>
      <c r="AA147" s="11">
        <v>0</v>
      </c>
      <c r="AB147" s="11">
        <v>0</v>
      </c>
      <c r="AC147" s="14">
        <v>2224</v>
      </c>
      <c r="AD147" s="42">
        <v>127.14613309352518</v>
      </c>
      <c r="AE147">
        <v>152</v>
      </c>
    </row>
    <row r="148" spans="1:31" x14ac:dyDescent="0.25">
      <c r="A148" s="35" t="s">
        <v>295</v>
      </c>
      <c r="B148" s="35">
        <v>5</v>
      </c>
      <c r="C148" s="35" t="s">
        <v>296</v>
      </c>
      <c r="D148" s="35" t="s">
        <v>270</v>
      </c>
      <c r="E148" s="35" t="s">
        <v>1126</v>
      </c>
      <c r="F148" s="11">
        <v>0</v>
      </c>
      <c r="G148" s="11">
        <v>2678496</v>
      </c>
      <c r="H148" s="11">
        <v>139720.75</v>
      </c>
      <c r="I148" s="11">
        <v>0</v>
      </c>
      <c r="J148" s="11">
        <v>0</v>
      </c>
      <c r="K148" s="11">
        <f t="shared" si="9"/>
        <v>2818216.75</v>
      </c>
      <c r="L148" s="36">
        <v>0</v>
      </c>
      <c r="M148" s="11">
        <f t="shared" si="8"/>
        <v>2818216.75</v>
      </c>
      <c r="N148" s="12">
        <v>0</v>
      </c>
      <c r="O148" s="25"/>
      <c r="P148" s="26">
        <v>0</v>
      </c>
      <c r="Q148" s="12">
        <v>2697010.7119465889</v>
      </c>
      <c r="R148" s="12">
        <v>279442</v>
      </c>
      <c r="S148" s="27">
        <v>0</v>
      </c>
      <c r="T148" s="27">
        <v>0</v>
      </c>
      <c r="U148" s="11">
        <f t="shared" si="10"/>
        <v>2976452.7119465889</v>
      </c>
      <c r="V148" s="11"/>
      <c r="W148" s="11">
        <f t="shared" si="11"/>
        <v>2976452.7119465889</v>
      </c>
      <c r="X148" s="11">
        <v>116087</v>
      </c>
      <c r="Y148" s="11">
        <v>0</v>
      </c>
      <c r="Z148" s="11">
        <v>31408</v>
      </c>
      <c r="AA148" s="11">
        <v>84679</v>
      </c>
      <c r="AB148" s="11">
        <v>0</v>
      </c>
      <c r="AC148" s="14">
        <v>11441</v>
      </c>
      <c r="AD148" s="42">
        <v>234.11380124115024</v>
      </c>
      <c r="AE148">
        <v>48</v>
      </c>
    </row>
    <row r="149" spans="1:31" x14ac:dyDescent="0.25">
      <c r="A149" s="35" t="s">
        <v>297</v>
      </c>
      <c r="B149" s="35">
        <v>4</v>
      </c>
      <c r="C149" s="35" t="s">
        <v>298</v>
      </c>
      <c r="D149" s="35" t="s">
        <v>270</v>
      </c>
      <c r="E149" s="35" t="s">
        <v>1126</v>
      </c>
      <c r="F149" s="11">
        <v>0</v>
      </c>
      <c r="G149" s="11">
        <v>5106459</v>
      </c>
      <c r="H149" s="11">
        <v>266372.73</v>
      </c>
      <c r="I149" s="11">
        <v>0</v>
      </c>
      <c r="J149" s="11">
        <v>0</v>
      </c>
      <c r="K149" s="11">
        <f t="shared" si="9"/>
        <v>5372831.7300000004</v>
      </c>
      <c r="L149" s="36">
        <v>0</v>
      </c>
      <c r="M149" s="11">
        <f t="shared" si="8"/>
        <v>5372831.7300000004</v>
      </c>
      <c r="N149" s="12">
        <v>0</v>
      </c>
      <c r="O149" s="25"/>
      <c r="P149" s="26">
        <v>0</v>
      </c>
      <c r="Q149" s="12">
        <v>5141756.6511639617</v>
      </c>
      <c r="R149" s="12">
        <v>532745</v>
      </c>
      <c r="S149" s="27">
        <v>0</v>
      </c>
      <c r="T149" s="27">
        <v>0</v>
      </c>
      <c r="U149" s="11">
        <f t="shared" si="10"/>
        <v>5674501.6511639617</v>
      </c>
      <c r="V149" s="11"/>
      <c r="W149" s="11">
        <f t="shared" si="11"/>
        <v>5674501.6511639617</v>
      </c>
      <c r="X149" s="11">
        <v>0</v>
      </c>
      <c r="Y149" s="11">
        <v>0</v>
      </c>
      <c r="Z149" s="11">
        <v>0</v>
      </c>
      <c r="AA149" s="11">
        <v>0</v>
      </c>
      <c r="AB149" s="11">
        <v>21538</v>
      </c>
      <c r="AC149" s="14">
        <v>65842</v>
      </c>
      <c r="AD149" s="42">
        <v>77.556255885301169</v>
      </c>
      <c r="AE149">
        <v>423</v>
      </c>
    </row>
    <row r="150" spans="1:31" x14ac:dyDescent="0.25">
      <c r="A150" s="35" t="s">
        <v>299</v>
      </c>
      <c r="B150" s="35">
        <v>6</v>
      </c>
      <c r="C150" s="35" t="s">
        <v>300</v>
      </c>
      <c r="D150" s="35" t="s">
        <v>270</v>
      </c>
      <c r="E150" s="35" t="s">
        <v>1126</v>
      </c>
      <c r="F150" s="11">
        <v>0</v>
      </c>
      <c r="G150" s="11">
        <v>1262215</v>
      </c>
      <c r="H150" s="11">
        <v>65842.039999999994</v>
      </c>
      <c r="I150" s="11">
        <v>0</v>
      </c>
      <c r="J150" s="11">
        <v>0</v>
      </c>
      <c r="K150" s="11">
        <f t="shared" si="9"/>
        <v>1328057.04</v>
      </c>
      <c r="L150" s="36">
        <v>0</v>
      </c>
      <c r="M150" s="11">
        <f t="shared" si="8"/>
        <v>1328057.04</v>
      </c>
      <c r="N150" s="12">
        <v>0</v>
      </c>
      <c r="O150" s="25"/>
      <c r="P150" s="26">
        <v>0</v>
      </c>
      <c r="Q150" s="12">
        <v>1270939.8766246669</v>
      </c>
      <c r="R150" s="12">
        <v>131684</v>
      </c>
      <c r="S150" s="27">
        <v>0</v>
      </c>
      <c r="T150" s="27">
        <v>0</v>
      </c>
      <c r="U150" s="11">
        <f t="shared" si="10"/>
        <v>1402623.8766246669</v>
      </c>
      <c r="V150" s="11"/>
      <c r="W150" s="11">
        <f t="shared" si="11"/>
        <v>1402623.8766246669</v>
      </c>
      <c r="X150" s="11">
        <v>0</v>
      </c>
      <c r="Y150" s="11">
        <v>0</v>
      </c>
      <c r="Z150" s="11">
        <v>0</v>
      </c>
      <c r="AA150" s="11">
        <v>0</v>
      </c>
      <c r="AB150" s="11">
        <v>5804</v>
      </c>
      <c r="AC150" s="14">
        <v>15360</v>
      </c>
      <c r="AD150" s="42">
        <v>82.175455729166671</v>
      </c>
      <c r="AE150">
        <v>388</v>
      </c>
    </row>
    <row r="151" spans="1:31" x14ac:dyDescent="0.25">
      <c r="A151" s="35" t="s">
        <v>301</v>
      </c>
      <c r="B151" s="35">
        <v>6</v>
      </c>
      <c r="C151" s="35" t="s">
        <v>302</v>
      </c>
      <c r="D151" s="35" t="s">
        <v>270</v>
      </c>
      <c r="E151" s="35" t="s">
        <v>1126</v>
      </c>
      <c r="F151" s="11">
        <v>0</v>
      </c>
      <c r="G151" s="11">
        <v>981024</v>
      </c>
      <c r="H151" s="11">
        <v>51174.02</v>
      </c>
      <c r="I151" s="11">
        <v>0</v>
      </c>
      <c r="J151" s="11">
        <v>0</v>
      </c>
      <c r="K151" s="11">
        <f t="shared" si="9"/>
        <v>1032198.02</v>
      </c>
      <c r="L151" s="36">
        <v>0</v>
      </c>
      <c r="M151" s="11">
        <f t="shared" si="8"/>
        <v>1032198.02</v>
      </c>
      <c r="N151" s="12">
        <v>0</v>
      </c>
      <c r="O151" s="25"/>
      <c r="P151" s="26">
        <v>0</v>
      </c>
      <c r="Q151" s="12">
        <v>987805.18495330599</v>
      </c>
      <c r="R151" s="12">
        <v>102348</v>
      </c>
      <c r="S151" s="27">
        <v>0</v>
      </c>
      <c r="T151" s="27">
        <v>0</v>
      </c>
      <c r="U151" s="11">
        <f t="shared" si="10"/>
        <v>1090153.1849533059</v>
      </c>
      <c r="V151" s="11"/>
      <c r="W151" s="11">
        <f t="shared" si="11"/>
        <v>1090153.1849533059</v>
      </c>
      <c r="X151" s="11">
        <v>0</v>
      </c>
      <c r="Y151" s="11">
        <v>0</v>
      </c>
      <c r="Z151" s="11">
        <v>0</v>
      </c>
      <c r="AA151" s="11">
        <v>0</v>
      </c>
      <c r="AB151" s="11">
        <v>0</v>
      </c>
      <c r="AC151" s="14">
        <v>12492</v>
      </c>
      <c r="AD151" s="42">
        <v>78.532180595581167</v>
      </c>
      <c r="AE151">
        <v>412</v>
      </c>
    </row>
    <row r="152" spans="1:31" x14ac:dyDescent="0.25">
      <c r="A152" s="35" t="s">
        <v>303</v>
      </c>
      <c r="B152" s="35">
        <v>5</v>
      </c>
      <c r="C152" s="35" t="s">
        <v>304</v>
      </c>
      <c r="D152" s="35" t="s">
        <v>270</v>
      </c>
      <c r="E152" s="35" t="s">
        <v>1126</v>
      </c>
      <c r="F152" s="11">
        <v>0</v>
      </c>
      <c r="G152" s="11">
        <v>754209</v>
      </c>
      <c r="H152" s="11">
        <v>39342.47</v>
      </c>
      <c r="I152" s="11">
        <v>0</v>
      </c>
      <c r="J152" s="11">
        <v>0</v>
      </c>
      <c r="K152" s="11">
        <f t="shared" si="9"/>
        <v>793551.47</v>
      </c>
      <c r="L152" s="36">
        <v>0</v>
      </c>
      <c r="M152" s="11">
        <f t="shared" si="8"/>
        <v>793551.47</v>
      </c>
      <c r="N152" s="12">
        <v>0</v>
      </c>
      <c r="O152" s="25"/>
      <c r="P152" s="26">
        <v>0</v>
      </c>
      <c r="Q152" s="12">
        <v>759422.3594310109</v>
      </c>
      <c r="R152" s="12">
        <v>78685</v>
      </c>
      <c r="S152" s="27">
        <v>0</v>
      </c>
      <c r="T152" s="27">
        <v>0</v>
      </c>
      <c r="U152" s="11">
        <f t="shared" si="10"/>
        <v>838107.3594310109</v>
      </c>
      <c r="V152" s="11"/>
      <c r="W152" s="11">
        <f t="shared" si="11"/>
        <v>838107.3594310109</v>
      </c>
      <c r="X152" s="11">
        <v>0</v>
      </c>
      <c r="Y152" s="11">
        <v>0</v>
      </c>
      <c r="Z152" s="11">
        <v>0</v>
      </c>
      <c r="AA152" s="11">
        <v>0</v>
      </c>
      <c r="AB152" s="11">
        <v>0</v>
      </c>
      <c r="AC152" s="14">
        <v>7467</v>
      </c>
      <c r="AD152" s="42">
        <v>101.00562474889514</v>
      </c>
      <c r="AE152">
        <v>251</v>
      </c>
    </row>
    <row r="153" spans="1:31" x14ac:dyDescent="0.25">
      <c r="A153" s="35" t="s">
        <v>305</v>
      </c>
      <c r="B153" s="35">
        <v>6</v>
      </c>
      <c r="C153" s="35" t="s">
        <v>306</v>
      </c>
      <c r="D153" s="35" t="s">
        <v>270</v>
      </c>
      <c r="E153" s="35" t="s">
        <v>1126</v>
      </c>
      <c r="F153" s="11">
        <v>0</v>
      </c>
      <c r="G153" s="11">
        <v>82742</v>
      </c>
      <c r="H153" s="11">
        <v>4316.1400000000003</v>
      </c>
      <c r="I153" s="11">
        <v>0</v>
      </c>
      <c r="J153" s="11">
        <v>0</v>
      </c>
      <c r="K153" s="11">
        <f t="shared" si="9"/>
        <v>87058.14</v>
      </c>
      <c r="L153" s="36">
        <v>0</v>
      </c>
      <c r="M153" s="11">
        <f t="shared" si="8"/>
        <v>87058.14</v>
      </c>
      <c r="N153" s="12">
        <v>0</v>
      </c>
      <c r="O153" s="25"/>
      <c r="P153" s="26">
        <v>0</v>
      </c>
      <c r="Q153" s="12">
        <v>83313.941976349655</v>
      </c>
      <c r="R153" s="12">
        <v>8632</v>
      </c>
      <c r="S153" s="27">
        <v>0</v>
      </c>
      <c r="T153" s="27">
        <v>0</v>
      </c>
      <c r="U153" s="11">
        <f t="shared" si="10"/>
        <v>91945.941976349655</v>
      </c>
      <c r="V153" s="11"/>
      <c r="W153" s="11">
        <f t="shared" si="11"/>
        <v>91945.941976349655</v>
      </c>
      <c r="X153" s="11">
        <v>0</v>
      </c>
      <c r="Y153" s="11">
        <v>0</v>
      </c>
      <c r="Z153" s="11">
        <v>0</v>
      </c>
      <c r="AA153" s="11">
        <v>0</v>
      </c>
      <c r="AB153" s="11">
        <v>0</v>
      </c>
      <c r="AC153" s="14">
        <v>923</v>
      </c>
      <c r="AD153" s="42">
        <v>89.644637053087763</v>
      </c>
      <c r="AE153">
        <v>329</v>
      </c>
    </row>
    <row r="154" spans="1:31" x14ac:dyDescent="0.25">
      <c r="A154" s="35" t="s">
        <v>307</v>
      </c>
      <c r="B154" s="35">
        <v>4</v>
      </c>
      <c r="C154" s="35" t="s">
        <v>308</v>
      </c>
      <c r="D154" s="35" t="s">
        <v>270</v>
      </c>
      <c r="E154" s="35" t="s">
        <v>1126</v>
      </c>
      <c r="F154" s="11">
        <v>0</v>
      </c>
      <c r="G154" s="11">
        <v>318210</v>
      </c>
      <c r="H154" s="11">
        <v>16599.07</v>
      </c>
      <c r="I154" s="11">
        <v>0</v>
      </c>
      <c r="J154" s="11">
        <v>0</v>
      </c>
      <c r="K154" s="11">
        <f t="shared" si="9"/>
        <v>334809.07</v>
      </c>
      <c r="L154" s="36">
        <v>0</v>
      </c>
      <c r="M154" s="11">
        <f t="shared" si="8"/>
        <v>334809.07</v>
      </c>
      <c r="N154" s="12">
        <v>0</v>
      </c>
      <c r="O154" s="25"/>
      <c r="P154" s="26">
        <v>0</v>
      </c>
      <c r="Q154" s="12">
        <v>320409.58009589114</v>
      </c>
      <c r="R154" s="12">
        <v>33198</v>
      </c>
      <c r="S154" s="27">
        <v>0</v>
      </c>
      <c r="T154" s="27">
        <v>0</v>
      </c>
      <c r="U154" s="11">
        <f t="shared" si="10"/>
        <v>353607.58009589114</v>
      </c>
      <c r="V154" s="11"/>
      <c r="W154" s="11">
        <f t="shared" si="11"/>
        <v>353607.58009589114</v>
      </c>
      <c r="X154" s="11">
        <v>94961</v>
      </c>
      <c r="Y154" s="11">
        <v>0</v>
      </c>
      <c r="Z154" s="11">
        <v>46172</v>
      </c>
      <c r="AA154" s="11">
        <v>48789</v>
      </c>
      <c r="AB154" s="11">
        <v>0</v>
      </c>
      <c r="AC154" s="14">
        <v>1973</v>
      </c>
      <c r="AD154" s="42">
        <v>161.28231120121643</v>
      </c>
      <c r="AE154">
        <v>99</v>
      </c>
    </row>
    <row r="155" spans="1:31" x14ac:dyDescent="0.25">
      <c r="A155" s="35" t="s">
        <v>309</v>
      </c>
      <c r="B155" s="35">
        <v>5</v>
      </c>
      <c r="C155" s="35" t="s">
        <v>310</v>
      </c>
      <c r="D155" s="35" t="s">
        <v>270</v>
      </c>
      <c r="E155" s="35" t="s">
        <v>1126</v>
      </c>
      <c r="F155" s="11">
        <v>285689</v>
      </c>
      <c r="G155" s="11">
        <v>896228</v>
      </c>
      <c r="H155" s="11">
        <v>61653.38</v>
      </c>
      <c r="I155" s="11">
        <v>0</v>
      </c>
      <c r="J155" s="11">
        <v>0</v>
      </c>
      <c r="K155" s="11">
        <f t="shared" si="9"/>
        <v>1243570.3799999999</v>
      </c>
      <c r="L155" s="36">
        <v>0</v>
      </c>
      <c r="M155" s="11">
        <f t="shared" si="8"/>
        <v>1243570.3799999999</v>
      </c>
      <c r="N155" s="12">
        <v>0</v>
      </c>
      <c r="O155" s="25"/>
      <c r="P155" s="26">
        <v>0</v>
      </c>
      <c r="Q155" s="12">
        <v>1190086.8284409521</v>
      </c>
      <c r="R155" s="12">
        <v>123307</v>
      </c>
      <c r="S155" s="27">
        <v>0</v>
      </c>
      <c r="T155" s="27">
        <v>0</v>
      </c>
      <c r="U155" s="11">
        <f t="shared" si="10"/>
        <v>1313393.8284409521</v>
      </c>
      <c r="V155" s="11"/>
      <c r="W155" s="11">
        <f t="shared" si="11"/>
        <v>1313393.8284409521</v>
      </c>
      <c r="X155" s="11">
        <v>0</v>
      </c>
      <c r="Y155" s="11">
        <v>0</v>
      </c>
      <c r="Z155" s="11">
        <v>0</v>
      </c>
      <c r="AA155" s="11">
        <v>0</v>
      </c>
      <c r="AB155" s="11">
        <v>0</v>
      </c>
      <c r="AC155" s="14">
        <v>3139</v>
      </c>
      <c r="AD155" s="42">
        <v>376.52660082828925</v>
      </c>
      <c r="AE155">
        <v>29</v>
      </c>
    </row>
    <row r="156" spans="1:31" x14ac:dyDescent="0.25">
      <c r="A156" s="35" t="s">
        <v>311</v>
      </c>
      <c r="B156" s="35">
        <v>4</v>
      </c>
      <c r="C156" s="35" t="s">
        <v>312</v>
      </c>
      <c r="D156" s="35" t="s">
        <v>270</v>
      </c>
      <c r="E156" s="35" t="s">
        <v>1126</v>
      </c>
      <c r="F156" s="11">
        <v>121171</v>
      </c>
      <c r="G156" s="11">
        <v>1954478</v>
      </c>
      <c r="H156" s="11">
        <v>108273.91</v>
      </c>
      <c r="I156" s="11">
        <v>0</v>
      </c>
      <c r="J156" s="11">
        <v>0</v>
      </c>
      <c r="K156" s="11">
        <f t="shared" si="9"/>
        <v>2183922.91</v>
      </c>
      <c r="L156" s="36">
        <v>0</v>
      </c>
      <c r="M156" s="11">
        <f t="shared" si="8"/>
        <v>2183922.91</v>
      </c>
      <c r="N156" s="12">
        <v>0</v>
      </c>
      <c r="O156" s="25"/>
      <c r="P156" s="26">
        <v>0</v>
      </c>
      <c r="Q156" s="12">
        <v>2089996.6202082159</v>
      </c>
      <c r="R156" s="12">
        <v>216548</v>
      </c>
      <c r="S156" s="27">
        <v>0</v>
      </c>
      <c r="T156" s="27">
        <v>0</v>
      </c>
      <c r="U156" s="11">
        <f t="shared" si="10"/>
        <v>2306544.6202082159</v>
      </c>
      <c r="V156" s="11"/>
      <c r="W156" s="11">
        <f t="shared" si="11"/>
        <v>2306544.6202082159</v>
      </c>
      <c r="X156" s="11">
        <v>0</v>
      </c>
      <c r="Y156" s="11">
        <v>0</v>
      </c>
      <c r="Z156" s="11">
        <v>0</v>
      </c>
      <c r="AA156" s="11">
        <v>0</v>
      </c>
      <c r="AB156" s="11">
        <v>7885</v>
      </c>
      <c r="AC156" s="14">
        <v>21542</v>
      </c>
      <c r="AD156" s="42">
        <v>96.353588339058589</v>
      </c>
      <c r="AE156">
        <v>277</v>
      </c>
    </row>
    <row r="157" spans="1:31" x14ac:dyDescent="0.25">
      <c r="A157" s="35" t="s">
        <v>313</v>
      </c>
      <c r="B157" s="35">
        <v>5</v>
      </c>
      <c r="C157" s="35" t="s">
        <v>314</v>
      </c>
      <c r="D157" s="35" t="s">
        <v>270</v>
      </c>
      <c r="E157" s="35" t="s">
        <v>1126</v>
      </c>
      <c r="F157" s="11">
        <v>0</v>
      </c>
      <c r="G157" s="11">
        <v>456320</v>
      </c>
      <c r="H157" s="11">
        <v>23803.42</v>
      </c>
      <c r="I157" s="11">
        <v>0</v>
      </c>
      <c r="J157" s="11">
        <v>0</v>
      </c>
      <c r="K157" s="11">
        <f t="shared" si="9"/>
        <v>480123.42</v>
      </c>
      <c r="L157" s="36">
        <v>0</v>
      </c>
      <c r="M157" s="11">
        <f t="shared" si="8"/>
        <v>480123.42</v>
      </c>
      <c r="N157" s="12">
        <v>0</v>
      </c>
      <c r="O157" s="25"/>
      <c r="P157" s="26">
        <v>0</v>
      </c>
      <c r="Q157" s="12">
        <v>459474.24527625483</v>
      </c>
      <c r="R157" s="12">
        <v>47607</v>
      </c>
      <c r="S157" s="27">
        <v>0</v>
      </c>
      <c r="T157" s="27">
        <v>0</v>
      </c>
      <c r="U157" s="11">
        <f t="shared" si="10"/>
        <v>507081.24527625483</v>
      </c>
      <c r="V157" s="11"/>
      <c r="W157" s="11">
        <f t="shared" si="11"/>
        <v>507081.24527625483</v>
      </c>
      <c r="X157" s="11">
        <v>0</v>
      </c>
      <c r="Y157" s="11">
        <v>0</v>
      </c>
      <c r="Z157" s="11">
        <v>0</v>
      </c>
      <c r="AA157" s="11">
        <v>0</v>
      </c>
      <c r="AB157" s="11">
        <v>0</v>
      </c>
      <c r="AC157" s="14">
        <v>4329</v>
      </c>
      <c r="AD157" s="42">
        <v>105.41002541002541</v>
      </c>
      <c r="AE157">
        <v>225</v>
      </c>
    </row>
    <row r="158" spans="1:31" x14ac:dyDescent="0.25">
      <c r="A158" s="35" t="s">
        <v>315</v>
      </c>
      <c r="B158" s="35">
        <v>6</v>
      </c>
      <c r="C158" s="35" t="s">
        <v>316</v>
      </c>
      <c r="D158" s="35" t="s">
        <v>270</v>
      </c>
      <c r="E158" s="35" t="s">
        <v>1126</v>
      </c>
      <c r="F158" s="11">
        <v>0</v>
      </c>
      <c r="G158" s="11">
        <v>557946</v>
      </c>
      <c r="H158" s="11">
        <v>29104.63</v>
      </c>
      <c r="I158" s="11">
        <v>0</v>
      </c>
      <c r="J158" s="11">
        <v>0</v>
      </c>
      <c r="K158" s="11">
        <f t="shared" si="9"/>
        <v>587050.63</v>
      </c>
      <c r="L158" s="36">
        <v>0</v>
      </c>
      <c r="M158" s="11">
        <f t="shared" si="8"/>
        <v>587050.63</v>
      </c>
      <c r="N158" s="12">
        <v>0</v>
      </c>
      <c r="O158" s="25"/>
      <c r="P158" s="26">
        <v>0</v>
      </c>
      <c r="Q158" s="12">
        <v>561802.72014135972</v>
      </c>
      <c r="R158" s="12">
        <v>58209</v>
      </c>
      <c r="S158" s="27">
        <v>0</v>
      </c>
      <c r="T158" s="27">
        <v>0</v>
      </c>
      <c r="U158" s="11">
        <f t="shared" si="10"/>
        <v>620011.72014135972</v>
      </c>
      <c r="V158" s="11"/>
      <c r="W158" s="11">
        <f t="shared" si="11"/>
        <v>620011.72014135972</v>
      </c>
      <c r="X158" s="11">
        <v>149908</v>
      </c>
      <c r="Y158" s="11">
        <v>0</v>
      </c>
      <c r="Z158" s="11">
        <v>77358</v>
      </c>
      <c r="AA158" s="11">
        <v>72550</v>
      </c>
      <c r="AB158" s="11">
        <v>0</v>
      </c>
      <c r="AC158" s="14">
        <v>3803</v>
      </c>
      <c r="AD158" s="42">
        <v>146.71206941887982</v>
      </c>
      <c r="AE158">
        <v>119</v>
      </c>
    </row>
    <row r="159" spans="1:31" x14ac:dyDescent="0.25">
      <c r="A159" s="35" t="s">
        <v>317</v>
      </c>
      <c r="B159" s="35">
        <v>5</v>
      </c>
      <c r="C159" s="38" t="s">
        <v>1136</v>
      </c>
      <c r="D159" s="35" t="s">
        <v>270</v>
      </c>
      <c r="E159" s="35" t="s">
        <v>1126</v>
      </c>
      <c r="F159" s="11">
        <v>0</v>
      </c>
      <c r="G159" s="11">
        <v>413704</v>
      </c>
      <c r="H159" s="11">
        <v>21580.41</v>
      </c>
      <c r="I159" s="11">
        <v>0</v>
      </c>
      <c r="J159" s="11">
        <v>0</v>
      </c>
      <c r="K159" s="11">
        <f t="shared" si="9"/>
        <v>435284.41</v>
      </c>
      <c r="L159" s="36">
        <v>0</v>
      </c>
      <c r="M159" s="11">
        <f t="shared" si="8"/>
        <v>435284.41</v>
      </c>
      <c r="N159" s="12">
        <v>0</v>
      </c>
      <c r="O159" s="25"/>
      <c r="P159" s="26">
        <v>0</v>
      </c>
      <c r="Q159" s="12">
        <v>416563.66840762564</v>
      </c>
      <c r="R159" s="12">
        <v>43161</v>
      </c>
      <c r="S159" s="27">
        <v>0</v>
      </c>
      <c r="T159" s="27">
        <v>0</v>
      </c>
      <c r="U159" s="11">
        <f t="shared" si="10"/>
        <v>459724.66840762564</v>
      </c>
      <c r="V159" s="11"/>
      <c r="W159" s="11">
        <f t="shared" si="11"/>
        <v>459724.66840762564</v>
      </c>
      <c r="X159" s="11">
        <v>0</v>
      </c>
      <c r="Y159" s="11">
        <v>0</v>
      </c>
      <c r="Z159" s="11">
        <v>0</v>
      </c>
      <c r="AA159" s="11">
        <v>0</v>
      </c>
      <c r="AB159" s="11">
        <v>0</v>
      </c>
      <c r="AC159" s="14">
        <v>4628</v>
      </c>
      <c r="AD159" s="42">
        <v>89.39152981849611</v>
      </c>
      <c r="AE159">
        <v>335</v>
      </c>
    </row>
    <row r="160" spans="1:31" x14ac:dyDescent="0.25">
      <c r="A160" s="35" t="s">
        <v>318</v>
      </c>
      <c r="B160" s="35">
        <v>6</v>
      </c>
      <c r="C160" s="35" t="s">
        <v>319</v>
      </c>
      <c r="D160" s="35" t="s">
        <v>270</v>
      </c>
      <c r="E160" s="35" t="s">
        <v>1126</v>
      </c>
      <c r="F160" s="11">
        <v>0</v>
      </c>
      <c r="G160" s="11">
        <v>341929</v>
      </c>
      <c r="H160" s="11">
        <v>17836.34</v>
      </c>
      <c r="I160" s="11">
        <v>0</v>
      </c>
      <c r="J160" s="11">
        <v>0</v>
      </c>
      <c r="K160" s="11">
        <f t="shared" si="9"/>
        <v>359765.34</v>
      </c>
      <c r="L160" s="36">
        <v>0</v>
      </c>
      <c r="M160" s="11">
        <f t="shared" si="8"/>
        <v>359765.34</v>
      </c>
      <c r="N160" s="12">
        <v>0</v>
      </c>
      <c r="O160" s="25"/>
      <c r="P160" s="26">
        <v>0</v>
      </c>
      <c r="Q160" s="12">
        <v>344292.53421516594</v>
      </c>
      <c r="R160" s="12">
        <v>35673</v>
      </c>
      <c r="S160" s="27">
        <v>0</v>
      </c>
      <c r="T160" s="27">
        <v>0</v>
      </c>
      <c r="U160" s="11">
        <f t="shared" si="10"/>
        <v>379965.53421516594</v>
      </c>
      <c r="V160" s="11"/>
      <c r="W160" s="11">
        <f t="shared" si="11"/>
        <v>379965.53421516594</v>
      </c>
      <c r="X160" s="11">
        <v>0</v>
      </c>
      <c r="Y160" s="11">
        <v>0</v>
      </c>
      <c r="Z160" s="11">
        <v>0</v>
      </c>
      <c r="AA160" s="11">
        <v>0</v>
      </c>
      <c r="AB160" s="11">
        <v>0</v>
      </c>
      <c r="AC160" s="14">
        <v>3913</v>
      </c>
      <c r="AD160" s="42">
        <v>87.382826475849726</v>
      </c>
      <c r="AE160">
        <v>351</v>
      </c>
    </row>
    <row r="161" spans="1:31" x14ac:dyDescent="0.25">
      <c r="A161" s="35" t="s">
        <v>320</v>
      </c>
      <c r="B161" s="35">
        <v>6</v>
      </c>
      <c r="C161" s="35" t="s">
        <v>321</v>
      </c>
      <c r="D161" s="35" t="s">
        <v>270</v>
      </c>
      <c r="E161" s="35" t="s">
        <v>1126</v>
      </c>
      <c r="F161" s="11">
        <v>0</v>
      </c>
      <c r="G161" s="11">
        <v>5499150</v>
      </c>
      <c r="H161" s="11">
        <v>286857.02</v>
      </c>
      <c r="I161" s="11">
        <v>0</v>
      </c>
      <c r="J161" s="11">
        <v>0</v>
      </c>
      <c r="K161" s="11">
        <f t="shared" si="9"/>
        <v>5786007.0199999996</v>
      </c>
      <c r="L161" s="36">
        <v>0</v>
      </c>
      <c r="M161" s="11">
        <f t="shared" si="8"/>
        <v>5786007.0199999996</v>
      </c>
      <c r="N161" s="12">
        <v>0</v>
      </c>
      <c r="O161" s="25"/>
      <c r="P161" s="26">
        <v>0</v>
      </c>
      <c r="Q161" s="12">
        <v>5537162.0702816369</v>
      </c>
      <c r="R161" s="12">
        <v>573714</v>
      </c>
      <c r="S161" s="27">
        <v>0</v>
      </c>
      <c r="T161" s="27">
        <v>0</v>
      </c>
      <c r="U161" s="11">
        <f t="shared" si="10"/>
        <v>6110876.0702816369</v>
      </c>
      <c r="V161" s="11"/>
      <c r="W161" s="11">
        <f t="shared" si="11"/>
        <v>6110876.0702816369</v>
      </c>
      <c r="X161" s="11">
        <v>0</v>
      </c>
      <c r="Y161" s="11">
        <v>0</v>
      </c>
      <c r="Z161" s="11">
        <v>0</v>
      </c>
      <c r="AA161" s="11">
        <v>0</v>
      </c>
      <c r="AB161" s="11">
        <v>0</v>
      </c>
      <c r="AC161" s="14">
        <v>37100</v>
      </c>
      <c r="AD161" s="42">
        <v>148.22506738544473</v>
      </c>
      <c r="AE161">
        <v>117</v>
      </c>
    </row>
    <row r="162" spans="1:31" x14ac:dyDescent="0.25">
      <c r="A162" s="35" t="s">
        <v>322</v>
      </c>
      <c r="B162" s="35">
        <v>8</v>
      </c>
      <c r="C162" s="35" t="s">
        <v>323</v>
      </c>
      <c r="D162" s="35" t="s">
        <v>270</v>
      </c>
      <c r="E162" s="35" t="s">
        <v>1126</v>
      </c>
      <c r="F162" s="11">
        <v>0</v>
      </c>
      <c r="G162" s="11">
        <v>887021</v>
      </c>
      <c r="H162" s="11">
        <v>46270.46</v>
      </c>
      <c r="I162" s="11">
        <v>0</v>
      </c>
      <c r="J162" s="11">
        <v>0</v>
      </c>
      <c r="K162" s="11">
        <f t="shared" si="9"/>
        <v>933291.46</v>
      </c>
      <c r="L162" s="36">
        <v>0</v>
      </c>
      <c r="M162" s="11">
        <f t="shared" si="8"/>
        <v>933291.46</v>
      </c>
      <c r="N162" s="12">
        <v>0</v>
      </c>
      <c r="O162" s="25"/>
      <c r="P162" s="26">
        <v>0</v>
      </c>
      <c r="Q162" s="12">
        <v>893152.40296105552</v>
      </c>
      <c r="R162" s="12">
        <v>92541</v>
      </c>
      <c r="S162" s="27">
        <v>0</v>
      </c>
      <c r="T162" s="27">
        <v>0</v>
      </c>
      <c r="U162" s="11">
        <f t="shared" si="10"/>
        <v>985693.40296105552</v>
      </c>
      <c r="V162" s="11"/>
      <c r="W162" s="11">
        <f t="shared" si="11"/>
        <v>985693.40296105552</v>
      </c>
      <c r="X162" s="11">
        <v>0</v>
      </c>
      <c r="Y162" s="11">
        <v>0</v>
      </c>
      <c r="Z162" s="11">
        <v>0</v>
      </c>
      <c r="AA162" s="11">
        <v>0</v>
      </c>
      <c r="AB162" s="11">
        <v>3945</v>
      </c>
      <c r="AC162" s="14">
        <v>10699</v>
      </c>
      <c r="AD162" s="42">
        <v>82.90690718758762</v>
      </c>
      <c r="AE162">
        <v>383</v>
      </c>
    </row>
    <row r="163" spans="1:31" x14ac:dyDescent="0.25">
      <c r="A163" s="35" t="s">
        <v>324</v>
      </c>
      <c r="B163" s="35">
        <v>5</v>
      </c>
      <c r="C163" s="35" t="s">
        <v>325</v>
      </c>
      <c r="D163" s="35" t="s">
        <v>270</v>
      </c>
      <c r="E163" s="35" t="s">
        <v>1126</v>
      </c>
      <c r="F163" s="11">
        <v>0</v>
      </c>
      <c r="G163" s="11">
        <v>887179</v>
      </c>
      <c r="H163" s="11">
        <v>46278.7</v>
      </c>
      <c r="I163" s="11">
        <v>0</v>
      </c>
      <c r="J163" s="11">
        <v>0</v>
      </c>
      <c r="K163" s="11">
        <f t="shared" si="9"/>
        <v>933457.7</v>
      </c>
      <c r="L163" s="36">
        <v>0</v>
      </c>
      <c r="M163" s="11">
        <f t="shared" si="8"/>
        <v>933457.7</v>
      </c>
      <c r="N163" s="12">
        <v>0</v>
      </c>
      <c r="O163" s="25"/>
      <c r="P163" s="26">
        <v>0</v>
      </c>
      <c r="Q163" s="12">
        <v>893311.49511295243</v>
      </c>
      <c r="R163" s="12">
        <v>92557</v>
      </c>
      <c r="S163" s="27">
        <v>0</v>
      </c>
      <c r="T163" s="27">
        <v>0</v>
      </c>
      <c r="U163" s="11">
        <f t="shared" si="10"/>
        <v>985868.49511295243</v>
      </c>
      <c r="V163" s="11"/>
      <c r="W163" s="11">
        <f t="shared" si="11"/>
        <v>985868.49511295243</v>
      </c>
      <c r="X163" s="11">
        <v>0</v>
      </c>
      <c r="Y163" s="11">
        <v>0</v>
      </c>
      <c r="Z163" s="11">
        <v>0</v>
      </c>
      <c r="AA163" s="11">
        <v>0</v>
      </c>
      <c r="AB163" s="11">
        <v>0</v>
      </c>
      <c r="AC163" s="14">
        <v>8291</v>
      </c>
      <c r="AD163" s="42">
        <v>107.00506573392836</v>
      </c>
      <c r="AE163">
        <v>217</v>
      </c>
    </row>
    <row r="164" spans="1:31" x14ac:dyDescent="0.25">
      <c r="A164" s="35" t="s">
        <v>326</v>
      </c>
      <c r="B164" s="35">
        <v>6</v>
      </c>
      <c r="C164" s="35" t="s">
        <v>327</v>
      </c>
      <c r="D164" s="35" t="s">
        <v>270</v>
      </c>
      <c r="E164" s="35" t="s">
        <v>1126</v>
      </c>
      <c r="F164" s="11">
        <v>0</v>
      </c>
      <c r="G164" s="11">
        <v>521473</v>
      </c>
      <c r="H164" s="11">
        <v>27202.06</v>
      </c>
      <c r="I164" s="11">
        <v>0</v>
      </c>
      <c r="J164" s="11">
        <v>0</v>
      </c>
      <c r="K164" s="11">
        <f t="shared" si="9"/>
        <v>548675.06000000006</v>
      </c>
      <c r="L164" s="36">
        <v>0</v>
      </c>
      <c r="M164" s="11">
        <f t="shared" si="8"/>
        <v>548675.06000000006</v>
      </c>
      <c r="N164" s="12">
        <v>0</v>
      </c>
      <c r="O164" s="25"/>
      <c r="P164" s="26">
        <v>0</v>
      </c>
      <c r="Q164" s="12">
        <v>525077.60586199258</v>
      </c>
      <c r="R164" s="12">
        <v>54404</v>
      </c>
      <c r="S164" s="27">
        <v>0</v>
      </c>
      <c r="T164" s="27">
        <v>0</v>
      </c>
      <c r="U164" s="11">
        <f t="shared" si="10"/>
        <v>579481.60586199258</v>
      </c>
      <c r="V164" s="11"/>
      <c r="W164" s="11">
        <f t="shared" si="11"/>
        <v>579481.60586199258</v>
      </c>
      <c r="X164" s="11">
        <v>0</v>
      </c>
      <c r="Y164" s="11">
        <v>0</v>
      </c>
      <c r="Z164" s="11">
        <v>0</v>
      </c>
      <c r="AA164" s="11">
        <v>0</v>
      </c>
      <c r="AB164" s="11">
        <v>0</v>
      </c>
      <c r="AC164" s="14">
        <v>5536</v>
      </c>
      <c r="AD164" s="42">
        <v>94.196712427745666</v>
      </c>
      <c r="AE164">
        <v>294</v>
      </c>
    </row>
    <row r="165" spans="1:31" x14ac:dyDescent="0.25">
      <c r="A165" s="35" t="s">
        <v>328</v>
      </c>
      <c r="B165" s="35">
        <v>6</v>
      </c>
      <c r="C165" s="35" t="s">
        <v>329</v>
      </c>
      <c r="D165" s="35" t="s">
        <v>270</v>
      </c>
      <c r="E165" s="35" t="s">
        <v>1126</v>
      </c>
      <c r="F165" s="11">
        <v>0</v>
      </c>
      <c r="G165" s="11">
        <v>720632</v>
      </c>
      <c r="H165" s="11">
        <v>37590.959999999999</v>
      </c>
      <c r="I165" s="11">
        <v>0</v>
      </c>
      <c r="J165" s="11">
        <v>0</v>
      </c>
      <c r="K165" s="11">
        <f t="shared" si="9"/>
        <v>758222.96</v>
      </c>
      <c r="L165" s="36">
        <v>0</v>
      </c>
      <c r="M165" s="11">
        <f t="shared" si="8"/>
        <v>758222.96</v>
      </c>
      <c r="N165" s="12">
        <v>0</v>
      </c>
      <c r="O165" s="25"/>
      <c r="P165" s="26">
        <v>0</v>
      </c>
      <c r="Q165" s="12">
        <v>725613.26332818647</v>
      </c>
      <c r="R165" s="12">
        <v>75182</v>
      </c>
      <c r="S165" s="27">
        <v>0</v>
      </c>
      <c r="T165" s="27">
        <v>0</v>
      </c>
      <c r="U165" s="11">
        <f t="shared" si="10"/>
        <v>800795.26332818647</v>
      </c>
      <c r="V165" s="11"/>
      <c r="W165" s="11">
        <f t="shared" si="11"/>
        <v>800795.26332818647</v>
      </c>
      <c r="X165" s="11">
        <v>0</v>
      </c>
      <c r="Y165" s="11">
        <v>0</v>
      </c>
      <c r="Z165" s="11">
        <v>0</v>
      </c>
      <c r="AA165" s="11">
        <v>0</v>
      </c>
      <c r="AB165" s="11">
        <v>0</v>
      </c>
      <c r="AC165" s="14">
        <v>6961</v>
      </c>
      <c r="AD165" s="42">
        <v>103.52420629219939</v>
      </c>
      <c r="AE165">
        <v>235</v>
      </c>
    </row>
    <row r="166" spans="1:31" x14ac:dyDescent="0.25">
      <c r="A166" s="35" t="s">
        <v>330</v>
      </c>
      <c r="B166" s="35">
        <v>6</v>
      </c>
      <c r="C166" s="35" t="s">
        <v>331</v>
      </c>
      <c r="D166" s="35" t="s">
        <v>270</v>
      </c>
      <c r="E166" s="35" t="s">
        <v>1126</v>
      </c>
      <c r="F166" s="11">
        <v>100</v>
      </c>
      <c r="G166" s="11">
        <v>2285</v>
      </c>
      <c r="H166" s="11">
        <v>124.41</v>
      </c>
      <c r="I166" s="11">
        <v>0</v>
      </c>
      <c r="J166" s="11">
        <v>0</v>
      </c>
      <c r="K166" s="11">
        <f t="shared" si="9"/>
        <v>2509.41</v>
      </c>
      <c r="L166" s="36">
        <v>0</v>
      </c>
      <c r="M166" s="11">
        <f t="shared" si="8"/>
        <v>2509.41</v>
      </c>
      <c r="N166" s="12">
        <v>0</v>
      </c>
      <c r="O166" s="25"/>
      <c r="P166" s="26">
        <v>0</v>
      </c>
      <c r="Q166" s="12">
        <v>2401.4859637619825</v>
      </c>
      <c r="R166" s="12">
        <v>249</v>
      </c>
      <c r="S166" s="27">
        <v>0</v>
      </c>
      <c r="T166" s="27">
        <v>0</v>
      </c>
      <c r="U166" s="11">
        <f t="shared" si="10"/>
        <v>2650.4859637619825</v>
      </c>
      <c r="V166" s="11"/>
      <c r="W166" s="11">
        <f t="shared" si="11"/>
        <v>2650.4859637619825</v>
      </c>
      <c r="X166" s="11">
        <v>0</v>
      </c>
      <c r="Y166" s="11">
        <v>0</v>
      </c>
      <c r="Z166" s="11">
        <v>0</v>
      </c>
      <c r="AA166" s="11">
        <v>0</v>
      </c>
      <c r="AB166" s="11">
        <v>0</v>
      </c>
      <c r="AC166" s="14">
        <v>7</v>
      </c>
      <c r="AD166" s="42">
        <v>340.71428571428572</v>
      </c>
      <c r="AE166">
        <v>33</v>
      </c>
    </row>
    <row r="167" spans="1:31" x14ac:dyDescent="0.25">
      <c r="A167" s="35" t="s">
        <v>332</v>
      </c>
      <c r="B167" s="35">
        <v>6</v>
      </c>
      <c r="C167" s="35" t="s">
        <v>333</v>
      </c>
      <c r="D167" s="35" t="s">
        <v>270</v>
      </c>
      <c r="E167" s="35" t="s">
        <v>1126</v>
      </c>
      <c r="F167" s="11">
        <v>0</v>
      </c>
      <c r="G167" s="11">
        <v>2231142</v>
      </c>
      <c r="H167" s="11">
        <v>116385.03</v>
      </c>
      <c r="I167" s="11">
        <v>0</v>
      </c>
      <c r="J167" s="11">
        <v>0</v>
      </c>
      <c r="K167" s="11">
        <f t="shared" si="9"/>
        <v>2347527.0299999998</v>
      </c>
      <c r="L167" s="36">
        <v>0</v>
      </c>
      <c r="M167" s="11">
        <f t="shared" si="8"/>
        <v>2347527.0299999998</v>
      </c>
      <c r="N167" s="12">
        <v>0</v>
      </c>
      <c r="O167" s="25"/>
      <c r="P167" s="26">
        <v>0</v>
      </c>
      <c r="Q167" s="12">
        <v>2246564.442834313</v>
      </c>
      <c r="R167" s="12">
        <v>232770</v>
      </c>
      <c r="S167" s="27">
        <v>0</v>
      </c>
      <c r="T167" s="27">
        <v>0</v>
      </c>
      <c r="U167" s="11">
        <f t="shared" si="10"/>
        <v>2479334.442834313</v>
      </c>
      <c r="V167" s="11"/>
      <c r="W167" s="11">
        <f t="shared" si="11"/>
        <v>2479334.442834313</v>
      </c>
      <c r="X167" s="11">
        <v>0</v>
      </c>
      <c r="Y167" s="11">
        <v>0</v>
      </c>
      <c r="Z167" s="11">
        <v>0</v>
      </c>
      <c r="AA167" s="11">
        <v>0</v>
      </c>
      <c r="AB167" s="11">
        <v>9635</v>
      </c>
      <c r="AC167" s="14">
        <v>31113</v>
      </c>
      <c r="AD167" s="42">
        <v>71.710924693857876</v>
      </c>
      <c r="AE167">
        <v>469</v>
      </c>
    </row>
    <row r="168" spans="1:31" x14ac:dyDescent="0.25">
      <c r="A168" s="35" t="s">
        <v>334</v>
      </c>
      <c r="B168" s="35">
        <v>8</v>
      </c>
      <c r="C168" s="35" t="s">
        <v>335</v>
      </c>
      <c r="D168" s="35" t="s">
        <v>270</v>
      </c>
      <c r="E168" s="35" t="s">
        <v>1126</v>
      </c>
      <c r="F168" s="11">
        <v>0</v>
      </c>
      <c r="G168" s="11">
        <v>1116941</v>
      </c>
      <c r="H168" s="11">
        <v>58263.98</v>
      </c>
      <c r="I168" s="11">
        <v>187735</v>
      </c>
      <c r="J168" s="11">
        <v>0</v>
      </c>
      <c r="K168" s="11">
        <f t="shared" si="9"/>
        <v>1362939.98</v>
      </c>
      <c r="L168" s="36">
        <v>0</v>
      </c>
      <c r="M168" s="11">
        <f t="shared" si="8"/>
        <v>1362939.98</v>
      </c>
      <c r="N168" s="12">
        <v>0</v>
      </c>
      <c r="O168" s="25"/>
      <c r="P168" s="26">
        <v>0</v>
      </c>
      <c r="Q168" s="12">
        <v>1124661.6913418332</v>
      </c>
      <c r="R168" s="12">
        <v>116528</v>
      </c>
      <c r="S168" s="27">
        <v>231184</v>
      </c>
      <c r="T168" s="27">
        <v>0</v>
      </c>
      <c r="U168" s="11">
        <f t="shared" si="10"/>
        <v>1472373.6913418332</v>
      </c>
      <c r="V168" s="11"/>
      <c r="W168" s="11">
        <f t="shared" si="11"/>
        <v>1472373.6913418332</v>
      </c>
      <c r="X168" s="11">
        <v>0</v>
      </c>
      <c r="Y168" s="11">
        <v>0</v>
      </c>
      <c r="Z168" s="11">
        <v>0</v>
      </c>
      <c r="AA168" s="11">
        <v>0</v>
      </c>
      <c r="AB168" s="11">
        <v>0</v>
      </c>
      <c r="AC168" s="14">
        <v>10400</v>
      </c>
      <c r="AD168" s="42">
        <v>125.44961538461538</v>
      </c>
      <c r="AE168">
        <v>155</v>
      </c>
    </row>
    <row r="169" spans="1:31" x14ac:dyDescent="0.25">
      <c r="A169" s="35" t="s">
        <v>336</v>
      </c>
      <c r="B169" s="35">
        <v>4</v>
      </c>
      <c r="C169" s="35" t="s">
        <v>337</v>
      </c>
      <c r="D169" s="35" t="s">
        <v>270</v>
      </c>
      <c r="E169" s="35" t="s">
        <v>1126</v>
      </c>
      <c r="F169" s="11">
        <v>0</v>
      </c>
      <c r="G169" s="11">
        <v>6008263</v>
      </c>
      <c r="H169" s="11">
        <v>313414.33</v>
      </c>
      <c r="I169" s="11">
        <v>42115</v>
      </c>
      <c r="J169" s="11">
        <v>0</v>
      </c>
      <c r="K169" s="11">
        <f t="shared" si="9"/>
        <v>6363792.3300000001</v>
      </c>
      <c r="L169" s="36">
        <v>0</v>
      </c>
      <c r="M169" s="11">
        <f t="shared" si="8"/>
        <v>6363792.3300000001</v>
      </c>
      <c r="N169" s="12">
        <v>0</v>
      </c>
      <c r="O169" s="25"/>
      <c r="P169" s="26">
        <v>0</v>
      </c>
      <c r="Q169" s="12">
        <v>6049794.239450926</v>
      </c>
      <c r="R169" s="12">
        <v>626829</v>
      </c>
      <c r="S169" s="27">
        <v>51862</v>
      </c>
      <c r="T169" s="27">
        <v>0</v>
      </c>
      <c r="U169" s="11">
        <f t="shared" si="10"/>
        <v>6728485.239450926</v>
      </c>
      <c r="V169" s="11"/>
      <c r="W169" s="11">
        <f t="shared" si="11"/>
        <v>6728485.239450926</v>
      </c>
      <c r="X169" s="11">
        <v>0</v>
      </c>
      <c r="Y169" s="11">
        <v>0</v>
      </c>
      <c r="Z169" s="11">
        <v>0</v>
      </c>
      <c r="AA169" s="11">
        <v>0</v>
      </c>
      <c r="AB169" s="11">
        <v>11855</v>
      </c>
      <c r="AC169" s="14">
        <v>39888</v>
      </c>
      <c r="AD169" s="42">
        <v>151.68416566385881</v>
      </c>
      <c r="AE169">
        <v>109</v>
      </c>
    </row>
    <row r="170" spans="1:31" x14ac:dyDescent="0.25">
      <c r="A170" s="35" t="s">
        <v>338</v>
      </c>
      <c r="B170" s="35">
        <v>5</v>
      </c>
      <c r="C170" s="35" t="s">
        <v>339</v>
      </c>
      <c r="D170" s="35" t="s">
        <v>270</v>
      </c>
      <c r="E170" s="35" t="s">
        <v>1126</v>
      </c>
      <c r="F170" s="11">
        <v>0</v>
      </c>
      <c r="G170" s="11">
        <v>187963</v>
      </c>
      <c r="H170" s="11">
        <v>9804.8799999999992</v>
      </c>
      <c r="I170" s="11">
        <v>0</v>
      </c>
      <c r="J170" s="11">
        <v>0</v>
      </c>
      <c r="K170" s="11">
        <f t="shared" si="9"/>
        <v>197767.88</v>
      </c>
      <c r="L170" s="36">
        <v>0</v>
      </c>
      <c r="M170" s="11">
        <f t="shared" si="8"/>
        <v>197767.88</v>
      </c>
      <c r="N170" s="12">
        <v>0</v>
      </c>
      <c r="O170" s="25"/>
      <c r="P170" s="26">
        <v>0</v>
      </c>
      <c r="Q170" s="12">
        <v>189262.26675328866</v>
      </c>
      <c r="R170" s="12">
        <v>19610</v>
      </c>
      <c r="S170" s="27">
        <v>0</v>
      </c>
      <c r="T170" s="27">
        <v>0</v>
      </c>
      <c r="U170" s="11">
        <f t="shared" si="10"/>
        <v>208872.26675328866</v>
      </c>
      <c r="V170" s="11"/>
      <c r="W170" s="11">
        <f t="shared" si="11"/>
        <v>208872.26675328866</v>
      </c>
      <c r="X170" s="11">
        <v>0</v>
      </c>
      <c r="Y170" s="11">
        <v>0</v>
      </c>
      <c r="Z170" s="11">
        <v>0</v>
      </c>
      <c r="AA170" s="11">
        <v>0</v>
      </c>
      <c r="AB170" s="11">
        <v>0</v>
      </c>
      <c r="AC170" s="14">
        <v>2891</v>
      </c>
      <c r="AD170" s="42">
        <v>65.016603251470073</v>
      </c>
      <c r="AE170">
        <v>515</v>
      </c>
    </row>
    <row r="171" spans="1:31" x14ac:dyDescent="0.25">
      <c r="A171" s="35" t="s">
        <v>340</v>
      </c>
      <c r="B171" s="35">
        <v>1</v>
      </c>
      <c r="C171" s="35" t="s">
        <v>341</v>
      </c>
      <c r="D171" s="35" t="s">
        <v>342</v>
      </c>
      <c r="E171" s="35" t="s">
        <v>1126</v>
      </c>
      <c r="F171" s="11">
        <v>0</v>
      </c>
      <c r="G171" s="11">
        <v>435714</v>
      </c>
      <c r="H171" s="11">
        <v>22728.53</v>
      </c>
      <c r="I171" s="11">
        <v>3877</v>
      </c>
      <c r="J171" s="11">
        <v>0</v>
      </c>
      <c r="K171" s="11">
        <f t="shared" si="9"/>
        <v>462319.53</v>
      </c>
      <c r="L171" s="36">
        <v>0</v>
      </c>
      <c r="M171" s="11">
        <f t="shared" si="8"/>
        <v>462319.53</v>
      </c>
      <c r="N171" s="12">
        <v>0</v>
      </c>
      <c r="O171" s="25"/>
      <c r="P171" s="26">
        <v>0</v>
      </c>
      <c r="Q171" s="12">
        <v>438725.8093142928</v>
      </c>
      <c r="R171" s="12">
        <v>45457</v>
      </c>
      <c r="S171" s="27">
        <v>4774</v>
      </c>
      <c r="T171" s="27">
        <v>0</v>
      </c>
      <c r="U171" s="11">
        <f t="shared" si="10"/>
        <v>488956.8093142928</v>
      </c>
      <c r="V171" s="11"/>
      <c r="W171" s="11">
        <f t="shared" si="11"/>
        <v>488956.8093142928</v>
      </c>
      <c r="X171" s="11">
        <v>0</v>
      </c>
      <c r="Y171" s="11">
        <v>0</v>
      </c>
      <c r="Z171" s="11">
        <v>0</v>
      </c>
      <c r="AA171" s="11">
        <v>0</v>
      </c>
      <c r="AB171" s="11">
        <v>0</v>
      </c>
      <c r="AC171" s="14">
        <v>1216</v>
      </c>
      <c r="AD171" s="42">
        <v>361.50575657894734</v>
      </c>
      <c r="AE171">
        <v>31</v>
      </c>
    </row>
    <row r="172" spans="1:31" x14ac:dyDescent="0.25">
      <c r="A172" s="35" t="s">
        <v>343</v>
      </c>
      <c r="B172" s="35">
        <v>1</v>
      </c>
      <c r="C172" s="35" t="s">
        <v>344</v>
      </c>
      <c r="D172" s="35" t="s">
        <v>342</v>
      </c>
      <c r="E172" s="35" t="s">
        <v>1126</v>
      </c>
      <c r="F172" s="11">
        <v>0</v>
      </c>
      <c r="G172" s="11">
        <v>337632</v>
      </c>
      <c r="H172" s="11">
        <v>17612.2</v>
      </c>
      <c r="I172" s="11">
        <v>0</v>
      </c>
      <c r="J172" s="11">
        <v>0</v>
      </c>
      <c r="K172" s="11">
        <f t="shared" si="9"/>
        <v>355244.2</v>
      </c>
      <c r="L172" s="36">
        <v>0</v>
      </c>
      <c r="M172" s="11">
        <f t="shared" si="8"/>
        <v>355244.2</v>
      </c>
      <c r="N172" s="12">
        <v>0</v>
      </c>
      <c r="O172" s="25"/>
      <c r="P172" s="26">
        <v>0</v>
      </c>
      <c r="Q172" s="12">
        <v>339965.83183097927</v>
      </c>
      <c r="R172" s="12">
        <v>35224</v>
      </c>
      <c r="S172" s="27">
        <v>0</v>
      </c>
      <c r="T172" s="27">
        <v>0</v>
      </c>
      <c r="U172" s="11">
        <f t="shared" si="10"/>
        <v>375189.83183097927</v>
      </c>
      <c r="V172" s="11"/>
      <c r="W172" s="11">
        <f t="shared" si="11"/>
        <v>375189.83183097927</v>
      </c>
      <c r="X172" s="11">
        <v>0</v>
      </c>
      <c r="Y172" s="11">
        <v>0</v>
      </c>
      <c r="Z172" s="11">
        <v>0</v>
      </c>
      <c r="AA172" s="11">
        <v>0</v>
      </c>
      <c r="AB172" s="11">
        <v>0</v>
      </c>
      <c r="AC172" s="14">
        <v>2834</v>
      </c>
      <c r="AD172" s="42">
        <v>119.13620324629498</v>
      </c>
      <c r="AE172">
        <v>173</v>
      </c>
    </row>
    <row r="173" spans="1:31" x14ac:dyDescent="0.25">
      <c r="A173" s="35" t="s">
        <v>345</v>
      </c>
      <c r="B173" s="35">
        <v>1</v>
      </c>
      <c r="C173" s="35" t="s">
        <v>346</v>
      </c>
      <c r="D173" s="35" t="s">
        <v>342</v>
      </c>
      <c r="E173" s="35" t="s">
        <v>1126</v>
      </c>
      <c r="F173" s="11">
        <v>0</v>
      </c>
      <c r="G173" s="11">
        <v>26176</v>
      </c>
      <c r="H173" s="11">
        <v>1365.44</v>
      </c>
      <c r="I173" s="11">
        <v>0</v>
      </c>
      <c r="J173" s="11">
        <v>0</v>
      </c>
      <c r="K173" s="11">
        <f t="shared" si="9"/>
        <v>27541.439999999999</v>
      </c>
      <c r="L173" s="36">
        <v>0</v>
      </c>
      <c r="M173" s="11">
        <f t="shared" si="8"/>
        <v>27541.439999999999</v>
      </c>
      <c r="N173" s="12">
        <v>0</v>
      </c>
      <c r="O173" s="25"/>
      <c r="P173" s="26">
        <v>0</v>
      </c>
      <c r="Q173" s="12">
        <v>26356.937772508867</v>
      </c>
      <c r="R173" s="12">
        <v>2731</v>
      </c>
      <c r="S173" s="27">
        <v>0</v>
      </c>
      <c r="T173" s="27">
        <v>0</v>
      </c>
      <c r="U173" s="11">
        <f t="shared" si="10"/>
        <v>29087.937772508867</v>
      </c>
      <c r="V173" s="11"/>
      <c r="W173" s="11">
        <f t="shared" si="11"/>
        <v>29087.937772508867</v>
      </c>
      <c r="X173" s="11">
        <v>0</v>
      </c>
      <c r="Y173" s="11">
        <v>0</v>
      </c>
      <c r="Z173" s="11">
        <v>0</v>
      </c>
      <c r="AA173" s="11">
        <v>0</v>
      </c>
      <c r="AB173" s="11">
        <v>0</v>
      </c>
      <c r="AC173" s="14">
        <v>300</v>
      </c>
      <c r="AD173" s="42">
        <v>87.25333333333333</v>
      </c>
      <c r="AE173">
        <v>356</v>
      </c>
    </row>
    <row r="174" spans="1:31" x14ac:dyDescent="0.25">
      <c r="A174" s="35" t="s">
        <v>347</v>
      </c>
      <c r="B174" s="35">
        <v>1</v>
      </c>
      <c r="C174" s="35" t="s">
        <v>348</v>
      </c>
      <c r="D174" s="35" t="s">
        <v>342</v>
      </c>
      <c r="E174" s="35" t="s">
        <v>1126</v>
      </c>
      <c r="F174" s="11">
        <v>0</v>
      </c>
      <c r="G174" s="11">
        <v>1514157</v>
      </c>
      <c r="H174" s="11">
        <v>78984.31</v>
      </c>
      <c r="I174" s="11">
        <v>129366</v>
      </c>
      <c r="J174" s="11">
        <v>0</v>
      </c>
      <c r="K174" s="11">
        <f t="shared" si="9"/>
        <v>1722507.31</v>
      </c>
      <c r="L174" s="36">
        <v>0</v>
      </c>
      <c r="M174" s="11">
        <f t="shared" si="8"/>
        <v>1722507.31</v>
      </c>
      <c r="N174" s="12">
        <v>0</v>
      </c>
      <c r="O174" s="25"/>
      <c r="P174" s="26">
        <v>0</v>
      </c>
      <c r="Q174" s="12">
        <v>1524623.3888603572</v>
      </c>
      <c r="R174" s="12">
        <v>157969</v>
      </c>
      <c r="S174" s="27">
        <v>159306</v>
      </c>
      <c r="T174" s="27">
        <v>0</v>
      </c>
      <c r="U174" s="11">
        <f t="shared" si="10"/>
        <v>1841898.3888603572</v>
      </c>
      <c r="V174" s="11"/>
      <c r="W174" s="11">
        <f t="shared" si="11"/>
        <v>1841898.3888603572</v>
      </c>
      <c r="X174" s="11">
        <v>0</v>
      </c>
      <c r="Y174" s="11">
        <v>0</v>
      </c>
      <c r="Z174" s="11">
        <v>0</v>
      </c>
      <c r="AA174" s="11">
        <v>0</v>
      </c>
      <c r="AB174" s="11">
        <v>2481</v>
      </c>
      <c r="AC174" s="14">
        <v>6356</v>
      </c>
      <c r="AD174" s="42">
        <v>258.57819383259914</v>
      </c>
      <c r="AE174">
        <v>41</v>
      </c>
    </row>
    <row r="175" spans="1:31" x14ac:dyDescent="0.25">
      <c r="A175" s="35" t="s">
        <v>349</v>
      </c>
      <c r="B175" s="35">
        <v>1</v>
      </c>
      <c r="C175" s="35" t="s">
        <v>350</v>
      </c>
      <c r="D175" s="35" t="s">
        <v>342</v>
      </c>
      <c r="E175" s="35" t="s">
        <v>1126</v>
      </c>
      <c r="F175" s="11">
        <v>0</v>
      </c>
      <c r="G175" s="11">
        <v>1475791</v>
      </c>
      <c r="H175" s="11">
        <v>76982.990000000005</v>
      </c>
      <c r="I175" s="11">
        <v>87437</v>
      </c>
      <c r="J175" s="11">
        <v>0</v>
      </c>
      <c r="K175" s="11">
        <f t="shared" si="9"/>
        <v>1640210.99</v>
      </c>
      <c r="L175" s="36">
        <v>0</v>
      </c>
      <c r="M175" s="11">
        <f t="shared" si="8"/>
        <v>1640210.99</v>
      </c>
      <c r="N175" s="12">
        <v>0</v>
      </c>
      <c r="O175" s="25"/>
      <c r="P175" s="26">
        <v>0</v>
      </c>
      <c r="Q175" s="12">
        <v>1485992.1894952871</v>
      </c>
      <c r="R175" s="12">
        <v>153966</v>
      </c>
      <c r="S175" s="27">
        <v>107673</v>
      </c>
      <c r="T175" s="27">
        <v>0</v>
      </c>
      <c r="U175" s="11">
        <f t="shared" si="10"/>
        <v>1747631.1894952871</v>
      </c>
      <c r="V175" s="11"/>
      <c r="W175" s="11">
        <f t="shared" si="11"/>
        <v>1747631.1894952871</v>
      </c>
      <c r="X175" s="11">
        <v>0</v>
      </c>
      <c r="Y175" s="11">
        <v>0</v>
      </c>
      <c r="Z175" s="11">
        <v>0</v>
      </c>
      <c r="AA175" s="11">
        <v>0</v>
      </c>
      <c r="AB175" s="11">
        <v>8164</v>
      </c>
      <c r="AC175" s="14">
        <v>22094</v>
      </c>
      <c r="AD175" s="42">
        <v>70.75350773965782</v>
      </c>
      <c r="AE175">
        <v>476</v>
      </c>
    </row>
    <row r="176" spans="1:31" x14ac:dyDescent="0.25">
      <c r="A176" s="35" t="s">
        <v>351</v>
      </c>
      <c r="B176" s="35">
        <v>1</v>
      </c>
      <c r="C176" s="35" t="s">
        <v>352</v>
      </c>
      <c r="D176" s="35" t="s">
        <v>342</v>
      </c>
      <c r="E176" s="35" t="s">
        <v>1126</v>
      </c>
      <c r="F176" s="11">
        <v>0</v>
      </c>
      <c r="G176" s="11">
        <v>3519743</v>
      </c>
      <c r="H176" s="11">
        <v>183603.46</v>
      </c>
      <c r="I176" s="11">
        <v>47481</v>
      </c>
      <c r="J176" s="11">
        <v>0</v>
      </c>
      <c r="K176" s="11">
        <f t="shared" si="9"/>
        <v>3750827.46</v>
      </c>
      <c r="L176" s="36">
        <v>0</v>
      </c>
      <c r="M176" s="11">
        <f t="shared" si="8"/>
        <v>3750827.46</v>
      </c>
      <c r="N176" s="12">
        <v>0</v>
      </c>
      <c r="O176" s="25"/>
      <c r="P176" s="26">
        <v>0</v>
      </c>
      <c r="Q176" s="12">
        <v>3544072.7088257824</v>
      </c>
      <c r="R176" s="12">
        <v>367207</v>
      </c>
      <c r="S176" s="27">
        <v>58470</v>
      </c>
      <c r="T176" s="27">
        <v>0</v>
      </c>
      <c r="U176" s="11">
        <f t="shared" si="10"/>
        <v>3969749.7088257824</v>
      </c>
      <c r="V176" s="11"/>
      <c r="W176" s="11">
        <f t="shared" si="11"/>
        <v>3969749.7088257824</v>
      </c>
      <c r="X176" s="11">
        <v>0</v>
      </c>
      <c r="Y176" s="11">
        <v>0</v>
      </c>
      <c r="Z176" s="11">
        <v>0</v>
      </c>
      <c r="AA176" s="11">
        <v>0</v>
      </c>
      <c r="AB176" s="11">
        <v>6437</v>
      </c>
      <c r="AC176" s="14">
        <v>20716</v>
      </c>
      <c r="AD176" s="42">
        <v>172.19656304305852</v>
      </c>
      <c r="AE176">
        <v>90</v>
      </c>
    </row>
    <row r="177" spans="1:31" x14ac:dyDescent="0.25">
      <c r="A177" s="35" t="s">
        <v>353</v>
      </c>
      <c r="B177" s="35">
        <v>1</v>
      </c>
      <c r="C177" s="35" t="s">
        <v>354</v>
      </c>
      <c r="D177" s="35" t="s">
        <v>342</v>
      </c>
      <c r="E177" s="35" t="s">
        <v>1126</v>
      </c>
      <c r="F177" s="11">
        <v>0</v>
      </c>
      <c r="G177" s="11">
        <v>442027</v>
      </c>
      <c r="H177" s="11">
        <v>23057.85</v>
      </c>
      <c r="I177" s="11">
        <v>0</v>
      </c>
      <c r="J177" s="11">
        <v>0</v>
      </c>
      <c r="K177" s="11">
        <f t="shared" si="9"/>
        <v>465084.85</v>
      </c>
      <c r="L177" s="36">
        <v>0</v>
      </c>
      <c r="M177" s="11">
        <f t="shared" si="8"/>
        <v>465084.85</v>
      </c>
      <c r="N177" s="12">
        <v>0</v>
      </c>
      <c r="O177" s="25"/>
      <c r="P177" s="26">
        <v>0</v>
      </c>
      <c r="Q177" s="12">
        <v>445082.44700369716</v>
      </c>
      <c r="R177" s="12">
        <v>46116</v>
      </c>
      <c r="S177" s="27">
        <v>0</v>
      </c>
      <c r="T177" s="27">
        <v>0</v>
      </c>
      <c r="U177" s="11">
        <f t="shared" si="10"/>
        <v>491198.44700369716</v>
      </c>
      <c r="V177" s="11"/>
      <c r="W177" s="11">
        <f t="shared" si="11"/>
        <v>491198.44700369716</v>
      </c>
      <c r="X177" s="11">
        <v>0</v>
      </c>
      <c r="Y177" s="11">
        <v>0</v>
      </c>
      <c r="Z177" s="11">
        <v>0</v>
      </c>
      <c r="AA177" s="11">
        <v>0</v>
      </c>
      <c r="AB177" s="11">
        <v>0</v>
      </c>
      <c r="AC177" s="14">
        <v>3583</v>
      </c>
      <c r="AD177" s="42">
        <v>123.36784817192297</v>
      </c>
      <c r="AE177">
        <v>160</v>
      </c>
    </row>
    <row r="178" spans="1:31" x14ac:dyDescent="0.25">
      <c r="A178" s="35" t="s">
        <v>355</v>
      </c>
      <c r="B178" s="35">
        <v>1</v>
      </c>
      <c r="C178" s="35" t="s">
        <v>1137</v>
      </c>
      <c r="D178" s="35" t="s">
        <v>342</v>
      </c>
      <c r="E178" s="35" t="s">
        <v>1126</v>
      </c>
      <c r="F178" s="11">
        <v>0</v>
      </c>
      <c r="G178" s="11">
        <v>2146048</v>
      </c>
      <c r="H178" s="11">
        <v>111946.2</v>
      </c>
      <c r="I178" s="11">
        <v>0</v>
      </c>
      <c r="J178" s="11">
        <v>0</v>
      </c>
      <c r="K178" s="11">
        <f t="shared" si="9"/>
        <v>2257994.2000000002</v>
      </c>
      <c r="L178" s="36">
        <v>0</v>
      </c>
      <c r="M178" s="11">
        <f t="shared" si="8"/>
        <v>2257994.2000000002</v>
      </c>
      <c r="N178" s="12">
        <v>0</v>
      </c>
      <c r="O178" s="25"/>
      <c r="P178" s="26">
        <v>0</v>
      </c>
      <c r="Q178" s="12">
        <v>2160882.2430018759</v>
      </c>
      <c r="R178" s="12">
        <v>223892</v>
      </c>
      <c r="S178" s="27">
        <v>0</v>
      </c>
      <c r="T178" s="27">
        <v>0</v>
      </c>
      <c r="U178" s="11">
        <f t="shared" si="10"/>
        <v>2384774.2430018759</v>
      </c>
      <c r="V178" s="11"/>
      <c r="W178" s="11">
        <f t="shared" si="11"/>
        <v>2384774.2430018759</v>
      </c>
      <c r="X178" s="11">
        <v>0</v>
      </c>
      <c r="Y178" s="11">
        <v>0</v>
      </c>
      <c r="Z178" s="11">
        <v>0</v>
      </c>
      <c r="AA178" s="11">
        <v>0</v>
      </c>
      <c r="AB178" s="11">
        <v>0</v>
      </c>
      <c r="AC178" s="14">
        <v>11190</v>
      </c>
      <c r="AD178" s="42">
        <v>191.78266309204648</v>
      </c>
      <c r="AE178">
        <v>76</v>
      </c>
    </row>
    <row r="179" spans="1:31" x14ac:dyDescent="0.25">
      <c r="A179" s="35" t="s">
        <v>356</v>
      </c>
      <c r="B179" s="35">
        <v>1</v>
      </c>
      <c r="C179" s="35" t="s">
        <v>357</v>
      </c>
      <c r="D179" s="35" t="s">
        <v>342</v>
      </c>
      <c r="E179" s="35" t="s">
        <v>1126</v>
      </c>
      <c r="F179" s="11">
        <v>0</v>
      </c>
      <c r="G179" s="11">
        <v>293009</v>
      </c>
      <c r="H179" s="11">
        <v>15284.49</v>
      </c>
      <c r="I179" s="11">
        <v>0</v>
      </c>
      <c r="J179" s="11">
        <v>0</v>
      </c>
      <c r="K179" s="11">
        <f t="shared" si="9"/>
        <v>308293.49</v>
      </c>
      <c r="L179" s="36">
        <v>0</v>
      </c>
      <c r="M179" s="11">
        <f t="shared" si="8"/>
        <v>308293.49</v>
      </c>
      <c r="N179" s="12">
        <v>0</v>
      </c>
      <c r="O179" s="25"/>
      <c r="P179" s="26">
        <v>0</v>
      </c>
      <c r="Q179" s="12">
        <v>295034.38186831644</v>
      </c>
      <c r="R179" s="12">
        <v>30569</v>
      </c>
      <c r="S179" s="27">
        <v>0</v>
      </c>
      <c r="T179" s="27">
        <v>0</v>
      </c>
      <c r="U179" s="11">
        <f t="shared" si="10"/>
        <v>325603.38186831644</v>
      </c>
      <c r="V179" s="11"/>
      <c r="W179" s="11">
        <f t="shared" si="11"/>
        <v>325603.38186831644</v>
      </c>
      <c r="X179" s="11">
        <v>0</v>
      </c>
      <c r="Y179" s="11">
        <v>0</v>
      </c>
      <c r="Z179" s="11">
        <v>0</v>
      </c>
      <c r="AA179" s="11">
        <v>0</v>
      </c>
      <c r="AB179" s="11">
        <v>0</v>
      </c>
      <c r="AC179" s="14">
        <v>2107</v>
      </c>
      <c r="AD179" s="42">
        <v>139.06454674893214</v>
      </c>
      <c r="AE179">
        <v>130</v>
      </c>
    </row>
    <row r="180" spans="1:31" x14ac:dyDescent="0.25">
      <c r="A180" s="35" t="s">
        <v>358</v>
      </c>
      <c r="B180" s="35">
        <v>1</v>
      </c>
      <c r="C180" s="35" t="s">
        <v>359</v>
      </c>
      <c r="D180" s="35" t="s">
        <v>342</v>
      </c>
      <c r="E180" s="35" t="s">
        <v>1126</v>
      </c>
      <c r="F180" s="11">
        <v>0</v>
      </c>
      <c r="G180" s="11">
        <v>214317</v>
      </c>
      <c r="H180" s="11">
        <v>11179.61</v>
      </c>
      <c r="I180" s="11">
        <v>0</v>
      </c>
      <c r="J180" s="11">
        <v>0</v>
      </c>
      <c r="K180" s="11">
        <f t="shared" si="9"/>
        <v>225496.61</v>
      </c>
      <c r="L180" s="36">
        <v>0</v>
      </c>
      <c r="M180" s="11">
        <f t="shared" si="8"/>
        <v>225496.61</v>
      </c>
      <c r="N180" s="12">
        <v>0</v>
      </c>
      <c r="O180" s="25"/>
      <c r="P180" s="26">
        <v>0</v>
      </c>
      <c r="Q180" s="12">
        <v>215798.43492477012</v>
      </c>
      <c r="R180" s="12">
        <v>22359</v>
      </c>
      <c r="S180" s="27">
        <v>0</v>
      </c>
      <c r="T180" s="27">
        <v>0</v>
      </c>
      <c r="U180" s="11">
        <f t="shared" si="10"/>
        <v>238157.43492477012</v>
      </c>
      <c r="V180" s="11"/>
      <c r="W180" s="11">
        <f t="shared" si="11"/>
        <v>238157.43492477012</v>
      </c>
      <c r="X180" s="11">
        <v>0</v>
      </c>
      <c r="Y180" s="11">
        <v>0</v>
      </c>
      <c r="Z180" s="11">
        <v>0</v>
      </c>
      <c r="AA180" s="11">
        <v>0</v>
      </c>
      <c r="AB180" s="11">
        <v>0</v>
      </c>
      <c r="AC180" s="14">
        <v>787</v>
      </c>
      <c r="AD180" s="42">
        <v>272.32147395171535</v>
      </c>
      <c r="AE180">
        <v>37</v>
      </c>
    </row>
    <row r="181" spans="1:31" x14ac:dyDescent="0.25">
      <c r="A181" s="35" t="s">
        <v>360</v>
      </c>
      <c r="B181" s="35">
        <v>1</v>
      </c>
      <c r="C181" s="35" t="s">
        <v>361</v>
      </c>
      <c r="D181" s="35" t="s">
        <v>342</v>
      </c>
      <c r="E181" s="35" t="s">
        <v>1126</v>
      </c>
      <c r="F181" s="11">
        <v>0</v>
      </c>
      <c r="G181" s="11">
        <v>6191482</v>
      </c>
      <c r="H181" s="11">
        <v>322971.75</v>
      </c>
      <c r="I181" s="11">
        <v>132171</v>
      </c>
      <c r="J181" s="11">
        <v>0</v>
      </c>
      <c r="K181" s="11">
        <f t="shared" si="9"/>
        <v>6646624.75</v>
      </c>
      <c r="L181" s="36">
        <v>0</v>
      </c>
      <c r="M181" s="11">
        <f t="shared" si="8"/>
        <v>6646624.75</v>
      </c>
      <c r="N181" s="12">
        <v>0</v>
      </c>
      <c r="O181" s="25"/>
      <c r="P181" s="26">
        <v>0</v>
      </c>
      <c r="Q181" s="12">
        <v>6234279.7139978893</v>
      </c>
      <c r="R181" s="12">
        <v>645943</v>
      </c>
      <c r="S181" s="27">
        <v>162760</v>
      </c>
      <c r="T181" s="27">
        <v>0</v>
      </c>
      <c r="U181" s="11">
        <f t="shared" si="10"/>
        <v>7042982.7139978893</v>
      </c>
      <c r="V181" s="11"/>
      <c r="W181" s="11">
        <f t="shared" si="11"/>
        <v>7042982.7139978893</v>
      </c>
      <c r="X181" s="11">
        <v>0</v>
      </c>
      <c r="Y181" s="11">
        <v>0</v>
      </c>
      <c r="Z181" s="11">
        <v>0</v>
      </c>
      <c r="AA181" s="11">
        <v>0</v>
      </c>
      <c r="AB181" s="11">
        <v>0</v>
      </c>
      <c r="AC181" s="14">
        <v>12465</v>
      </c>
      <c r="AD181" s="42">
        <v>507.31271560369032</v>
      </c>
      <c r="AE181">
        <v>17</v>
      </c>
    </row>
    <row r="182" spans="1:31" x14ac:dyDescent="0.25">
      <c r="A182" s="35" t="s">
        <v>362</v>
      </c>
      <c r="B182" s="35">
        <v>1</v>
      </c>
      <c r="C182" s="35" t="s">
        <v>363</v>
      </c>
      <c r="D182" s="35" t="s">
        <v>342</v>
      </c>
      <c r="E182" s="35" t="s">
        <v>1126</v>
      </c>
      <c r="F182" s="11">
        <v>0</v>
      </c>
      <c r="G182" s="11">
        <v>89303</v>
      </c>
      <c r="H182" s="11">
        <v>4658.3900000000003</v>
      </c>
      <c r="I182" s="11">
        <v>0</v>
      </c>
      <c r="J182" s="11">
        <v>0</v>
      </c>
      <c r="K182" s="11">
        <f t="shared" si="9"/>
        <v>93961.39</v>
      </c>
      <c r="L182" s="36">
        <v>0</v>
      </c>
      <c r="M182" s="11">
        <f t="shared" si="8"/>
        <v>93961.39</v>
      </c>
      <c r="N182" s="12">
        <v>0</v>
      </c>
      <c r="O182" s="25"/>
      <c r="P182" s="26">
        <v>0</v>
      </c>
      <c r="Q182" s="12">
        <v>89920.293929491105</v>
      </c>
      <c r="R182" s="12">
        <v>9317</v>
      </c>
      <c r="S182" s="27">
        <v>0</v>
      </c>
      <c r="T182" s="27">
        <v>0</v>
      </c>
      <c r="U182" s="11">
        <f t="shared" si="10"/>
        <v>99237.293929491105</v>
      </c>
      <c r="V182" s="11"/>
      <c r="W182" s="11">
        <f t="shared" si="11"/>
        <v>99237.293929491105</v>
      </c>
      <c r="X182" s="11">
        <v>0</v>
      </c>
      <c r="Y182" s="11">
        <v>0</v>
      </c>
      <c r="Z182" s="11">
        <v>0</v>
      </c>
      <c r="AA182" s="11">
        <v>0</v>
      </c>
      <c r="AB182" s="11">
        <v>0</v>
      </c>
      <c r="AC182" s="14">
        <v>995</v>
      </c>
      <c r="AD182" s="42">
        <v>89.751758793969856</v>
      </c>
      <c r="AE182">
        <v>328</v>
      </c>
    </row>
    <row r="183" spans="1:31" x14ac:dyDescent="0.25">
      <c r="A183" s="35" t="s">
        <v>364</v>
      </c>
      <c r="B183" s="35">
        <v>1</v>
      </c>
      <c r="C183" s="35" t="s">
        <v>365</v>
      </c>
      <c r="D183" s="35" t="s">
        <v>342</v>
      </c>
      <c r="E183" s="35" t="s">
        <v>1126</v>
      </c>
      <c r="F183" s="11">
        <v>0</v>
      </c>
      <c r="G183" s="11">
        <v>40531</v>
      </c>
      <c r="H183" s="11">
        <v>2114.25</v>
      </c>
      <c r="I183" s="11">
        <v>0</v>
      </c>
      <c r="J183" s="11">
        <v>0</v>
      </c>
      <c r="K183" s="11">
        <f t="shared" si="9"/>
        <v>42645.25</v>
      </c>
      <c r="L183" s="36">
        <v>0</v>
      </c>
      <c r="M183" s="11">
        <f t="shared" si="8"/>
        <v>42645.25</v>
      </c>
      <c r="N183" s="12">
        <v>0</v>
      </c>
      <c r="O183" s="25"/>
      <c r="P183" s="26">
        <v>0</v>
      </c>
      <c r="Q183" s="12">
        <v>40811.164611000801</v>
      </c>
      <c r="R183" s="12">
        <v>4229</v>
      </c>
      <c r="S183" s="27">
        <v>0</v>
      </c>
      <c r="T183" s="27">
        <v>0</v>
      </c>
      <c r="U183" s="11">
        <f t="shared" si="10"/>
        <v>45040.164611000801</v>
      </c>
      <c r="V183" s="11"/>
      <c r="W183" s="11">
        <f t="shared" si="11"/>
        <v>45040.164611000801</v>
      </c>
      <c r="X183" s="11">
        <v>0</v>
      </c>
      <c r="Y183" s="11">
        <v>0</v>
      </c>
      <c r="Z183" s="11">
        <v>0</v>
      </c>
      <c r="AA183" s="11">
        <v>0</v>
      </c>
      <c r="AB183" s="11">
        <v>0</v>
      </c>
      <c r="AC183" s="14">
        <v>537</v>
      </c>
      <c r="AD183" s="42">
        <v>75.476722532588454</v>
      </c>
      <c r="AE183">
        <v>437</v>
      </c>
    </row>
    <row r="184" spans="1:31" x14ac:dyDescent="0.25">
      <c r="A184" s="35" t="s">
        <v>366</v>
      </c>
      <c r="B184" s="35">
        <v>1</v>
      </c>
      <c r="C184" s="35" t="s">
        <v>367</v>
      </c>
      <c r="D184" s="35" t="s">
        <v>342</v>
      </c>
      <c r="E184" s="35" t="s">
        <v>1126</v>
      </c>
      <c r="F184" s="11">
        <v>0</v>
      </c>
      <c r="G184" s="11">
        <v>1005571</v>
      </c>
      <c r="H184" s="11">
        <v>52454.49</v>
      </c>
      <c r="I184" s="11">
        <v>0</v>
      </c>
      <c r="J184" s="11">
        <v>0</v>
      </c>
      <c r="K184" s="11">
        <f t="shared" si="9"/>
        <v>1058025.49</v>
      </c>
      <c r="L184" s="36">
        <v>0</v>
      </c>
      <c r="M184" s="11">
        <f t="shared" si="8"/>
        <v>1058025.49</v>
      </c>
      <c r="N184" s="12">
        <v>0</v>
      </c>
      <c r="O184" s="25"/>
      <c r="P184" s="26">
        <v>0</v>
      </c>
      <c r="Q184" s="12">
        <v>1012521.8625015095</v>
      </c>
      <c r="R184" s="12">
        <v>104909</v>
      </c>
      <c r="S184" s="27">
        <v>0</v>
      </c>
      <c r="T184" s="27">
        <v>0</v>
      </c>
      <c r="U184" s="11">
        <f t="shared" si="10"/>
        <v>1117430.8625015095</v>
      </c>
      <c r="V184" s="11"/>
      <c r="W184" s="11">
        <f t="shared" si="11"/>
        <v>1117430.8625015095</v>
      </c>
      <c r="X184" s="11">
        <v>0</v>
      </c>
      <c r="Y184" s="11">
        <v>0</v>
      </c>
      <c r="Z184" s="11">
        <v>0</v>
      </c>
      <c r="AA184" s="11">
        <v>0</v>
      </c>
      <c r="AB184" s="11">
        <v>0</v>
      </c>
      <c r="AC184" s="14">
        <v>5092</v>
      </c>
      <c r="AD184" s="42">
        <v>197.48055773762766</v>
      </c>
      <c r="AE184">
        <v>70</v>
      </c>
    </row>
    <row r="185" spans="1:31" x14ac:dyDescent="0.25">
      <c r="A185" s="35" t="s">
        <v>368</v>
      </c>
      <c r="B185" s="35">
        <v>1</v>
      </c>
      <c r="C185" s="35" t="s">
        <v>369</v>
      </c>
      <c r="D185" s="35" t="s">
        <v>342</v>
      </c>
      <c r="E185" s="35" t="s">
        <v>1126</v>
      </c>
      <c r="F185" s="11">
        <v>0</v>
      </c>
      <c r="G185" s="11">
        <v>381045</v>
      </c>
      <c r="H185" s="11">
        <v>19876.79</v>
      </c>
      <c r="I185" s="11">
        <v>0</v>
      </c>
      <c r="J185" s="11">
        <v>0</v>
      </c>
      <c r="K185" s="11">
        <f t="shared" si="9"/>
        <v>400921.79</v>
      </c>
      <c r="L185" s="36">
        <v>0</v>
      </c>
      <c r="M185" s="11">
        <f t="shared" si="8"/>
        <v>400921.79</v>
      </c>
      <c r="N185" s="12">
        <v>0</v>
      </c>
      <c r="O185" s="25"/>
      <c r="P185" s="26">
        <v>0</v>
      </c>
      <c r="Q185" s="12">
        <v>383678.91784557002</v>
      </c>
      <c r="R185" s="12">
        <v>39754</v>
      </c>
      <c r="S185" s="27">
        <v>0</v>
      </c>
      <c r="T185" s="27">
        <v>0</v>
      </c>
      <c r="U185" s="11">
        <f t="shared" si="10"/>
        <v>423432.91784557002</v>
      </c>
      <c r="V185" s="11"/>
      <c r="W185" s="11">
        <f t="shared" si="11"/>
        <v>423432.91784557002</v>
      </c>
      <c r="X185" s="11">
        <v>0</v>
      </c>
      <c r="Y185" s="11">
        <v>0</v>
      </c>
      <c r="Z185" s="11">
        <v>0</v>
      </c>
      <c r="AA185" s="11">
        <v>0</v>
      </c>
      <c r="AB185" s="11">
        <v>0</v>
      </c>
      <c r="AC185" s="14">
        <v>3069</v>
      </c>
      <c r="AD185" s="42">
        <v>124.15933528836754</v>
      </c>
      <c r="AE185">
        <v>159</v>
      </c>
    </row>
    <row r="186" spans="1:31" x14ac:dyDescent="0.25">
      <c r="A186" s="35" t="s">
        <v>370</v>
      </c>
      <c r="B186" s="35">
        <v>1</v>
      </c>
      <c r="C186" s="35" t="s">
        <v>371</v>
      </c>
      <c r="D186" s="35" t="s">
        <v>342</v>
      </c>
      <c r="E186" s="35" t="s">
        <v>1126</v>
      </c>
      <c r="F186" s="11">
        <v>14216</v>
      </c>
      <c r="G186" s="11">
        <v>275321</v>
      </c>
      <c r="H186" s="11">
        <v>15103.37</v>
      </c>
      <c r="I186" s="11">
        <v>0</v>
      </c>
      <c r="J186" s="11">
        <v>0</v>
      </c>
      <c r="K186" s="11">
        <f t="shared" si="9"/>
        <v>304640.37</v>
      </c>
      <c r="L186" s="36">
        <v>0</v>
      </c>
      <c r="M186" s="11">
        <f t="shared" si="8"/>
        <v>304640.37</v>
      </c>
      <c r="N186" s="12">
        <v>0</v>
      </c>
      <c r="O186" s="25"/>
      <c r="P186" s="26">
        <v>0</v>
      </c>
      <c r="Q186" s="12">
        <v>291538.38217599707</v>
      </c>
      <c r="R186" s="12">
        <v>30207</v>
      </c>
      <c r="S186" s="27">
        <v>0</v>
      </c>
      <c r="T186" s="27">
        <v>0</v>
      </c>
      <c r="U186" s="11">
        <f t="shared" si="10"/>
        <v>321745.38217599707</v>
      </c>
      <c r="V186" s="11"/>
      <c r="W186" s="11">
        <f t="shared" si="11"/>
        <v>321745.38217599707</v>
      </c>
      <c r="X186" s="11">
        <v>11187</v>
      </c>
      <c r="Y186" s="11">
        <v>0</v>
      </c>
      <c r="Z186" s="11">
        <v>7988</v>
      </c>
      <c r="AA186" s="11">
        <v>3199</v>
      </c>
      <c r="AB186" s="11">
        <v>0</v>
      </c>
      <c r="AC186" s="14">
        <v>2320</v>
      </c>
      <c r="AD186" s="42">
        <v>124.80043103448276</v>
      </c>
      <c r="AE186">
        <v>157</v>
      </c>
    </row>
    <row r="187" spans="1:31" x14ac:dyDescent="0.25">
      <c r="A187" s="35" t="s">
        <v>372</v>
      </c>
      <c r="B187" s="35">
        <v>3</v>
      </c>
      <c r="C187" s="35" t="s">
        <v>373</v>
      </c>
      <c r="D187" s="35" t="s">
        <v>374</v>
      </c>
      <c r="E187" s="35" t="s">
        <v>1126</v>
      </c>
      <c r="F187" s="11">
        <v>486018</v>
      </c>
      <c r="G187" s="11">
        <v>3934150</v>
      </c>
      <c r="H187" s="11">
        <v>230573.13</v>
      </c>
      <c r="I187" s="11">
        <v>0</v>
      </c>
      <c r="J187" s="11">
        <v>0</v>
      </c>
      <c r="K187" s="11">
        <f t="shared" si="9"/>
        <v>4650741.13</v>
      </c>
      <c r="L187" s="36">
        <v>0</v>
      </c>
      <c r="M187" s="11">
        <f t="shared" si="8"/>
        <v>4650741.13</v>
      </c>
      <c r="N187" s="12">
        <v>0</v>
      </c>
      <c r="O187" s="25"/>
      <c r="P187" s="26">
        <v>0</v>
      </c>
      <c r="Q187" s="12">
        <v>4450721.7649768861</v>
      </c>
      <c r="R187" s="12">
        <v>461146</v>
      </c>
      <c r="S187" s="27">
        <v>0</v>
      </c>
      <c r="T187" s="27">
        <v>0</v>
      </c>
      <c r="U187" s="11">
        <f t="shared" si="10"/>
        <v>4911867.7649768861</v>
      </c>
      <c r="V187" s="11"/>
      <c r="W187" s="11">
        <f t="shared" si="11"/>
        <v>4911867.7649768861</v>
      </c>
      <c r="X187" s="11">
        <v>96884</v>
      </c>
      <c r="Y187" s="11">
        <v>0</v>
      </c>
      <c r="Z187" s="11">
        <v>14493</v>
      </c>
      <c r="AA187" s="11">
        <v>82391</v>
      </c>
      <c r="AB187" s="11">
        <v>0</v>
      </c>
      <c r="AC187" s="14">
        <v>26610</v>
      </c>
      <c r="AD187" s="42">
        <v>166.10928222472754</v>
      </c>
      <c r="AE187">
        <v>95</v>
      </c>
    </row>
    <row r="188" spans="1:31" x14ac:dyDescent="0.25">
      <c r="A188" s="35" t="s">
        <v>375</v>
      </c>
      <c r="B188" s="35">
        <v>1</v>
      </c>
      <c r="C188" s="35" t="s">
        <v>376</v>
      </c>
      <c r="D188" s="35" t="s">
        <v>374</v>
      </c>
      <c r="E188" s="35" t="s">
        <v>1126</v>
      </c>
      <c r="F188" s="11">
        <v>0</v>
      </c>
      <c r="G188" s="11">
        <v>461213</v>
      </c>
      <c r="H188" s="11">
        <v>24058.66</v>
      </c>
      <c r="I188" s="11">
        <v>73093</v>
      </c>
      <c r="J188" s="11">
        <v>0</v>
      </c>
      <c r="K188" s="11">
        <f t="shared" si="9"/>
        <v>558364.65999999992</v>
      </c>
      <c r="L188" s="36">
        <v>0</v>
      </c>
      <c r="M188" s="11">
        <f t="shared" si="8"/>
        <v>558364.65999999992</v>
      </c>
      <c r="N188" s="12">
        <v>0</v>
      </c>
      <c r="O188" s="25"/>
      <c r="P188" s="26">
        <v>0</v>
      </c>
      <c r="Q188" s="12">
        <v>464401.06742329354</v>
      </c>
      <c r="R188" s="12">
        <v>48117</v>
      </c>
      <c r="S188" s="27">
        <v>90009</v>
      </c>
      <c r="T188" s="27">
        <v>0</v>
      </c>
      <c r="U188" s="11">
        <f t="shared" si="10"/>
        <v>602527.0674232936</v>
      </c>
      <c r="V188" s="11"/>
      <c r="W188" s="11">
        <f t="shared" si="11"/>
        <v>602527.0674232936</v>
      </c>
      <c r="X188" s="11">
        <v>19850</v>
      </c>
      <c r="Y188" s="11">
        <v>0</v>
      </c>
      <c r="Z188" s="11">
        <v>6592</v>
      </c>
      <c r="AA188" s="11">
        <v>13258</v>
      </c>
      <c r="AB188" s="11">
        <v>1871</v>
      </c>
      <c r="AC188" s="14">
        <v>4701</v>
      </c>
      <c r="AD188" s="42">
        <v>113.65794511805998</v>
      </c>
      <c r="AE188">
        <v>193</v>
      </c>
    </row>
    <row r="189" spans="1:31" x14ac:dyDescent="0.25">
      <c r="A189" s="35" t="s">
        <v>377</v>
      </c>
      <c r="B189" s="35">
        <v>3</v>
      </c>
      <c r="C189" s="35" t="s">
        <v>378</v>
      </c>
      <c r="D189" s="35" t="s">
        <v>374</v>
      </c>
      <c r="E189" s="35" t="s">
        <v>1126</v>
      </c>
      <c r="F189" s="11">
        <v>0</v>
      </c>
      <c r="G189" s="11">
        <v>300406</v>
      </c>
      <c r="H189" s="11">
        <v>15670.34</v>
      </c>
      <c r="I189" s="11">
        <v>0</v>
      </c>
      <c r="J189" s="11">
        <v>0</v>
      </c>
      <c r="K189" s="11">
        <f t="shared" si="9"/>
        <v>316076.34000000003</v>
      </c>
      <c r="L189" s="36">
        <v>0</v>
      </c>
      <c r="M189" s="11">
        <f t="shared" si="8"/>
        <v>316076.34000000003</v>
      </c>
      <c r="N189" s="12">
        <v>0</v>
      </c>
      <c r="O189" s="25"/>
      <c r="P189" s="26">
        <v>0</v>
      </c>
      <c r="Q189" s="12">
        <v>302482.5125492168</v>
      </c>
      <c r="R189" s="12">
        <v>31341</v>
      </c>
      <c r="S189" s="27">
        <v>0</v>
      </c>
      <c r="T189" s="27">
        <v>0</v>
      </c>
      <c r="U189" s="11">
        <f t="shared" si="10"/>
        <v>333823.5125492168</v>
      </c>
      <c r="V189" s="11"/>
      <c r="W189" s="11">
        <f t="shared" si="11"/>
        <v>333823.5125492168</v>
      </c>
      <c r="X189" s="11">
        <v>0</v>
      </c>
      <c r="Y189" s="11">
        <v>0</v>
      </c>
      <c r="Z189" s="11">
        <v>0</v>
      </c>
      <c r="AA189" s="11">
        <v>0</v>
      </c>
      <c r="AB189" s="11">
        <v>0</v>
      </c>
      <c r="AC189" s="14">
        <v>3155</v>
      </c>
      <c r="AD189" s="42">
        <v>95.21584786053883</v>
      </c>
      <c r="AE189">
        <v>289</v>
      </c>
    </row>
    <row r="190" spans="1:31" x14ac:dyDescent="0.25">
      <c r="A190" s="35" t="s">
        <v>379</v>
      </c>
      <c r="B190" s="35">
        <v>1</v>
      </c>
      <c r="C190" s="35" t="s">
        <v>380</v>
      </c>
      <c r="D190" s="35" t="s">
        <v>374</v>
      </c>
      <c r="E190" s="35" t="s">
        <v>1126</v>
      </c>
      <c r="F190" s="11">
        <v>0</v>
      </c>
      <c r="G190" s="11">
        <v>208365</v>
      </c>
      <c r="H190" s="11">
        <v>10869.13</v>
      </c>
      <c r="I190" s="11">
        <v>250511</v>
      </c>
      <c r="J190" s="11">
        <v>0</v>
      </c>
      <c r="K190" s="11">
        <f t="shared" si="9"/>
        <v>469745.13</v>
      </c>
      <c r="L190" s="36">
        <v>0</v>
      </c>
      <c r="M190" s="11">
        <f t="shared" si="8"/>
        <v>469745.13</v>
      </c>
      <c r="N190" s="12">
        <v>0</v>
      </c>
      <c r="O190" s="25"/>
      <c r="P190" s="26">
        <v>0</v>
      </c>
      <c r="Q190" s="12">
        <v>209805.29259507984</v>
      </c>
      <c r="R190" s="12">
        <v>21738</v>
      </c>
      <c r="S190" s="27">
        <v>308488</v>
      </c>
      <c r="T190" s="27">
        <v>0</v>
      </c>
      <c r="U190" s="11">
        <f t="shared" si="10"/>
        <v>540031.29259507987</v>
      </c>
      <c r="V190" s="11"/>
      <c r="W190" s="11">
        <f t="shared" si="11"/>
        <v>540031.29259507987</v>
      </c>
      <c r="X190" s="11">
        <v>0</v>
      </c>
      <c r="Y190" s="11">
        <v>0</v>
      </c>
      <c r="Z190" s="11">
        <v>0</v>
      </c>
      <c r="AA190" s="11">
        <v>0</v>
      </c>
      <c r="AB190" s="11">
        <v>601</v>
      </c>
      <c r="AC190" s="14">
        <v>1408</v>
      </c>
      <c r="AD190" s="42">
        <v>325.90625</v>
      </c>
      <c r="AE190">
        <v>34</v>
      </c>
    </row>
    <row r="191" spans="1:31" x14ac:dyDescent="0.25">
      <c r="A191" s="35" t="s">
        <v>381</v>
      </c>
      <c r="B191" s="35">
        <v>1</v>
      </c>
      <c r="C191" s="35" t="s">
        <v>1139</v>
      </c>
      <c r="D191" s="35" t="s">
        <v>374</v>
      </c>
      <c r="E191" s="35" t="s">
        <v>1126</v>
      </c>
      <c r="F191" s="11">
        <v>0</v>
      </c>
      <c r="G191" s="11">
        <v>441318</v>
      </c>
      <c r="H191" s="11">
        <v>23020.86</v>
      </c>
      <c r="I191" s="11">
        <v>38491</v>
      </c>
      <c r="J191" s="11">
        <v>0</v>
      </c>
      <c r="K191" s="11">
        <f t="shared" si="9"/>
        <v>502829.86</v>
      </c>
      <c r="L191" s="36">
        <v>0</v>
      </c>
      <c r="M191" s="11">
        <f t="shared" si="8"/>
        <v>502829.86</v>
      </c>
      <c r="N191" s="12">
        <v>0</v>
      </c>
      <c r="O191" s="25"/>
      <c r="P191" s="26">
        <v>0</v>
      </c>
      <c r="Q191" s="12">
        <v>444368.54614486813</v>
      </c>
      <c r="R191" s="12">
        <v>46042</v>
      </c>
      <c r="S191" s="27">
        <v>47399</v>
      </c>
      <c r="T191" s="27">
        <v>0</v>
      </c>
      <c r="U191" s="11">
        <f t="shared" si="10"/>
        <v>537809.54614486813</v>
      </c>
      <c r="V191" s="11"/>
      <c r="W191" s="11">
        <f t="shared" si="11"/>
        <v>537809.54614486813</v>
      </c>
      <c r="X191" s="11">
        <v>0</v>
      </c>
      <c r="Y191" s="11">
        <v>0</v>
      </c>
      <c r="Z191" s="11">
        <v>0</v>
      </c>
      <c r="AA191" s="11">
        <v>0</v>
      </c>
      <c r="AB191" s="11">
        <v>0</v>
      </c>
      <c r="AC191" s="14">
        <v>5413</v>
      </c>
      <c r="AD191" s="42">
        <v>88.640125623498989</v>
      </c>
      <c r="AE191">
        <v>339</v>
      </c>
    </row>
    <row r="192" spans="1:31" x14ac:dyDescent="0.25">
      <c r="A192" s="35" t="s">
        <v>383</v>
      </c>
      <c r="B192" s="35">
        <v>1</v>
      </c>
      <c r="C192" s="35" t="s">
        <v>384</v>
      </c>
      <c r="D192" s="35" t="s">
        <v>374</v>
      </c>
      <c r="E192" s="35" t="s">
        <v>1126</v>
      </c>
      <c r="F192" s="11">
        <v>0</v>
      </c>
      <c r="G192" s="11">
        <v>83457</v>
      </c>
      <c r="H192" s="11">
        <v>4353.4399999999996</v>
      </c>
      <c r="I192" s="11">
        <v>0</v>
      </c>
      <c r="J192" s="11">
        <v>0</v>
      </c>
      <c r="K192" s="11">
        <f t="shared" si="9"/>
        <v>87810.44</v>
      </c>
      <c r="L192" s="36">
        <v>0</v>
      </c>
      <c r="M192" s="11">
        <f t="shared" si="8"/>
        <v>87810.44</v>
      </c>
      <c r="N192" s="12">
        <v>0</v>
      </c>
      <c r="O192" s="25"/>
      <c r="P192" s="26">
        <v>0</v>
      </c>
      <c r="Q192" s="12">
        <v>84033.884309301371</v>
      </c>
      <c r="R192" s="12">
        <v>8707</v>
      </c>
      <c r="S192" s="27">
        <v>0</v>
      </c>
      <c r="T192" s="27">
        <v>0</v>
      </c>
      <c r="U192" s="11">
        <f t="shared" si="10"/>
        <v>92740.884309301371</v>
      </c>
      <c r="V192" s="11"/>
      <c r="W192" s="11">
        <f t="shared" si="11"/>
        <v>92740.884309301371</v>
      </c>
      <c r="X192" s="11">
        <v>0</v>
      </c>
      <c r="Y192" s="11">
        <v>0</v>
      </c>
      <c r="Z192" s="11">
        <v>0</v>
      </c>
      <c r="AA192" s="11">
        <v>0</v>
      </c>
      <c r="AB192" s="11">
        <v>0</v>
      </c>
      <c r="AC192" s="14">
        <v>774</v>
      </c>
      <c r="AD192" s="42">
        <v>107.82558139534883</v>
      </c>
      <c r="AE192">
        <v>212</v>
      </c>
    </row>
    <row r="193" spans="1:31" x14ac:dyDescent="0.25">
      <c r="A193" s="35" t="s">
        <v>385</v>
      </c>
      <c r="B193" s="35">
        <v>1</v>
      </c>
      <c r="C193" s="35" t="s">
        <v>386</v>
      </c>
      <c r="D193" s="35" t="s">
        <v>374</v>
      </c>
      <c r="E193" s="35" t="s">
        <v>1126</v>
      </c>
      <c r="F193" s="11">
        <v>0</v>
      </c>
      <c r="G193" s="11">
        <v>300944</v>
      </c>
      <c r="H193" s="11">
        <v>15698.41</v>
      </c>
      <c r="I193" s="11">
        <v>5170</v>
      </c>
      <c r="J193" s="11">
        <v>0</v>
      </c>
      <c r="K193" s="11">
        <f t="shared" si="9"/>
        <v>321812.40999999997</v>
      </c>
      <c r="L193" s="36">
        <v>0</v>
      </c>
      <c r="M193" s="11">
        <f t="shared" si="8"/>
        <v>321812.40999999997</v>
      </c>
      <c r="N193" s="12">
        <v>0</v>
      </c>
      <c r="O193" s="25"/>
      <c r="P193" s="26">
        <v>0</v>
      </c>
      <c r="Q193" s="12">
        <v>303024.23139554966</v>
      </c>
      <c r="R193" s="12">
        <v>31397</v>
      </c>
      <c r="S193" s="27">
        <v>6367</v>
      </c>
      <c r="T193" s="27">
        <v>0</v>
      </c>
      <c r="U193" s="11">
        <f t="shared" si="10"/>
        <v>340788.23139554966</v>
      </c>
      <c r="V193" s="11"/>
      <c r="W193" s="11">
        <f t="shared" si="11"/>
        <v>340788.23139554966</v>
      </c>
      <c r="X193" s="11">
        <v>0</v>
      </c>
      <c r="Y193" s="11">
        <v>0</v>
      </c>
      <c r="Z193" s="11">
        <v>0</v>
      </c>
      <c r="AA193" s="11">
        <v>0</v>
      </c>
      <c r="AB193" s="11">
        <v>0</v>
      </c>
      <c r="AC193" s="14">
        <v>4385</v>
      </c>
      <c r="AD193" s="42">
        <v>69.809350057012537</v>
      </c>
      <c r="AE193">
        <v>483</v>
      </c>
    </row>
    <row r="194" spans="1:31" x14ac:dyDescent="0.25">
      <c r="A194" s="35" t="s">
        <v>387</v>
      </c>
      <c r="B194" s="35">
        <v>1</v>
      </c>
      <c r="C194" s="35" t="s">
        <v>388</v>
      </c>
      <c r="D194" s="35" t="s">
        <v>374</v>
      </c>
      <c r="E194" s="35" t="s">
        <v>1126</v>
      </c>
      <c r="F194" s="11">
        <v>0</v>
      </c>
      <c r="G194" s="11">
        <v>225886</v>
      </c>
      <c r="H194" s="11">
        <v>11783.09</v>
      </c>
      <c r="I194" s="11">
        <v>62826</v>
      </c>
      <c r="J194" s="11">
        <v>0</v>
      </c>
      <c r="K194" s="11">
        <f t="shared" si="9"/>
        <v>300495.08999999997</v>
      </c>
      <c r="L194" s="36">
        <v>0</v>
      </c>
      <c r="M194" s="11">
        <f t="shared" ref="M194:M257" si="12">SUM(K194,L194)</f>
        <v>300495.08999999997</v>
      </c>
      <c r="N194" s="12">
        <v>0</v>
      </c>
      <c r="O194" s="25"/>
      <c r="P194" s="26">
        <v>0</v>
      </c>
      <c r="Q194" s="12">
        <v>227447.40394563484</v>
      </c>
      <c r="R194" s="12">
        <v>23566</v>
      </c>
      <c r="S194" s="27">
        <v>77366</v>
      </c>
      <c r="T194" s="27">
        <v>0</v>
      </c>
      <c r="U194" s="11">
        <f t="shared" si="10"/>
        <v>328379.40394563484</v>
      </c>
      <c r="V194" s="11"/>
      <c r="W194" s="11">
        <f t="shared" si="11"/>
        <v>328379.40394563484</v>
      </c>
      <c r="X194" s="11">
        <v>0</v>
      </c>
      <c r="Y194" s="11">
        <v>0</v>
      </c>
      <c r="Z194" s="11">
        <v>0</v>
      </c>
      <c r="AA194" s="11">
        <v>0</v>
      </c>
      <c r="AB194" s="11">
        <v>0</v>
      </c>
      <c r="AC194" s="14">
        <v>3101</v>
      </c>
      <c r="AD194" s="42">
        <v>93.10287004192196</v>
      </c>
      <c r="AE194">
        <v>301</v>
      </c>
    </row>
    <row r="195" spans="1:31" x14ac:dyDescent="0.25">
      <c r="A195" s="35" t="s">
        <v>389</v>
      </c>
      <c r="B195" s="35">
        <v>1</v>
      </c>
      <c r="C195" s="35" t="s">
        <v>390</v>
      </c>
      <c r="D195" s="35" t="s">
        <v>374</v>
      </c>
      <c r="E195" s="35" t="s">
        <v>1126</v>
      </c>
      <c r="F195" s="11">
        <v>108794</v>
      </c>
      <c r="G195" s="11">
        <v>780646</v>
      </c>
      <c r="H195" s="11">
        <v>46396.639999999999</v>
      </c>
      <c r="I195" s="11">
        <v>225865</v>
      </c>
      <c r="J195" s="11">
        <v>0</v>
      </c>
      <c r="K195" s="11">
        <f t="shared" ref="K195:K258" si="13">SUM(F195:J195)</f>
        <v>1161701.6400000001</v>
      </c>
      <c r="L195" s="36">
        <v>0</v>
      </c>
      <c r="M195" s="11">
        <f t="shared" si="12"/>
        <v>1161701.6400000001</v>
      </c>
      <c r="N195" s="12">
        <v>0</v>
      </c>
      <c r="O195" s="25"/>
      <c r="P195" s="26">
        <v>0</v>
      </c>
      <c r="Q195" s="12">
        <v>895588.12394484587</v>
      </c>
      <c r="R195" s="12">
        <v>92793</v>
      </c>
      <c r="S195" s="27">
        <v>278138</v>
      </c>
      <c r="T195" s="27">
        <v>0</v>
      </c>
      <c r="U195" s="11">
        <f t="shared" ref="U195:U258" si="14">SUM(P195:T195)</f>
        <v>1266519.123944846</v>
      </c>
      <c r="V195" s="11"/>
      <c r="W195" s="11">
        <f t="shared" ref="W195:W258" si="15">SUM(U195:V195)</f>
        <v>1266519.123944846</v>
      </c>
      <c r="X195" s="11">
        <v>0</v>
      </c>
      <c r="Y195" s="11">
        <v>0</v>
      </c>
      <c r="Z195" s="11">
        <v>0</v>
      </c>
      <c r="AA195" s="11">
        <v>0</v>
      </c>
      <c r="AB195" s="11">
        <v>2305</v>
      </c>
      <c r="AC195" s="14">
        <v>5745</v>
      </c>
      <c r="AD195" s="42">
        <v>194.1348999129678</v>
      </c>
      <c r="AE195">
        <v>73</v>
      </c>
    </row>
    <row r="196" spans="1:31" x14ac:dyDescent="0.25">
      <c r="A196" s="35" t="s">
        <v>391</v>
      </c>
      <c r="B196" s="35">
        <v>1</v>
      </c>
      <c r="C196" s="35" t="s">
        <v>392</v>
      </c>
      <c r="D196" s="35" t="s">
        <v>374</v>
      </c>
      <c r="E196" s="35" t="s">
        <v>1126</v>
      </c>
      <c r="F196" s="11">
        <v>0</v>
      </c>
      <c r="G196" s="11">
        <v>4219873</v>
      </c>
      <c r="H196" s="11">
        <v>220124.96</v>
      </c>
      <c r="I196" s="11">
        <v>29852</v>
      </c>
      <c r="J196" s="11">
        <v>0</v>
      </c>
      <c r="K196" s="11">
        <f t="shared" si="13"/>
        <v>4469849.96</v>
      </c>
      <c r="L196" s="36">
        <v>0</v>
      </c>
      <c r="M196" s="11">
        <f t="shared" si="12"/>
        <v>4469849.96</v>
      </c>
      <c r="N196" s="12">
        <v>0</v>
      </c>
      <c r="O196" s="25"/>
      <c r="P196" s="26">
        <v>0</v>
      </c>
      <c r="Q196" s="12">
        <v>4249042.2550767995</v>
      </c>
      <c r="R196" s="12">
        <v>440250</v>
      </c>
      <c r="S196" s="27">
        <v>36761</v>
      </c>
      <c r="T196" s="27">
        <v>0</v>
      </c>
      <c r="U196" s="11">
        <f t="shared" si="14"/>
        <v>4726053.2550767995</v>
      </c>
      <c r="V196" s="11"/>
      <c r="W196" s="11">
        <f t="shared" si="15"/>
        <v>4726053.2550767995</v>
      </c>
      <c r="X196" s="11">
        <v>0</v>
      </c>
      <c r="Y196" s="11">
        <v>0</v>
      </c>
      <c r="Z196" s="11">
        <v>0</v>
      </c>
      <c r="AA196" s="11">
        <v>0</v>
      </c>
      <c r="AB196" s="11">
        <v>0</v>
      </c>
      <c r="AC196" s="14">
        <v>27638</v>
      </c>
      <c r="AD196" s="42">
        <v>153.76383964107387</v>
      </c>
      <c r="AE196">
        <v>105</v>
      </c>
    </row>
    <row r="197" spans="1:31" x14ac:dyDescent="0.25">
      <c r="A197" s="35" t="s">
        <v>393</v>
      </c>
      <c r="B197" s="35">
        <v>1</v>
      </c>
      <c r="C197" s="35" t="s">
        <v>394</v>
      </c>
      <c r="D197" s="35" t="s">
        <v>374</v>
      </c>
      <c r="E197" s="35" t="s">
        <v>1126</v>
      </c>
      <c r="F197" s="11">
        <v>0</v>
      </c>
      <c r="G197" s="11">
        <v>33288</v>
      </c>
      <c r="H197" s="11">
        <v>1736.43</v>
      </c>
      <c r="I197" s="11">
        <v>0</v>
      </c>
      <c r="J197" s="11">
        <v>0</v>
      </c>
      <c r="K197" s="11">
        <f t="shared" si="13"/>
        <v>35024.43</v>
      </c>
      <c r="L197" s="36">
        <v>0</v>
      </c>
      <c r="M197" s="11">
        <f t="shared" si="12"/>
        <v>35024.43</v>
      </c>
      <c r="N197" s="12">
        <v>0</v>
      </c>
      <c r="O197" s="25"/>
      <c r="P197" s="26">
        <v>0</v>
      </c>
      <c r="Q197" s="12">
        <v>33518.09843258233</v>
      </c>
      <c r="R197" s="12">
        <v>3473</v>
      </c>
      <c r="S197" s="27">
        <v>0</v>
      </c>
      <c r="T197" s="27">
        <v>0</v>
      </c>
      <c r="U197" s="11">
        <f t="shared" si="14"/>
        <v>36991.09843258233</v>
      </c>
      <c r="V197" s="11"/>
      <c r="W197" s="11">
        <f t="shared" si="15"/>
        <v>36991.09843258233</v>
      </c>
      <c r="X197" s="11">
        <v>0</v>
      </c>
      <c r="Y197" s="11">
        <v>0</v>
      </c>
      <c r="Z197" s="11">
        <v>0</v>
      </c>
      <c r="AA197" s="11">
        <v>0</v>
      </c>
      <c r="AB197" s="11">
        <v>0</v>
      </c>
      <c r="AC197" s="14">
        <v>445</v>
      </c>
      <c r="AD197" s="42">
        <v>74.804494382022469</v>
      </c>
      <c r="AE197">
        <v>443</v>
      </c>
    </row>
    <row r="198" spans="1:31" x14ac:dyDescent="0.25">
      <c r="A198" s="35" t="s">
        <v>395</v>
      </c>
      <c r="B198" s="35">
        <v>1</v>
      </c>
      <c r="C198" s="35" t="s">
        <v>396</v>
      </c>
      <c r="D198" s="35" t="s">
        <v>374</v>
      </c>
      <c r="E198" s="35" t="s">
        <v>1126</v>
      </c>
      <c r="F198" s="11">
        <v>0</v>
      </c>
      <c r="G198" s="11">
        <v>125937</v>
      </c>
      <c r="H198" s="11">
        <v>6569.36</v>
      </c>
      <c r="I198" s="11">
        <v>10873</v>
      </c>
      <c r="J198" s="11">
        <v>0</v>
      </c>
      <c r="K198" s="11">
        <f t="shared" si="13"/>
        <v>143379.35999999999</v>
      </c>
      <c r="L198" s="36">
        <v>0</v>
      </c>
      <c r="M198" s="11">
        <f t="shared" si="12"/>
        <v>143379.35999999999</v>
      </c>
      <c r="N198" s="12">
        <v>0</v>
      </c>
      <c r="O198" s="25"/>
      <c r="P198" s="26">
        <v>0</v>
      </c>
      <c r="Q198" s="12">
        <v>126807.52109781667</v>
      </c>
      <c r="R198" s="12">
        <v>13139</v>
      </c>
      <c r="S198" s="27">
        <v>13389</v>
      </c>
      <c r="T198" s="27">
        <v>0</v>
      </c>
      <c r="U198" s="11">
        <f t="shared" si="14"/>
        <v>153335.52109781667</v>
      </c>
      <c r="V198" s="11"/>
      <c r="W198" s="11">
        <f t="shared" si="15"/>
        <v>153335.52109781667</v>
      </c>
      <c r="X198" s="11">
        <v>0</v>
      </c>
      <c r="Y198" s="11">
        <v>0</v>
      </c>
      <c r="Z198" s="11">
        <v>0</v>
      </c>
      <c r="AA198" s="11">
        <v>0</v>
      </c>
      <c r="AB198" s="11">
        <v>0</v>
      </c>
      <c r="AC198" s="14">
        <v>1326</v>
      </c>
      <c r="AD198" s="42">
        <v>103.17496229260935</v>
      </c>
      <c r="AE198">
        <v>240</v>
      </c>
    </row>
    <row r="199" spans="1:31" x14ac:dyDescent="0.25">
      <c r="A199" s="35" t="s">
        <v>397</v>
      </c>
      <c r="B199" s="35">
        <v>3</v>
      </c>
      <c r="C199" s="35" t="s">
        <v>398</v>
      </c>
      <c r="D199" s="35" t="s">
        <v>374</v>
      </c>
      <c r="E199" s="35" t="s">
        <v>1126</v>
      </c>
      <c r="F199" s="11">
        <v>0</v>
      </c>
      <c r="G199" s="11">
        <v>1354938</v>
      </c>
      <c r="H199" s="11">
        <v>70678.83</v>
      </c>
      <c r="I199" s="11">
        <v>0</v>
      </c>
      <c r="J199" s="11">
        <v>0</v>
      </c>
      <c r="K199" s="11">
        <f t="shared" si="13"/>
        <v>1425616.83</v>
      </c>
      <c r="L199" s="36">
        <v>0</v>
      </c>
      <c r="M199" s="11">
        <f t="shared" si="12"/>
        <v>1425616.83</v>
      </c>
      <c r="N199" s="12">
        <v>0</v>
      </c>
      <c r="O199" s="25"/>
      <c r="P199" s="26">
        <v>0</v>
      </c>
      <c r="Q199" s="12">
        <v>1364303.8108040809</v>
      </c>
      <c r="R199" s="12">
        <v>141358</v>
      </c>
      <c r="S199" s="27">
        <v>0</v>
      </c>
      <c r="T199" s="27">
        <v>0</v>
      </c>
      <c r="U199" s="11">
        <f t="shared" si="14"/>
        <v>1505661.8108040809</v>
      </c>
      <c r="V199" s="11"/>
      <c r="W199" s="11">
        <f t="shared" si="15"/>
        <v>1505661.8108040809</v>
      </c>
      <c r="X199" s="11">
        <v>0</v>
      </c>
      <c r="Y199" s="11">
        <v>0</v>
      </c>
      <c r="Z199" s="11">
        <v>0</v>
      </c>
      <c r="AA199" s="11">
        <v>0</v>
      </c>
      <c r="AB199" s="11">
        <v>0</v>
      </c>
      <c r="AC199" s="14">
        <v>7770</v>
      </c>
      <c r="AD199" s="42">
        <v>174.38069498069498</v>
      </c>
      <c r="AE199">
        <v>89</v>
      </c>
    </row>
    <row r="200" spans="1:31" x14ac:dyDescent="0.25">
      <c r="A200" s="35" t="s">
        <v>399</v>
      </c>
      <c r="B200" s="35">
        <v>1</v>
      </c>
      <c r="C200" s="35" t="s">
        <v>400</v>
      </c>
      <c r="D200" s="35" t="s">
        <v>374</v>
      </c>
      <c r="E200" s="35" t="s">
        <v>1126</v>
      </c>
      <c r="F200" s="11">
        <v>0</v>
      </c>
      <c r="G200" s="11">
        <v>6179919</v>
      </c>
      <c r="H200" s="11">
        <v>322368.58</v>
      </c>
      <c r="I200" s="11">
        <v>10869</v>
      </c>
      <c r="J200" s="11">
        <v>0</v>
      </c>
      <c r="K200" s="11">
        <f t="shared" si="13"/>
        <v>6513156.5800000001</v>
      </c>
      <c r="L200" s="36">
        <v>0</v>
      </c>
      <c r="M200" s="11">
        <f t="shared" si="12"/>
        <v>6513156.5800000001</v>
      </c>
      <c r="N200" s="12">
        <v>0</v>
      </c>
      <c r="O200" s="25"/>
      <c r="P200" s="26">
        <v>0</v>
      </c>
      <c r="Q200" s="12">
        <v>6222636.7864511469</v>
      </c>
      <c r="R200" s="12">
        <v>644737</v>
      </c>
      <c r="S200" s="27">
        <v>13384</v>
      </c>
      <c r="T200" s="27">
        <v>0</v>
      </c>
      <c r="U200" s="11">
        <f t="shared" si="14"/>
        <v>6880757.7864511469</v>
      </c>
      <c r="V200" s="11"/>
      <c r="W200" s="11">
        <f t="shared" si="15"/>
        <v>6880757.7864511469</v>
      </c>
      <c r="X200" s="11">
        <v>0</v>
      </c>
      <c r="Y200" s="11">
        <v>0</v>
      </c>
      <c r="Z200" s="11">
        <v>0</v>
      </c>
      <c r="AA200" s="11">
        <v>0</v>
      </c>
      <c r="AB200" s="11">
        <v>0</v>
      </c>
      <c r="AC200" s="14">
        <v>61156</v>
      </c>
      <c r="AD200" s="42">
        <v>101.22944600693309</v>
      </c>
      <c r="AE200">
        <v>247</v>
      </c>
    </row>
    <row r="201" spans="1:31" x14ac:dyDescent="0.25">
      <c r="A201" s="35" t="s">
        <v>401</v>
      </c>
      <c r="B201" s="35">
        <v>29</v>
      </c>
      <c r="C201" s="35" t="s">
        <v>402</v>
      </c>
      <c r="D201" s="35" t="s">
        <v>403</v>
      </c>
      <c r="E201" s="35" t="s">
        <v>1126</v>
      </c>
      <c r="F201" s="11">
        <v>432289</v>
      </c>
      <c r="G201" s="11">
        <v>6000275</v>
      </c>
      <c r="H201" s="11">
        <v>335547.52</v>
      </c>
      <c r="I201" s="11">
        <v>0</v>
      </c>
      <c r="J201" s="11">
        <v>0</v>
      </c>
      <c r="K201" s="11">
        <f t="shared" si="13"/>
        <v>6768111.5199999996</v>
      </c>
      <c r="L201" s="36">
        <v>0</v>
      </c>
      <c r="M201" s="11">
        <f t="shared" si="12"/>
        <v>6768111.5199999996</v>
      </c>
      <c r="N201" s="12">
        <v>0</v>
      </c>
      <c r="O201" s="25"/>
      <c r="P201" s="26">
        <v>0</v>
      </c>
      <c r="Q201" s="12">
        <v>6477028.158071544</v>
      </c>
      <c r="R201" s="12">
        <v>671095</v>
      </c>
      <c r="S201" s="27">
        <v>0</v>
      </c>
      <c r="T201" s="27">
        <v>0</v>
      </c>
      <c r="U201" s="11">
        <f t="shared" si="14"/>
        <v>7148123.158071544</v>
      </c>
      <c r="V201" s="11"/>
      <c r="W201" s="11">
        <f t="shared" si="15"/>
        <v>7148123.158071544</v>
      </c>
      <c r="X201" s="11">
        <v>0</v>
      </c>
      <c r="Y201" s="11">
        <v>0</v>
      </c>
      <c r="Z201" s="11">
        <v>0</v>
      </c>
      <c r="AA201" s="11">
        <v>0</v>
      </c>
      <c r="AB201" s="11">
        <v>0</v>
      </c>
      <c r="AC201" s="14">
        <v>37774</v>
      </c>
      <c r="AD201" s="42">
        <v>170.29078201937841</v>
      </c>
      <c r="AE201">
        <v>91</v>
      </c>
    </row>
    <row r="202" spans="1:31" x14ac:dyDescent="0.25">
      <c r="A202" s="35" t="s">
        <v>404</v>
      </c>
      <c r="B202" s="35">
        <v>28</v>
      </c>
      <c r="C202" s="35" t="s">
        <v>405</v>
      </c>
      <c r="D202" s="35" t="s">
        <v>403</v>
      </c>
      <c r="E202" s="35" t="s">
        <v>1126</v>
      </c>
      <c r="F202" s="11">
        <v>309157</v>
      </c>
      <c r="G202" s="11">
        <v>6065975</v>
      </c>
      <c r="H202" s="11">
        <v>332551.64</v>
      </c>
      <c r="I202" s="11">
        <v>0</v>
      </c>
      <c r="J202" s="11">
        <v>0</v>
      </c>
      <c r="K202" s="11">
        <f t="shared" si="13"/>
        <v>6707683.6399999997</v>
      </c>
      <c r="L202" s="36">
        <v>0</v>
      </c>
      <c r="M202" s="11">
        <f t="shared" si="12"/>
        <v>6707683.6399999997</v>
      </c>
      <c r="N202" s="12">
        <v>0</v>
      </c>
      <c r="O202" s="25"/>
      <c r="P202" s="26">
        <v>0</v>
      </c>
      <c r="Q202" s="12">
        <v>6419199.1677693306</v>
      </c>
      <c r="R202" s="12">
        <v>665103</v>
      </c>
      <c r="S202" s="27">
        <v>0</v>
      </c>
      <c r="T202" s="27">
        <v>0</v>
      </c>
      <c r="U202" s="11">
        <f t="shared" si="14"/>
        <v>7084302.1677693306</v>
      </c>
      <c r="V202" s="11"/>
      <c r="W202" s="11">
        <f t="shared" si="15"/>
        <v>7084302.1677693306</v>
      </c>
      <c r="X202" s="11">
        <v>0</v>
      </c>
      <c r="Y202" s="11">
        <v>0</v>
      </c>
      <c r="Z202" s="11">
        <v>0</v>
      </c>
      <c r="AA202" s="11">
        <v>0</v>
      </c>
      <c r="AB202" s="11">
        <v>0</v>
      </c>
      <c r="AC202" s="14">
        <v>52829</v>
      </c>
      <c r="AD202" s="42">
        <v>120.67485661284522</v>
      </c>
      <c r="AE202">
        <v>165</v>
      </c>
    </row>
    <row r="203" spans="1:31" x14ac:dyDescent="0.25">
      <c r="A203" s="35" t="s">
        <v>406</v>
      </c>
      <c r="B203" s="35">
        <v>27</v>
      </c>
      <c r="C203" s="35" t="s">
        <v>407</v>
      </c>
      <c r="D203" s="35" t="s">
        <v>403</v>
      </c>
      <c r="E203" s="35" t="s">
        <v>1126</v>
      </c>
      <c r="F203" s="11">
        <v>0</v>
      </c>
      <c r="G203" s="11">
        <v>686875</v>
      </c>
      <c r="H203" s="11">
        <v>35830.07</v>
      </c>
      <c r="I203" s="11">
        <v>0</v>
      </c>
      <c r="J203" s="11">
        <v>0</v>
      </c>
      <c r="K203" s="11">
        <f t="shared" si="13"/>
        <v>722705.07</v>
      </c>
      <c r="L203" s="36">
        <v>0</v>
      </c>
      <c r="M203" s="11">
        <f t="shared" si="12"/>
        <v>722705.07</v>
      </c>
      <c r="N203" s="12">
        <v>0</v>
      </c>
      <c r="O203" s="25"/>
      <c r="P203" s="26">
        <v>0</v>
      </c>
      <c r="Q203" s="12">
        <v>691622.92300168204</v>
      </c>
      <c r="R203" s="12">
        <v>71660</v>
      </c>
      <c r="S203" s="27">
        <v>0</v>
      </c>
      <c r="T203" s="27">
        <v>0</v>
      </c>
      <c r="U203" s="11">
        <f t="shared" si="14"/>
        <v>763282.92300168204</v>
      </c>
      <c r="V203" s="11"/>
      <c r="W203" s="11">
        <f t="shared" si="15"/>
        <v>763282.92300168204</v>
      </c>
      <c r="X203" s="11">
        <v>0</v>
      </c>
      <c r="Y203" s="11">
        <v>0</v>
      </c>
      <c r="Z203" s="11">
        <v>0</v>
      </c>
      <c r="AA203" s="11">
        <v>0</v>
      </c>
      <c r="AB203" s="11">
        <v>0</v>
      </c>
      <c r="AC203" s="14">
        <v>8831</v>
      </c>
      <c r="AD203" s="42">
        <v>77.779979617257382</v>
      </c>
      <c r="AE203">
        <v>422</v>
      </c>
    </row>
    <row r="204" spans="1:31" x14ac:dyDescent="0.25">
      <c r="A204" s="35" t="s">
        <v>408</v>
      </c>
      <c r="B204" s="35">
        <v>40</v>
      </c>
      <c r="C204" s="35" t="s">
        <v>409</v>
      </c>
      <c r="D204" s="35" t="s">
        <v>403</v>
      </c>
      <c r="E204" s="35" t="s">
        <v>1126</v>
      </c>
      <c r="F204" s="11">
        <v>0</v>
      </c>
      <c r="G204" s="11">
        <v>1042942</v>
      </c>
      <c r="H204" s="11">
        <v>54403.91</v>
      </c>
      <c r="I204" s="11">
        <v>0</v>
      </c>
      <c r="J204" s="11">
        <v>5687</v>
      </c>
      <c r="K204" s="11">
        <f t="shared" si="13"/>
        <v>1103032.9099999999</v>
      </c>
      <c r="L204" s="36">
        <v>0</v>
      </c>
      <c r="M204" s="11">
        <f t="shared" si="12"/>
        <v>1103032.9099999999</v>
      </c>
      <c r="N204" s="12">
        <v>0</v>
      </c>
      <c r="O204" s="25"/>
      <c r="P204" s="26">
        <v>0</v>
      </c>
      <c r="Q204" s="12">
        <v>1050151.18407457</v>
      </c>
      <c r="R204" s="12">
        <v>108808</v>
      </c>
      <c r="S204" s="27">
        <v>0</v>
      </c>
      <c r="T204" s="27">
        <v>5687</v>
      </c>
      <c r="U204" s="11">
        <f t="shared" si="14"/>
        <v>1164646.18407457</v>
      </c>
      <c r="V204" s="11"/>
      <c r="W204" s="11">
        <f t="shared" si="15"/>
        <v>1164646.18407457</v>
      </c>
      <c r="X204" s="11">
        <v>0</v>
      </c>
      <c r="Y204" s="11">
        <v>0</v>
      </c>
      <c r="Z204" s="11">
        <v>0</v>
      </c>
      <c r="AA204" s="11">
        <v>0</v>
      </c>
      <c r="AB204" s="11">
        <v>0</v>
      </c>
      <c r="AC204" s="14">
        <v>13430</v>
      </c>
      <c r="AD204" s="42">
        <v>78.081087118391665</v>
      </c>
      <c r="AE204">
        <v>418</v>
      </c>
    </row>
    <row r="205" spans="1:31" x14ac:dyDescent="0.25">
      <c r="A205" s="35" t="s">
        <v>410</v>
      </c>
      <c r="B205" s="35">
        <v>34</v>
      </c>
      <c r="C205" s="35" t="s">
        <v>411</v>
      </c>
      <c r="D205" s="35" t="s">
        <v>403</v>
      </c>
      <c r="E205" s="35" t="s">
        <v>1126</v>
      </c>
      <c r="F205" s="11">
        <v>2962764</v>
      </c>
      <c r="G205" s="11">
        <v>19154912</v>
      </c>
      <c r="H205" s="11">
        <v>1153743.8799999999</v>
      </c>
      <c r="I205" s="11">
        <v>0</v>
      </c>
      <c r="J205" s="11">
        <v>0</v>
      </c>
      <c r="K205" s="11">
        <f t="shared" si="13"/>
        <v>23271419.879999999</v>
      </c>
      <c r="L205" s="36">
        <v>0</v>
      </c>
      <c r="M205" s="11">
        <f t="shared" si="12"/>
        <v>23271419.879999999</v>
      </c>
      <c r="N205" s="12">
        <v>0</v>
      </c>
      <c r="O205" s="25"/>
      <c r="P205" s="26">
        <v>0</v>
      </c>
      <c r="Q205" s="12">
        <v>22270561.201272648</v>
      </c>
      <c r="R205" s="12">
        <v>2307488</v>
      </c>
      <c r="S205" s="27">
        <v>0</v>
      </c>
      <c r="T205" s="27">
        <v>0</v>
      </c>
      <c r="U205" s="11">
        <f t="shared" si="14"/>
        <v>24578049.201272648</v>
      </c>
      <c r="V205" s="11"/>
      <c r="W205" s="11">
        <f t="shared" si="15"/>
        <v>24578049.201272648</v>
      </c>
      <c r="X205" s="11">
        <v>723148</v>
      </c>
      <c r="Y205" s="11">
        <v>0</v>
      </c>
      <c r="Z205" s="11">
        <v>126414</v>
      </c>
      <c r="AA205" s="11">
        <v>596734</v>
      </c>
      <c r="AB205" s="11">
        <v>0</v>
      </c>
      <c r="AC205" s="14">
        <v>68903</v>
      </c>
      <c r="AD205" s="42">
        <v>320.99728603979509</v>
      </c>
      <c r="AE205">
        <v>35</v>
      </c>
    </row>
    <row r="206" spans="1:31" x14ac:dyDescent="0.25">
      <c r="A206" s="35" t="s">
        <v>412</v>
      </c>
      <c r="B206" s="35">
        <v>27</v>
      </c>
      <c r="C206" s="35" t="s">
        <v>413</v>
      </c>
      <c r="D206" s="35" t="s">
        <v>403</v>
      </c>
      <c r="E206" s="35" t="s">
        <v>1126</v>
      </c>
      <c r="F206" s="11">
        <v>0</v>
      </c>
      <c r="G206" s="11">
        <v>200774</v>
      </c>
      <c r="H206" s="11">
        <v>10473.15</v>
      </c>
      <c r="I206" s="11">
        <v>0</v>
      </c>
      <c r="J206" s="11">
        <v>0</v>
      </c>
      <c r="K206" s="11">
        <f t="shared" si="13"/>
        <v>211247.15</v>
      </c>
      <c r="L206" s="36">
        <v>0</v>
      </c>
      <c r="M206" s="11">
        <f t="shared" si="12"/>
        <v>211247.15</v>
      </c>
      <c r="N206" s="12">
        <v>0</v>
      </c>
      <c r="O206" s="25"/>
      <c r="P206" s="26">
        <v>0</v>
      </c>
      <c r="Q206" s="12">
        <v>202161.82091754643</v>
      </c>
      <c r="R206" s="12">
        <v>20946</v>
      </c>
      <c r="S206" s="27">
        <v>0</v>
      </c>
      <c r="T206" s="27">
        <v>0</v>
      </c>
      <c r="U206" s="11">
        <f t="shared" si="14"/>
        <v>223107.82091754643</v>
      </c>
      <c r="V206" s="11"/>
      <c r="W206" s="11">
        <f t="shared" si="15"/>
        <v>223107.82091754643</v>
      </c>
      <c r="X206" s="11">
        <v>0</v>
      </c>
      <c r="Y206" s="11">
        <v>0</v>
      </c>
      <c r="Z206" s="11">
        <v>0</v>
      </c>
      <c r="AA206" s="11">
        <v>0</v>
      </c>
      <c r="AB206" s="11">
        <v>0</v>
      </c>
      <c r="AC206" s="14">
        <v>2182</v>
      </c>
      <c r="AD206" s="42">
        <v>92.013748854262147</v>
      </c>
      <c r="AE206">
        <v>313</v>
      </c>
    </row>
    <row r="207" spans="1:31" x14ac:dyDescent="0.25">
      <c r="A207" s="35" t="s">
        <v>414</v>
      </c>
      <c r="B207" s="35">
        <v>26</v>
      </c>
      <c r="C207" s="35" t="s">
        <v>382</v>
      </c>
      <c r="D207" s="35" t="s">
        <v>403</v>
      </c>
      <c r="E207" s="35" t="s">
        <v>1126</v>
      </c>
      <c r="F207" s="11">
        <v>0</v>
      </c>
      <c r="G207" s="11">
        <v>1174895</v>
      </c>
      <c r="H207" s="11">
        <v>61287.09</v>
      </c>
      <c r="I207" s="11">
        <v>10447</v>
      </c>
      <c r="J207" s="11">
        <v>0</v>
      </c>
      <c r="K207" s="11">
        <f t="shared" si="13"/>
        <v>1246629.0900000001</v>
      </c>
      <c r="L207" s="36">
        <v>0</v>
      </c>
      <c r="M207" s="11">
        <f t="shared" si="12"/>
        <v>1246629.0900000001</v>
      </c>
      <c r="N207" s="12">
        <v>0</v>
      </c>
      <c r="O207" s="25"/>
      <c r="P207" s="26">
        <v>0</v>
      </c>
      <c r="Q207" s="12">
        <v>1183016.2898927187</v>
      </c>
      <c r="R207" s="12">
        <v>122574</v>
      </c>
      <c r="S207" s="27">
        <v>12865</v>
      </c>
      <c r="T207" s="27">
        <v>0</v>
      </c>
      <c r="U207" s="11">
        <f t="shared" si="14"/>
        <v>1318455.2898927187</v>
      </c>
      <c r="V207" s="11"/>
      <c r="W207" s="11">
        <f t="shared" si="15"/>
        <v>1318455.2898927187</v>
      </c>
      <c r="X207" s="11">
        <v>0</v>
      </c>
      <c r="Y207" s="11">
        <v>0</v>
      </c>
      <c r="Z207" s="11">
        <v>0</v>
      </c>
      <c r="AA207" s="11">
        <v>0</v>
      </c>
      <c r="AB207" s="11">
        <v>0</v>
      </c>
      <c r="AC207" s="14">
        <v>7818</v>
      </c>
      <c r="AD207" s="42">
        <v>151.61703760552572</v>
      </c>
      <c r="AE207">
        <v>110</v>
      </c>
    </row>
    <row r="208" spans="1:31" x14ac:dyDescent="0.25">
      <c r="A208" s="35" t="s">
        <v>415</v>
      </c>
      <c r="B208" s="35">
        <v>28</v>
      </c>
      <c r="C208" s="35" t="s">
        <v>416</v>
      </c>
      <c r="D208" s="35" t="s">
        <v>403</v>
      </c>
      <c r="E208" s="35" t="s">
        <v>1126</v>
      </c>
      <c r="F208" s="11">
        <v>0</v>
      </c>
      <c r="G208" s="11">
        <v>399541</v>
      </c>
      <c r="H208" s="11">
        <v>20841.61</v>
      </c>
      <c r="I208" s="11">
        <v>0</v>
      </c>
      <c r="J208" s="11">
        <v>0</v>
      </c>
      <c r="K208" s="11">
        <f t="shared" si="13"/>
        <v>420382.61</v>
      </c>
      <c r="L208" s="36">
        <v>0</v>
      </c>
      <c r="M208" s="11">
        <f t="shared" si="12"/>
        <v>420382.61</v>
      </c>
      <c r="N208" s="12">
        <v>0</v>
      </c>
      <c r="O208" s="25"/>
      <c r="P208" s="26">
        <v>0</v>
      </c>
      <c r="Q208" s="12">
        <v>402302.76874105918</v>
      </c>
      <c r="R208" s="12">
        <v>41683</v>
      </c>
      <c r="S208" s="27">
        <v>0</v>
      </c>
      <c r="T208" s="27">
        <v>0</v>
      </c>
      <c r="U208" s="11">
        <f t="shared" si="14"/>
        <v>443985.76874105918</v>
      </c>
      <c r="V208" s="11"/>
      <c r="W208" s="11">
        <f t="shared" si="15"/>
        <v>443985.76874105918</v>
      </c>
      <c r="X208" s="11">
        <v>0</v>
      </c>
      <c r="Y208" s="11">
        <v>0</v>
      </c>
      <c r="Z208" s="11">
        <v>0</v>
      </c>
      <c r="AA208" s="11">
        <v>0</v>
      </c>
      <c r="AB208" s="11">
        <v>0</v>
      </c>
      <c r="AC208" s="14">
        <v>7709</v>
      </c>
      <c r="AD208" s="42">
        <v>51.827863536126607</v>
      </c>
      <c r="AE208">
        <v>550</v>
      </c>
    </row>
    <row r="209" spans="1:31" x14ac:dyDescent="0.25">
      <c r="A209" s="35" t="s">
        <v>417</v>
      </c>
      <c r="B209" s="35">
        <v>28</v>
      </c>
      <c r="C209" s="35" t="s">
        <v>418</v>
      </c>
      <c r="D209" s="35" t="s">
        <v>403</v>
      </c>
      <c r="E209" s="35" t="s">
        <v>1126</v>
      </c>
      <c r="F209" s="11">
        <v>1327659</v>
      </c>
      <c r="G209" s="11">
        <v>10313510</v>
      </c>
      <c r="H209" s="11">
        <v>607248.59</v>
      </c>
      <c r="I209" s="11">
        <v>0</v>
      </c>
      <c r="J209" s="11">
        <v>0</v>
      </c>
      <c r="K209" s="11">
        <f t="shared" si="13"/>
        <v>12248417.59</v>
      </c>
      <c r="L209" s="36">
        <v>0</v>
      </c>
      <c r="M209" s="11">
        <f t="shared" si="12"/>
        <v>12248417.59</v>
      </c>
      <c r="N209" s="12">
        <v>0</v>
      </c>
      <c r="O209" s="25"/>
      <c r="P209" s="26">
        <v>0</v>
      </c>
      <c r="Q209" s="12">
        <v>11721636.878524575</v>
      </c>
      <c r="R209" s="12">
        <v>1214497</v>
      </c>
      <c r="S209" s="27">
        <v>0</v>
      </c>
      <c r="T209" s="27">
        <v>0</v>
      </c>
      <c r="U209" s="11">
        <f t="shared" si="14"/>
        <v>12936133.878524575</v>
      </c>
      <c r="V209" s="11"/>
      <c r="W209" s="11">
        <f t="shared" si="15"/>
        <v>12936133.878524575</v>
      </c>
      <c r="X209" s="11">
        <v>0</v>
      </c>
      <c r="Y209" s="11">
        <v>0</v>
      </c>
      <c r="Z209" s="11">
        <v>0</v>
      </c>
      <c r="AA209" s="11">
        <v>0</v>
      </c>
      <c r="AB209" s="11">
        <v>0</v>
      </c>
      <c r="AC209" s="14">
        <v>60403</v>
      </c>
      <c r="AD209" s="42">
        <v>192.72501365826201</v>
      </c>
      <c r="AE209">
        <v>74</v>
      </c>
    </row>
    <row r="210" spans="1:31" x14ac:dyDescent="0.25">
      <c r="A210" s="35" t="s">
        <v>419</v>
      </c>
      <c r="B210" s="35">
        <v>27</v>
      </c>
      <c r="C210" s="35" t="s">
        <v>420</v>
      </c>
      <c r="D210" s="35" t="s">
        <v>403</v>
      </c>
      <c r="E210" s="35" t="s">
        <v>1126</v>
      </c>
      <c r="F210" s="11">
        <v>0</v>
      </c>
      <c r="G210" s="11">
        <v>2955650</v>
      </c>
      <c r="H210" s="11">
        <v>154178.18</v>
      </c>
      <c r="I210" s="11">
        <v>0</v>
      </c>
      <c r="J210" s="11">
        <v>10810</v>
      </c>
      <c r="K210" s="11">
        <f t="shared" si="13"/>
        <v>3120638.18</v>
      </c>
      <c r="L210" s="36">
        <v>0</v>
      </c>
      <c r="M210" s="11">
        <f t="shared" si="12"/>
        <v>3120638.18</v>
      </c>
      <c r="N210" s="12">
        <v>0</v>
      </c>
      <c r="O210" s="25"/>
      <c r="P210" s="26">
        <v>0</v>
      </c>
      <c r="Q210" s="12">
        <v>2976080.4984457456</v>
      </c>
      <c r="R210" s="12">
        <v>308356</v>
      </c>
      <c r="S210" s="27">
        <v>0</v>
      </c>
      <c r="T210" s="27">
        <v>10810</v>
      </c>
      <c r="U210" s="11">
        <f t="shared" si="14"/>
        <v>3295246.4984457456</v>
      </c>
      <c r="V210" s="11"/>
      <c r="W210" s="11">
        <f t="shared" si="15"/>
        <v>3295246.4984457456</v>
      </c>
      <c r="X210" s="11">
        <v>0</v>
      </c>
      <c r="Y210" s="11">
        <v>0</v>
      </c>
      <c r="Z210" s="11">
        <v>0</v>
      </c>
      <c r="AA210" s="11">
        <v>0</v>
      </c>
      <c r="AB210" s="11">
        <v>0</v>
      </c>
      <c r="AC210" s="14">
        <v>31087</v>
      </c>
      <c r="AD210" s="42">
        <v>95.424453951812652</v>
      </c>
      <c r="AE210">
        <v>287</v>
      </c>
    </row>
    <row r="211" spans="1:31" x14ac:dyDescent="0.25">
      <c r="A211" s="35" t="s">
        <v>421</v>
      </c>
      <c r="B211" s="35">
        <v>27</v>
      </c>
      <c r="C211" s="35" t="s">
        <v>1140</v>
      </c>
      <c r="D211" s="35" t="s">
        <v>403</v>
      </c>
      <c r="E211" s="35" t="s">
        <v>1126</v>
      </c>
      <c r="F211" s="11">
        <v>0</v>
      </c>
      <c r="G211" s="11">
        <v>1834693</v>
      </c>
      <c r="H211" s="11">
        <v>95704.71</v>
      </c>
      <c r="I211" s="11">
        <v>0</v>
      </c>
      <c r="J211" s="11">
        <v>0</v>
      </c>
      <c r="K211" s="11">
        <f t="shared" si="13"/>
        <v>1930397.71</v>
      </c>
      <c r="L211" s="36">
        <v>0</v>
      </c>
      <c r="M211" s="11">
        <f t="shared" si="12"/>
        <v>1930397.71</v>
      </c>
      <c r="N211" s="12">
        <v>0</v>
      </c>
      <c r="O211" s="25"/>
      <c r="P211" s="26">
        <v>0</v>
      </c>
      <c r="Q211" s="12">
        <v>1847375.0470911374</v>
      </c>
      <c r="R211" s="12">
        <v>191409</v>
      </c>
      <c r="S211" s="27">
        <v>0</v>
      </c>
      <c r="T211" s="27">
        <v>0</v>
      </c>
      <c r="U211" s="11">
        <f t="shared" si="14"/>
        <v>2038784.0470911374</v>
      </c>
      <c r="V211" s="11"/>
      <c r="W211" s="11">
        <f t="shared" si="15"/>
        <v>2038784.0470911374</v>
      </c>
      <c r="X211" s="11">
        <v>0</v>
      </c>
      <c r="Y211" s="11">
        <v>0</v>
      </c>
      <c r="Z211" s="11">
        <v>0</v>
      </c>
      <c r="AA211" s="11">
        <v>0</v>
      </c>
      <c r="AB211" s="11">
        <v>0</v>
      </c>
      <c r="AC211" s="14">
        <v>25373</v>
      </c>
      <c r="AD211" s="42">
        <v>72.308871635202777</v>
      </c>
      <c r="AE211">
        <v>461</v>
      </c>
    </row>
    <row r="212" spans="1:31" x14ac:dyDescent="0.25">
      <c r="A212" s="35" t="s">
        <v>422</v>
      </c>
      <c r="B212" s="35">
        <v>27</v>
      </c>
      <c r="C212" s="35" t="s">
        <v>423</v>
      </c>
      <c r="D212" s="35" t="s">
        <v>403</v>
      </c>
      <c r="E212" s="35" t="s">
        <v>1126</v>
      </c>
      <c r="F212" s="11">
        <v>0</v>
      </c>
      <c r="G212" s="11">
        <v>2368523</v>
      </c>
      <c r="H212" s="11">
        <v>123551.36</v>
      </c>
      <c r="I212" s="11">
        <v>0</v>
      </c>
      <c r="J212" s="11">
        <v>27636</v>
      </c>
      <c r="K212" s="11">
        <f t="shared" si="13"/>
        <v>2519710.36</v>
      </c>
      <c r="L212" s="36">
        <v>0</v>
      </c>
      <c r="M212" s="11">
        <f t="shared" si="12"/>
        <v>2519710.36</v>
      </c>
      <c r="N212" s="12">
        <v>0</v>
      </c>
      <c r="O212" s="25"/>
      <c r="P212" s="26">
        <v>0</v>
      </c>
      <c r="Q212" s="12">
        <v>2384895.068908772</v>
      </c>
      <c r="R212" s="12">
        <v>247103</v>
      </c>
      <c r="S212" s="27">
        <v>0</v>
      </c>
      <c r="T212" s="27">
        <v>27636</v>
      </c>
      <c r="U212" s="11">
        <f t="shared" si="14"/>
        <v>2659634.068908772</v>
      </c>
      <c r="V212" s="11"/>
      <c r="W212" s="11">
        <f t="shared" si="15"/>
        <v>2659634.068908772</v>
      </c>
      <c r="X212" s="11">
        <v>0</v>
      </c>
      <c r="Y212" s="11">
        <v>0</v>
      </c>
      <c r="Z212" s="11">
        <v>0</v>
      </c>
      <c r="AA212" s="11">
        <v>0</v>
      </c>
      <c r="AB212" s="11">
        <v>0</v>
      </c>
      <c r="AC212" s="14">
        <v>22059</v>
      </c>
      <c r="AD212" s="42">
        <v>108.62500566662133</v>
      </c>
      <c r="AE212">
        <v>208</v>
      </c>
    </row>
    <row r="213" spans="1:31" x14ac:dyDescent="0.25">
      <c r="A213" s="35" t="s">
        <v>424</v>
      </c>
      <c r="B213" s="35">
        <v>34</v>
      </c>
      <c r="C213" s="35" t="s">
        <v>425</v>
      </c>
      <c r="D213" s="35" t="s">
        <v>403</v>
      </c>
      <c r="E213" s="35" t="s">
        <v>1126</v>
      </c>
      <c r="F213" s="11">
        <v>0</v>
      </c>
      <c r="G213" s="11">
        <v>2967066</v>
      </c>
      <c r="H213" s="11">
        <v>154773.69</v>
      </c>
      <c r="I213" s="11">
        <v>0</v>
      </c>
      <c r="J213" s="11">
        <v>0</v>
      </c>
      <c r="K213" s="11">
        <f t="shared" si="13"/>
        <v>3121839.69</v>
      </c>
      <c r="L213" s="36">
        <v>0</v>
      </c>
      <c r="M213" s="11">
        <f t="shared" si="12"/>
        <v>3121839.69</v>
      </c>
      <c r="N213" s="12">
        <v>0</v>
      </c>
      <c r="O213" s="25"/>
      <c r="P213" s="26">
        <v>0</v>
      </c>
      <c r="Q213" s="12">
        <v>2987575.4098764821</v>
      </c>
      <c r="R213" s="12">
        <v>309547</v>
      </c>
      <c r="S213" s="27">
        <v>0</v>
      </c>
      <c r="T213" s="27">
        <v>0</v>
      </c>
      <c r="U213" s="11">
        <f t="shared" si="14"/>
        <v>3297122.4098764821</v>
      </c>
      <c r="V213" s="11"/>
      <c r="W213" s="11">
        <f t="shared" si="15"/>
        <v>3297122.4098764821</v>
      </c>
      <c r="X213" s="11">
        <v>0</v>
      </c>
      <c r="Y213" s="11">
        <v>0</v>
      </c>
      <c r="Z213" s="11">
        <v>0</v>
      </c>
      <c r="AA213" s="11">
        <v>0</v>
      </c>
      <c r="AB213" s="11">
        <v>0</v>
      </c>
      <c r="AC213" s="14">
        <v>40935</v>
      </c>
      <c r="AD213" s="42">
        <v>72.482374496152431</v>
      </c>
      <c r="AE213">
        <v>459</v>
      </c>
    </row>
    <row r="214" spans="1:31" x14ac:dyDescent="0.25">
      <c r="A214" s="35" t="s">
        <v>426</v>
      </c>
      <c r="B214" s="35" t="s">
        <v>1169</v>
      </c>
      <c r="C214" s="35" t="s">
        <v>427</v>
      </c>
      <c r="D214" s="35" t="s">
        <v>403</v>
      </c>
      <c r="E214" s="35" t="s">
        <v>1126</v>
      </c>
      <c r="F214" s="11">
        <v>17205464</v>
      </c>
      <c r="G214" s="11">
        <v>91515653</v>
      </c>
      <c r="H214" s="11">
        <v>5671315.71</v>
      </c>
      <c r="I214" s="11">
        <v>0</v>
      </c>
      <c r="J214" s="11">
        <v>0</v>
      </c>
      <c r="K214" s="11">
        <f t="shared" si="13"/>
        <v>114392432.70999999</v>
      </c>
      <c r="L214" s="36">
        <v>0</v>
      </c>
      <c r="M214" s="11">
        <f t="shared" si="12"/>
        <v>114392432.70999999</v>
      </c>
      <c r="N214" s="12">
        <v>0</v>
      </c>
      <c r="O214" s="25"/>
      <c r="P214" s="26">
        <v>0</v>
      </c>
      <c r="Q214" s="12">
        <v>109472635.82390954</v>
      </c>
      <c r="R214" s="12">
        <v>11342631</v>
      </c>
      <c r="S214" s="27">
        <v>0</v>
      </c>
      <c r="T214" s="27">
        <v>0</v>
      </c>
      <c r="U214" s="11">
        <f t="shared" si="14"/>
        <v>120815266.82390954</v>
      </c>
      <c r="V214" s="11"/>
      <c r="W214" s="11">
        <f t="shared" si="15"/>
        <v>120815266.82390954</v>
      </c>
      <c r="X214" s="11">
        <v>3679640</v>
      </c>
      <c r="Y214" s="11">
        <v>0</v>
      </c>
      <c r="Z214" s="11">
        <v>1137118</v>
      </c>
      <c r="AA214" s="11">
        <v>2542522</v>
      </c>
      <c r="AB214" s="11">
        <v>0</v>
      </c>
      <c r="AC214" s="14">
        <v>307220</v>
      </c>
      <c r="AD214" s="42">
        <v>353.88684655946878</v>
      </c>
      <c r="AE214">
        <v>32</v>
      </c>
    </row>
    <row r="215" spans="1:31" x14ac:dyDescent="0.25">
      <c r="A215" s="35" t="s">
        <v>428</v>
      </c>
      <c r="B215" s="35">
        <v>26</v>
      </c>
      <c r="C215" s="35" t="s">
        <v>429</v>
      </c>
      <c r="D215" s="35" t="s">
        <v>403</v>
      </c>
      <c r="E215" s="35" t="s">
        <v>1126</v>
      </c>
      <c r="F215" s="11">
        <v>0</v>
      </c>
      <c r="G215" s="11">
        <v>457984</v>
      </c>
      <c r="H215" s="11">
        <v>23890.22</v>
      </c>
      <c r="I215" s="11">
        <v>0</v>
      </c>
      <c r="J215" s="11">
        <v>0</v>
      </c>
      <c r="K215" s="11">
        <f t="shared" si="13"/>
        <v>481874.22</v>
      </c>
      <c r="L215" s="36">
        <v>0</v>
      </c>
      <c r="M215" s="11">
        <f t="shared" si="12"/>
        <v>481874.22</v>
      </c>
      <c r="N215" s="12">
        <v>0</v>
      </c>
      <c r="O215" s="25"/>
      <c r="P215" s="26">
        <v>0</v>
      </c>
      <c r="Q215" s="12">
        <v>461149.74743294244</v>
      </c>
      <c r="R215" s="12">
        <v>47780</v>
      </c>
      <c r="S215" s="27">
        <v>0</v>
      </c>
      <c r="T215" s="27">
        <v>0</v>
      </c>
      <c r="U215" s="11">
        <f t="shared" si="14"/>
        <v>508929.74743294244</v>
      </c>
      <c r="V215" s="11"/>
      <c r="W215" s="11">
        <f t="shared" si="15"/>
        <v>508929.74743294244</v>
      </c>
      <c r="X215" s="11">
        <v>0</v>
      </c>
      <c r="Y215" s="11">
        <v>0</v>
      </c>
      <c r="Z215" s="11">
        <v>0</v>
      </c>
      <c r="AA215" s="11">
        <v>0</v>
      </c>
      <c r="AB215" s="11">
        <v>0</v>
      </c>
      <c r="AC215" s="14">
        <v>6625</v>
      </c>
      <c r="AD215" s="42">
        <v>69.129660377358491</v>
      </c>
      <c r="AE215">
        <v>485</v>
      </c>
    </row>
    <row r="216" spans="1:31" x14ac:dyDescent="0.25">
      <c r="A216" s="35" t="s">
        <v>430</v>
      </c>
      <c r="B216" s="35">
        <v>28</v>
      </c>
      <c r="C216" s="35" t="s">
        <v>431</v>
      </c>
      <c r="D216" s="35" t="s">
        <v>403</v>
      </c>
      <c r="E216" s="35" t="s">
        <v>1126</v>
      </c>
      <c r="F216" s="11">
        <v>2137207</v>
      </c>
      <c r="G216" s="11">
        <v>3110423</v>
      </c>
      <c r="H216" s="11">
        <v>273736.76</v>
      </c>
      <c r="I216" s="11">
        <v>0</v>
      </c>
      <c r="J216" s="11">
        <v>0</v>
      </c>
      <c r="K216" s="11">
        <f t="shared" si="13"/>
        <v>5521366.7599999998</v>
      </c>
      <c r="L216" s="36">
        <v>0</v>
      </c>
      <c r="M216" s="11">
        <f t="shared" si="12"/>
        <v>5521366.7599999998</v>
      </c>
      <c r="N216" s="12">
        <v>0</v>
      </c>
      <c r="O216" s="25"/>
      <c r="P216" s="26">
        <v>0</v>
      </c>
      <c r="Q216" s="12">
        <v>5283903.4750592411</v>
      </c>
      <c r="R216" s="12">
        <v>547474</v>
      </c>
      <c r="S216" s="27">
        <v>0</v>
      </c>
      <c r="T216" s="27">
        <v>0</v>
      </c>
      <c r="U216" s="11">
        <f t="shared" si="14"/>
        <v>5831377.4750592411</v>
      </c>
      <c r="V216" s="11"/>
      <c r="W216" s="11">
        <f t="shared" si="15"/>
        <v>5831377.4750592411</v>
      </c>
      <c r="X216" s="11">
        <v>0</v>
      </c>
      <c r="Y216" s="11">
        <v>0</v>
      </c>
      <c r="Z216" s="11">
        <v>0</v>
      </c>
      <c r="AA216" s="11">
        <v>0</v>
      </c>
      <c r="AB216" s="11">
        <v>0</v>
      </c>
      <c r="AC216" s="14">
        <v>29786</v>
      </c>
      <c r="AD216" s="42">
        <v>176.17773450614382</v>
      </c>
      <c r="AE216">
        <v>87</v>
      </c>
    </row>
    <row r="217" spans="1:31" x14ac:dyDescent="0.25">
      <c r="A217" s="35" t="s">
        <v>432</v>
      </c>
      <c r="B217" s="35">
        <v>34</v>
      </c>
      <c r="C217" s="35" t="s">
        <v>433</v>
      </c>
      <c r="D217" s="35" t="s">
        <v>403</v>
      </c>
      <c r="E217" s="35" t="s">
        <v>1126</v>
      </c>
      <c r="F217" s="11">
        <v>789568</v>
      </c>
      <c r="G217" s="11">
        <v>7583229</v>
      </c>
      <c r="H217" s="11">
        <v>436757.61</v>
      </c>
      <c r="I217" s="11">
        <v>0</v>
      </c>
      <c r="J217" s="11">
        <v>0</v>
      </c>
      <c r="K217" s="11">
        <f t="shared" si="13"/>
        <v>8809554.6099999994</v>
      </c>
      <c r="L217" s="36">
        <v>0</v>
      </c>
      <c r="M217" s="11">
        <f t="shared" si="12"/>
        <v>8809554.6099999994</v>
      </c>
      <c r="N217" s="12">
        <v>0</v>
      </c>
      <c r="O217" s="25"/>
      <c r="P217" s="26">
        <v>0</v>
      </c>
      <c r="Q217" s="12">
        <v>8430672.7349804752</v>
      </c>
      <c r="R217" s="12">
        <v>873515</v>
      </c>
      <c r="S217" s="27">
        <v>0</v>
      </c>
      <c r="T217" s="27">
        <v>0</v>
      </c>
      <c r="U217" s="11">
        <f t="shared" si="14"/>
        <v>9304187.7349804752</v>
      </c>
      <c r="V217" s="11"/>
      <c r="W217" s="11">
        <f t="shared" si="15"/>
        <v>9304187.7349804752</v>
      </c>
      <c r="X217" s="11">
        <v>0</v>
      </c>
      <c r="Y217" s="11">
        <v>0</v>
      </c>
      <c r="Z217" s="11">
        <v>0</v>
      </c>
      <c r="AA217" s="11">
        <v>0</v>
      </c>
      <c r="AB217" s="11">
        <v>0</v>
      </c>
      <c r="AC217" s="14">
        <v>34002</v>
      </c>
      <c r="AD217" s="42">
        <v>246.24425033821541</v>
      </c>
      <c r="AE217">
        <v>44</v>
      </c>
    </row>
    <row r="218" spans="1:31" x14ac:dyDescent="0.25">
      <c r="A218" s="35" t="s">
        <v>434</v>
      </c>
      <c r="B218" s="35">
        <v>27</v>
      </c>
      <c r="C218" s="35" t="s">
        <v>435</v>
      </c>
      <c r="D218" s="35" t="s">
        <v>403</v>
      </c>
      <c r="E218" s="35" t="s">
        <v>1126</v>
      </c>
      <c r="F218" s="11">
        <v>0</v>
      </c>
      <c r="G218" s="11">
        <v>837731</v>
      </c>
      <c r="H218" s="11">
        <v>43699.3</v>
      </c>
      <c r="I218" s="11">
        <v>0</v>
      </c>
      <c r="J218" s="11">
        <v>0</v>
      </c>
      <c r="K218" s="11">
        <f t="shared" si="13"/>
        <v>881430.3</v>
      </c>
      <c r="L218" s="36">
        <v>0</v>
      </c>
      <c r="M218" s="11">
        <f t="shared" si="12"/>
        <v>881430.3</v>
      </c>
      <c r="N218" s="12">
        <v>0</v>
      </c>
      <c r="O218" s="25"/>
      <c r="P218" s="26">
        <v>0</v>
      </c>
      <c r="Q218" s="12">
        <v>843521.69304330787</v>
      </c>
      <c r="R218" s="12">
        <v>87399</v>
      </c>
      <c r="S218" s="27">
        <v>0</v>
      </c>
      <c r="T218" s="27">
        <v>0</v>
      </c>
      <c r="U218" s="11">
        <f t="shared" si="14"/>
        <v>930920.69304330787</v>
      </c>
      <c r="V218" s="11"/>
      <c r="W218" s="11">
        <f t="shared" si="15"/>
        <v>930920.69304330787</v>
      </c>
      <c r="X218" s="11">
        <v>0</v>
      </c>
      <c r="Y218" s="11">
        <v>0</v>
      </c>
      <c r="Z218" s="11">
        <v>0</v>
      </c>
      <c r="AA218" s="11">
        <v>0</v>
      </c>
      <c r="AB218" s="11">
        <v>0</v>
      </c>
      <c r="AC218" s="14">
        <v>6219</v>
      </c>
      <c r="AD218" s="42">
        <v>134.70509728252131</v>
      </c>
      <c r="AE218">
        <v>135</v>
      </c>
    </row>
    <row r="219" spans="1:31" x14ac:dyDescent="0.25">
      <c r="A219" s="35" t="s">
        <v>436</v>
      </c>
      <c r="B219" s="35">
        <v>27</v>
      </c>
      <c r="C219" s="35" t="s">
        <v>437</v>
      </c>
      <c r="D219" s="35" t="s">
        <v>403</v>
      </c>
      <c r="E219" s="35" t="s">
        <v>1126</v>
      </c>
      <c r="F219" s="11">
        <v>0</v>
      </c>
      <c r="G219" s="11">
        <v>1456861</v>
      </c>
      <c r="H219" s="11">
        <v>75995.53</v>
      </c>
      <c r="I219" s="11">
        <v>0</v>
      </c>
      <c r="J219" s="11">
        <v>0</v>
      </c>
      <c r="K219" s="11">
        <f t="shared" si="13"/>
        <v>1532856.53</v>
      </c>
      <c r="L219" s="36">
        <v>0</v>
      </c>
      <c r="M219" s="11">
        <f t="shared" si="12"/>
        <v>1532856.53</v>
      </c>
      <c r="N219" s="12">
        <v>0</v>
      </c>
      <c r="O219" s="25"/>
      <c r="P219" s="26">
        <v>0</v>
      </c>
      <c r="Q219" s="12">
        <v>1466931.3386382579</v>
      </c>
      <c r="R219" s="12">
        <v>151991</v>
      </c>
      <c r="S219" s="27">
        <v>0</v>
      </c>
      <c r="T219" s="27">
        <v>0</v>
      </c>
      <c r="U219" s="11">
        <f t="shared" si="14"/>
        <v>1618922.3386382579</v>
      </c>
      <c r="V219" s="11"/>
      <c r="W219" s="11">
        <f t="shared" si="15"/>
        <v>1618922.3386382579</v>
      </c>
      <c r="X219" s="11">
        <v>0</v>
      </c>
      <c r="Y219" s="11">
        <v>0</v>
      </c>
      <c r="Z219" s="11">
        <v>0</v>
      </c>
      <c r="AA219" s="11">
        <v>0</v>
      </c>
      <c r="AB219" s="11">
        <v>0</v>
      </c>
      <c r="AC219" s="14">
        <v>18153</v>
      </c>
      <c r="AD219" s="42">
        <v>80.25455847518316</v>
      </c>
      <c r="AE219">
        <v>403</v>
      </c>
    </row>
    <row r="220" spans="1:31" x14ac:dyDescent="0.25">
      <c r="A220" s="35" t="s">
        <v>438</v>
      </c>
      <c r="B220" s="35">
        <v>26</v>
      </c>
      <c r="C220" s="35" t="s">
        <v>439</v>
      </c>
      <c r="D220" s="35" t="s">
        <v>403</v>
      </c>
      <c r="E220" s="35" t="s">
        <v>1126</v>
      </c>
      <c r="F220" s="11">
        <v>0</v>
      </c>
      <c r="G220" s="11">
        <v>1159622</v>
      </c>
      <c r="H220" s="11">
        <v>60490.39</v>
      </c>
      <c r="I220" s="11">
        <v>0</v>
      </c>
      <c r="J220" s="11">
        <v>0</v>
      </c>
      <c r="K220" s="11">
        <f t="shared" si="13"/>
        <v>1220112.3899999999</v>
      </c>
      <c r="L220" s="36">
        <v>0</v>
      </c>
      <c r="M220" s="11">
        <f t="shared" si="12"/>
        <v>1220112.3899999999</v>
      </c>
      <c r="N220" s="12">
        <v>0</v>
      </c>
      <c r="O220" s="25"/>
      <c r="P220" s="26">
        <v>0</v>
      </c>
      <c r="Q220" s="12">
        <v>1167637.7175134581</v>
      </c>
      <c r="R220" s="12">
        <v>120981</v>
      </c>
      <c r="S220" s="27">
        <v>0</v>
      </c>
      <c r="T220" s="27">
        <v>0</v>
      </c>
      <c r="U220" s="11">
        <f t="shared" si="14"/>
        <v>1288618.7175134581</v>
      </c>
      <c r="V220" s="11"/>
      <c r="W220" s="11">
        <f t="shared" si="15"/>
        <v>1288618.7175134581</v>
      </c>
      <c r="X220" s="11">
        <v>0</v>
      </c>
      <c r="Y220" s="11">
        <v>0</v>
      </c>
      <c r="Z220" s="11">
        <v>0</v>
      </c>
      <c r="AA220" s="11">
        <v>0</v>
      </c>
      <c r="AB220" s="11">
        <v>0</v>
      </c>
      <c r="AC220" s="14">
        <v>14446</v>
      </c>
      <c r="AD220" s="42">
        <v>80.272878305413258</v>
      </c>
      <c r="AE220">
        <v>401</v>
      </c>
    </row>
    <row r="221" spans="1:31" x14ac:dyDescent="0.25">
      <c r="A221" s="35" t="s">
        <v>440</v>
      </c>
      <c r="B221" s="35">
        <v>26</v>
      </c>
      <c r="C221" s="35" t="s">
        <v>441</v>
      </c>
      <c r="D221" s="35" t="s">
        <v>403</v>
      </c>
      <c r="E221" s="35" t="s">
        <v>1126</v>
      </c>
      <c r="F221" s="11">
        <v>0</v>
      </c>
      <c r="G221" s="11">
        <v>1310432</v>
      </c>
      <c r="H221" s="11">
        <v>68357.22</v>
      </c>
      <c r="I221" s="11">
        <v>0</v>
      </c>
      <c r="J221" s="11">
        <v>0</v>
      </c>
      <c r="K221" s="11">
        <f t="shared" si="13"/>
        <v>1378789.22</v>
      </c>
      <c r="L221" s="36">
        <v>0</v>
      </c>
      <c r="M221" s="11">
        <f t="shared" si="12"/>
        <v>1378789.22</v>
      </c>
      <c r="N221" s="12">
        <v>0</v>
      </c>
      <c r="O221" s="25"/>
      <c r="P221" s="26">
        <v>0</v>
      </c>
      <c r="Q221" s="12">
        <v>1319490.1695868101</v>
      </c>
      <c r="R221" s="12">
        <v>136714</v>
      </c>
      <c r="S221" s="27">
        <v>0</v>
      </c>
      <c r="T221" s="27">
        <v>0</v>
      </c>
      <c r="U221" s="11">
        <f t="shared" si="14"/>
        <v>1456204.1695868101</v>
      </c>
      <c r="V221" s="11"/>
      <c r="W221" s="11">
        <f t="shared" si="15"/>
        <v>1456204.1695868101</v>
      </c>
      <c r="X221" s="11">
        <v>0</v>
      </c>
      <c r="Y221" s="11">
        <v>0</v>
      </c>
      <c r="Z221" s="11">
        <v>0</v>
      </c>
      <c r="AA221" s="11">
        <v>0</v>
      </c>
      <c r="AB221" s="11">
        <v>0</v>
      </c>
      <c r="AC221" s="14">
        <v>10876</v>
      </c>
      <c r="AD221" s="42">
        <v>120.48841485840383</v>
      </c>
      <c r="AE221">
        <v>167</v>
      </c>
    </row>
    <row r="222" spans="1:31" x14ac:dyDescent="0.25">
      <c r="A222" s="35" t="s">
        <v>442</v>
      </c>
      <c r="B222" s="35">
        <v>27</v>
      </c>
      <c r="C222" s="35" t="s">
        <v>443</v>
      </c>
      <c r="D222" s="35" t="s">
        <v>403</v>
      </c>
      <c r="E222" s="35" t="s">
        <v>1126</v>
      </c>
      <c r="F222" s="11">
        <v>0</v>
      </c>
      <c r="G222" s="11">
        <v>4691252</v>
      </c>
      <c r="H222" s="11">
        <v>244713.92</v>
      </c>
      <c r="I222" s="11">
        <v>0</v>
      </c>
      <c r="J222" s="11">
        <v>5217</v>
      </c>
      <c r="K222" s="11">
        <f t="shared" si="13"/>
        <v>4941182.92</v>
      </c>
      <c r="L222" s="36">
        <v>0</v>
      </c>
      <c r="M222" s="11">
        <f t="shared" si="12"/>
        <v>4941182.92</v>
      </c>
      <c r="N222" s="12">
        <v>0</v>
      </c>
      <c r="O222" s="25"/>
      <c r="P222" s="26">
        <v>0</v>
      </c>
      <c r="Q222" s="12">
        <v>4723679.5934886066</v>
      </c>
      <c r="R222" s="12">
        <v>489428</v>
      </c>
      <c r="S222" s="27">
        <v>0</v>
      </c>
      <c r="T222" s="27">
        <v>5217</v>
      </c>
      <c r="U222" s="11">
        <f t="shared" si="14"/>
        <v>5218324.5934886066</v>
      </c>
      <c r="V222" s="11"/>
      <c r="W222" s="11">
        <f t="shared" si="15"/>
        <v>5218324.5934886066</v>
      </c>
      <c r="X222" s="11">
        <v>0</v>
      </c>
      <c r="Y222" s="11">
        <v>0</v>
      </c>
      <c r="Z222" s="11">
        <v>0</v>
      </c>
      <c r="AA222" s="11">
        <v>0</v>
      </c>
      <c r="AB222" s="11">
        <v>0</v>
      </c>
      <c r="AC222" s="14">
        <v>48257</v>
      </c>
      <c r="AD222" s="42">
        <v>97.322025820088271</v>
      </c>
      <c r="AE222">
        <v>270</v>
      </c>
    </row>
    <row r="223" spans="1:31" x14ac:dyDescent="0.25">
      <c r="A223" s="35" t="s">
        <v>444</v>
      </c>
      <c r="B223" s="35">
        <v>3</v>
      </c>
      <c r="C223" s="35" t="s">
        <v>445</v>
      </c>
      <c r="D223" s="35" t="s">
        <v>446</v>
      </c>
      <c r="E223" s="35" t="s">
        <v>1126</v>
      </c>
      <c r="F223" s="11">
        <v>0</v>
      </c>
      <c r="G223" s="11">
        <v>553989</v>
      </c>
      <c r="H223" s="11">
        <v>28898.22</v>
      </c>
      <c r="I223" s="11">
        <v>0</v>
      </c>
      <c r="J223" s="11">
        <v>0</v>
      </c>
      <c r="K223" s="11">
        <f t="shared" si="13"/>
        <v>582887.22</v>
      </c>
      <c r="L223" s="36">
        <v>0</v>
      </c>
      <c r="M223" s="11">
        <f t="shared" si="12"/>
        <v>582887.22</v>
      </c>
      <c r="N223" s="12">
        <v>0</v>
      </c>
      <c r="O223" s="25"/>
      <c r="P223" s="26">
        <v>0</v>
      </c>
      <c r="Q223" s="12">
        <v>557818.36795745778</v>
      </c>
      <c r="R223" s="12">
        <v>57796</v>
      </c>
      <c r="S223" s="27">
        <v>0</v>
      </c>
      <c r="T223" s="27">
        <v>0</v>
      </c>
      <c r="U223" s="11">
        <f t="shared" si="14"/>
        <v>615614.36795745778</v>
      </c>
      <c r="V223" s="11"/>
      <c r="W223" s="11">
        <f t="shared" si="15"/>
        <v>615614.36795745778</v>
      </c>
      <c r="X223" s="11">
        <v>0</v>
      </c>
      <c r="Y223" s="11">
        <v>0</v>
      </c>
      <c r="Z223" s="11">
        <v>0</v>
      </c>
      <c r="AA223" s="11">
        <v>0</v>
      </c>
      <c r="AB223" s="11">
        <v>0</v>
      </c>
      <c r="AC223" s="14">
        <v>8960</v>
      </c>
      <c r="AD223" s="42">
        <v>61.829129464285714</v>
      </c>
      <c r="AE223">
        <v>527</v>
      </c>
    </row>
    <row r="224" spans="1:31" x14ac:dyDescent="0.25">
      <c r="A224" s="35" t="s">
        <v>447</v>
      </c>
      <c r="B224" s="35">
        <v>5</v>
      </c>
      <c r="C224" s="35" t="s">
        <v>448</v>
      </c>
      <c r="D224" s="35" t="s">
        <v>446</v>
      </c>
      <c r="E224" s="35" t="s">
        <v>1126</v>
      </c>
      <c r="F224" s="11">
        <v>0</v>
      </c>
      <c r="G224" s="11">
        <v>2218616</v>
      </c>
      <c r="H224" s="11">
        <v>115731.63</v>
      </c>
      <c r="I224" s="11">
        <v>0</v>
      </c>
      <c r="J224" s="11">
        <v>0</v>
      </c>
      <c r="K224" s="11">
        <f t="shared" si="13"/>
        <v>2334347.63</v>
      </c>
      <c r="L224" s="36">
        <v>0</v>
      </c>
      <c r="M224" s="11">
        <f t="shared" si="12"/>
        <v>2334347.63</v>
      </c>
      <c r="N224" s="12">
        <v>0</v>
      </c>
      <c r="O224" s="25"/>
      <c r="P224" s="26">
        <v>0</v>
      </c>
      <c r="Q224" s="12">
        <v>2233951.8586908821</v>
      </c>
      <c r="R224" s="12">
        <v>231463</v>
      </c>
      <c r="S224" s="27">
        <v>0</v>
      </c>
      <c r="T224" s="27">
        <v>0</v>
      </c>
      <c r="U224" s="11">
        <f t="shared" si="14"/>
        <v>2465414.8586908821</v>
      </c>
      <c r="V224" s="11"/>
      <c r="W224" s="11">
        <f t="shared" si="15"/>
        <v>2465414.8586908821</v>
      </c>
      <c r="X224" s="11">
        <v>0</v>
      </c>
      <c r="Y224" s="11">
        <v>0</v>
      </c>
      <c r="Z224" s="11">
        <v>0</v>
      </c>
      <c r="AA224" s="11">
        <v>0</v>
      </c>
      <c r="AB224" s="11">
        <v>9455</v>
      </c>
      <c r="AC224" s="14">
        <v>32322</v>
      </c>
      <c r="AD224" s="42">
        <v>68.641049440009894</v>
      </c>
      <c r="AE224">
        <v>491</v>
      </c>
    </row>
    <row r="225" spans="1:31" x14ac:dyDescent="0.25">
      <c r="A225" s="35" t="s">
        <v>449</v>
      </c>
      <c r="B225" s="35">
        <v>3</v>
      </c>
      <c r="C225" s="35" t="s">
        <v>450</v>
      </c>
      <c r="D225" s="35" t="s">
        <v>446</v>
      </c>
      <c r="E225" s="35" t="s">
        <v>1126</v>
      </c>
      <c r="F225" s="11">
        <v>0</v>
      </c>
      <c r="G225" s="11">
        <v>1837333</v>
      </c>
      <c r="H225" s="11">
        <v>95842.43</v>
      </c>
      <c r="I225" s="11">
        <v>0</v>
      </c>
      <c r="J225" s="11">
        <v>0</v>
      </c>
      <c r="K225" s="11">
        <f t="shared" si="13"/>
        <v>1933175.43</v>
      </c>
      <c r="L225" s="36">
        <v>0</v>
      </c>
      <c r="M225" s="11">
        <f t="shared" si="12"/>
        <v>1933175.43</v>
      </c>
      <c r="N225" s="12">
        <v>0</v>
      </c>
      <c r="O225" s="25"/>
      <c r="P225" s="26">
        <v>0</v>
      </c>
      <c r="Q225" s="12">
        <v>1850033.2957051129</v>
      </c>
      <c r="R225" s="12">
        <v>191685</v>
      </c>
      <c r="S225" s="27">
        <v>0</v>
      </c>
      <c r="T225" s="27">
        <v>0</v>
      </c>
      <c r="U225" s="11">
        <f t="shared" si="14"/>
        <v>2041718.2957051129</v>
      </c>
      <c r="V225" s="11"/>
      <c r="W225" s="11">
        <f t="shared" si="15"/>
        <v>2041718.2957051129</v>
      </c>
      <c r="X225" s="11">
        <v>0</v>
      </c>
      <c r="Y225" s="11">
        <v>0</v>
      </c>
      <c r="Z225" s="11">
        <v>0</v>
      </c>
      <c r="AA225" s="11">
        <v>0</v>
      </c>
      <c r="AB225" s="11">
        <v>0</v>
      </c>
      <c r="AC225" s="14">
        <v>12106</v>
      </c>
      <c r="AD225" s="42">
        <v>151.7704444077317</v>
      </c>
      <c r="AE225">
        <v>108</v>
      </c>
    </row>
    <row r="226" spans="1:31" x14ac:dyDescent="0.25">
      <c r="A226" s="35" t="s">
        <v>451</v>
      </c>
      <c r="B226" s="35">
        <v>3</v>
      </c>
      <c r="C226" s="35" t="s">
        <v>452</v>
      </c>
      <c r="D226" s="35" t="s">
        <v>446</v>
      </c>
      <c r="E226" s="35" t="s">
        <v>1126</v>
      </c>
      <c r="F226" s="11">
        <v>0</v>
      </c>
      <c r="G226" s="11">
        <v>362315</v>
      </c>
      <c r="H226" s="11">
        <v>18899.759999999998</v>
      </c>
      <c r="I226" s="11">
        <v>0</v>
      </c>
      <c r="J226" s="11">
        <v>0</v>
      </c>
      <c r="K226" s="11">
        <f t="shared" si="13"/>
        <v>381214.76</v>
      </c>
      <c r="L226" s="36">
        <v>0</v>
      </c>
      <c r="M226" s="11">
        <f t="shared" si="12"/>
        <v>381214.76</v>
      </c>
      <c r="N226" s="12">
        <v>0</v>
      </c>
      <c r="O226" s="25"/>
      <c r="P226" s="26">
        <v>0</v>
      </c>
      <c r="Q226" s="12">
        <v>364819.44945929671</v>
      </c>
      <c r="R226" s="12">
        <v>37800</v>
      </c>
      <c r="S226" s="27">
        <v>0</v>
      </c>
      <c r="T226" s="27">
        <v>0</v>
      </c>
      <c r="U226" s="11">
        <f t="shared" si="14"/>
        <v>402619.44945929671</v>
      </c>
      <c r="V226" s="11"/>
      <c r="W226" s="11">
        <f t="shared" si="15"/>
        <v>402619.44945929671</v>
      </c>
      <c r="X226" s="11">
        <v>0</v>
      </c>
      <c r="Y226" s="11">
        <v>0</v>
      </c>
      <c r="Z226" s="11">
        <v>0</v>
      </c>
      <c r="AA226" s="11">
        <v>0</v>
      </c>
      <c r="AB226" s="11">
        <v>0</v>
      </c>
      <c r="AC226" s="14">
        <v>4442</v>
      </c>
      <c r="AD226" s="42">
        <v>81.565736154885187</v>
      </c>
      <c r="AE226">
        <v>390</v>
      </c>
    </row>
    <row r="227" spans="1:31" x14ac:dyDescent="0.25">
      <c r="A227" s="35" t="s">
        <v>453</v>
      </c>
      <c r="B227" s="35">
        <v>3</v>
      </c>
      <c r="C227" s="35" t="s">
        <v>454</v>
      </c>
      <c r="D227" s="35" t="s">
        <v>446</v>
      </c>
      <c r="E227" s="35" t="s">
        <v>1126</v>
      </c>
      <c r="F227" s="11">
        <v>0</v>
      </c>
      <c r="G227" s="11">
        <v>1446156</v>
      </c>
      <c r="H227" s="11">
        <v>75437.11</v>
      </c>
      <c r="I227" s="11">
        <v>5548</v>
      </c>
      <c r="J227" s="11">
        <v>0</v>
      </c>
      <c r="K227" s="11">
        <f t="shared" si="13"/>
        <v>1527141.11</v>
      </c>
      <c r="L227" s="36">
        <v>0</v>
      </c>
      <c r="M227" s="11">
        <f t="shared" si="12"/>
        <v>1527141.11</v>
      </c>
      <c r="N227" s="12">
        <v>0</v>
      </c>
      <c r="O227" s="25"/>
      <c r="P227" s="26">
        <v>0</v>
      </c>
      <c r="Q227" s="12">
        <v>1456152.341891058</v>
      </c>
      <c r="R227" s="12">
        <v>150874</v>
      </c>
      <c r="S227" s="27">
        <v>6832</v>
      </c>
      <c r="T227" s="27">
        <v>0</v>
      </c>
      <c r="U227" s="11">
        <f t="shared" si="14"/>
        <v>1613858.341891058</v>
      </c>
      <c r="V227" s="11"/>
      <c r="W227" s="11">
        <f t="shared" si="15"/>
        <v>1613858.341891058</v>
      </c>
      <c r="X227" s="11">
        <v>0</v>
      </c>
      <c r="Y227" s="11">
        <v>0</v>
      </c>
      <c r="Z227" s="11">
        <v>0</v>
      </c>
      <c r="AA227" s="11">
        <v>0</v>
      </c>
      <c r="AB227" s="11">
        <v>5683</v>
      </c>
      <c r="AC227" s="14">
        <v>16568</v>
      </c>
      <c r="AD227" s="42">
        <v>87.620956059874459</v>
      </c>
      <c r="AE227">
        <v>348</v>
      </c>
    </row>
    <row r="228" spans="1:31" x14ac:dyDescent="0.25">
      <c r="A228" s="35" t="s">
        <v>455</v>
      </c>
      <c r="B228" s="35">
        <v>3</v>
      </c>
      <c r="C228" s="35" t="s">
        <v>456</v>
      </c>
      <c r="D228" s="35" t="s">
        <v>446</v>
      </c>
      <c r="E228" s="35" t="s">
        <v>1126</v>
      </c>
      <c r="F228" s="11">
        <v>0</v>
      </c>
      <c r="G228" s="11">
        <v>2537351</v>
      </c>
      <c r="H228" s="11">
        <v>132358.07999999999</v>
      </c>
      <c r="I228" s="11">
        <v>0</v>
      </c>
      <c r="J228" s="11">
        <v>0</v>
      </c>
      <c r="K228" s="11">
        <f t="shared" si="13"/>
        <v>2669709.08</v>
      </c>
      <c r="L228" s="36">
        <v>0</v>
      </c>
      <c r="M228" s="11">
        <f t="shared" si="12"/>
        <v>2669709.08</v>
      </c>
      <c r="N228" s="12">
        <v>0</v>
      </c>
      <c r="O228" s="25"/>
      <c r="P228" s="26">
        <v>0</v>
      </c>
      <c r="Q228" s="12">
        <v>2554890.0677725072</v>
      </c>
      <c r="R228" s="12">
        <v>264716</v>
      </c>
      <c r="S228" s="27">
        <v>0</v>
      </c>
      <c r="T228" s="27">
        <v>0</v>
      </c>
      <c r="U228" s="11">
        <f t="shared" si="14"/>
        <v>2819606.0677725072</v>
      </c>
      <c r="V228" s="11"/>
      <c r="W228" s="11">
        <f t="shared" si="15"/>
        <v>2819606.0677725072</v>
      </c>
      <c r="X228" s="11">
        <v>171841</v>
      </c>
      <c r="Y228" s="11">
        <v>0</v>
      </c>
      <c r="Z228" s="11">
        <v>83550</v>
      </c>
      <c r="AA228" s="11">
        <v>88291</v>
      </c>
      <c r="AB228" s="11">
        <v>0</v>
      </c>
      <c r="AC228" s="14">
        <v>20786</v>
      </c>
      <c r="AD228" s="42">
        <v>122.07019147503127</v>
      </c>
      <c r="AE228">
        <v>162</v>
      </c>
    </row>
    <row r="229" spans="1:31" x14ac:dyDescent="0.25">
      <c r="A229" s="35" t="s">
        <v>457</v>
      </c>
      <c r="B229" s="35">
        <v>3</v>
      </c>
      <c r="C229" s="35" t="s">
        <v>384</v>
      </c>
      <c r="D229" s="35" t="s">
        <v>446</v>
      </c>
      <c r="E229" s="35" t="s">
        <v>1126</v>
      </c>
      <c r="F229" s="11">
        <v>0</v>
      </c>
      <c r="G229" s="11">
        <v>722724</v>
      </c>
      <c r="H229" s="11">
        <v>37700.089999999997</v>
      </c>
      <c r="I229" s="11">
        <v>0</v>
      </c>
      <c r="J229" s="11">
        <v>0</v>
      </c>
      <c r="K229" s="11">
        <f t="shared" si="13"/>
        <v>760424.09</v>
      </c>
      <c r="L229" s="36">
        <v>0</v>
      </c>
      <c r="M229" s="11">
        <f t="shared" si="12"/>
        <v>760424.09</v>
      </c>
      <c r="N229" s="12">
        <v>0</v>
      </c>
      <c r="O229" s="25"/>
      <c r="P229" s="26">
        <v>0</v>
      </c>
      <c r="Q229" s="12">
        <v>727719.72397229134</v>
      </c>
      <c r="R229" s="12">
        <v>75400</v>
      </c>
      <c r="S229" s="27">
        <v>0</v>
      </c>
      <c r="T229" s="27">
        <v>0</v>
      </c>
      <c r="U229" s="11">
        <f t="shared" si="14"/>
        <v>803119.72397229134</v>
      </c>
      <c r="V229" s="11"/>
      <c r="W229" s="11">
        <f t="shared" si="15"/>
        <v>803119.72397229134</v>
      </c>
      <c r="X229" s="11">
        <v>0</v>
      </c>
      <c r="Y229" s="11">
        <v>0</v>
      </c>
      <c r="Z229" s="11">
        <v>0</v>
      </c>
      <c r="AA229" s="11">
        <v>0</v>
      </c>
      <c r="AB229" s="11">
        <v>0</v>
      </c>
      <c r="AC229" s="14">
        <v>4994</v>
      </c>
      <c r="AD229" s="42">
        <v>144.7184621545855</v>
      </c>
      <c r="AE229">
        <v>122</v>
      </c>
    </row>
    <row r="230" spans="1:31" x14ac:dyDescent="0.25">
      <c r="A230" s="35" t="s">
        <v>458</v>
      </c>
      <c r="B230" s="35">
        <v>5</v>
      </c>
      <c r="C230" s="35" t="s">
        <v>459</v>
      </c>
      <c r="D230" s="35" t="s">
        <v>446</v>
      </c>
      <c r="E230" s="35" t="s">
        <v>1126</v>
      </c>
      <c r="F230" s="11">
        <v>0</v>
      </c>
      <c r="G230" s="11">
        <v>542592</v>
      </c>
      <c r="H230" s="11">
        <v>28303.71</v>
      </c>
      <c r="I230" s="11">
        <v>0</v>
      </c>
      <c r="J230" s="11">
        <v>0</v>
      </c>
      <c r="K230" s="11">
        <f t="shared" si="13"/>
        <v>570895.71</v>
      </c>
      <c r="L230" s="36">
        <v>0</v>
      </c>
      <c r="M230" s="11">
        <f t="shared" si="12"/>
        <v>570895.71</v>
      </c>
      <c r="N230" s="12">
        <v>0</v>
      </c>
      <c r="O230" s="25"/>
      <c r="P230" s="26">
        <v>0</v>
      </c>
      <c r="Q230" s="12">
        <v>546342.58786144294</v>
      </c>
      <c r="R230" s="12">
        <v>56607</v>
      </c>
      <c r="S230" s="27">
        <v>0</v>
      </c>
      <c r="T230" s="27">
        <v>0</v>
      </c>
      <c r="U230" s="11">
        <f t="shared" si="14"/>
        <v>602949.58786144294</v>
      </c>
      <c r="V230" s="11"/>
      <c r="W230" s="11">
        <f t="shared" si="15"/>
        <v>602949.58786144294</v>
      </c>
      <c r="X230" s="11">
        <v>0</v>
      </c>
      <c r="Y230" s="11">
        <v>0</v>
      </c>
      <c r="Z230" s="11">
        <v>0</v>
      </c>
      <c r="AA230" s="11">
        <v>0</v>
      </c>
      <c r="AB230" s="11">
        <v>1756</v>
      </c>
      <c r="AC230" s="14">
        <v>13841</v>
      </c>
      <c r="AD230" s="42">
        <v>39.201791778050719</v>
      </c>
      <c r="AE230">
        <v>561</v>
      </c>
    </row>
    <row r="231" spans="1:31" x14ac:dyDescent="0.25">
      <c r="A231" s="35" t="s">
        <v>460</v>
      </c>
      <c r="B231" s="35">
        <v>3</v>
      </c>
      <c r="C231" s="35" t="s">
        <v>461</v>
      </c>
      <c r="D231" s="35" t="s">
        <v>446</v>
      </c>
      <c r="E231" s="35" t="s">
        <v>1126</v>
      </c>
      <c r="F231" s="11">
        <v>0</v>
      </c>
      <c r="G231" s="11">
        <v>494510</v>
      </c>
      <c r="H231" s="11">
        <v>25795.56</v>
      </c>
      <c r="I231" s="11">
        <v>0</v>
      </c>
      <c r="J231" s="11">
        <v>0</v>
      </c>
      <c r="K231" s="11">
        <f t="shared" si="13"/>
        <v>520305.56</v>
      </c>
      <c r="L231" s="36">
        <v>0</v>
      </c>
      <c r="M231" s="11">
        <f t="shared" si="12"/>
        <v>520305.56</v>
      </c>
      <c r="N231" s="12">
        <v>0</v>
      </c>
      <c r="O231" s="25"/>
      <c r="P231" s="26">
        <v>0</v>
      </c>
      <c r="Q231" s="12">
        <v>497928.22806705988</v>
      </c>
      <c r="R231" s="12">
        <v>51591</v>
      </c>
      <c r="S231" s="27">
        <v>0</v>
      </c>
      <c r="T231" s="27">
        <v>0</v>
      </c>
      <c r="U231" s="11">
        <f t="shared" si="14"/>
        <v>549519.22806705988</v>
      </c>
      <c r="V231" s="11"/>
      <c r="W231" s="11">
        <f t="shared" si="15"/>
        <v>549519.22806705988</v>
      </c>
      <c r="X231" s="11">
        <v>0</v>
      </c>
      <c r="Y231" s="11">
        <v>0</v>
      </c>
      <c r="Z231" s="11">
        <v>0</v>
      </c>
      <c r="AA231" s="11">
        <v>0</v>
      </c>
      <c r="AB231" s="11">
        <v>0</v>
      </c>
      <c r="AC231" s="14">
        <v>6087</v>
      </c>
      <c r="AD231" s="42">
        <v>81.240348283226552</v>
      </c>
      <c r="AE231">
        <v>393</v>
      </c>
    </row>
    <row r="232" spans="1:31" x14ac:dyDescent="0.25">
      <c r="A232" s="35" t="s">
        <v>462</v>
      </c>
      <c r="B232" s="35">
        <v>5</v>
      </c>
      <c r="C232" s="35" t="s">
        <v>463</v>
      </c>
      <c r="D232" s="35" t="s">
        <v>446</v>
      </c>
      <c r="E232" s="35" t="s">
        <v>1126</v>
      </c>
      <c r="F232" s="11">
        <v>0</v>
      </c>
      <c r="G232" s="11">
        <v>1217018</v>
      </c>
      <c r="H232" s="11">
        <v>63484.39</v>
      </c>
      <c r="I232" s="11">
        <v>0</v>
      </c>
      <c r="J232" s="11">
        <v>0</v>
      </c>
      <c r="K232" s="11">
        <f t="shared" si="13"/>
        <v>1280502.3899999999</v>
      </c>
      <c r="L232" s="36">
        <v>0</v>
      </c>
      <c r="M232" s="11">
        <f t="shared" si="12"/>
        <v>1280502.3899999999</v>
      </c>
      <c r="N232" s="12">
        <v>0</v>
      </c>
      <c r="O232" s="25"/>
      <c r="P232" s="26">
        <v>0</v>
      </c>
      <c r="Q232" s="12">
        <v>1225430.4589709351</v>
      </c>
      <c r="R232" s="12">
        <v>126969</v>
      </c>
      <c r="S232" s="27">
        <v>0</v>
      </c>
      <c r="T232" s="27">
        <v>0</v>
      </c>
      <c r="U232" s="11">
        <f t="shared" si="14"/>
        <v>1352399.4589709351</v>
      </c>
      <c r="V232" s="11"/>
      <c r="W232" s="11">
        <f t="shared" si="15"/>
        <v>1352399.4589709351</v>
      </c>
      <c r="X232" s="11">
        <v>0</v>
      </c>
      <c r="Y232" s="11">
        <v>0</v>
      </c>
      <c r="Z232" s="11">
        <v>0</v>
      </c>
      <c r="AA232" s="11">
        <v>0</v>
      </c>
      <c r="AB232" s="11">
        <v>0</v>
      </c>
      <c r="AC232" s="14">
        <v>15464</v>
      </c>
      <c r="AD232" s="42">
        <v>78.700077599586137</v>
      </c>
      <c r="AE232">
        <v>410</v>
      </c>
    </row>
    <row r="233" spans="1:31" x14ac:dyDescent="0.25">
      <c r="A233" s="35" t="s">
        <v>464</v>
      </c>
      <c r="B233" s="35">
        <v>4</v>
      </c>
      <c r="C233" s="35" t="s">
        <v>465</v>
      </c>
      <c r="D233" s="35" t="s">
        <v>446</v>
      </c>
      <c r="E233" s="35" t="s">
        <v>1126</v>
      </c>
      <c r="F233" s="11">
        <v>0</v>
      </c>
      <c r="G233" s="11">
        <v>4022996</v>
      </c>
      <c r="H233" s="11">
        <v>209855.1</v>
      </c>
      <c r="I233" s="11">
        <v>12800</v>
      </c>
      <c r="J233" s="11">
        <v>0</v>
      </c>
      <c r="K233" s="11">
        <f t="shared" si="13"/>
        <v>4245651.0999999996</v>
      </c>
      <c r="L233" s="36">
        <v>0</v>
      </c>
      <c r="M233" s="11">
        <f t="shared" si="12"/>
        <v>4245651.0999999996</v>
      </c>
      <c r="N233" s="12">
        <v>0</v>
      </c>
      <c r="O233" s="25"/>
      <c r="P233" s="26">
        <v>0</v>
      </c>
      <c r="Q233" s="12">
        <v>4050804.3716019285</v>
      </c>
      <c r="R233" s="12">
        <v>419710</v>
      </c>
      <c r="S233" s="27">
        <v>15762</v>
      </c>
      <c r="T233" s="27">
        <v>0</v>
      </c>
      <c r="U233" s="11">
        <f t="shared" si="14"/>
        <v>4486276.371601928</v>
      </c>
      <c r="V233" s="11"/>
      <c r="W233" s="11">
        <f t="shared" si="15"/>
        <v>4486276.371601928</v>
      </c>
      <c r="X233" s="11">
        <v>0</v>
      </c>
      <c r="Y233" s="11">
        <v>0</v>
      </c>
      <c r="Z233" s="11">
        <v>0</v>
      </c>
      <c r="AA233" s="11">
        <v>0</v>
      </c>
      <c r="AB233" s="11">
        <v>0</v>
      </c>
      <c r="AC233" s="14">
        <v>37853</v>
      </c>
      <c r="AD233" s="42">
        <v>106.61759966184978</v>
      </c>
      <c r="AE233">
        <v>219</v>
      </c>
    </row>
    <row r="234" spans="1:31" x14ac:dyDescent="0.25">
      <c r="A234" s="35" t="s">
        <v>466</v>
      </c>
      <c r="B234" s="35">
        <v>3</v>
      </c>
      <c r="C234" s="35" t="s">
        <v>467</v>
      </c>
      <c r="D234" s="35" t="s">
        <v>446</v>
      </c>
      <c r="E234" s="35" t="s">
        <v>1126</v>
      </c>
      <c r="F234" s="11">
        <v>0</v>
      </c>
      <c r="G234" s="11">
        <v>436292</v>
      </c>
      <c r="H234" s="11">
        <v>22758.69</v>
      </c>
      <c r="I234" s="11">
        <v>0</v>
      </c>
      <c r="J234" s="11">
        <v>0</v>
      </c>
      <c r="K234" s="11">
        <f t="shared" si="13"/>
        <v>459050.69</v>
      </c>
      <c r="L234" s="36">
        <v>0</v>
      </c>
      <c r="M234" s="11">
        <f t="shared" si="12"/>
        <v>459050.69</v>
      </c>
      <c r="N234" s="12">
        <v>0</v>
      </c>
      <c r="O234" s="25"/>
      <c r="P234" s="26">
        <v>0</v>
      </c>
      <c r="Q234" s="12">
        <v>439307.80465477682</v>
      </c>
      <c r="R234" s="12">
        <v>45517</v>
      </c>
      <c r="S234" s="27">
        <v>0</v>
      </c>
      <c r="T234" s="27">
        <v>0</v>
      </c>
      <c r="U234" s="11">
        <f t="shared" si="14"/>
        <v>484824.80465477682</v>
      </c>
      <c r="V234" s="11"/>
      <c r="W234" s="11">
        <f t="shared" si="15"/>
        <v>484824.80465477682</v>
      </c>
      <c r="X234" s="11">
        <v>0</v>
      </c>
      <c r="Y234" s="11">
        <v>0</v>
      </c>
      <c r="Z234" s="11">
        <v>0</v>
      </c>
      <c r="AA234" s="11">
        <v>0</v>
      </c>
      <c r="AB234" s="11">
        <v>0</v>
      </c>
      <c r="AC234" s="14">
        <v>3074</v>
      </c>
      <c r="AD234" s="42">
        <v>141.92973324658425</v>
      </c>
      <c r="AE234">
        <v>125</v>
      </c>
    </row>
    <row r="235" spans="1:31" x14ac:dyDescent="0.25">
      <c r="A235" s="35" t="s">
        <v>468</v>
      </c>
      <c r="B235" s="35">
        <v>3</v>
      </c>
      <c r="C235" s="35" t="s">
        <v>469</v>
      </c>
      <c r="D235" s="35" t="s">
        <v>446</v>
      </c>
      <c r="E235" s="35" t="s">
        <v>1126</v>
      </c>
      <c r="F235" s="11">
        <v>0</v>
      </c>
      <c r="G235" s="11">
        <v>129708</v>
      </c>
      <c r="H235" s="11">
        <v>6766.07</v>
      </c>
      <c r="I235" s="11">
        <v>0</v>
      </c>
      <c r="J235" s="11">
        <v>0</v>
      </c>
      <c r="K235" s="11">
        <f t="shared" si="13"/>
        <v>136474.07</v>
      </c>
      <c r="L235" s="36">
        <v>0</v>
      </c>
      <c r="M235" s="11">
        <f t="shared" si="12"/>
        <v>136474.07</v>
      </c>
      <c r="N235" s="12">
        <v>0</v>
      </c>
      <c r="O235" s="25"/>
      <c r="P235" s="26">
        <v>0</v>
      </c>
      <c r="Q235" s="12">
        <v>130604.58758391581</v>
      </c>
      <c r="R235" s="12">
        <v>13532</v>
      </c>
      <c r="S235" s="27">
        <v>0</v>
      </c>
      <c r="T235" s="27">
        <v>0</v>
      </c>
      <c r="U235" s="11">
        <f t="shared" si="14"/>
        <v>144136.5875839158</v>
      </c>
      <c r="V235" s="11"/>
      <c r="W235" s="11">
        <f t="shared" si="15"/>
        <v>144136.5875839158</v>
      </c>
      <c r="X235" s="11">
        <v>0</v>
      </c>
      <c r="Y235" s="11">
        <v>0</v>
      </c>
      <c r="Z235" s="11">
        <v>0</v>
      </c>
      <c r="AA235" s="11">
        <v>0</v>
      </c>
      <c r="AB235" s="11">
        <v>0</v>
      </c>
      <c r="AC235" s="14">
        <v>1801</v>
      </c>
      <c r="AD235" s="42">
        <v>72.019988895058304</v>
      </c>
      <c r="AE235">
        <v>463</v>
      </c>
    </row>
    <row r="236" spans="1:31" x14ac:dyDescent="0.25">
      <c r="A236" s="35" t="s">
        <v>470</v>
      </c>
      <c r="B236" s="35">
        <v>3</v>
      </c>
      <c r="C236" s="35" t="s">
        <v>471</v>
      </c>
      <c r="D236" s="35" t="s">
        <v>446</v>
      </c>
      <c r="E236" s="35" t="s">
        <v>1126</v>
      </c>
      <c r="F236" s="11">
        <v>18090</v>
      </c>
      <c r="G236" s="11">
        <v>543722</v>
      </c>
      <c r="H236" s="11">
        <v>29306.3</v>
      </c>
      <c r="I236" s="11">
        <v>0</v>
      </c>
      <c r="J236" s="11">
        <v>0</v>
      </c>
      <c r="K236" s="11">
        <f t="shared" si="13"/>
        <v>591118.30000000005</v>
      </c>
      <c r="L236" s="36">
        <v>0</v>
      </c>
      <c r="M236" s="11">
        <f t="shared" si="12"/>
        <v>591118.30000000005</v>
      </c>
      <c r="N236" s="12">
        <v>0</v>
      </c>
      <c r="O236" s="25"/>
      <c r="P236" s="26">
        <v>0</v>
      </c>
      <c r="Q236" s="12">
        <v>565695.4433010678</v>
      </c>
      <c r="R236" s="12">
        <v>58613</v>
      </c>
      <c r="S236" s="27">
        <v>0</v>
      </c>
      <c r="T236" s="27">
        <v>0</v>
      </c>
      <c r="U236" s="11">
        <f t="shared" si="14"/>
        <v>624308.4433010678</v>
      </c>
      <c r="V236" s="11"/>
      <c r="W236" s="11">
        <f t="shared" si="15"/>
        <v>624308.4433010678</v>
      </c>
      <c r="X236" s="11">
        <v>0</v>
      </c>
      <c r="Y236" s="11">
        <v>0</v>
      </c>
      <c r="Z236" s="11">
        <v>0</v>
      </c>
      <c r="AA236" s="11">
        <v>0</v>
      </c>
      <c r="AB236" s="11">
        <v>0</v>
      </c>
      <c r="AC236" s="14">
        <v>6276</v>
      </c>
      <c r="AD236" s="42">
        <v>89.517527087316765</v>
      </c>
      <c r="AE236">
        <v>332</v>
      </c>
    </row>
    <row r="237" spans="1:31" x14ac:dyDescent="0.25">
      <c r="A237" s="35" t="s">
        <v>472</v>
      </c>
      <c r="B237" s="35">
        <v>4</v>
      </c>
      <c r="C237" s="35" t="s">
        <v>473</v>
      </c>
      <c r="D237" s="35" t="s">
        <v>446</v>
      </c>
      <c r="E237" s="35" t="s">
        <v>1126</v>
      </c>
      <c r="F237" s="11">
        <v>0</v>
      </c>
      <c r="G237" s="11">
        <v>638447</v>
      </c>
      <c r="H237" s="11">
        <v>33303.879999999997</v>
      </c>
      <c r="I237" s="11">
        <v>0</v>
      </c>
      <c r="J237" s="11">
        <v>0</v>
      </c>
      <c r="K237" s="11">
        <f t="shared" si="13"/>
        <v>671750.88</v>
      </c>
      <c r="L237" s="36">
        <v>0</v>
      </c>
      <c r="M237" s="11">
        <f t="shared" si="12"/>
        <v>671750.88</v>
      </c>
      <c r="N237" s="12">
        <v>0</v>
      </c>
      <c r="O237" s="25"/>
      <c r="P237" s="26">
        <v>0</v>
      </c>
      <c r="Q237" s="12">
        <v>642860.17153289157</v>
      </c>
      <c r="R237" s="12">
        <v>66608</v>
      </c>
      <c r="S237" s="27">
        <v>0</v>
      </c>
      <c r="T237" s="27">
        <v>0</v>
      </c>
      <c r="U237" s="11">
        <f t="shared" si="14"/>
        <v>709468.17153289157</v>
      </c>
      <c r="V237" s="11"/>
      <c r="W237" s="11">
        <f t="shared" si="15"/>
        <v>709468.17153289157</v>
      </c>
      <c r="X237" s="11">
        <v>0</v>
      </c>
      <c r="Y237" s="11">
        <v>0</v>
      </c>
      <c r="Z237" s="11">
        <v>0</v>
      </c>
      <c r="AA237" s="11">
        <v>0</v>
      </c>
      <c r="AB237" s="11">
        <v>0</v>
      </c>
      <c r="AC237" s="14">
        <v>8814</v>
      </c>
      <c r="AD237" s="42">
        <v>72.435557068300426</v>
      </c>
      <c r="AE237">
        <v>460</v>
      </c>
    </row>
    <row r="238" spans="1:31" x14ac:dyDescent="0.25">
      <c r="A238" s="35" t="s">
        <v>474</v>
      </c>
      <c r="B238" s="35">
        <v>3</v>
      </c>
      <c r="C238" s="35" t="s">
        <v>475</v>
      </c>
      <c r="D238" s="35" t="s">
        <v>446</v>
      </c>
      <c r="E238" s="35" t="s">
        <v>1126</v>
      </c>
      <c r="F238" s="11">
        <v>0</v>
      </c>
      <c r="G238" s="11">
        <v>129958</v>
      </c>
      <c r="H238" s="11">
        <v>6779.11</v>
      </c>
      <c r="I238" s="11">
        <v>0</v>
      </c>
      <c r="J238" s="11">
        <v>0</v>
      </c>
      <c r="K238" s="11">
        <f t="shared" si="13"/>
        <v>136737.10999999999</v>
      </c>
      <c r="L238" s="36">
        <v>0</v>
      </c>
      <c r="M238" s="11">
        <f t="shared" si="12"/>
        <v>136737.10999999999</v>
      </c>
      <c r="N238" s="12">
        <v>0</v>
      </c>
      <c r="O238" s="25"/>
      <c r="P238" s="26">
        <v>0</v>
      </c>
      <c r="Q238" s="12">
        <v>130856.31567236046</v>
      </c>
      <c r="R238" s="12">
        <v>13558</v>
      </c>
      <c r="S238" s="27">
        <v>0</v>
      </c>
      <c r="T238" s="27">
        <v>0</v>
      </c>
      <c r="U238" s="11">
        <f t="shared" si="14"/>
        <v>144414.31567236048</v>
      </c>
      <c r="V238" s="11"/>
      <c r="W238" s="11">
        <f t="shared" si="15"/>
        <v>144414.31567236048</v>
      </c>
      <c r="X238" s="11">
        <v>0</v>
      </c>
      <c r="Y238" s="11">
        <v>0</v>
      </c>
      <c r="Z238" s="11">
        <v>0</v>
      </c>
      <c r="AA238" s="11">
        <v>0</v>
      </c>
      <c r="AB238" s="11">
        <v>0</v>
      </c>
      <c r="AC238" s="14">
        <v>3445</v>
      </c>
      <c r="AD238" s="42">
        <v>37.72365747460087</v>
      </c>
      <c r="AE238">
        <v>562</v>
      </c>
    </row>
    <row r="239" spans="1:31" x14ac:dyDescent="0.25">
      <c r="A239" s="35" t="s">
        <v>476</v>
      </c>
      <c r="B239" s="35">
        <v>3</v>
      </c>
      <c r="C239" s="35" t="s">
        <v>477</v>
      </c>
      <c r="D239" s="35" t="s">
        <v>446</v>
      </c>
      <c r="E239" s="35" t="s">
        <v>1126</v>
      </c>
      <c r="F239" s="11">
        <v>3734</v>
      </c>
      <c r="G239" s="11">
        <v>255619</v>
      </c>
      <c r="H239" s="11">
        <v>13528.86</v>
      </c>
      <c r="I239" s="11">
        <v>0</v>
      </c>
      <c r="J239" s="11">
        <v>0</v>
      </c>
      <c r="K239" s="11">
        <f t="shared" si="13"/>
        <v>272881.86</v>
      </c>
      <c r="L239" s="36">
        <v>0</v>
      </c>
      <c r="M239" s="11">
        <f t="shared" si="12"/>
        <v>272881.86</v>
      </c>
      <c r="N239" s="12">
        <v>0</v>
      </c>
      <c r="O239" s="25"/>
      <c r="P239" s="26">
        <v>0</v>
      </c>
      <c r="Q239" s="12">
        <v>261145.73968954355</v>
      </c>
      <c r="R239" s="12">
        <v>27058</v>
      </c>
      <c r="S239" s="27">
        <v>0</v>
      </c>
      <c r="T239" s="27">
        <v>0</v>
      </c>
      <c r="U239" s="11">
        <f t="shared" si="14"/>
        <v>288203.73968954355</v>
      </c>
      <c r="V239" s="11"/>
      <c r="W239" s="11">
        <f t="shared" si="15"/>
        <v>288203.73968954355</v>
      </c>
      <c r="X239" s="11">
        <v>32687</v>
      </c>
      <c r="Y239" s="11">
        <v>8089</v>
      </c>
      <c r="Z239" s="11">
        <v>9756</v>
      </c>
      <c r="AA239" s="11">
        <v>14842</v>
      </c>
      <c r="AB239" s="11">
        <v>0</v>
      </c>
      <c r="AC239" s="14">
        <v>2744</v>
      </c>
      <c r="AD239" s="42">
        <v>94.516399416909621</v>
      </c>
      <c r="AE239">
        <v>292</v>
      </c>
    </row>
    <row r="240" spans="1:31" x14ac:dyDescent="0.25">
      <c r="A240" s="35" t="s">
        <v>478</v>
      </c>
      <c r="B240" s="35">
        <v>4</v>
      </c>
      <c r="C240" s="35" t="s">
        <v>180</v>
      </c>
      <c r="D240" s="35" t="s">
        <v>446</v>
      </c>
      <c r="E240" s="35" t="s">
        <v>1126</v>
      </c>
      <c r="F240" s="11">
        <v>0</v>
      </c>
      <c r="G240" s="11">
        <v>3201429</v>
      </c>
      <c r="H240" s="11">
        <v>166998.97</v>
      </c>
      <c r="I240" s="11">
        <v>0</v>
      </c>
      <c r="J240" s="11">
        <v>0</v>
      </c>
      <c r="K240" s="11">
        <f t="shared" si="13"/>
        <v>3368427.97</v>
      </c>
      <c r="L240" s="36">
        <v>0</v>
      </c>
      <c r="M240" s="11">
        <f t="shared" si="12"/>
        <v>3368427.97</v>
      </c>
      <c r="N240" s="12">
        <v>0</v>
      </c>
      <c r="O240" s="25"/>
      <c r="P240" s="26">
        <v>0</v>
      </c>
      <c r="Q240" s="12">
        <v>3223558.4098450984</v>
      </c>
      <c r="R240" s="12">
        <v>333998</v>
      </c>
      <c r="S240" s="27">
        <v>0</v>
      </c>
      <c r="T240" s="27">
        <v>0</v>
      </c>
      <c r="U240" s="11">
        <f t="shared" si="14"/>
        <v>3557556.4098450984</v>
      </c>
      <c r="V240" s="11"/>
      <c r="W240" s="11">
        <f t="shared" si="15"/>
        <v>3557556.4098450984</v>
      </c>
      <c r="X240" s="11">
        <v>0</v>
      </c>
      <c r="Y240" s="11">
        <v>0</v>
      </c>
      <c r="Z240" s="11">
        <v>0</v>
      </c>
      <c r="AA240" s="11">
        <v>0</v>
      </c>
      <c r="AB240" s="11">
        <v>16419</v>
      </c>
      <c r="AC240" s="14">
        <v>49391</v>
      </c>
      <c r="AD240" s="42">
        <v>64.818064019760683</v>
      </c>
      <c r="AE240">
        <v>517</v>
      </c>
    </row>
    <row r="241" spans="1:31" x14ac:dyDescent="0.25">
      <c r="A241" s="35" t="s">
        <v>479</v>
      </c>
      <c r="B241" s="35">
        <v>5</v>
      </c>
      <c r="C241" s="35" t="s">
        <v>480</v>
      </c>
      <c r="D241" s="35" t="s">
        <v>446</v>
      </c>
      <c r="E241" s="35" t="s">
        <v>1126</v>
      </c>
      <c r="F241" s="11">
        <v>0</v>
      </c>
      <c r="G241" s="11">
        <v>159952</v>
      </c>
      <c r="H241" s="11">
        <v>8343.7199999999993</v>
      </c>
      <c r="I241" s="11">
        <v>0</v>
      </c>
      <c r="J241" s="11">
        <v>0</v>
      </c>
      <c r="K241" s="11">
        <f t="shared" si="13"/>
        <v>168295.72</v>
      </c>
      <c r="L241" s="36">
        <v>0</v>
      </c>
      <c r="M241" s="11">
        <f t="shared" si="12"/>
        <v>168295.72</v>
      </c>
      <c r="N241" s="12">
        <v>0</v>
      </c>
      <c r="O241" s="25"/>
      <c r="P241" s="26">
        <v>0</v>
      </c>
      <c r="Q241" s="12">
        <v>161057.64481159605</v>
      </c>
      <c r="R241" s="12">
        <v>16687</v>
      </c>
      <c r="S241" s="27">
        <v>0</v>
      </c>
      <c r="T241" s="27">
        <v>0</v>
      </c>
      <c r="U241" s="11">
        <f t="shared" si="14"/>
        <v>177744.64481159605</v>
      </c>
      <c r="V241" s="11"/>
      <c r="W241" s="11">
        <f t="shared" si="15"/>
        <v>177744.64481159605</v>
      </c>
      <c r="X241" s="11">
        <v>0</v>
      </c>
      <c r="Y241" s="11">
        <v>0</v>
      </c>
      <c r="Z241" s="11">
        <v>0</v>
      </c>
      <c r="AA241" s="11">
        <v>0</v>
      </c>
      <c r="AB241" s="11">
        <v>0</v>
      </c>
      <c r="AC241" s="14">
        <v>2315</v>
      </c>
      <c r="AD241" s="42">
        <v>69.093736501079917</v>
      </c>
      <c r="AE241">
        <v>486</v>
      </c>
    </row>
    <row r="242" spans="1:31" x14ac:dyDescent="0.25">
      <c r="A242" s="35" t="s">
        <v>481</v>
      </c>
      <c r="B242" s="35">
        <v>3</v>
      </c>
      <c r="C242" s="35" t="s">
        <v>482</v>
      </c>
      <c r="D242" s="35" t="s">
        <v>446</v>
      </c>
      <c r="E242" s="35" t="s">
        <v>1126</v>
      </c>
      <c r="F242" s="11">
        <v>0</v>
      </c>
      <c r="G242" s="11">
        <v>2009241</v>
      </c>
      <c r="H242" s="11">
        <v>104809.81</v>
      </c>
      <c r="I242" s="11">
        <v>0</v>
      </c>
      <c r="J242" s="11">
        <v>0</v>
      </c>
      <c r="K242" s="11">
        <f t="shared" si="13"/>
        <v>2114050.81</v>
      </c>
      <c r="L242" s="36">
        <v>0</v>
      </c>
      <c r="M242" s="11">
        <f t="shared" si="12"/>
        <v>2114050.81</v>
      </c>
      <c r="N242" s="12">
        <v>0</v>
      </c>
      <c r="O242" s="25"/>
      <c r="P242" s="26">
        <v>0</v>
      </c>
      <c r="Q242" s="12">
        <v>2023129.584618486</v>
      </c>
      <c r="R242" s="12">
        <v>209620</v>
      </c>
      <c r="S242" s="27">
        <v>0</v>
      </c>
      <c r="T242" s="27">
        <v>0</v>
      </c>
      <c r="U242" s="11">
        <f t="shared" si="14"/>
        <v>2232749.584618486</v>
      </c>
      <c r="V242" s="11"/>
      <c r="W242" s="11">
        <f t="shared" si="15"/>
        <v>2232749.584618486</v>
      </c>
      <c r="X242" s="11">
        <v>0</v>
      </c>
      <c r="Y242" s="11">
        <v>0</v>
      </c>
      <c r="Z242" s="11">
        <v>0</v>
      </c>
      <c r="AA242" s="11">
        <v>0</v>
      </c>
      <c r="AB242" s="11">
        <v>0</v>
      </c>
      <c r="AC242" s="14">
        <v>22463</v>
      </c>
      <c r="AD242" s="42">
        <v>89.446690112629653</v>
      </c>
      <c r="AE242">
        <v>334</v>
      </c>
    </row>
    <row r="243" spans="1:31" x14ac:dyDescent="0.25">
      <c r="A243" s="35" t="s">
        <v>483</v>
      </c>
      <c r="B243" s="35">
        <v>5</v>
      </c>
      <c r="C243" s="35" t="s">
        <v>484</v>
      </c>
      <c r="D243" s="35" t="s">
        <v>446</v>
      </c>
      <c r="E243" s="35" t="s">
        <v>1126</v>
      </c>
      <c r="F243" s="11">
        <v>0</v>
      </c>
      <c r="G243" s="11">
        <v>402397</v>
      </c>
      <c r="H243" s="11">
        <v>20990.59</v>
      </c>
      <c r="I243" s="11">
        <v>0</v>
      </c>
      <c r="J243" s="11">
        <v>0</v>
      </c>
      <c r="K243" s="11">
        <f t="shared" si="13"/>
        <v>423387.59</v>
      </c>
      <c r="L243" s="36">
        <v>0</v>
      </c>
      <c r="M243" s="11">
        <f t="shared" si="12"/>
        <v>423387.59</v>
      </c>
      <c r="N243" s="12">
        <v>0</v>
      </c>
      <c r="O243" s="25"/>
      <c r="P243" s="26">
        <v>0</v>
      </c>
      <c r="Q243" s="12">
        <v>405178.51042345091</v>
      </c>
      <c r="R243" s="12">
        <v>41981</v>
      </c>
      <c r="S243" s="27">
        <v>0</v>
      </c>
      <c r="T243" s="27">
        <v>0</v>
      </c>
      <c r="U243" s="11">
        <f t="shared" si="14"/>
        <v>447159.51042345091</v>
      </c>
      <c r="V243" s="11"/>
      <c r="W243" s="11">
        <f t="shared" si="15"/>
        <v>447159.51042345091</v>
      </c>
      <c r="X243" s="11">
        <v>0</v>
      </c>
      <c r="Y243" s="11">
        <v>0</v>
      </c>
      <c r="Z243" s="11">
        <v>0</v>
      </c>
      <c r="AA243" s="11">
        <v>0</v>
      </c>
      <c r="AB243" s="11">
        <v>1764</v>
      </c>
      <c r="AC243" s="14">
        <v>4326</v>
      </c>
      <c r="AD243" s="42">
        <v>93.018261673601486</v>
      </c>
      <c r="AE243">
        <v>302</v>
      </c>
    </row>
    <row r="244" spans="1:31" x14ac:dyDescent="0.25">
      <c r="A244" s="35" t="s">
        <v>485</v>
      </c>
      <c r="B244" s="35">
        <v>5</v>
      </c>
      <c r="C244" s="35" t="s">
        <v>486</v>
      </c>
      <c r="D244" s="35" t="s">
        <v>446</v>
      </c>
      <c r="E244" s="35" t="s">
        <v>1126</v>
      </c>
      <c r="F244" s="11">
        <v>0</v>
      </c>
      <c r="G244" s="11">
        <v>1432199</v>
      </c>
      <c r="H244" s="11">
        <v>74709.06</v>
      </c>
      <c r="I244" s="11">
        <v>0</v>
      </c>
      <c r="J244" s="11">
        <v>0</v>
      </c>
      <c r="K244" s="11">
        <f t="shared" si="13"/>
        <v>1506908.06</v>
      </c>
      <c r="L244" s="36">
        <v>0</v>
      </c>
      <c r="M244" s="11">
        <f t="shared" si="12"/>
        <v>1506908.06</v>
      </c>
      <c r="N244" s="12">
        <v>0</v>
      </c>
      <c r="O244" s="25"/>
      <c r="P244" s="26">
        <v>0</v>
      </c>
      <c r="Q244" s="12">
        <v>1442098.86616937</v>
      </c>
      <c r="R244" s="12">
        <v>149418</v>
      </c>
      <c r="S244" s="27">
        <v>0</v>
      </c>
      <c r="T244" s="27">
        <v>0</v>
      </c>
      <c r="U244" s="11">
        <f t="shared" si="14"/>
        <v>1591516.86616937</v>
      </c>
      <c r="V244" s="11"/>
      <c r="W244" s="11">
        <f t="shared" si="15"/>
        <v>1591516.86616937</v>
      </c>
      <c r="X244" s="11">
        <v>0</v>
      </c>
      <c r="Y244" s="11">
        <v>0</v>
      </c>
      <c r="Z244" s="11">
        <v>0</v>
      </c>
      <c r="AA244" s="11">
        <v>0</v>
      </c>
      <c r="AB244" s="11">
        <v>0</v>
      </c>
      <c r="AC244" s="14">
        <v>10086</v>
      </c>
      <c r="AD244" s="42">
        <v>141.99871108467181</v>
      </c>
      <c r="AE244">
        <v>123</v>
      </c>
    </row>
    <row r="245" spans="1:31" x14ac:dyDescent="0.25">
      <c r="A245" s="35" t="s">
        <v>487</v>
      </c>
      <c r="B245" s="35">
        <v>3</v>
      </c>
      <c r="C245" s="35" t="s">
        <v>488</v>
      </c>
      <c r="D245" s="35" t="s">
        <v>446</v>
      </c>
      <c r="E245" s="35" t="s">
        <v>1126</v>
      </c>
      <c r="F245" s="11">
        <v>0</v>
      </c>
      <c r="G245" s="11">
        <v>300090</v>
      </c>
      <c r="H245" s="11">
        <v>15653.86</v>
      </c>
      <c r="I245" s="11">
        <v>0</v>
      </c>
      <c r="J245" s="11">
        <v>0</v>
      </c>
      <c r="K245" s="11">
        <f t="shared" si="13"/>
        <v>315743.86</v>
      </c>
      <c r="L245" s="36">
        <v>0</v>
      </c>
      <c r="M245" s="11">
        <f t="shared" si="12"/>
        <v>315743.86</v>
      </c>
      <c r="N245" s="12">
        <v>0</v>
      </c>
      <c r="O245" s="25"/>
      <c r="P245" s="26">
        <v>0</v>
      </c>
      <c r="Q245" s="12">
        <v>302164.32824542274</v>
      </c>
      <c r="R245" s="12">
        <v>31308</v>
      </c>
      <c r="S245" s="27">
        <v>0</v>
      </c>
      <c r="T245" s="27">
        <v>0</v>
      </c>
      <c r="U245" s="11">
        <f t="shared" si="14"/>
        <v>333472.32824542274</v>
      </c>
      <c r="V245" s="11"/>
      <c r="W245" s="11">
        <f t="shared" si="15"/>
        <v>333472.32824542274</v>
      </c>
      <c r="X245" s="11">
        <v>0</v>
      </c>
      <c r="Y245" s="11">
        <v>0</v>
      </c>
      <c r="Z245" s="11">
        <v>0</v>
      </c>
      <c r="AA245" s="11">
        <v>0</v>
      </c>
      <c r="AB245" s="11">
        <v>0</v>
      </c>
      <c r="AC245" s="14">
        <v>3127</v>
      </c>
      <c r="AD245" s="42">
        <v>95.967380876239204</v>
      </c>
      <c r="AE245">
        <v>281</v>
      </c>
    </row>
    <row r="246" spans="1:31" x14ac:dyDescent="0.25">
      <c r="A246" s="35" t="s">
        <v>489</v>
      </c>
      <c r="B246" s="35">
        <v>3</v>
      </c>
      <c r="C246" s="35" t="s">
        <v>490</v>
      </c>
      <c r="D246" s="35" t="s">
        <v>446</v>
      </c>
      <c r="E246" s="35" t="s">
        <v>1126</v>
      </c>
      <c r="F246" s="11">
        <v>0</v>
      </c>
      <c r="G246" s="11">
        <v>414809</v>
      </c>
      <c r="H246" s="11">
        <v>21638.05</v>
      </c>
      <c r="I246" s="11">
        <v>5939</v>
      </c>
      <c r="J246" s="11">
        <v>0</v>
      </c>
      <c r="K246" s="11">
        <f t="shared" si="13"/>
        <v>442386.05</v>
      </c>
      <c r="L246" s="36">
        <v>0</v>
      </c>
      <c r="M246" s="11">
        <f t="shared" si="12"/>
        <v>442386.05</v>
      </c>
      <c r="N246" s="12">
        <v>0</v>
      </c>
      <c r="O246" s="25"/>
      <c r="P246" s="26">
        <v>0</v>
      </c>
      <c r="Q246" s="12">
        <v>417676.30655855098</v>
      </c>
      <c r="R246" s="12">
        <v>43276</v>
      </c>
      <c r="S246" s="27">
        <v>7313</v>
      </c>
      <c r="T246" s="27">
        <v>0</v>
      </c>
      <c r="U246" s="11">
        <f t="shared" si="14"/>
        <v>468265.30655855098</v>
      </c>
      <c r="V246" s="11"/>
      <c r="W246" s="11">
        <f t="shared" si="15"/>
        <v>468265.30655855098</v>
      </c>
      <c r="X246" s="11">
        <v>0</v>
      </c>
      <c r="Y246" s="11">
        <v>0</v>
      </c>
      <c r="Z246" s="11">
        <v>0</v>
      </c>
      <c r="AA246" s="11">
        <v>0</v>
      </c>
      <c r="AB246" s="11">
        <v>0</v>
      </c>
      <c r="AC246" s="14">
        <v>13192</v>
      </c>
      <c r="AD246" s="42">
        <v>31.894178289872649</v>
      </c>
      <c r="AE246">
        <v>564</v>
      </c>
    </row>
    <row r="247" spans="1:31" x14ac:dyDescent="0.25">
      <c r="A247" s="35" t="s">
        <v>491</v>
      </c>
      <c r="B247" s="35">
        <v>31</v>
      </c>
      <c r="C247" s="35" t="s">
        <v>492</v>
      </c>
      <c r="D247" s="35" t="s">
        <v>493</v>
      </c>
      <c r="E247" s="35" t="s">
        <v>1126</v>
      </c>
      <c r="F247" s="11">
        <v>378669</v>
      </c>
      <c r="G247" s="11">
        <v>8451132</v>
      </c>
      <c r="H247" s="11">
        <v>460596.71</v>
      </c>
      <c r="I247" s="11">
        <v>0</v>
      </c>
      <c r="J247" s="11">
        <v>0</v>
      </c>
      <c r="K247" s="11">
        <f t="shared" si="13"/>
        <v>9290397.7100000009</v>
      </c>
      <c r="L247" s="36">
        <v>0</v>
      </c>
      <c r="M247" s="11">
        <f t="shared" si="12"/>
        <v>9290397.7100000009</v>
      </c>
      <c r="N247" s="12">
        <v>0</v>
      </c>
      <c r="O247" s="25"/>
      <c r="P247" s="26">
        <v>0</v>
      </c>
      <c r="Q247" s="12">
        <v>8890835.7083067149</v>
      </c>
      <c r="R247" s="12">
        <v>921193</v>
      </c>
      <c r="S247" s="27">
        <v>0</v>
      </c>
      <c r="T247" s="27">
        <v>0</v>
      </c>
      <c r="U247" s="11">
        <f t="shared" si="14"/>
        <v>9812028.7083067149</v>
      </c>
      <c r="V247" s="11"/>
      <c r="W247" s="11">
        <f t="shared" si="15"/>
        <v>9812028.7083067149</v>
      </c>
      <c r="X247" s="11">
        <v>0</v>
      </c>
      <c r="Y247" s="11">
        <v>0</v>
      </c>
      <c r="Z247" s="11">
        <v>0</v>
      </c>
      <c r="AA247" s="11">
        <v>0</v>
      </c>
      <c r="AB247" s="11">
        <v>0</v>
      </c>
      <c r="AC247" s="14">
        <v>69211</v>
      </c>
      <c r="AD247" s="42">
        <v>127.57800060683995</v>
      </c>
      <c r="AE247">
        <v>150</v>
      </c>
    </row>
    <row r="248" spans="1:31" x14ac:dyDescent="0.25">
      <c r="A248" s="35" t="s">
        <v>494</v>
      </c>
      <c r="B248" s="35">
        <v>32</v>
      </c>
      <c r="C248" s="35" t="s">
        <v>495</v>
      </c>
      <c r="D248" s="35" t="s">
        <v>493</v>
      </c>
      <c r="E248" s="35" t="s">
        <v>1126</v>
      </c>
      <c r="F248" s="11">
        <v>74266</v>
      </c>
      <c r="G248" s="11">
        <v>514742</v>
      </c>
      <c r="H248" s="11">
        <v>30724.94</v>
      </c>
      <c r="I248" s="11">
        <v>0</v>
      </c>
      <c r="J248" s="11">
        <v>0</v>
      </c>
      <c r="K248" s="11">
        <f t="shared" si="13"/>
        <v>619732.93999999994</v>
      </c>
      <c r="L248" s="36">
        <v>0</v>
      </c>
      <c r="M248" s="11">
        <f t="shared" si="12"/>
        <v>619732.93999999994</v>
      </c>
      <c r="N248" s="12">
        <v>0</v>
      </c>
      <c r="O248" s="25"/>
      <c r="P248" s="26">
        <v>0</v>
      </c>
      <c r="Q248" s="12">
        <v>593079.43167443085</v>
      </c>
      <c r="R248" s="12">
        <v>61450</v>
      </c>
      <c r="S248" s="27">
        <v>0</v>
      </c>
      <c r="T248" s="27">
        <v>0</v>
      </c>
      <c r="U248" s="11">
        <f t="shared" si="14"/>
        <v>654529.43167443085</v>
      </c>
      <c r="V248" s="11"/>
      <c r="W248" s="11">
        <f t="shared" si="15"/>
        <v>654529.43167443085</v>
      </c>
      <c r="X248" s="11">
        <v>56010</v>
      </c>
      <c r="Y248" s="11">
        <v>0</v>
      </c>
      <c r="Z248" s="11">
        <v>19461</v>
      </c>
      <c r="AA248" s="11">
        <v>36549</v>
      </c>
      <c r="AB248" s="11">
        <v>0</v>
      </c>
      <c r="AC248" s="14">
        <v>2477</v>
      </c>
      <c r="AD248" s="42">
        <v>237.79087605974971</v>
      </c>
      <c r="AE248">
        <v>47</v>
      </c>
    </row>
    <row r="249" spans="1:31" x14ac:dyDescent="0.25">
      <c r="A249" s="35" t="s">
        <v>496</v>
      </c>
      <c r="B249" s="35">
        <v>32</v>
      </c>
      <c r="C249" s="35" t="s">
        <v>497</v>
      </c>
      <c r="D249" s="35" t="s">
        <v>493</v>
      </c>
      <c r="E249" s="35" t="s">
        <v>1126</v>
      </c>
      <c r="F249" s="11">
        <v>51691</v>
      </c>
      <c r="G249" s="11">
        <v>707084</v>
      </c>
      <c r="H249" s="11">
        <v>39580.65</v>
      </c>
      <c r="I249" s="11">
        <v>0</v>
      </c>
      <c r="J249" s="11">
        <v>0</v>
      </c>
      <c r="K249" s="11">
        <f t="shared" si="13"/>
        <v>798355.65</v>
      </c>
      <c r="L249" s="36">
        <v>0</v>
      </c>
      <c r="M249" s="11">
        <f t="shared" si="12"/>
        <v>798355.65</v>
      </c>
      <c r="N249" s="12">
        <v>0</v>
      </c>
      <c r="O249" s="25"/>
      <c r="P249" s="26">
        <v>0</v>
      </c>
      <c r="Q249" s="12">
        <v>764019.92123836395</v>
      </c>
      <c r="R249" s="12">
        <v>79161</v>
      </c>
      <c r="S249" s="27">
        <v>0</v>
      </c>
      <c r="T249" s="27">
        <v>0</v>
      </c>
      <c r="U249" s="11">
        <f t="shared" si="14"/>
        <v>843180.92123836395</v>
      </c>
      <c r="V249" s="11"/>
      <c r="W249" s="11">
        <f t="shared" si="15"/>
        <v>843180.92123836395</v>
      </c>
      <c r="X249" s="11">
        <v>0</v>
      </c>
      <c r="Y249" s="11">
        <v>0</v>
      </c>
      <c r="Z249" s="11">
        <v>0</v>
      </c>
      <c r="AA249" s="11">
        <v>0</v>
      </c>
      <c r="AB249" s="11">
        <v>0</v>
      </c>
      <c r="AC249" s="14">
        <v>11502</v>
      </c>
      <c r="AD249" s="42">
        <v>65.968961919666143</v>
      </c>
      <c r="AE249">
        <v>511</v>
      </c>
    </row>
    <row r="250" spans="1:31" x14ac:dyDescent="0.25">
      <c r="A250" s="35" t="s">
        <v>498</v>
      </c>
      <c r="B250" s="35">
        <v>32</v>
      </c>
      <c r="C250" s="35" t="s">
        <v>499</v>
      </c>
      <c r="D250" s="35" t="s">
        <v>493</v>
      </c>
      <c r="E250" s="35" t="s">
        <v>1126</v>
      </c>
      <c r="F250" s="11">
        <v>332884</v>
      </c>
      <c r="G250" s="11">
        <v>11150781</v>
      </c>
      <c r="H250" s="11">
        <v>599032.56999999995</v>
      </c>
      <c r="I250" s="11">
        <v>0</v>
      </c>
      <c r="J250" s="11">
        <v>0</v>
      </c>
      <c r="K250" s="11">
        <f t="shared" si="13"/>
        <v>12082697.57</v>
      </c>
      <c r="L250" s="36">
        <v>0</v>
      </c>
      <c r="M250" s="11">
        <f t="shared" si="12"/>
        <v>12082697.57</v>
      </c>
      <c r="N250" s="12">
        <v>0</v>
      </c>
      <c r="O250" s="25"/>
      <c r="P250" s="26">
        <v>0</v>
      </c>
      <c r="Q250" s="12">
        <v>11563044.155155029</v>
      </c>
      <c r="R250" s="12">
        <v>1198065</v>
      </c>
      <c r="S250" s="27">
        <v>0</v>
      </c>
      <c r="T250" s="27">
        <v>0</v>
      </c>
      <c r="U250" s="11">
        <f t="shared" si="14"/>
        <v>12761109.155155029</v>
      </c>
      <c r="V250" s="11"/>
      <c r="W250" s="11">
        <f t="shared" si="15"/>
        <v>12761109.155155029</v>
      </c>
      <c r="X250" s="11">
        <v>0</v>
      </c>
      <c r="Y250" s="11">
        <v>0</v>
      </c>
      <c r="Z250" s="11">
        <v>0</v>
      </c>
      <c r="AA250" s="11">
        <v>0</v>
      </c>
      <c r="AB250" s="11">
        <v>0</v>
      </c>
      <c r="AC250" s="14">
        <v>19212</v>
      </c>
      <c r="AD250" s="42">
        <v>597.73396835311269</v>
      </c>
      <c r="AE250">
        <v>10</v>
      </c>
    </row>
    <row r="251" spans="1:31" x14ac:dyDescent="0.25">
      <c r="A251" s="35" t="s">
        <v>500</v>
      </c>
      <c r="B251" s="35">
        <v>33</v>
      </c>
      <c r="C251" s="35" t="s">
        <v>501</v>
      </c>
      <c r="D251" s="35" t="s">
        <v>493</v>
      </c>
      <c r="E251" s="35" t="s">
        <v>1126</v>
      </c>
      <c r="F251" s="11">
        <v>1474726</v>
      </c>
      <c r="G251" s="11">
        <v>9638309</v>
      </c>
      <c r="H251" s="11">
        <v>579699.06999999995</v>
      </c>
      <c r="I251" s="11">
        <v>0</v>
      </c>
      <c r="J251" s="11">
        <v>0</v>
      </c>
      <c r="K251" s="11">
        <f t="shared" si="13"/>
        <v>11692734.07</v>
      </c>
      <c r="L251" s="36">
        <v>0</v>
      </c>
      <c r="M251" s="11">
        <f t="shared" si="12"/>
        <v>11692734.07</v>
      </c>
      <c r="N251" s="12">
        <v>0</v>
      </c>
      <c r="O251" s="25"/>
      <c r="P251" s="26">
        <v>0</v>
      </c>
      <c r="Q251" s="12">
        <v>11189852.229474064</v>
      </c>
      <c r="R251" s="12">
        <v>1159398</v>
      </c>
      <c r="S251" s="27">
        <v>0</v>
      </c>
      <c r="T251" s="27">
        <v>0</v>
      </c>
      <c r="U251" s="11">
        <f t="shared" si="14"/>
        <v>12349250.229474064</v>
      </c>
      <c r="V251" s="11"/>
      <c r="W251" s="11">
        <f t="shared" si="15"/>
        <v>12349250.229474064</v>
      </c>
      <c r="X251" s="11">
        <v>0</v>
      </c>
      <c r="Y251" s="11">
        <v>0</v>
      </c>
      <c r="Z251" s="11">
        <v>0</v>
      </c>
      <c r="AA251" s="11">
        <v>0</v>
      </c>
      <c r="AB251" s="11">
        <v>0</v>
      </c>
      <c r="AC251" s="14">
        <v>58690</v>
      </c>
      <c r="AD251" s="42">
        <v>189.35142272959618</v>
      </c>
      <c r="AE251">
        <v>80</v>
      </c>
    </row>
    <row r="252" spans="1:31" x14ac:dyDescent="0.25">
      <c r="A252" s="35" t="s">
        <v>502</v>
      </c>
      <c r="B252" s="35" t="s">
        <v>1170</v>
      </c>
      <c r="C252" s="35" t="s">
        <v>1141</v>
      </c>
      <c r="D252" s="35" t="s">
        <v>493</v>
      </c>
      <c r="E252" s="35" t="s">
        <v>1126</v>
      </c>
      <c r="F252" s="11">
        <v>509982</v>
      </c>
      <c r="G252" s="11">
        <v>63334703</v>
      </c>
      <c r="H252" s="11">
        <v>3330386.73</v>
      </c>
      <c r="I252" s="11">
        <v>15837</v>
      </c>
      <c r="J252" s="11">
        <v>0</v>
      </c>
      <c r="K252" s="11">
        <f t="shared" si="13"/>
        <v>67190908.730000004</v>
      </c>
      <c r="L252" s="36">
        <v>0</v>
      </c>
      <c r="M252" s="11">
        <f t="shared" si="12"/>
        <v>67190908.730000004</v>
      </c>
      <c r="N252" s="12">
        <v>0</v>
      </c>
      <c r="O252" s="25"/>
      <c r="P252" s="26">
        <v>0</v>
      </c>
      <c r="Q252" s="12">
        <v>64286002.049603842</v>
      </c>
      <c r="R252" s="12">
        <v>6660773</v>
      </c>
      <c r="S252" s="27">
        <v>19502</v>
      </c>
      <c r="T252" s="27">
        <v>0</v>
      </c>
      <c r="U252" s="11">
        <f t="shared" si="14"/>
        <v>70966277.04960385</v>
      </c>
      <c r="V252" s="11"/>
      <c r="W252" s="11">
        <f t="shared" si="15"/>
        <v>70966277.04960385</v>
      </c>
      <c r="X252" s="11">
        <v>0</v>
      </c>
      <c r="Y252" s="11">
        <v>0</v>
      </c>
      <c r="Z252" s="11">
        <v>0</v>
      </c>
      <c r="AA252" s="11">
        <v>0</v>
      </c>
      <c r="AB252" s="11">
        <v>0</v>
      </c>
      <c r="AC252" s="14">
        <v>283927</v>
      </c>
      <c r="AD252" s="42">
        <v>224.91880659465286</v>
      </c>
      <c r="AE252">
        <v>54</v>
      </c>
    </row>
    <row r="253" spans="1:31" x14ac:dyDescent="0.25">
      <c r="A253" s="35" t="s">
        <v>503</v>
      </c>
      <c r="B253" s="35">
        <v>32</v>
      </c>
      <c r="C253" s="35" t="s">
        <v>504</v>
      </c>
      <c r="D253" s="35" t="s">
        <v>493</v>
      </c>
      <c r="E253" s="35" t="s">
        <v>1126</v>
      </c>
      <c r="F253" s="11">
        <v>0</v>
      </c>
      <c r="G253" s="11">
        <v>18465489</v>
      </c>
      <c r="H253" s="11">
        <v>963231.62</v>
      </c>
      <c r="I253" s="11">
        <v>0</v>
      </c>
      <c r="J253" s="11">
        <v>0</v>
      </c>
      <c r="K253" s="11">
        <f t="shared" si="13"/>
        <v>19428720.620000001</v>
      </c>
      <c r="L253" s="36">
        <v>0</v>
      </c>
      <c r="M253" s="11">
        <f t="shared" si="12"/>
        <v>19428720.620000001</v>
      </c>
      <c r="N253" s="12">
        <v>0</v>
      </c>
      <c r="O253" s="25"/>
      <c r="P253" s="26">
        <v>0</v>
      </c>
      <c r="Q253" s="12">
        <v>18593128.992663011</v>
      </c>
      <c r="R253" s="12">
        <v>1926463</v>
      </c>
      <c r="S253" s="27">
        <v>0</v>
      </c>
      <c r="T253" s="27">
        <v>0</v>
      </c>
      <c r="U253" s="11">
        <f t="shared" si="14"/>
        <v>20519591.992663011</v>
      </c>
      <c r="V253" s="11"/>
      <c r="W253" s="11">
        <f t="shared" si="15"/>
        <v>20519591.992663011</v>
      </c>
      <c r="X253" s="11">
        <v>0</v>
      </c>
      <c r="Y253" s="11">
        <v>0</v>
      </c>
      <c r="Z253" s="11">
        <v>0</v>
      </c>
      <c r="AA253" s="11">
        <v>0</v>
      </c>
      <c r="AB253" s="11">
        <v>0</v>
      </c>
      <c r="AC253" s="14">
        <v>40370</v>
      </c>
      <c r="AD253" s="42">
        <v>457.40621748823384</v>
      </c>
      <c r="AE253">
        <v>19</v>
      </c>
    </row>
    <row r="254" spans="1:31" x14ac:dyDescent="0.25">
      <c r="A254" s="35" t="s">
        <v>505</v>
      </c>
      <c r="B254" s="35">
        <v>32</v>
      </c>
      <c r="C254" s="35" t="s">
        <v>506</v>
      </c>
      <c r="D254" s="35" t="s">
        <v>493</v>
      </c>
      <c r="E254" s="35" t="s">
        <v>1126</v>
      </c>
      <c r="F254" s="11">
        <v>142796</v>
      </c>
      <c r="G254" s="11">
        <v>7042801</v>
      </c>
      <c r="H254" s="11">
        <v>374828.65</v>
      </c>
      <c r="I254" s="11">
        <v>0</v>
      </c>
      <c r="J254" s="11">
        <v>0</v>
      </c>
      <c r="K254" s="11">
        <f t="shared" si="13"/>
        <v>7560425.6500000004</v>
      </c>
      <c r="L254" s="36">
        <v>0</v>
      </c>
      <c r="M254" s="11">
        <f t="shared" si="12"/>
        <v>7560425.6500000004</v>
      </c>
      <c r="N254" s="12">
        <v>0</v>
      </c>
      <c r="O254" s="25"/>
      <c r="P254" s="26">
        <v>0</v>
      </c>
      <c r="Q254" s="12">
        <v>7235266.3885745108</v>
      </c>
      <c r="R254" s="12">
        <v>749657</v>
      </c>
      <c r="S254" s="27">
        <v>0</v>
      </c>
      <c r="T254" s="27">
        <v>0</v>
      </c>
      <c r="U254" s="11">
        <f t="shared" si="14"/>
        <v>7984923.3885745108</v>
      </c>
      <c r="V254" s="11"/>
      <c r="W254" s="11">
        <f t="shared" si="15"/>
        <v>7984923.3885745108</v>
      </c>
      <c r="X254" s="11">
        <v>0</v>
      </c>
      <c r="Y254" s="11">
        <v>0</v>
      </c>
      <c r="Z254" s="11">
        <v>0</v>
      </c>
      <c r="AA254" s="11">
        <v>0</v>
      </c>
      <c r="AB254" s="11">
        <v>0</v>
      </c>
      <c r="AC254" s="14">
        <v>60612</v>
      </c>
      <c r="AD254" s="42">
        <v>118.55073252821224</v>
      </c>
      <c r="AE254">
        <v>175</v>
      </c>
    </row>
    <row r="255" spans="1:31" x14ac:dyDescent="0.25">
      <c r="A255" s="35" t="s">
        <v>507</v>
      </c>
      <c r="B255" s="35">
        <v>32</v>
      </c>
      <c r="C255" s="35" t="s">
        <v>508</v>
      </c>
      <c r="D255" s="35" t="s">
        <v>493</v>
      </c>
      <c r="E255" s="35" t="s">
        <v>1126</v>
      </c>
      <c r="F255" s="11">
        <v>0</v>
      </c>
      <c r="G255" s="11">
        <v>1817255</v>
      </c>
      <c r="H255" s="11">
        <v>94795.08</v>
      </c>
      <c r="I255" s="11">
        <v>0</v>
      </c>
      <c r="J255" s="11">
        <v>0</v>
      </c>
      <c r="K255" s="11">
        <f t="shared" si="13"/>
        <v>1912050.08</v>
      </c>
      <c r="L255" s="36">
        <v>0</v>
      </c>
      <c r="M255" s="11">
        <f t="shared" si="12"/>
        <v>1912050.08</v>
      </c>
      <c r="N255" s="12">
        <v>0</v>
      </c>
      <c r="O255" s="25"/>
      <c r="P255" s="26">
        <v>0</v>
      </c>
      <c r="Q255" s="12">
        <v>1829816.5094659459</v>
      </c>
      <c r="R255" s="12">
        <v>189590</v>
      </c>
      <c r="S255" s="27">
        <v>0</v>
      </c>
      <c r="T255" s="27">
        <v>0</v>
      </c>
      <c r="U255" s="11">
        <f t="shared" si="14"/>
        <v>2019406.5094659459</v>
      </c>
      <c r="V255" s="11"/>
      <c r="W255" s="11">
        <f t="shared" si="15"/>
        <v>2019406.5094659459</v>
      </c>
      <c r="X255" s="11">
        <v>0</v>
      </c>
      <c r="Y255" s="11">
        <v>0</v>
      </c>
      <c r="Z255" s="11">
        <v>0</v>
      </c>
      <c r="AA255" s="11">
        <v>0</v>
      </c>
      <c r="AB255" s="11">
        <v>0</v>
      </c>
      <c r="AC255" s="14">
        <v>21295</v>
      </c>
      <c r="AD255" s="42">
        <v>85.337168349377791</v>
      </c>
      <c r="AE255">
        <v>365</v>
      </c>
    </row>
    <row r="256" spans="1:31" x14ac:dyDescent="0.25">
      <c r="A256" s="35" t="s">
        <v>509</v>
      </c>
      <c r="B256" s="35">
        <v>33</v>
      </c>
      <c r="C256" s="35" t="s">
        <v>1142</v>
      </c>
      <c r="D256" s="35" t="s">
        <v>493</v>
      </c>
      <c r="E256" s="35" t="s">
        <v>1127</v>
      </c>
      <c r="F256" s="11">
        <v>7621655</v>
      </c>
      <c r="G256" s="11">
        <v>16828507</v>
      </c>
      <c r="H256" s="11">
        <v>1275415.4099999999</v>
      </c>
      <c r="I256" s="11">
        <v>0</v>
      </c>
      <c r="J256" s="11">
        <v>0</v>
      </c>
      <c r="K256" s="11">
        <f t="shared" si="13"/>
        <v>25725577.41</v>
      </c>
      <c r="L256" s="36" t="s">
        <v>1190</v>
      </c>
      <c r="M256" s="11">
        <f t="shared" si="12"/>
        <v>25725577.41</v>
      </c>
      <c r="N256" s="12">
        <v>0</v>
      </c>
      <c r="O256" s="25"/>
      <c r="P256" s="26">
        <v>0</v>
      </c>
      <c r="Q256" s="12">
        <v>24619170.169688299</v>
      </c>
      <c r="R256" s="12">
        <v>2550831</v>
      </c>
      <c r="S256" s="27">
        <v>0</v>
      </c>
      <c r="T256" s="27">
        <v>0</v>
      </c>
      <c r="U256" s="11">
        <f t="shared" si="14"/>
        <v>27170001.169688299</v>
      </c>
      <c r="V256" s="11"/>
      <c r="W256" s="11">
        <f t="shared" si="15"/>
        <v>27170001.169688299</v>
      </c>
      <c r="X256" s="11">
        <v>0</v>
      </c>
      <c r="Y256" s="11">
        <v>0</v>
      </c>
      <c r="Z256" s="11">
        <v>0</v>
      </c>
      <c r="AA256" s="11">
        <v>0</v>
      </c>
      <c r="AB256" s="11">
        <v>0</v>
      </c>
      <c r="AC256" s="14">
        <v>65638</v>
      </c>
      <c r="AD256" s="42">
        <v>372.50010664554071</v>
      </c>
      <c r="AE256">
        <v>30</v>
      </c>
    </row>
    <row r="257" spans="1:31" x14ac:dyDescent="0.25">
      <c r="A257" s="35" t="s">
        <v>510</v>
      </c>
      <c r="B257" s="35">
        <v>33</v>
      </c>
      <c r="C257" s="35" t="s">
        <v>511</v>
      </c>
      <c r="D257" s="35" t="s">
        <v>493</v>
      </c>
      <c r="E257" s="35" t="s">
        <v>1127</v>
      </c>
      <c r="F257" s="11">
        <v>236475</v>
      </c>
      <c r="G257" s="11">
        <v>2121234</v>
      </c>
      <c r="H257" s="11">
        <v>122987.26</v>
      </c>
      <c r="I257" s="11">
        <v>0</v>
      </c>
      <c r="J257" s="11">
        <v>705</v>
      </c>
      <c r="K257" s="11">
        <f t="shared" si="13"/>
        <v>2481401.2599999998</v>
      </c>
      <c r="L257" s="36">
        <v>0</v>
      </c>
      <c r="M257" s="11">
        <f t="shared" si="12"/>
        <v>2481401.2599999998</v>
      </c>
      <c r="N257" s="12">
        <v>0</v>
      </c>
      <c r="O257" s="25"/>
      <c r="P257" s="26">
        <v>0</v>
      </c>
      <c r="Q257" s="12">
        <v>2374006.3187150103</v>
      </c>
      <c r="R257" s="12">
        <v>245975</v>
      </c>
      <c r="S257" s="27">
        <v>0</v>
      </c>
      <c r="T257" s="27">
        <v>705</v>
      </c>
      <c r="U257" s="11">
        <f t="shared" si="14"/>
        <v>2620686.3187150103</v>
      </c>
      <c r="V257" s="11"/>
      <c r="W257" s="11">
        <f t="shared" si="15"/>
        <v>2620686.3187150103</v>
      </c>
      <c r="X257" s="11">
        <v>0</v>
      </c>
      <c r="Y257" s="11">
        <v>0</v>
      </c>
      <c r="Z257" s="11">
        <v>0</v>
      </c>
      <c r="AA257" s="11">
        <v>0</v>
      </c>
      <c r="AB257" s="11">
        <v>0</v>
      </c>
      <c r="AC257" s="14">
        <v>17287</v>
      </c>
      <c r="AD257" s="42">
        <v>136.4270260889686</v>
      </c>
      <c r="AE257">
        <v>133</v>
      </c>
    </row>
    <row r="258" spans="1:31" x14ac:dyDescent="0.25">
      <c r="A258" s="35" t="s">
        <v>512</v>
      </c>
      <c r="B258" s="35">
        <v>32</v>
      </c>
      <c r="C258" s="35" t="s">
        <v>513</v>
      </c>
      <c r="D258" s="35" t="s">
        <v>493</v>
      </c>
      <c r="E258" s="35" t="s">
        <v>1126</v>
      </c>
      <c r="F258" s="11">
        <v>794451</v>
      </c>
      <c r="G258" s="11">
        <v>6015928</v>
      </c>
      <c r="H258" s="11">
        <v>355255.82</v>
      </c>
      <c r="I258" s="11">
        <v>0</v>
      </c>
      <c r="J258" s="11">
        <v>0</v>
      </c>
      <c r="K258" s="11">
        <f t="shared" si="13"/>
        <v>7165634.8200000003</v>
      </c>
      <c r="L258" s="36">
        <v>0</v>
      </c>
      <c r="M258" s="11">
        <f t="shared" ref="M258:M321" si="16">SUM(K258,L258)</f>
        <v>7165634.8200000003</v>
      </c>
      <c r="N258" s="12">
        <v>0</v>
      </c>
      <c r="O258" s="25"/>
      <c r="P258" s="26">
        <v>0</v>
      </c>
      <c r="Q258" s="12">
        <v>6857454.7490144093</v>
      </c>
      <c r="R258" s="12">
        <v>710512</v>
      </c>
      <c r="S258" s="27">
        <v>0</v>
      </c>
      <c r="T258" s="27">
        <v>0</v>
      </c>
      <c r="U258" s="11">
        <f t="shared" si="14"/>
        <v>7567966.7490144093</v>
      </c>
      <c r="V258" s="11"/>
      <c r="W258" s="11">
        <f t="shared" si="15"/>
        <v>7567966.7490144093</v>
      </c>
      <c r="X258" s="11">
        <v>0</v>
      </c>
      <c r="Y258" s="11">
        <v>0</v>
      </c>
      <c r="Z258" s="11">
        <v>0</v>
      </c>
      <c r="AA258" s="11">
        <v>0</v>
      </c>
      <c r="AB258" s="11">
        <v>0</v>
      </c>
      <c r="AC258" s="14">
        <v>52242</v>
      </c>
      <c r="AD258" s="42">
        <v>130.36214157191532</v>
      </c>
      <c r="AE258">
        <v>142</v>
      </c>
    </row>
    <row r="259" spans="1:31" x14ac:dyDescent="0.25">
      <c r="A259" s="35" t="s">
        <v>514</v>
      </c>
      <c r="B259" s="35">
        <v>23</v>
      </c>
      <c r="C259" s="35" t="s">
        <v>515</v>
      </c>
      <c r="D259" s="35" t="s">
        <v>516</v>
      </c>
      <c r="E259" s="35" t="s">
        <v>1126</v>
      </c>
      <c r="F259" s="11">
        <v>0</v>
      </c>
      <c r="G259" s="11">
        <v>310954</v>
      </c>
      <c r="H259" s="11">
        <v>16220.57</v>
      </c>
      <c r="I259" s="11">
        <v>10665</v>
      </c>
      <c r="J259" s="11">
        <v>0</v>
      </c>
      <c r="K259" s="11">
        <f t="shared" ref="K259:K322" si="17">SUM(F259:J259)</f>
        <v>337839.57</v>
      </c>
      <c r="L259" s="36">
        <v>0</v>
      </c>
      <c r="M259" s="11">
        <f t="shared" si="16"/>
        <v>337839.57</v>
      </c>
      <c r="N259" s="12">
        <v>0</v>
      </c>
      <c r="O259" s="25"/>
      <c r="P259" s="26">
        <v>0</v>
      </c>
      <c r="Q259" s="12">
        <v>313103.42405687354</v>
      </c>
      <c r="R259" s="12">
        <v>32441</v>
      </c>
      <c r="S259" s="27">
        <v>13133</v>
      </c>
      <c r="T259" s="27">
        <v>0</v>
      </c>
      <c r="U259" s="11">
        <f t="shared" ref="U259:U322" si="18">SUM(P259:T259)</f>
        <v>358677.42405687354</v>
      </c>
      <c r="V259" s="11"/>
      <c r="W259" s="11">
        <f t="shared" ref="W259:W322" si="19">SUM(U259:V259)</f>
        <v>358677.42405687354</v>
      </c>
      <c r="X259" s="11">
        <v>0</v>
      </c>
      <c r="Y259" s="11">
        <v>0</v>
      </c>
      <c r="Z259" s="11">
        <v>0</v>
      </c>
      <c r="AA259" s="11">
        <v>0</v>
      </c>
      <c r="AB259" s="11">
        <v>0</v>
      </c>
      <c r="AC259" s="14">
        <v>4827</v>
      </c>
      <c r="AD259" s="42">
        <v>66.629169256266835</v>
      </c>
      <c r="AE259">
        <v>507</v>
      </c>
    </row>
    <row r="260" spans="1:31" x14ac:dyDescent="0.25">
      <c r="A260" s="35" t="s">
        <v>517</v>
      </c>
      <c r="B260" s="35">
        <v>23</v>
      </c>
      <c r="C260" s="35" t="s">
        <v>518</v>
      </c>
      <c r="D260" s="35" t="s">
        <v>516</v>
      </c>
      <c r="E260" s="35" t="s">
        <v>1126</v>
      </c>
      <c r="F260" s="11">
        <v>0</v>
      </c>
      <c r="G260" s="11">
        <v>246811</v>
      </c>
      <c r="H260" s="11">
        <v>12874.62</v>
      </c>
      <c r="I260" s="11">
        <v>5515</v>
      </c>
      <c r="J260" s="11">
        <v>0</v>
      </c>
      <c r="K260" s="11">
        <f t="shared" si="17"/>
        <v>265200.62</v>
      </c>
      <c r="L260" s="36">
        <v>0</v>
      </c>
      <c r="M260" s="11">
        <f t="shared" si="16"/>
        <v>265200.62</v>
      </c>
      <c r="N260" s="12">
        <v>0</v>
      </c>
      <c r="O260" s="25"/>
      <c r="P260" s="26">
        <v>0</v>
      </c>
      <c r="Q260" s="12">
        <v>248517.04494845224</v>
      </c>
      <c r="R260" s="12">
        <v>25749</v>
      </c>
      <c r="S260" s="27">
        <v>6791</v>
      </c>
      <c r="T260" s="27">
        <v>0</v>
      </c>
      <c r="U260" s="11">
        <f t="shared" si="18"/>
        <v>281057.04494845227</v>
      </c>
      <c r="V260" s="11"/>
      <c r="W260" s="11">
        <f t="shared" si="19"/>
        <v>281057.04494845227</v>
      </c>
      <c r="X260" s="11">
        <v>0</v>
      </c>
      <c r="Y260" s="11">
        <v>0</v>
      </c>
      <c r="Z260" s="11">
        <v>0</v>
      </c>
      <c r="AA260" s="11">
        <v>0</v>
      </c>
      <c r="AB260" s="11">
        <v>0</v>
      </c>
      <c r="AC260" s="14">
        <v>3748</v>
      </c>
      <c r="AD260" s="42">
        <v>67.32283884738527</v>
      </c>
      <c r="AE260">
        <v>503</v>
      </c>
    </row>
    <row r="261" spans="1:31" x14ac:dyDescent="0.25">
      <c r="A261" s="35" t="s">
        <v>519</v>
      </c>
      <c r="B261" s="35">
        <v>23</v>
      </c>
      <c r="C261" s="35" t="s">
        <v>520</v>
      </c>
      <c r="D261" s="35" t="s">
        <v>516</v>
      </c>
      <c r="E261" s="35" t="s">
        <v>1126</v>
      </c>
      <c r="F261" s="11">
        <v>0</v>
      </c>
      <c r="G261" s="11">
        <v>57837</v>
      </c>
      <c r="H261" s="11">
        <v>3017</v>
      </c>
      <c r="I261" s="11">
        <v>0</v>
      </c>
      <c r="J261" s="11">
        <v>0</v>
      </c>
      <c r="K261" s="11">
        <f t="shared" si="17"/>
        <v>60854</v>
      </c>
      <c r="L261" s="36">
        <v>0</v>
      </c>
      <c r="M261" s="11">
        <f t="shared" si="16"/>
        <v>60854</v>
      </c>
      <c r="N261" s="12">
        <v>0</v>
      </c>
      <c r="O261" s="25"/>
      <c r="P261" s="26">
        <v>0</v>
      </c>
      <c r="Q261" s="12">
        <v>58236.789805493405</v>
      </c>
      <c r="R261" s="12">
        <v>6034</v>
      </c>
      <c r="S261" s="27">
        <v>0</v>
      </c>
      <c r="T261" s="27">
        <v>0</v>
      </c>
      <c r="U261" s="11">
        <f t="shared" si="18"/>
        <v>64270.789805493405</v>
      </c>
      <c r="V261" s="11"/>
      <c r="W261" s="11">
        <f t="shared" si="19"/>
        <v>64270.789805493405</v>
      </c>
      <c r="X261" s="11">
        <v>0</v>
      </c>
      <c r="Y261" s="11">
        <v>0</v>
      </c>
      <c r="Z261" s="11">
        <v>0</v>
      </c>
      <c r="AA261" s="11">
        <v>0</v>
      </c>
      <c r="AB261" s="11">
        <v>0</v>
      </c>
      <c r="AC261" s="14">
        <v>794</v>
      </c>
      <c r="AD261" s="42">
        <v>72.842569269521405</v>
      </c>
      <c r="AE261">
        <v>455</v>
      </c>
    </row>
    <row r="262" spans="1:31" x14ac:dyDescent="0.25">
      <c r="A262" s="35" t="s">
        <v>521</v>
      </c>
      <c r="B262" s="35">
        <v>23</v>
      </c>
      <c r="C262" s="35" t="s">
        <v>522</v>
      </c>
      <c r="D262" s="35" t="s">
        <v>516</v>
      </c>
      <c r="E262" s="35" t="s">
        <v>1126</v>
      </c>
      <c r="F262" s="11">
        <v>0</v>
      </c>
      <c r="G262" s="11">
        <v>115251</v>
      </c>
      <c r="H262" s="11">
        <v>6011.94</v>
      </c>
      <c r="I262" s="11">
        <v>0</v>
      </c>
      <c r="J262" s="11">
        <v>0</v>
      </c>
      <c r="K262" s="11">
        <f t="shared" si="17"/>
        <v>121262.94</v>
      </c>
      <c r="L262" s="36">
        <v>0</v>
      </c>
      <c r="M262" s="11">
        <f t="shared" si="16"/>
        <v>121262.94</v>
      </c>
      <c r="N262" s="12">
        <v>0</v>
      </c>
      <c r="O262" s="25"/>
      <c r="P262" s="26">
        <v>0</v>
      </c>
      <c r="Q262" s="12">
        <v>116047.65568533845</v>
      </c>
      <c r="R262" s="12">
        <v>12024</v>
      </c>
      <c r="S262" s="27">
        <v>0</v>
      </c>
      <c r="T262" s="27">
        <v>0</v>
      </c>
      <c r="U262" s="11">
        <f t="shared" si="18"/>
        <v>128071.65568533845</v>
      </c>
      <c r="V262" s="11"/>
      <c r="W262" s="11">
        <f t="shared" si="19"/>
        <v>128071.65568533845</v>
      </c>
      <c r="X262" s="11">
        <v>0</v>
      </c>
      <c r="Y262" s="11">
        <v>0</v>
      </c>
      <c r="Z262" s="11">
        <v>0</v>
      </c>
      <c r="AA262" s="11">
        <v>0</v>
      </c>
      <c r="AB262" s="11">
        <v>0</v>
      </c>
      <c r="AC262" s="14">
        <v>1010</v>
      </c>
      <c r="AD262" s="42">
        <v>114.10990099009901</v>
      </c>
      <c r="AE262">
        <v>191</v>
      </c>
    </row>
    <row r="263" spans="1:31" x14ac:dyDescent="0.25">
      <c r="A263" s="35" t="s">
        <v>523</v>
      </c>
      <c r="B263" s="35">
        <v>23</v>
      </c>
      <c r="C263" s="35" t="s">
        <v>524</v>
      </c>
      <c r="D263" s="35" t="s">
        <v>516</v>
      </c>
      <c r="E263" s="35" t="s">
        <v>1126</v>
      </c>
      <c r="F263" s="11">
        <v>0</v>
      </c>
      <c r="G263" s="11">
        <v>160765</v>
      </c>
      <c r="H263" s="11">
        <v>8386.1299999999992</v>
      </c>
      <c r="I263" s="11">
        <v>0</v>
      </c>
      <c r="J263" s="11">
        <v>0</v>
      </c>
      <c r="K263" s="11">
        <f t="shared" si="17"/>
        <v>169151.13</v>
      </c>
      <c r="L263" s="36">
        <v>0</v>
      </c>
      <c r="M263" s="11">
        <f t="shared" si="16"/>
        <v>169151.13</v>
      </c>
      <c r="N263" s="12">
        <v>0</v>
      </c>
      <c r="O263" s="25"/>
      <c r="P263" s="26">
        <v>0</v>
      </c>
      <c r="Q263" s="12">
        <v>161876.26455521805</v>
      </c>
      <c r="R263" s="12">
        <v>16772</v>
      </c>
      <c r="S263" s="27">
        <v>0</v>
      </c>
      <c r="T263" s="27">
        <v>0</v>
      </c>
      <c r="U263" s="11">
        <f t="shared" si="18"/>
        <v>178648.26455521805</v>
      </c>
      <c r="V263" s="11"/>
      <c r="W263" s="11">
        <f t="shared" si="19"/>
        <v>178648.26455521805</v>
      </c>
      <c r="X263" s="11">
        <v>0</v>
      </c>
      <c r="Y263" s="11">
        <v>0</v>
      </c>
      <c r="Z263" s="11">
        <v>0</v>
      </c>
      <c r="AA263" s="11">
        <v>0</v>
      </c>
      <c r="AB263" s="11">
        <v>0</v>
      </c>
      <c r="AC263" s="14">
        <v>2779</v>
      </c>
      <c r="AD263" s="42">
        <v>57.849946023749553</v>
      </c>
      <c r="AE263">
        <v>535</v>
      </c>
    </row>
    <row r="264" spans="1:31" x14ac:dyDescent="0.25">
      <c r="A264" s="35" t="s">
        <v>525</v>
      </c>
      <c r="B264" s="35">
        <v>23</v>
      </c>
      <c r="C264" s="35" t="s">
        <v>526</v>
      </c>
      <c r="D264" s="35" t="s">
        <v>516</v>
      </c>
      <c r="E264" s="35" t="s">
        <v>1126</v>
      </c>
      <c r="F264" s="11">
        <v>0</v>
      </c>
      <c r="G264" s="11">
        <v>962102</v>
      </c>
      <c r="H264" s="11">
        <v>50186.98</v>
      </c>
      <c r="I264" s="11">
        <v>28137</v>
      </c>
      <c r="J264" s="11">
        <v>0</v>
      </c>
      <c r="K264" s="11">
        <f t="shared" si="17"/>
        <v>1040425.98</v>
      </c>
      <c r="L264" s="36">
        <v>0</v>
      </c>
      <c r="M264" s="11">
        <f t="shared" si="16"/>
        <v>1040425.98</v>
      </c>
      <c r="N264" s="12">
        <v>0</v>
      </c>
      <c r="O264" s="25"/>
      <c r="P264" s="26">
        <v>0</v>
      </c>
      <c r="Q264" s="12">
        <v>968752.38939510717</v>
      </c>
      <c r="R264" s="12">
        <v>100374</v>
      </c>
      <c r="S264" s="27">
        <v>34649</v>
      </c>
      <c r="T264" s="27">
        <v>0</v>
      </c>
      <c r="U264" s="11">
        <f t="shared" si="18"/>
        <v>1103775.389395107</v>
      </c>
      <c r="V264" s="11"/>
      <c r="W264" s="11">
        <f t="shared" si="19"/>
        <v>1103775.389395107</v>
      </c>
      <c r="X264" s="11">
        <v>0</v>
      </c>
      <c r="Y264" s="11">
        <v>0</v>
      </c>
      <c r="Z264" s="11">
        <v>0</v>
      </c>
      <c r="AA264" s="11">
        <v>0</v>
      </c>
      <c r="AB264" s="11">
        <v>0</v>
      </c>
      <c r="AC264" s="14">
        <v>13655</v>
      </c>
      <c r="AD264" s="42">
        <v>72.518418161845474</v>
      </c>
      <c r="AE264">
        <v>458</v>
      </c>
    </row>
    <row r="265" spans="1:31" x14ac:dyDescent="0.25">
      <c r="A265" s="35" t="s">
        <v>527</v>
      </c>
      <c r="B265" s="35">
        <v>16</v>
      </c>
      <c r="C265" s="35" t="s">
        <v>528</v>
      </c>
      <c r="D265" s="35" t="s">
        <v>516</v>
      </c>
      <c r="E265" s="35" t="s">
        <v>1126</v>
      </c>
      <c r="F265" s="11">
        <v>0</v>
      </c>
      <c r="G265" s="11">
        <v>334005</v>
      </c>
      <c r="H265" s="11">
        <v>17423</v>
      </c>
      <c r="I265" s="11">
        <v>27412</v>
      </c>
      <c r="J265" s="11">
        <v>0</v>
      </c>
      <c r="K265" s="11">
        <f t="shared" si="17"/>
        <v>378840</v>
      </c>
      <c r="L265" s="36">
        <v>0</v>
      </c>
      <c r="M265" s="11">
        <f t="shared" si="16"/>
        <v>378840</v>
      </c>
      <c r="N265" s="12">
        <v>0</v>
      </c>
      <c r="O265" s="25"/>
      <c r="P265" s="26">
        <v>0</v>
      </c>
      <c r="Q265" s="12">
        <v>336313.76072382426</v>
      </c>
      <c r="R265" s="12">
        <v>34846</v>
      </c>
      <c r="S265" s="27">
        <v>33756</v>
      </c>
      <c r="T265" s="27">
        <v>0</v>
      </c>
      <c r="U265" s="11">
        <f t="shared" si="18"/>
        <v>404915.76072382426</v>
      </c>
      <c r="V265" s="11"/>
      <c r="W265" s="11">
        <f t="shared" si="19"/>
        <v>404915.76072382426</v>
      </c>
      <c r="X265" s="11">
        <v>0</v>
      </c>
      <c r="Y265" s="11">
        <v>0</v>
      </c>
      <c r="Z265" s="11">
        <v>0</v>
      </c>
      <c r="AA265" s="11">
        <v>0</v>
      </c>
      <c r="AB265" s="11">
        <v>0</v>
      </c>
      <c r="AC265" s="14">
        <v>4565</v>
      </c>
      <c r="AD265" s="42">
        <v>79.171303395399775</v>
      </c>
      <c r="AE265">
        <v>407</v>
      </c>
    </row>
    <row r="266" spans="1:31" x14ac:dyDescent="0.25">
      <c r="A266" s="35" t="s">
        <v>529</v>
      </c>
      <c r="B266" s="35">
        <v>15</v>
      </c>
      <c r="C266" s="35" t="s">
        <v>530</v>
      </c>
      <c r="D266" s="35" t="s">
        <v>516</v>
      </c>
      <c r="E266" s="35" t="s">
        <v>1126</v>
      </c>
      <c r="F266" s="11">
        <v>0</v>
      </c>
      <c r="G266" s="11">
        <v>302180</v>
      </c>
      <c r="H266" s="11">
        <v>15762.88</v>
      </c>
      <c r="I266" s="11">
        <v>17407</v>
      </c>
      <c r="J266" s="11">
        <v>0</v>
      </c>
      <c r="K266" s="11">
        <f t="shared" si="17"/>
        <v>335349.88</v>
      </c>
      <c r="L266" s="36">
        <v>0</v>
      </c>
      <c r="M266" s="11">
        <f t="shared" si="16"/>
        <v>335349.88</v>
      </c>
      <c r="N266" s="12">
        <v>0</v>
      </c>
      <c r="O266" s="25"/>
      <c r="P266" s="26">
        <v>0</v>
      </c>
      <c r="Q266" s="12">
        <v>304268.77506482002</v>
      </c>
      <c r="R266" s="12">
        <v>31526</v>
      </c>
      <c r="S266" s="27">
        <v>21436</v>
      </c>
      <c r="T266" s="27">
        <v>0</v>
      </c>
      <c r="U266" s="11">
        <f t="shared" si="18"/>
        <v>357230.77506482002</v>
      </c>
      <c r="V266" s="11"/>
      <c r="W266" s="11">
        <f t="shared" si="19"/>
        <v>357230.77506482002</v>
      </c>
      <c r="X266" s="11">
        <v>0</v>
      </c>
      <c r="Y266" s="11">
        <v>0</v>
      </c>
      <c r="Z266" s="11">
        <v>0</v>
      </c>
      <c r="AA266" s="11">
        <v>0</v>
      </c>
      <c r="AB266" s="11">
        <v>1490</v>
      </c>
      <c r="AC266" s="14">
        <v>3929</v>
      </c>
      <c r="AD266" s="42">
        <v>81.340544667854417</v>
      </c>
      <c r="AE266">
        <v>392</v>
      </c>
    </row>
    <row r="267" spans="1:31" x14ac:dyDescent="0.25">
      <c r="A267" s="35" t="s">
        <v>531</v>
      </c>
      <c r="B267" s="35">
        <v>16</v>
      </c>
      <c r="C267" s="35" t="s">
        <v>532</v>
      </c>
      <c r="D267" s="35" t="s">
        <v>516</v>
      </c>
      <c r="E267" s="35" t="s">
        <v>1126</v>
      </c>
      <c r="F267" s="11">
        <v>0</v>
      </c>
      <c r="G267" s="11">
        <v>367974</v>
      </c>
      <c r="H267" s="11">
        <v>19194.95</v>
      </c>
      <c r="I267" s="11">
        <v>0</v>
      </c>
      <c r="J267" s="11">
        <v>0</v>
      </c>
      <c r="K267" s="11">
        <f t="shared" si="17"/>
        <v>387168.95</v>
      </c>
      <c r="L267" s="36">
        <v>0</v>
      </c>
      <c r="M267" s="11">
        <f t="shared" si="16"/>
        <v>387168.95</v>
      </c>
      <c r="N267" s="12">
        <v>0</v>
      </c>
      <c r="O267" s="25"/>
      <c r="P267" s="26">
        <v>0</v>
      </c>
      <c r="Q267" s="12">
        <v>370517.56646932982</v>
      </c>
      <c r="R267" s="12">
        <v>38390</v>
      </c>
      <c r="S267" s="27">
        <v>0</v>
      </c>
      <c r="T267" s="27">
        <v>0</v>
      </c>
      <c r="U267" s="11">
        <f t="shared" si="18"/>
        <v>408907.56646932982</v>
      </c>
      <c r="V267" s="11"/>
      <c r="W267" s="11">
        <f t="shared" si="19"/>
        <v>408907.56646932982</v>
      </c>
      <c r="X267" s="11">
        <v>0</v>
      </c>
      <c r="Y267" s="11">
        <v>0</v>
      </c>
      <c r="Z267" s="11">
        <v>0</v>
      </c>
      <c r="AA267" s="11">
        <v>0</v>
      </c>
      <c r="AB267" s="11">
        <v>0</v>
      </c>
      <c r="AC267" s="14">
        <v>4891</v>
      </c>
      <c r="AD267" s="42">
        <v>75.234921283991</v>
      </c>
      <c r="AE267">
        <v>438</v>
      </c>
    </row>
    <row r="268" spans="1:31" x14ac:dyDescent="0.25">
      <c r="A268" s="35" t="s">
        <v>533</v>
      </c>
      <c r="B268" s="35">
        <v>23</v>
      </c>
      <c r="C268" s="35" t="s">
        <v>454</v>
      </c>
      <c r="D268" s="35" t="s">
        <v>516</v>
      </c>
      <c r="E268" s="35" t="s">
        <v>1126</v>
      </c>
      <c r="F268" s="11">
        <v>0</v>
      </c>
      <c r="G268" s="11">
        <v>259544</v>
      </c>
      <c r="H268" s="11">
        <v>13538.82</v>
      </c>
      <c r="I268" s="11">
        <v>0</v>
      </c>
      <c r="J268" s="11">
        <v>0</v>
      </c>
      <c r="K268" s="11">
        <f t="shared" si="17"/>
        <v>273082.82</v>
      </c>
      <c r="L268" s="36">
        <v>0</v>
      </c>
      <c r="M268" s="11">
        <f t="shared" si="16"/>
        <v>273082.82</v>
      </c>
      <c r="N268" s="12">
        <v>0</v>
      </c>
      <c r="O268" s="25"/>
      <c r="P268" s="26">
        <v>0</v>
      </c>
      <c r="Q268" s="12">
        <v>261338.05994911527</v>
      </c>
      <c r="R268" s="12">
        <v>27078</v>
      </c>
      <c r="S268" s="27">
        <v>0</v>
      </c>
      <c r="T268" s="27">
        <v>0</v>
      </c>
      <c r="U268" s="11">
        <f t="shared" si="18"/>
        <v>288416.05994911527</v>
      </c>
      <c r="V268" s="11"/>
      <c r="W268" s="11">
        <f t="shared" si="19"/>
        <v>288416.05994911527</v>
      </c>
      <c r="X268" s="11">
        <v>0</v>
      </c>
      <c r="Y268" s="11">
        <v>0</v>
      </c>
      <c r="Z268" s="11">
        <v>0</v>
      </c>
      <c r="AA268" s="11">
        <v>0</v>
      </c>
      <c r="AB268" s="11">
        <v>0</v>
      </c>
      <c r="AC268" s="14">
        <v>3280</v>
      </c>
      <c r="AD268" s="42">
        <v>79.129268292682923</v>
      </c>
      <c r="AE268">
        <v>409</v>
      </c>
    </row>
    <row r="269" spans="1:31" x14ac:dyDescent="0.25">
      <c r="A269" s="35" t="s">
        <v>534</v>
      </c>
      <c r="B269" s="35">
        <v>23</v>
      </c>
      <c r="C269" s="35" t="s">
        <v>535</v>
      </c>
      <c r="D269" s="35" t="s">
        <v>516</v>
      </c>
      <c r="E269" s="35" t="s">
        <v>1126</v>
      </c>
      <c r="F269" s="11">
        <v>0</v>
      </c>
      <c r="G269" s="11">
        <v>116209</v>
      </c>
      <c r="H269" s="11">
        <v>6061.91</v>
      </c>
      <c r="I269" s="11">
        <v>19843</v>
      </c>
      <c r="J269" s="11">
        <v>0</v>
      </c>
      <c r="K269" s="11">
        <f t="shared" si="17"/>
        <v>142113.91</v>
      </c>
      <c r="L269" s="36">
        <v>0</v>
      </c>
      <c r="M269" s="11">
        <f t="shared" si="16"/>
        <v>142113.91</v>
      </c>
      <c r="N269" s="12">
        <v>0</v>
      </c>
      <c r="O269" s="25"/>
      <c r="P269" s="26">
        <v>0</v>
      </c>
      <c r="Q269" s="12">
        <v>117012.27772025837</v>
      </c>
      <c r="R269" s="12">
        <v>12124</v>
      </c>
      <c r="S269" s="27">
        <v>24435</v>
      </c>
      <c r="T269" s="27">
        <v>0</v>
      </c>
      <c r="U269" s="11">
        <f t="shared" si="18"/>
        <v>153571.27772025837</v>
      </c>
      <c r="V269" s="11"/>
      <c r="W269" s="11">
        <f t="shared" si="19"/>
        <v>153571.27772025837</v>
      </c>
      <c r="X269" s="11">
        <v>0</v>
      </c>
      <c r="Y269" s="11">
        <v>0</v>
      </c>
      <c r="Z269" s="11">
        <v>0</v>
      </c>
      <c r="AA269" s="11">
        <v>0</v>
      </c>
      <c r="AB269" s="11">
        <v>0</v>
      </c>
      <c r="AC269" s="14">
        <v>1377</v>
      </c>
      <c r="AD269" s="42">
        <v>98.803195352214956</v>
      </c>
      <c r="AE269">
        <v>267</v>
      </c>
    </row>
    <row r="270" spans="1:31" x14ac:dyDescent="0.25">
      <c r="A270" s="35" t="s">
        <v>536</v>
      </c>
      <c r="B270" s="35">
        <v>23</v>
      </c>
      <c r="C270" s="35" t="s">
        <v>537</v>
      </c>
      <c r="D270" s="35" t="s">
        <v>516</v>
      </c>
      <c r="E270" s="35" t="s">
        <v>1126</v>
      </c>
      <c r="F270" s="11">
        <v>0</v>
      </c>
      <c r="G270" s="11">
        <v>119635</v>
      </c>
      <c r="H270" s="11">
        <v>6240.63</v>
      </c>
      <c r="I270" s="11">
        <v>0</v>
      </c>
      <c r="J270" s="11">
        <v>0</v>
      </c>
      <c r="K270" s="11">
        <f t="shared" si="17"/>
        <v>125875.63</v>
      </c>
      <c r="L270" s="36">
        <v>0</v>
      </c>
      <c r="M270" s="11">
        <f t="shared" si="16"/>
        <v>125875.63</v>
      </c>
      <c r="N270" s="12">
        <v>0</v>
      </c>
      <c r="O270" s="25"/>
      <c r="P270" s="26">
        <v>0</v>
      </c>
      <c r="Q270" s="12">
        <v>120461.95944430388</v>
      </c>
      <c r="R270" s="12">
        <v>12481</v>
      </c>
      <c r="S270" s="27">
        <v>0</v>
      </c>
      <c r="T270" s="27">
        <v>0</v>
      </c>
      <c r="U270" s="11">
        <f t="shared" si="18"/>
        <v>132942.95944430388</v>
      </c>
      <c r="V270" s="11"/>
      <c r="W270" s="11">
        <f t="shared" si="19"/>
        <v>132942.95944430388</v>
      </c>
      <c r="X270" s="11">
        <v>0</v>
      </c>
      <c r="Y270" s="11">
        <v>0</v>
      </c>
      <c r="Z270" s="11">
        <v>0</v>
      </c>
      <c r="AA270" s="11">
        <v>0</v>
      </c>
      <c r="AB270" s="11">
        <v>0</v>
      </c>
      <c r="AC270" s="14">
        <v>1677</v>
      </c>
      <c r="AD270" s="42">
        <v>71.338700059630298</v>
      </c>
      <c r="AE270">
        <v>471</v>
      </c>
    </row>
    <row r="271" spans="1:31" x14ac:dyDescent="0.25">
      <c r="A271" s="35" t="s">
        <v>538</v>
      </c>
      <c r="B271" s="35">
        <v>23</v>
      </c>
      <c r="C271" s="35" t="s">
        <v>539</v>
      </c>
      <c r="D271" s="35" t="s">
        <v>516</v>
      </c>
      <c r="E271" s="35" t="s">
        <v>1126</v>
      </c>
      <c r="F271" s="11">
        <v>702</v>
      </c>
      <c r="G271" s="11">
        <v>95340</v>
      </c>
      <c r="H271" s="11">
        <v>5009.92</v>
      </c>
      <c r="I271" s="11">
        <v>0</v>
      </c>
      <c r="J271" s="11">
        <v>0</v>
      </c>
      <c r="K271" s="11">
        <f t="shared" si="17"/>
        <v>101051.92</v>
      </c>
      <c r="L271" s="36">
        <v>0</v>
      </c>
      <c r="M271" s="11">
        <f t="shared" si="16"/>
        <v>101051.92</v>
      </c>
      <c r="N271" s="12">
        <v>0</v>
      </c>
      <c r="O271" s="25"/>
      <c r="P271" s="26">
        <v>0</v>
      </c>
      <c r="Q271" s="12">
        <v>96705.87628160516</v>
      </c>
      <c r="R271" s="12">
        <v>10020</v>
      </c>
      <c r="S271" s="27">
        <v>0</v>
      </c>
      <c r="T271" s="27">
        <v>0</v>
      </c>
      <c r="U271" s="11">
        <f t="shared" si="18"/>
        <v>106725.87628160516</v>
      </c>
      <c r="V271" s="11"/>
      <c r="W271" s="11">
        <f t="shared" si="19"/>
        <v>106725.87628160516</v>
      </c>
      <c r="X271" s="11">
        <v>0</v>
      </c>
      <c r="Y271" s="11">
        <v>0</v>
      </c>
      <c r="Z271" s="11">
        <v>0</v>
      </c>
      <c r="AA271" s="11">
        <v>0</v>
      </c>
      <c r="AB271" s="11">
        <v>0</v>
      </c>
      <c r="AC271" s="14">
        <v>1441</v>
      </c>
      <c r="AD271" s="42">
        <v>66.649548924358086</v>
      </c>
      <c r="AE271">
        <v>506</v>
      </c>
    </row>
    <row r="272" spans="1:31" x14ac:dyDescent="0.25">
      <c r="A272" s="35" t="s">
        <v>540</v>
      </c>
      <c r="B272" s="35">
        <v>23</v>
      </c>
      <c r="C272" s="35" t="s">
        <v>541</v>
      </c>
      <c r="D272" s="35" t="s">
        <v>516</v>
      </c>
      <c r="E272" s="35" t="s">
        <v>1126</v>
      </c>
      <c r="F272" s="11">
        <v>1434</v>
      </c>
      <c r="G272" s="11">
        <v>290475</v>
      </c>
      <c r="H272" s="11">
        <v>15227.11</v>
      </c>
      <c r="I272" s="11">
        <v>12931</v>
      </c>
      <c r="J272" s="11">
        <v>0</v>
      </c>
      <c r="K272" s="11">
        <f t="shared" si="17"/>
        <v>320067.11</v>
      </c>
      <c r="L272" s="36">
        <v>0</v>
      </c>
      <c r="M272" s="11">
        <f t="shared" si="16"/>
        <v>320067.11</v>
      </c>
      <c r="N272" s="12">
        <v>0</v>
      </c>
      <c r="O272" s="25"/>
      <c r="P272" s="26">
        <v>0</v>
      </c>
      <c r="Q272" s="12">
        <v>293926.77827915997</v>
      </c>
      <c r="R272" s="12">
        <v>30454</v>
      </c>
      <c r="S272" s="27">
        <v>15924</v>
      </c>
      <c r="T272" s="27">
        <v>0</v>
      </c>
      <c r="U272" s="11">
        <f t="shared" si="18"/>
        <v>340304.77827915997</v>
      </c>
      <c r="V272" s="11"/>
      <c r="W272" s="11">
        <f t="shared" si="19"/>
        <v>340304.77827915997</v>
      </c>
      <c r="X272" s="11">
        <v>0</v>
      </c>
      <c r="Y272" s="11">
        <v>0</v>
      </c>
      <c r="Z272" s="11">
        <v>0</v>
      </c>
      <c r="AA272" s="11">
        <v>0</v>
      </c>
      <c r="AB272" s="11">
        <v>0</v>
      </c>
      <c r="AC272" s="14">
        <v>3584</v>
      </c>
      <c r="AD272" s="42">
        <v>85.055803571428569</v>
      </c>
      <c r="AE272">
        <v>367</v>
      </c>
    </row>
    <row r="273" spans="1:31" x14ac:dyDescent="0.25">
      <c r="A273" s="35" t="s">
        <v>542</v>
      </c>
      <c r="B273" s="35">
        <v>23</v>
      </c>
      <c r="C273" s="35" t="s">
        <v>543</v>
      </c>
      <c r="D273" s="35" t="s">
        <v>516</v>
      </c>
      <c r="E273" s="35" t="s">
        <v>1126</v>
      </c>
      <c r="F273" s="11">
        <v>0</v>
      </c>
      <c r="G273" s="11">
        <v>2689482</v>
      </c>
      <c r="H273" s="11">
        <v>140293.82999999999</v>
      </c>
      <c r="I273" s="11">
        <v>21453</v>
      </c>
      <c r="J273" s="11">
        <v>0</v>
      </c>
      <c r="K273" s="11">
        <f t="shared" si="17"/>
        <v>2851228.83</v>
      </c>
      <c r="L273" s="36">
        <v>0</v>
      </c>
      <c r="M273" s="11">
        <f t="shared" si="16"/>
        <v>2851228.83</v>
      </c>
      <c r="N273" s="12">
        <v>0</v>
      </c>
      <c r="O273" s="25"/>
      <c r="P273" s="26">
        <v>0</v>
      </c>
      <c r="Q273" s="12">
        <v>2708072.6510652006</v>
      </c>
      <c r="R273" s="12">
        <v>280588</v>
      </c>
      <c r="S273" s="27">
        <v>26418</v>
      </c>
      <c r="T273" s="27">
        <v>0</v>
      </c>
      <c r="U273" s="11">
        <f t="shared" si="18"/>
        <v>3015078.6510652006</v>
      </c>
      <c r="V273" s="11"/>
      <c r="W273" s="11">
        <f t="shared" si="19"/>
        <v>3015078.6510652006</v>
      </c>
      <c r="X273" s="11">
        <v>0</v>
      </c>
      <c r="Y273" s="11">
        <v>0</v>
      </c>
      <c r="Z273" s="11">
        <v>0</v>
      </c>
      <c r="AA273" s="11">
        <v>0</v>
      </c>
      <c r="AB273" s="11">
        <v>0</v>
      </c>
      <c r="AC273" s="14">
        <v>5193</v>
      </c>
      <c r="AD273" s="42">
        <v>522.03639514731367</v>
      </c>
      <c r="AE273">
        <v>14</v>
      </c>
    </row>
    <row r="274" spans="1:31" x14ac:dyDescent="0.25">
      <c r="A274" s="35" t="s">
        <v>544</v>
      </c>
      <c r="B274" s="35">
        <v>23</v>
      </c>
      <c r="C274" s="35" t="s">
        <v>545</v>
      </c>
      <c r="D274" s="35" t="s">
        <v>516</v>
      </c>
      <c r="E274" s="35" t="s">
        <v>1126</v>
      </c>
      <c r="F274" s="11">
        <v>0</v>
      </c>
      <c r="G274" s="11">
        <v>289807</v>
      </c>
      <c r="H274" s="11">
        <v>15117.46</v>
      </c>
      <c r="I274" s="11">
        <v>42461</v>
      </c>
      <c r="J274" s="11">
        <v>0</v>
      </c>
      <c r="K274" s="11">
        <f t="shared" si="17"/>
        <v>347385.46</v>
      </c>
      <c r="L274" s="36">
        <v>0</v>
      </c>
      <c r="M274" s="11">
        <f t="shared" si="16"/>
        <v>347385.46</v>
      </c>
      <c r="N274" s="12">
        <v>0</v>
      </c>
      <c r="O274" s="25"/>
      <c r="P274" s="26">
        <v>0</v>
      </c>
      <c r="Q274" s="12">
        <v>291810.2485115173</v>
      </c>
      <c r="R274" s="12">
        <v>30235</v>
      </c>
      <c r="S274" s="27">
        <v>52288</v>
      </c>
      <c r="T274" s="27">
        <v>0</v>
      </c>
      <c r="U274" s="11">
        <f t="shared" si="18"/>
        <v>374333.2485115173</v>
      </c>
      <c r="V274" s="11"/>
      <c r="W274" s="11">
        <f t="shared" si="19"/>
        <v>374333.2485115173</v>
      </c>
      <c r="X274" s="11">
        <v>0</v>
      </c>
      <c r="Y274" s="11">
        <v>0</v>
      </c>
      <c r="Z274" s="11">
        <v>0</v>
      </c>
      <c r="AA274" s="11">
        <v>0</v>
      </c>
      <c r="AB274" s="11">
        <v>0</v>
      </c>
      <c r="AC274" s="14">
        <v>3824</v>
      </c>
      <c r="AD274" s="42">
        <v>86.890167364016733</v>
      </c>
      <c r="AE274">
        <v>358</v>
      </c>
    </row>
    <row r="275" spans="1:31" x14ac:dyDescent="0.25">
      <c r="A275" s="35" t="s">
        <v>546</v>
      </c>
      <c r="B275" s="35">
        <v>15</v>
      </c>
      <c r="C275" s="35" t="s">
        <v>547</v>
      </c>
      <c r="D275" s="35" t="s">
        <v>516</v>
      </c>
      <c r="E275" s="35" t="s">
        <v>1126</v>
      </c>
      <c r="F275" s="11">
        <v>5468</v>
      </c>
      <c r="G275" s="11">
        <v>409602</v>
      </c>
      <c r="H275" s="11">
        <v>21651.66</v>
      </c>
      <c r="I275" s="11">
        <v>0</v>
      </c>
      <c r="J275" s="11">
        <v>0</v>
      </c>
      <c r="K275" s="11">
        <f t="shared" si="17"/>
        <v>436721.66</v>
      </c>
      <c r="L275" s="36">
        <v>0</v>
      </c>
      <c r="M275" s="11">
        <f t="shared" si="16"/>
        <v>436721.66</v>
      </c>
      <c r="N275" s="12">
        <v>0</v>
      </c>
      <c r="O275" s="25"/>
      <c r="P275" s="26">
        <v>0</v>
      </c>
      <c r="Q275" s="12">
        <v>417939.1106828872</v>
      </c>
      <c r="R275" s="12">
        <v>43303</v>
      </c>
      <c r="S275" s="27">
        <v>0</v>
      </c>
      <c r="T275" s="27">
        <v>0</v>
      </c>
      <c r="U275" s="11">
        <f t="shared" si="18"/>
        <v>461242.1106828872</v>
      </c>
      <c r="V275" s="11"/>
      <c r="W275" s="11">
        <f t="shared" si="19"/>
        <v>461242.1106828872</v>
      </c>
      <c r="X275" s="11">
        <v>0</v>
      </c>
      <c r="Y275" s="11">
        <v>0</v>
      </c>
      <c r="Z275" s="11">
        <v>0</v>
      </c>
      <c r="AA275" s="11">
        <v>0</v>
      </c>
      <c r="AB275" s="11">
        <v>1249</v>
      </c>
      <c r="AC275" s="14">
        <v>4149</v>
      </c>
      <c r="AD275" s="42">
        <v>100.0409737286093</v>
      </c>
      <c r="AE275">
        <v>259</v>
      </c>
    </row>
    <row r="276" spans="1:31" x14ac:dyDescent="0.25">
      <c r="A276" s="35" t="s">
        <v>548</v>
      </c>
      <c r="B276" s="35">
        <v>23</v>
      </c>
      <c r="C276" s="35" t="s">
        <v>549</v>
      </c>
      <c r="D276" s="35" t="s">
        <v>516</v>
      </c>
      <c r="E276" s="35" t="s">
        <v>1126</v>
      </c>
      <c r="F276" s="11">
        <v>0</v>
      </c>
      <c r="G276" s="11">
        <v>91815</v>
      </c>
      <c r="H276" s="11">
        <v>4789.43</v>
      </c>
      <c r="I276" s="11">
        <v>0</v>
      </c>
      <c r="J276" s="11">
        <v>0</v>
      </c>
      <c r="K276" s="11">
        <f t="shared" si="17"/>
        <v>96604.43</v>
      </c>
      <c r="L276" s="36">
        <v>0</v>
      </c>
      <c r="M276" s="11">
        <f t="shared" si="16"/>
        <v>96604.43</v>
      </c>
      <c r="N276" s="12">
        <v>0</v>
      </c>
      <c r="O276" s="25"/>
      <c r="P276" s="26">
        <v>0</v>
      </c>
      <c r="Q276" s="12">
        <v>92449.657762182978</v>
      </c>
      <c r="R276" s="12">
        <v>9579</v>
      </c>
      <c r="S276" s="27">
        <v>0</v>
      </c>
      <c r="T276" s="27">
        <v>0</v>
      </c>
      <c r="U276" s="11">
        <f t="shared" si="18"/>
        <v>102028.65776218298</v>
      </c>
      <c r="V276" s="11"/>
      <c r="W276" s="11">
        <f t="shared" si="19"/>
        <v>102028.65776218298</v>
      </c>
      <c r="X276" s="11">
        <v>0</v>
      </c>
      <c r="Y276" s="11">
        <v>0</v>
      </c>
      <c r="Z276" s="11">
        <v>0</v>
      </c>
      <c r="AA276" s="11">
        <v>0</v>
      </c>
      <c r="AB276" s="11">
        <v>0</v>
      </c>
      <c r="AC276" s="14">
        <v>1666</v>
      </c>
      <c r="AD276" s="42">
        <v>55.111044417767104</v>
      </c>
      <c r="AE276">
        <v>543</v>
      </c>
    </row>
    <row r="277" spans="1:31" x14ac:dyDescent="0.25">
      <c r="A277" s="35" t="s">
        <v>550</v>
      </c>
      <c r="B277" s="35">
        <v>23</v>
      </c>
      <c r="C277" s="35" t="s">
        <v>551</v>
      </c>
      <c r="D277" s="35" t="s">
        <v>516</v>
      </c>
      <c r="E277" s="35" t="s">
        <v>1126</v>
      </c>
      <c r="F277" s="11">
        <v>0</v>
      </c>
      <c r="G277" s="11">
        <v>2627013</v>
      </c>
      <c r="H277" s="11">
        <v>137035.20000000001</v>
      </c>
      <c r="I277" s="11">
        <v>15409</v>
      </c>
      <c r="J277" s="11">
        <v>0</v>
      </c>
      <c r="K277" s="11">
        <f t="shared" si="17"/>
        <v>2779457.2</v>
      </c>
      <c r="L277" s="36">
        <v>0</v>
      </c>
      <c r="M277" s="11">
        <f t="shared" si="16"/>
        <v>2779457.2</v>
      </c>
      <c r="N277" s="12">
        <v>0</v>
      </c>
      <c r="O277" s="25"/>
      <c r="P277" s="26">
        <v>0</v>
      </c>
      <c r="Q277" s="12">
        <v>2645171.8432370047</v>
      </c>
      <c r="R277" s="12">
        <v>274070</v>
      </c>
      <c r="S277" s="27">
        <v>18975</v>
      </c>
      <c r="T277" s="27">
        <v>0</v>
      </c>
      <c r="U277" s="11">
        <f t="shared" si="18"/>
        <v>2938216.8432370047</v>
      </c>
      <c r="V277" s="11"/>
      <c r="W277" s="11">
        <f t="shared" si="19"/>
        <v>2938216.8432370047</v>
      </c>
      <c r="X277" s="11">
        <v>0</v>
      </c>
      <c r="Y277" s="11">
        <v>0</v>
      </c>
      <c r="Z277" s="11">
        <v>0</v>
      </c>
      <c r="AA277" s="11">
        <v>0</v>
      </c>
      <c r="AB277" s="11">
        <v>0</v>
      </c>
      <c r="AC277" s="14">
        <v>6210</v>
      </c>
      <c r="AD277" s="42">
        <v>425.51078904991948</v>
      </c>
      <c r="AE277">
        <v>22</v>
      </c>
    </row>
    <row r="278" spans="1:31" x14ac:dyDescent="0.25">
      <c r="A278" s="35" t="s">
        <v>552</v>
      </c>
      <c r="B278" s="35">
        <v>23</v>
      </c>
      <c r="C278" s="35" t="s">
        <v>553</v>
      </c>
      <c r="D278" s="35" t="s">
        <v>516</v>
      </c>
      <c r="E278" s="35" t="s">
        <v>1126</v>
      </c>
      <c r="F278" s="11">
        <v>0</v>
      </c>
      <c r="G278" s="11">
        <v>278314</v>
      </c>
      <c r="H278" s="11">
        <v>14517.94</v>
      </c>
      <c r="I278" s="11">
        <v>7921</v>
      </c>
      <c r="J278" s="11">
        <v>0</v>
      </c>
      <c r="K278" s="11">
        <f t="shared" si="17"/>
        <v>300752.94</v>
      </c>
      <c r="L278" s="36">
        <v>0</v>
      </c>
      <c r="M278" s="11">
        <f t="shared" si="16"/>
        <v>300752.94</v>
      </c>
      <c r="N278" s="12">
        <v>0</v>
      </c>
      <c r="O278" s="25"/>
      <c r="P278" s="26">
        <v>0</v>
      </c>
      <c r="Q278" s="12">
        <v>280237.80482953979</v>
      </c>
      <c r="R278" s="12">
        <v>29036</v>
      </c>
      <c r="S278" s="27">
        <v>9754</v>
      </c>
      <c r="T278" s="27">
        <v>0</v>
      </c>
      <c r="U278" s="11">
        <f t="shared" si="18"/>
        <v>319027.80482953979</v>
      </c>
      <c r="V278" s="11"/>
      <c r="W278" s="11">
        <f t="shared" si="19"/>
        <v>319027.80482953979</v>
      </c>
      <c r="X278" s="11">
        <v>0</v>
      </c>
      <c r="Y278" s="11">
        <v>0</v>
      </c>
      <c r="Z278" s="11">
        <v>0</v>
      </c>
      <c r="AA278" s="11">
        <v>0</v>
      </c>
      <c r="AB278" s="11">
        <v>0</v>
      </c>
      <c r="AC278" s="14">
        <v>1231</v>
      </c>
      <c r="AD278" s="42">
        <v>232.52233956133225</v>
      </c>
      <c r="AE278">
        <v>50</v>
      </c>
    </row>
    <row r="279" spans="1:31" x14ac:dyDescent="0.25">
      <c r="A279" s="35" t="s">
        <v>554</v>
      </c>
      <c r="B279" s="35">
        <v>16</v>
      </c>
      <c r="C279" s="35" t="s">
        <v>555</v>
      </c>
      <c r="D279" s="35" t="s">
        <v>516</v>
      </c>
      <c r="E279" s="35" t="s">
        <v>1126</v>
      </c>
      <c r="F279" s="11">
        <v>0</v>
      </c>
      <c r="G279" s="11">
        <v>2065641</v>
      </c>
      <c r="H279" s="11">
        <v>107751.86</v>
      </c>
      <c r="I279" s="11">
        <v>0</v>
      </c>
      <c r="J279" s="11">
        <v>0</v>
      </c>
      <c r="K279" s="11">
        <f t="shared" si="17"/>
        <v>2173392.86</v>
      </c>
      <c r="L279" s="36">
        <v>0</v>
      </c>
      <c r="M279" s="11">
        <f t="shared" si="16"/>
        <v>2173392.86</v>
      </c>
      <c r="N279" s="12">
        <v>0</v>
      </c>
      <c r="O279" s="25"/>
      <c r="P279" s="26">
        <v>0</v>
      </c>
      <c r="Q279" s="12">
        <v>2079919.4413715994</v>
      </c>
      <c r="R279" s="12">
        <v>215504</v>
      </c>
      <c r="S279" s="27">
        <v>0</v>
      </c>
      <c r="T279" s="27">
        <v>0</v>
      </c>
      <c r="U279" s="11">
        <f t="shared" si="18"/>
        <v>2295423.4413715992</v>
      </c>
      <c r="V279" s="11"/>
      <c r="W279" s="11">
        <f t="shared" si="19"/>
        <v>2295423.4413715992</v>
      </c>
      <c r="X279" s="11">
        <v>0</v>
      </c>
      <c r="Y279" s="11">
        <v>0</v>
      </c>
      <c r="Z279" s="11">
        <v>0</v>
      </c>
      <c r="AA279" s="11">
        <v>0</v>
      </c>
      <c r="AB279" s="11">
        <v>0</v>
      </c>
      <c r="AC279" s="14">
        <v>23855</v>
      </c>
      <c r="AD279" s="42">
        <v>86.591532173548529</v>
      </c>
      <c r="AE279">
        <v>359</v>
      </c>
    </row>
    <row r="280" spans="1:31" x14ac:dyDescent="0.25">
      <c r="A280" s="35" t="s">
        <v>556</v>
      </c>
      <c r="B280" s="35">
        <v>16</v>
      </c>
      <c r="C280" s="35" t="s">
        <v>557</v>
      </c>
      <c r="D280" s="35" t="s">
        <v>516</v>
      </c>
      <c r="E280" s="35" t="s">
        <v>1126</v>
      </c>
      <c r="F280" s="11">
        <v>0</v>
      </c>
      <c r="G280" s="11">
        <v>1421711</v>
      </c>
      <c r="H280" s="11">
        <v>74161.97</v>
      </c>
      <c r="I280" s="11">
        <v>3962</v>
      </c>
      <c r="J280" s="11">
        <v>0</v>
      </c>
      <c r="K280" s="11">
        <f t="shared" si="17"/>
        <v>1499834.97</v>
      </c>
      <c r="L280" s="36">
        <v>0</v>
      </c>
      <c r="M280" s="11">
        <f t="shared" si="16"/>
        <v>1499834.97</v>
      </c>
      <c r="N280" s="12">
        <v>0</v>
      </c>
      <c r="O280" s="25"/>
      <c r="P280" s="26">
        <v>0</v>
      </c>
      <c r="Q280" s="12">
        <v>1431538.3694029399</v>
      </c>
      <c r="R280" s="12">
        <v>148324</v>
      </c>
      <c r="S280" s="27">
        <v>4879</v>
      </c>
      <c r="T280" s="27">
        <v>0</v>
      </c>
      <c r="U280" s="11">
        <f t="shared" si="18"/>
        <v>1584741.3694029399</v>
      </c>
      <c r="V280" s="11"/>
      <c r="W280" s="11">
        <f t="shared" si="19"/>
        <v>1584741.3694029399</v>
      </c>
      <c r="X280" s="11">
        <v>0</v>
      </c>
      <c r="Y280" s="11">
        <v>0</v>
      </c>
      <c r="Z280" s="11">
        <v>0</v>
      </c>
      <c r="AA280" s="11">
        <v>0</v>
      </c>
      <c r="AB280" s="11">
        <v>0</v>
      </c>
      <c r="AC280" s="14">
        <v>16218</v>
      </c>
      <c r="AD280" s="42">
        <v>87.906831915156005</v>
      </c>
      <c r="AE280">
        <v>345</v>
      </c>
    </row>
    <row r="281" spans="1:31" x14ac:dyDescent="0.25">
      <c r="A281" s="35" t="s">
        <v>558</v>
      </c>
      <c r="B281" s="35">
        <v>16</v>
      </c>
      <c r="C281" s="35" t="s">
        <v>559</v>
      </c>
      <c r="D281" s="35" t="s">
        <v>516</v>
      </c>
      <c r="E281" s="35" t="s">
        <v>1126</v>
      </c>
      <c r="F281" s="11">
        <v>0</v>
      </c>
      <c r="G281" s="11">
        <v>45571</v>
      </c>
      <c r="H281" s="11">
        <v>2377.16</v>
      </c>
      <c r="I281" s="11">
        <v>6150</v>
      </c>
      <c r="J281" s="11">
        <v>0</v>
      </c>
      <c r="K281" s="11">
        <f t="shared" si="17"/>
        <v>54098.16</v>
      </c>
      <c r="L281" s="36">
        <v>0</v>
      </c>
      <c r="M281" s="11">
        <f t="shared" si="16"/>
        <v>54098.16</v>
      </c>
      <c r="N281" s="12">
        <v>0</v>
      </c>
      <c r="O281" s="25"/>
      <c r="P281" s="26">
        <v>0</v>
      </c>
      <c r="Q281" s="12">
        <v>45886.002874044985</v>
      </c>
      <c r="R281" s="12">
        <v>4754</v>
      </c>
      <c r="S281" s="27">
        <v>7573</v>
      </c>
      <c r="T281" s="27">
        <v>0</v>
      </c>
      <c r="U281" s="11">
        <f t="shared" si="18"/>
        <v>58213.002874044985</v>
      </c>
      <c r="V281" s="11"/>
      <c r="W281" s="11">
        <f t="shared" si="19"/>
        <v>58213.002874044985</v>
      </c>
      <c r="X281" s="11">
        <v>0</v>
      </c>
      <c r="Y281" s="11">
        <v>0</v>
      </c>
      <c r="Z281" s="11">
        <v>0</v>
      </c>
      <c r="AA281" s="11">
        <v>0</v>
      </c>
      <c r="AB281" s="11">
        <v>0</v>
      </c>
      <c r="AC281" s="14">
        <v>496</v>
      </c>
      <c r="AD281" s="42">
        <v>104.27620967741936</v>
      </c>
      <c r="AE281">
        <v>230</v>
      </c>
    </row>
    <row r="282" spans="1:31" x14ac:dyDescent="0.25">
      <c r="A282" s="35" t="s">
        <v>560</v>
      </c>
      <c r="B282" s="35">
        <v>23</v>
      </c>
      <c r="C282" s="35" t="s">
        <v>561</v>
      </c>
      <c r="D282" s="35" t="s">
        <v>516</v>
      </c>
      <c r="E282" s="35" t="s">
        <v>1126</v>
      </c>
      <c r="F282" s="11">
        <v>0</v>
      </c>
      <c r="G282" s="11">
        <v>516103</v>
      </c>
      <c r="H282" s="11">
        <v>26921.94</v>
      </c>
      <c r="I282" s="11">
        <v>0</v>
      </c>
      <c r="J282" s="11">
        <v>0</v>
      </c>
      <c r="K282" s="11">
        <f t="shared" si="17"/>
        <v>543024.93999999994</v>
      </c>
      <c r="L282" s="36">
        <v>0</v>
      </c>
      <c r="M282" s="11">
        <f t="shared" si="16"/>
        <v>543024.93999999994</v>
      </c>
      <c r="N282" s="12">
        <v>0</v>
      </c>
      <c r="O282" s="25"/>
      <c r="P282" s="26">
        <v>0</v>
      </c>
      <c r="Q282" s="12">
        <v>519670.48652220139</v>
      </c>
      <c r="R282" s="12">
        <v>53844</v>
      </c>
      <c r="S282" s="27">
        <v>0</v>
      </c>
      <c r="T282" s="27">
        <v>0</v>
      </c>
      <c r="U282" s="11">
        <f t="shared" si="18"/>
        <v>573514.48652220145</v>
      </c>
      <c r="V282" s="11"/>
      <c r="W282" s="11">
        <f t="shared" si="19"/>
        <v>573514.48652220145</v>
      </c>
      <c r="X282" s="11">
        <v>0</v>
      </c>
      <c r="Y282" s="11">
        <v>0</v>
      </c>
      <c r="Z282" s="11">
        <v>0</v>
      </c>
      <c r="AA282" s="11">
        <v>0</v>
      </c>
      <c r="AB282" s="11">
        <v>0</v>
      </c>
      <c r="AC282" s="14">
        <v>5881</v>
      </c>
      <c r="AD282" s="42">
        <v>87.757694269682034</v>
      </c>
      <c r="AE282">
        <v>346</v>
      </c>
    </row>
    <row r="283" spans="1:31" x14ac:dyDescent="0.25">
      <c r="A283" s="35" t="s">
        <v>562</v>
      </c>
      <c r="B283" s="35">
        <v>23</v>
      </c>
      <c r="C283" s="35" t="s">
        <v>563</v>
      </c>
      <c r="D283" s="35" t="s">
        <v>516</v>
      </c>
      <c r="E283" s="35" t="s">
        <v>1126</v>
      </c>
      <c r="F283" s="11">
        <v>0</v>
      </c>
      <c r="G283" s="11">
        <v>374897</v>
      </c>
      <c r="H283" s="11">
        <v>19556.080000000002</v>
      </c>
      <c r="I283" s="11">
        <v>16911</v>
      </c>
      <c r="J283" s="11">
        <v>0</v>
      </c>
      <c r="K283" s="11">
        <f t="shared" si="17"/>
        <v>411364.08</v>
      </c>
      <c r="L283" s="36">
        <v>0</v>
      </c>
      <c r="M283" s="11">
        <f t="shared" si="16"/>
        <v>411364.08</v>
      </c>
      <c r="N283" s="12">
        <v>0</v>
      </c>
      <c r="O283" s="25"/>
      <c r="P283" s="26">
        <v>0</v>
      </c>
      <c r="Q283" s="12">
        <v>377488.42069453915</v>
      </c>
      <c r="R283" s="12">
        <v>39112</v>
      </c>
      <c r="S283" s="27">
        <v>20825</v>
      </c>
      <c r="T283" s="27">
        <v>0</v>
      </c>
      <c r="U283" s="11">
        <f t="shared" si="18"/>
        <v>437425.42069453915</v>
      </c>
      <c r="V283" s="11"/>
      <c r="W283" s="11">
        <f t="shared" si="19"/>
        <v>437425.42069453915</v>
      </c>
      <c r="X283" s="11">
        <v>0</v>
      </c>
      <c r="Y283" s="11">
        <v>0</v>
      </c>
      <c r="Z283" s="11">
        <v>0</v>
      </c>
      <c r="AA283" s="11">
        <v>0</v>
      </c>
      <c r="AB283" s="11">
        <v>0</v>
      </c>
      <c r="AC283" s="14">
        <v>6629</v>
      </c>
      <c r="AD283" s="42">
        <v>59.105144063961383</v>
      </c>
      <c r="AE283">
        <v>532</v>
      </c>
    </row>
    <row r="284" spans="1:31" x14ac:dyDescent="0.25">
      <c r="A284" s="35" t="s">
        <v>564</v>
      </c>
      <c r="B284" s="35">
        <v>15</v>
      </c>
      <c r="C284" s="35" t="s">
        <v>565</v>
      </c>
      <c r="D284" s="35" t="s">
        <v>516</v>
      </c>
      <c r="E284" s="35" t="s">
        <v>1126</v>
      </c>
      <c r="F284" s="11">
        <v>103886</v>
      </c>
      <c r="G284" s="11">
        <v>803243</v>
      </c>
      <c r="H284" s="11">
        <v>47319.37</v>
      </c>
      <c r="I284" s="11">
        <v>36752</v>
      </c>
      <c r="J284" s="11">
        <v>21620</v>
      </c>
      <c r="K284" s="11">
        <f t="shared" si="17"/>
        <v>1012820.37</v>
      </c>
      <c r="L284" s="36">
        <v>0</v>
      </c>
      <c r="M284" s="11">
        <f t="shared" si="16"/>
        <v>1012820.37</v>
      </c>
      <c r="N284" s="12">
        <v>0</v>
      </c>
      <c r="O284" s="25"/>
      <c r="P284" s="26">
        <v>0</v>
      </c>
      <c r="Q284" s="12">
        <v>913399.39657083573</v>
      </c>
      <c r="R284" s="12">
        <v>94639</v>
      </c>
      <c r="S284" s="27">
        <v>45258</v>
      </c>
      <c r="T284" s="27">
        <v>21620</v>
      </c>
      <c r="U284" s="11">
        <f t="shared" si="18"/>
        <v>1074916.3965708357</v>
      </c>
      <c r="V284" s="11"/>
      <c r="W284" s="11">
        <f t="shared" si="19"/>
        <v>1074916.3965708357</v>
      </c>
      <c r="X284" s="11">
        <v>0</v>
      </c>
      <c r="Y284" s="11">
        <v>0</v>
      </c>
      <c r="Z284" s="11">
        <v>0</v>
      </c>
      <c r="AA284" s="11">
        <v>0</v>
      </c>
      <c r="AB284" s="11">
        <v>0</v>
      </c>
      <c r="AC284" s="14">
        <v>3015</v>
      </c>
      <c r="AD284" s="42">
        <v>320.23250414593696</v>
      </c>
      <c r="AE284">
        <v>36</v>
      </c>
    </row>
    <row r="285" spans="1:31" x14ac:dyDescent="0.25">
      <c r="A285" s="35" t="s">
        <v>566</v>
      </c>
      <c r="B285" s="35">
        <v>14</v>
      </c>
      <c r="C285" s="35" t="s">
        <v>567</v>
      </c>
      <c r="D285" s="35" t="s">
        <v>568</v>
      </c>
      <c r="E285" s="35" t="s">
        <v>1126</v>
      </c>
      <c r="F285" s="11">
        <v>0</v>
      </c>
      <c r="G285" s="11">
        <v>3517385</v>
      </c>
      <c r="H285" s="11">
        <v>183480.46</v>
      </c>
      <c r="I285" s="11">
        <v>0</v>
      </c>
      <c r="J285" s="11">
        <v>0</v>
      </c>
      <c r="K285" s="11">
        <f t="shared" si="17"/>
        <v>3700865.46</v>
      </c>
      <c r="L285" s="36">
        <v>0</v>
      </c>
      <c r="M285" s="11">
        <f t="shared" si="16"/>
        <v>3700865.46</v>
      </c>
      <c r="N285" s="12">
        <v>0</v>
      </c>
      <c r="O285" s="25"/>
      <c r="P285" s="26">
        <v>0</v>
      </c>
      <c r="Q285" s="12">
        <v>3541698.4094955721</v>
      </c>
      <c r="R285" s="12">
        <v>366961</v>
      </c>
      <c r="S285" s="27">
        <v>0</v>
      </c>
      <c r="T285" s="27">
        <v>0</v>
      </c>
      <c r="U285" s="11">
        <f t="shared" si="18"/>
        <v>3908659.4094955721</v>
      </c>
      <c r="V285" s="11"/>
      <c r="W285" s="11">
        <f t="shared" si="19"/>
        <v>3908659.4094955721</v>
      </c>
      <c r="X285" s="11">
        <v>0</v>
      </c>
      <c r="Y285" s="11">
        <v>0</v>
      </c>
      <c r="Z285" s="11">
        <v>0</v>
      </c>
      <c r="AA285" s="11">
        <v>0</v>
      </c>
      <c r="AB285" s="11">
        <v>0</v>
      </c>
      <c r="AC285" s="14">
        <v>29823</v>
      </c>
      <c r="AD285" s="42">
        <v>117.94202461187673</v>
      </c>
      <c r="AE285">
        <v>178</v>
      </c>
    </row>
    <row r="286" spans="1:31" x14ac:dyDescent="0.25">
      <c r="A286" s="35" t="s">
        <v>569</v>
      </c>
      <c r="B286" s="35">
        <v>15</v>
      </c>
      <c r="C286" s="35" t="s">
        <v>570</v>
      </c>
      <c r="D286" s="35" t="s">
        <v>568</v>
      </c>
      <c r="E286" s="35" t="s">
        <v>1126</v>
      </c>
      <c r="F286" s="11">
        <v>1000678</v>
      </c>
      <c r="G286" s="11">
        <v>8765593</v>
      </c>
      <c r="H286" s="11">
        <v>509446.63</v>
      </c>
      <c r="I286" s="11">
        <v>0</v>
      </c>
      <c r="J286" s="11">
        <v>0</v>
      </c>
      <c r="K286" s="11">
        <f t="shared" si="17"/>
        <v>10275717.630000001</v>
      </c>
      <c r="L286" s="36">
        <v>0</v>
      </c>
      <c r="M286" s="11">
        <f t="shared" si="16"/>
        <v>10275717.630000001</v>
      </c>
      <c r="N286" s="12">
        <v>0</v>
      </c>
      <c r="O286" s="25"/>
      <c r="P286" s="26">
        <v>0</v>
      </c>
      <c r="Q286" s="12">
        <v>9833778.9202497695</v>
      </c>
      <c r="R286" s="12">
        <v>1018893</v>
      </c>
      <c r="S286" s="27">
        <v>0</v>
      </c>
      <c r="T286" s="27">
        <v>0</v>
      </c>
      <c r="U286" s="11">
        <f t="shared" si="18"/>
        <v>10852671.920249769</v>
      </c>
      <c r="V286" s="11"/>
      <c r="W286" s="11">
        <f t="shared" si="19"/>
        <v>10852671.920249769</v>
      </c>
      <c r="X286" s="11">
        <v>0</v>
      </c>
      <c r="Y286" s="11">
        <v>0</v>
      </c>
      <c r="Z286" s="11">
        <v>0</v>
      </c>
      <c r="AA286" s="11">
        <v>0</v>
      </c>
      <c r="AB286" s="11">
        <v>13241</v>
      </c>
      <c r="AC286" s="14">
        <v>37402</v>
      </c>
      <c r="AD286" s="42">
        <v>261.11627720442755</v>
      </c>
      <c r="AE286">
        <v>40</v>
      </c>
    </row>
    <row r="287" spans="1:31" x14ac:dyDescent="0.25">
      <c r="A287" s="35" t="s">
        <v>571</v>
      </c>
      <c r="B287" s="35">
        <v>14</v>
      </c>
      <c r="C287" s="35" t="s">
        <v>26</v>
      </c>
      <c r="D287" s="35" t="s">
        <v>568</v>
      </c>
      <c r="E287" s="35" t="s">
        <v>1126</v>
      </c>
      <c r="F287" s="11">
        <v>0</v>
      </c>
      <c r="G287" s="11">
        <v>19166830</v>
      </c>
      <c r="H287" s="11">
        <v>999816.29</v>
      </c>
      <c r="I287" s="11">
        <v>0</v>
      </c>
      <c r="J287" s="11">
        <v>0</v>
      </c>
      <c r="K287" s="11">
        <f t="shared" si="17"/>
        <v>20166646.289999999</v>
      </c>
      <c r="L287" s="36">
        <v>0</v>
      </c>
      <c r="M287" s="11">
        <f t="shared" si="16"/>
        <v>20166646.289999999</v>
      </c>
      <c r="N287" s="12">
        <v>0</v>
      </c>
      <c r="O287" s="25"/>
      <c r="P287" s="26">
        <v>0</v>
      </c>
      <c r="Q287" s="12">
        <v>19299317.909774456</v>
      </c>
      <c r="R287" s="12">
        <v>1999633</v>
      </c>
      <c r="S287" s="27">
        <v>0</v>
      </c>
      <c r="T287" s="27">
        <v>0</v>
      </c>
      <c r="U287" s="11">
        <f t="shared" si="18"/>
        <v>21298950.909774456</v>
      </c>
      <c r="V287" s="11"/>
      <c r="W287" s="11">
        <f t="shared" si="19"/>
        <v>21298950.909774456</v>
      </c>
      <c r="X287" s="11">
        <v>0</v>
      </c>
      <c r="Y287" s="11">
        <v>0</v>
      </c>
      <c r="Z287" s="11">
        <v>0</v>
      </c>
      <c r="AA287" s="11">
        <v>0</v>
      </c>
      <c r="AB287" s="11">
        <v>98688</v>
      </c>
      <c r="AC287" s="14">
        <v>91605</v>
      </c>
      <c r="AD287" s="42">
        <v>209.23344795589762</v>
      </c>
      <c r="AE287">
        <v>63</v>
      </c>
    </row>
    <row r="288" spans="1:31" x14ac:dyDescent="0.25">
      <c r="A288" s="35" t="s">
        <v>572</v>
      </c>
      <c r="B288" s="35">
        <v>14</v>
      </c>
      <c r="C288" s="35" t="s">
        <v>573</v>
      </c>
      <c r="D288" s="35" t="s">
        <v>568</v>
      </c>
      <c r="E288" s="35" t="s">
        <v>1126</v>
      </c>
      <c r="F288" s="11">
        <v>0</v>
      </c>
      <c r="G288" s="11">
        <v>503550</v>
      </c>
      <c r="H288" s="11">
        <v>26267.119999999999</v>
      </c>
      <c r="I288" s="11">
        <v>0</v>
      </c>
      <c r="J288" s="11">
        <v>0</v>
      </c>
      <c r="K288" s="11">
        <f t="shared" si="17"/>
        <v>529817.12</v>
      </c>
      <c r="L288" s="36">
        <v>0</v>
      </c>
      <c r="M288" s="11">
        <f t="shared" si="16"/>
        <v>529817.12</v>
      </c>
      <c r="N288" s="12">
        <v>0</v>
      </c>
      <c r="O288" s="25"/>
      <c r="P288" s="26">
        <v>0</v>
      </c>
      <c r="Q288" s="12">
        <v>507030.71574521851</v>
      </c>
      <c r="R288" s="12">
        <v>52534</v>
      </c>
      <c r="S288" s="27">
        <v>0</v>
      </c>
      <c r="T288" s="27">
        <v>0</v>
      </c>
      <c r="U288" s="11">
        <f t="shared" si="18"/>
        <v>559564.71574521856</v>
      </c>
      <c r="V288" s="11"/>
      <c r="W288" s="11">
        <f t="shared" si="19"/>
        <v>559564.71574521856</v>
      </c>
      <c r="X288" s="11">
        <v>77448</v>
      </c>
      <c r="Y288" s="11">
        <v>39996</v>
      </c>
      <c r="Z288" s="11">
        <v>0</v>
      </c>
      <c r="AA288" s="11">
        <v>37452</v>
      </c>
      <c r="AB288" s="11">
        <v>0</v>
      </c>
      <c r="AC288" s="14">
        <v>5871</v>
      </c>
      <c r="AD288" s="42">
        <v>85.769034236075626</v>
      </c>
      <c r="AE288">
        <v>362</v>
      </c>
    </row>
    <row r="289" spans="1:31" x14ac:dyDescent="0.25">
      <c r="A289" s="35" t="s">
        <v>574</v>
      </c>
      <c r="B289" s="35">
        <v>15</v>
      </c>
      <c r="C289" s="35" t="s">
        <v>575</v>
      </c>
      <c r="D289" s="35" t="s">
        <v>568</v>
      </c>
      <c r="E289" s="35" t="s">
        <v>1126</v>
      </c>
      <c r="F289" s="11">
        <v>0</v>
      </c>
      <c r="G289" s="11">
        <v>170313</v>
      </c>
      <c r="H289" s="11">
        <v>8884.19</v>
      </c>
      <c r="I289" s="11">
        <v>0</v>
      </c>
      <c r="J289" s="11">
        <v>0</v>
      </c>
      <c r="K289" s="11">
        <f t="shared" si="17"/>
        <v>179197.19</v>
      </c>
      <c r="L289" s="36">
        <v>0</v>
      </c>
      <c r="M289" s="11">
        <f t="shared" si="16"/>
        <v>179197.19</v>
      </c>
      <c r="N289" s="12">
        <v>0</v>
      </c>
      <c r="O289" s="25"/>
      <c r="P289" s="26">
        <v>0</v>
      </c>
      <c r="Q289" s="12">
        <v>171490.26370909621</v>
      </c>
      <c r="R289" s="12">
        <v>17768</v>
      </c>
      <c r="S289" s="27">
        <v>0</v>
      </c>
      <c r="T289" s="27">
        <v>0</v>
      </c>
      <c r="U289" s="11">
        <f t="shared" si="18"/>
        <v>189258.26370909621</v>
      </c>
      <c r="V289" s="11"/>
      <c r="W289" s="11">
        <f t="shared" si="19"/>
        <v>189258.26370909621</v>
      </c>
      <c r="X289" s="11">
        <v>0</v>
      </c>
      <c r="Y289" s="11">
        <v>0</v>
      </c>
      <c r="Z289" s="11">
        <v>0</v>
      </c>
      <c r="AA289" s="11">
        <v>0</v>
      </c>
      <c r="AB289" s="11">
        <v>703</v>
      </c>
      <c r="AC289" s="14">
        <v>1896</v>
      </c>
      <c r="AD289" s="42">
        <v>89.827531645569621</v>
      </c>
      <c r="AE289">
        <v>327</v>
      </c>
    </row>
    <row r="290" spans="1:31" x14ac:dyDescent="0.25">
      <c r="A290" s="35" t="s">
        <v>576</v>
      </c>
      <c r="B290" s="35">
        <v>15</v>
      </c>
      <c r="C290" s="35" t="s">
        <v>386</v>
      </c>
      <c r="D290" s="35" t="s">
        <v>568</v>
      </c>
      <c r="E290" s="35" t="s">
        <v>1126</v>
      </c>
      <c r="F290" s="11">
        <v>0</v>
      </c>
      <c r="G290" s="11">
        <v>1601563</v>
      </c>
      <c r="H290" s="11">
        <v>83543.75</v>
      </c>
      <c r="I290" s="11">
        <v>32594</v>
      </c>
      <c r="J290" s="11">
        <v>0</v>
      </c>
      <c r="K290" s="11">
        <f t="shared" si="17"/>
        <v>1717700.75</v>
      </c>
      <c r="L290" s="36">
        <v>0</v>
      </c>
      <c r="M290" s="11">
        <f t="shared" si="16"/>
        <v>1717700.75</v>
      </c>
      <c r="N290" s="12">
        <v>0</v>
      </c>
      <c r="O290" s="25"/>
      <c r="P290" s="26">
        <v>0</v>
      </c>
      <c r="Q290" s="12">
        <v>1612633.5700547302</v>
      </c>
      <c r="R290" s="12">
        <v>167087</v>
      </c>
      <c r="S290" s="27">
        <v>40137</v>
      </c>
      <c r="T290" s="27">
        <v>0</v>
      </c>
      <c r="U290" s="11">
        <f t="shared" si="18"/>
        <v>1819857.5700547302</v>
      </c>
      <c r="V290" s="11"/>
      <c r="W290" s="11">
        <f t="shared" si="19"/>
        <v>1819857.5700547302</v>
      </c>
      <c r="X290" s="11">
        <v>0</v>
      </c>
      <c r="Y290" s="11">
        <v>0</v>
      </c>
      <c r="Z290" s="11">
        <v>0</v>
      </c>
      <c r="AA290" s="11">
        <v>0</v>
      </c>
      <c r="AB290" s="11">
        <v>4321</v>
      </c>
      <c r="AC290" s="14">
        <v>17371</v>
      </c>
      <c r="AD290" s="42">
        <v>94.073858730067357</v>
      </c>
      <c r="AE290">
        <v>296</v>
      </c>
    </row>
    <row r="291" spans="1:31" x14ac:dyDescent="0.25">
      <c r="A291" s="35" t="s">
        <v>577</v>
      </c>
      <c r="B291" s="35">
        <v>15</v>
      </c>
      <c r="C291" s="35" t="s">
        <v>388</v>
      </c>
      <c r="D291" s="35" t="s">
        <v>568</v>
      </c>
      <c r="E291" s="35" t="s">
        <v>1126</v>
      </c>
      <c r="F291" s="11">
        <v>0</v>
      </c>
      <c r="G291" s="11">
        <v>3976814</v>
      </c>
      <c r="H291" s="11">
        <v>207446.06</v>
      </c>
      <c r="I291" s="11">
        <v>5751</v>
      </c>
      <c r="J291" s="11">
        <v>0</v>
      </c>
      <c r="K291" s="11">
        <f t="shared" si="17"/>
        <v>4190011.06</v>
      </c>
      <c r="L291" s="36">
        <v>0</v>
      </c>
      <c r="M291" s="11">
        <f t="shared" si="16"/>
        <v>4190011.06</v>
      </c>
      <c r="N291" s="12">
        <v>0</v>
      </c>
      <c r="O291" s="25"/>
      <c r="P291" s="26">
        <v>0</v>
      </c>
      <c r="Q291" s="12">
        <v>4004303.1452797246</v>
      </c>
      <c r="R291" s="12">
        <v>414892</v>
      </c>
      <c r="S291" s="27">
        <v>7082</v>
      </c>
      <c r="T291" s="27">
        <v>0</v>
      </c>
      <c r="U291" s="11">
        <f t="shared" si="18"/>
        <v>4426277.1452797242</v>
      </c>
      <c r="V291" s="11"/>
      <c r="W291" s="11">
        <f t="shared" si="19"/>
        <v>4426277.1452797242</v>
      </c>
      <c r="X291" s="11">
        <v>0</v>
      </c>
      <c r="Y291" s="11">
        <v>0</v>
      </c>
      <c r="Z291" s="11">
        <v>0</v>
      </c>
      <c r="AA291" s="11">
        <v>0</v>
      </c>
      <c r="AB291" s="11">
        <v>0</v>
      </c>
      <c r="AC291" s="14">
        <v>33016</v>
      </c>
      <c r="AD291" s="42">
        <v>120.62530288345044</v>
      </c>
      <c r="AE291">
        <v>166</v>
      </c>
    </row>
    <row r="292" spans="1:31" x14ac:dyDescent="0.25">
      <c r="A292" s="35" t="s">
        <v>578</v>
      </c>
      <c r="B292" s="35">
        <v>15</v>
      </c>
      <c r="C292" s="35" t="s">
        <v>579</v>
      </c>
      <c r="D292" s="35" t="s">
        <v>568</v>
      </c>
      <c r="E292" s="35" t="s">
        <v>1126</v>
      </c>
      <c r="F292" s="11">
        <v>0</v>
      </c>
      <c r="G292" s="11">
        <v>187581</v>
      </c>
      <c r="H292" s="11">
        <v>9784.9500000000007</v>
      </c>
      <c r="I292" s="11">
        <v>0</v>
      </c>
      <c r="J292" s="11">
        <v>0</v>
      </c>
      <c r="K292" s="11">
        <f t="shared" si="17"/>
        <v>197365.95</v>
      </c>
      <c r="L292" s="36">
        <v>0</v>
      </c>
      <c r="M292" s="11">
        <f t="shared" si="16"/>
        <v>197365.95</v>
      </c>
      <c r="N292" s="12">
        <v>0</v>
      </c>
      <c r="O292" s="25"/>
      <c r="P292" s="26">
        <v>0</v>
      </c>
      <c r="Q292" s="12">
        <v>188877.62623414525</v>
      </c>
      <c r="R292" s="12">
        <v>19570</v>
      </c>
      <c r="S292" s="27">
        <v>0</v>
      </c>
      <c r="T292" s="27">
        <v>0</v>
      </c>
      <c r="U292" s="11">
        <f t="shared" si="18"/>
        <v>208447.62623414525</v>
      </c>
      <c r="V292" s="11"/>
      <c r="W292" s="11">
        <f t="shared" si="19"/>
        <v>208447.62623414525</v>
      </c>
      <c r="X292" s="11">
        <v>0</v>
      </c>
      <c r="Y292" s="11">
        <v>0</v>
      </c>
      <c r="Z292" s="11">
        <v>0</v>
      </c>
      <c r="AA292" s="11">
        <v>0</v>
      </c>
      <c r="AB292" s="11">
        <v>915</v>
      </c>
      <c r="AC292" s="14">
        <v>2793</v>
      </c>
      <c r="AD292" s="42">
        <v>67.161117078410314</v>
      </c>
      <c r="AE292">
        <v>505</v>
      </c>
    </row>
    <row r="293" spans="1:31" x14ac:dyDescent="0.25">
      <c r="A293" s="35" t="s">
        <v>580</v>
      </c>
      <c r="B293" s="35">
        <v>15</v>
      </c>
      <c r="C293" s="35" t="s">
        <v>581</v>
      </c>
      <c r="D293" s="35" t="s">
        <v>568</v>
      </c>
      <c r="E293" s="35" t="s">
        <v>1138</v>
      </c>
      <c r="F293" s="11">
        <v>15599165</v>
      </c>
      <c r="G293" s="11">
        <v>43364690</v>
      </c>
      <c r="H293" s="11">
        <v>3075783.68</v>
      </c>
      <c r="I293" s="11">
        <v>0</v>
      </c>
      <c r="J293" s="11">
        <v>705</v>
      </c>
      <c r="K293" s="11">
        <f t="shared" si="17"/>
        <v>62040343.68</v>
      </c>
      <c r="L293" s="36">
        <v>0</v>
      </c>
      <c r="M293" s="11">
        <f t="shared" si="16"/>
        <v>62040343.68</v>
      </c>
      <c r="N293" s="12">
        <v>0</v>
      </c>
      <c r="O293" s="25"/>
      <c r="P293" s="26">
        <v>0</v>
      </c>
      <c r="Q293" s="12">
        <v>59371434.025910601</v>
      </c>
      <c r="R293" s="12">
        <v>6151567</v>
      </c>
      <c r="S293" s="27">
        <v>0</v>
      </c>
      <c r="T293" s="27">
        <v>705</v>
      </c>
      <c r="U293" s="11">
        <f t="shared" si="18"/>
        <v>65523706.025910601</v>
      </c>
      <c r="V293" s="11"/>
      <c r="W293" s="11">
        <f t="shared" si="19"/>
        <v>65523706.025910601</v>
      </c>
      <c r="X293" s="11">
        <v>0</v>
      </c>
      <c r="Y293" s="11">
        <v>0</v>
      </c>
      <c r="Z293" s="11">
        <v>0</v>
      </c>
      <c r="AA293" s="11">
        <v>0</v>
      </c>
      <c r="AB293" s="11">
        <v>0</v>
      </c>
      <c r="AC293" s="14">
        <v>90457</v>
      </c>
      <c r="AD293" s="42">
        <v>651.85181909636628</v>
      </c>
      <c r="AE293">
        <v>9</v>
      </c>
    </row>
    <row r="294" spans="1:31" x14ac:dyDescent="0.25">
      <c r="A294" s="35" t="s">
        <v>582</v>
      </c>
      <c r="B294" s="35">
        <v>14</v>
      </c>
      <c r="C294" s="35" t="s">
        <v>583</v>
      </c>
      <c r="D294" s="35" t="s">
        <v>568</v>
      </c>
      <c r="E294" s="35" t="s">
        <v>1126</v>
      </c>
      <c r="F294" s="11">
        <v>0</v>
      </c>
      <c r="G294" s="11">
        <v>1414330</v>
      </c>
      <c r="H294" s="11">
        <v>73776.95</v>
      </c>
      <c r="I294" s="11">
        <v>5894</v>
      </c>
      <c r="J294" s="11">
        <v>0</v>
      </c>
      <c r="K294" s="11">
        <f t="shared" si="17"/>
        <v>1494000.95</v>
      </c>
      <c r="L294" s="36">
        <v>0</v>
      </c>
      <c r="M294" s="11">
        <f t="shared" si="16"/>
        <v>1494000.95</v>
      </c>
      <c r="N294" s="12">
        <v>0</v>
      </c>
      <c r="O294" s="25"/>
      <c r="P294" s="26">
        <v>0</v>
      </c>
      <c r="Q294" s="12">
        <v>1424106.3493196999</v>
      </c>
      <c r="R294" s="12">
        <v>147554</v>
      </c>
      <c r="S294" s="27">
        <v>7258</v>
      </c>
      <c r="T294" s="27">
        <v>0</v>
      </c>
      <c r="U294" s="11">
        <f t="shared" si="18"/>
        <v>1578918.3493196999</v>
      </c>
      <c r="V294" s="11"/>
      <c r="W294" s="11">
        <f t="shared" si="19"/>
        <v>1578918.3493196999</v>
      </c>
      <c r="X294" s="11">
        <v>0</v>
      </c>
      <c r="Y294" s="11">
        <v>0</v>
      </c>
      <c r="Z294" s="11">
        <v>0</v>
      </c>
      <c r="AA294" s="11">
        <v>0</v>
      </c>
      <c r="AB294" s="11">
        <v>2486</v>
      </c>
      <c r="AC294" s="14">
        <v>15345</v>
      </c>
      <c r="AD294" s="42">
        <v>92.552883675464315</v>
      </c>
      <c r="AE294">
        <v>309</v>
      </c>
    </row>
    <row r="295" spans="1:31" x14ac:dyDescent="0.25">
      <c r="A295" s="35" t="s">
        <v>584</v>
      </c>
      <c r="B295" s="35">
        <v>15</v>
      </c>
      <c r="C295" s="35" t="s">
        <v>585</v>
      </c>
      <c r="D295" s="35" t="s">
        <v>568</v>
      </c>
      <c r="E295" s="35" t="s">
        <v>1126</v>
      </c>
      <c r="F295" s="11">
        <v>0</v>
      </c>
      <c r="G295" s="11">
        <v>2190039</v>
      </c>
      <c r="H295" s="11">
        <v>114240.94</v>
      </c>
      <c r="I295" s="11">
        <v>0</v>
      </c>
      <c r="J295" s="11">
        <v>0</v>
      </c>
      <c r="K295" s="11">
        <f t="shared" si="17"/>
        <v>2304279.94</v>
      </c>
      <c r="L295" s="36">
        <v>0</v>
      </c>
      <c r="M295" s="11">
        <f t="shared" si="16"/>
        <v>2304279.94</v>
      </c>
      <c r="N295" s="12">
        <v>0</v>
      </c>
      <c r="O295" s="25"/>
      <c r="P295" s="26">
        <v>0</v>
      </c>
      <c r="Q295" s="12">
        <v>2205177.3243569508</v>
      </c>
      <c r="R295" s="12">
        <v>228482</v>
      </c>
      <c r="S295" s="27">
        <v>0</v>
      </c>
      <c r="T295" s="27">
        <v>0</v>
      </c>
      <c r="U295" s="11">
        <f t="shared" si="18"/>
        <v>2433659.3243569508</v>
      </c>
      <c r="V295" s="11"/>
      <c r="W295" s="11">
        <f t="shared" si="19"/>
        <v>2433659.3243569508</v>
      </c>
      <c r="X295" s="11">
        <v>0</v>
      </c>
      <c r="Y295" s="11">
        <v>0</v>
      </c>
      <c r="Z295" s="11">
        <v>0</v>
      </c>
      <c r="AA295" s="11">
        <v>0</v>
      </c>
      <c r="AB295" s="11">
        <v>0</v>
      </c>
      <c r="AC295" s="14">
        <v>29447</v>
      </c>
      <c r="AD295" s="42">
        <v>74.372228070771214</v>
      </c>
      <c r="AE295">
        <v>446</v>
      </c>
    </row>
    <row r="296" spans="1:31" x14ac:dyDescent="0.25">
      <c r="A296" s="39" t="s">
        <v>586</v>
      </c>
      <c r="B296" s="35">
        <v>16</v>
      </c>
      <c r="C296" s="35" t="s">
        <v>587</v>
      </c>
      <c r="D296" s="35" t="s">
        <v>568</v>
      </c>
      <c r="E296" s="35" t="s">
        <v>1126</v>
      </c>
      <c r="F296" s="11">
        <v>0</v>
      </c>
      <c r="G296" s="11">
        <v>2452421</v>
      </c>
      <c r="H296" s="11">
        <v>127927.8</v>
      </c>
      <c r="I296" s="11">
        <v>4855</v>
      </c>
      <c r="J296" s="11">
        <v>0</v>
      </c>
      <c r="K296" s="11">
        <f t="shared" si="17"/>
        <v>2585203.7999999998</v>
      </c>
      <c r="L296" s="36">
        <v>0</v>
      </c>
      <c r="M296" s="11">
        <f t="shared" si="16"/>
        <v>2585203.7999999998</v>
      </c>
      <c r="N296" s="12">
        <v>0</v>
      </c>
      <c r="O296" s="27"/>
      <c r="P296" s="26">
        <v>0</v>
      </c>
      <c r="Q296" s="12">
        <v>2469373.0015660897</v>
      </c>
      <c r="R296" s="12">
        <v>255856</v>
      </c>
      <c r="S296" s="27">
        <v>5979</v>
      </c>
      <c r="T296" s="27">
        <v>0</v>
      </c>
      <c r="U296" s="11">
        <f t="shared" si="18"/>
        <v>2731208.0015660897</v>
      </c>
      <c r="V296" s="11">
        <v>0</v>
      </c>
      <c r="W296" s="11">
        <f t="shared" si="19"/>
        <v>2731208.0015660897</v>
      </c>
      <c r="X296" s="11">
        <v>0</v>
      </c>
      <c r="Y296" s="11">
        <v>0</v>
      </c>
      <c r="Z296" s="11">
        <v>0</v>
      </c>
      <c r="AA296" s="11">
        <v>0</v>
      </c>
      <c r="AB296" s="11">
        <v>0</v>
      </c>
      <c r="AC296" s="14">
        <v>30872</v>
      </c>
      <c r="AD296" s="42">
        <v>79.595620627105461</v>
      </c>
      <c r="AE296">
        <v>405</v>
      </c>
    </row>
    <row r="297" spans="1:31" x14ac:dyDescent="0.25">
      <c r="A297" s="35" t="s">
        <v>588</v>
      </c>
      <c r="B297" s="35">
        <v>19</v>
      </c>
      <c r="C297" s="35" t="s">
        <v>589</v>
      </c>
      <c r="D297" s="35" t="s">
        <v>590</v>
      </c>
      <c r="E297" s="35" t="s">
        <v>1126</v>
      </c>
      <c r="F297" s="11">
        <v>0</v>
      </c>
      <c r="G297" s="11">
        <v>2583111</v>
      </c>
      <c r="H297" s="11">
        <v>134745.1</v>
      </c>
      <c r="I297" s="11">
        <v>0</v>
      </c>
      <c r="J297" s="11">
        <v>0</v>
      </c>
      <c r="K297" s="11">
        <f t="shared" si="17"/>
        <v>2717856.1</v>
      </c>
      <c r="L297" s="36">
        <v>0</v>
      </c>
      <c r="M297" s="11">
        <f t="shared" si="16"/>
        <v>2717856.1</v>
      </c>
      <c r="N297" s="12">
        <v>0</v>
      </c>
      <c r="O297" s="25"/>
      <c r="P297" s="26">
        <v>0</v>
      </c>
      <c r="Q297" s="12">
        <v>2600966.3770814161</v>
      </c>
      <c r="R297" s="12">
        <v>269490</v>
      </c>
      <c r="S297" s="27">
        <v>0</v>
      </c>
      <c r="T297" s="27">
        <v>0</v>
      </c>
      <c r="U297" s="11">
        <f t="shared" si="18"/>
        <v>2870456.3770814161</v>
      </c>
      <c r="V297" s="11"/>
      <c r="W297" s="11">
        <f t="shared" si="19"/>
        <v>2870456.3770814161</v>
      </c>
      <c r="X297" s="11">
        <v>0</v>
      </c>
      <c r="Y297" s="11">
        <v>0</v>
      </c>
      <c r="Z297" s="11">
        <v>0</v>
      </c>
      <c r="AA297" s="11">
        <v>0</v>
      </c>
      <c r="AB297" s="11">
        <v>0</v>
      </c>
      <c r="AC297" s="14">
        <v>25152</v>
      </c>
      <c r="AD297" s="42">
        <v>102.70002385496183</v>
      </c>
      <c r="AE297">
        <v>243</v>
      </c>
    </row>
    <row r="298" spans="1:31" x14ac:dyDescent="0.25">
      <c r="A298" s="35" t="s">
        <v>591</v>
      </c>
      <c r="B298" s="35">
        <v>14</v>
      </c>
      <c r="C298" s="35" t="s">
        <v>592</v>
      </c>
      <c r="D298" s="35" t="s">
        <v>590</v>
      </c>
      <c r="E298" s="35" t="s">
        <v>1126</v>
      </c>
      <c r="F298" s="11">
        <v>0</v>
      </c>
      <c r="G298" s="11">
        <v>467020</v>
      </c>
      <c r="H298" s="11">
        <v>24361.58</v>
      </c>
      <c r="I298" s="11">
        <v>0</v>
      </c>
      <c r="J298" s="11">
        <v>0</v>
      </c>
      <c r="K298" s="11">
        <f t="shared" si="17"/>
        <v>491381.58</v>
      </c>
      <c r="L298" s="36">
        <v>0</v>
      </c>
      <c r="M298" s="11">
        <f t="shared" si="16"/>
        <v>491381.58</v>
      </c>
      <c r="N298" s="12">
        <v>0</v>
      </c>
      <c r="O298" s="25"/>
      <c r="P298" s="26">
        <v>0</v>
      </c>
      <c r="Q298" s="12">
        <v>470248.20746168593</v>
      </c>
      <c r="R298" s="12">
        <v>48723</v>
      </c>
      <c r="S298" s="27">
        <v>0</v>
      </c>
      <c r="T298" s="27">
        <v>0</v>
      </c>
      <c r="U298" s="11">
        <f t="shared" si="18"/>
        <v>518971.20746168593</v>
      </c>
      <c r="V298" s="11"/>
      <c r="W298" s="11">
        <f t="shared" si="19"/>
        <v>518971.20746168593</v>
      </c>
      <c r="X298" s="11">
        <v>0</v>
      </c>
      <c r="Y298" s="11">
        <v>0</v>
      </c>
      <c r="Z298" s="11">
        <v>0</v>
      </c>
      <c r="AA298" s="11">
        <v>0</v>
      </c>
      <c r="AB298" s="11">
        <v>0</v>
      </c>
      <c r="AC298" s="14">
        <v>3943</v>
      </c>
      <c r="AD298" s="42">
        <v>118.44281004311438</v>
      </c>
      <c r="AE298">
        <v>176</v>
      </c>
    </row>
    <row r="299" spans="1:31" x14ac:dyDescent="0.25">
      <c r="A299" s="35" t="s">
        <v>593</v>
      </c>
      <c r="B299" s="35">
        <v>22</v>
      </c>
      <c r="C299" s="35" t="s">
        <v>594</v>
      </c>
      <c r="D299" s="35" t="s">
        <v>590</v>
      </c>
      <c r="E299" s="35" t="s">
        <v>1126</v>
      </c>
      <c r="F299" s="11">
        <v>0</v>
      </c>
      <c r="G299" s="11">
        <v>602954</v>
      </c>
      <c r="H299" s="11">
        <v>31452.42</v>
      </c>
      <c r="I299" s="11">
        <v>0</v>
      </c>
      <c r="J299" s="11">
        <v>0</v>
      </c>
      <c r="K299" s="11">
        <f t="shared" si="17"/>
        <v>634406.42000000004</v>
      </c>
      <c r="L299" s="36">
        <v>0</v>
      </c>
      <c r="M299" s="11">
        <f t="shared" si="16"/>
        <v>634406.42000000004</v>
      </c>
      <c r="N299" s="12">
        <v>0</v>
      </c>
      <c r="O299" s="25"/>
      <c r="P299" s="26">
        <v>0</v>
      </c>
      <c r="Q299" s="12">
        <v>607121.83136022731</v>
      </c>
      <c r="R299" s="12">
        <v>62905</v>
      </c>
      <c r="S299" s="27">
        <v>0</v>
      </c>
      <c r="T299" s="27">
        <v>0</v>
      </c>
      <c r="U299" s="11">
        <f t="shared" si="18"/>
        <v>670026.83136022731</v>
      </c>
      <c r="V299" s="11"/>
      <c r="W299" s="11">
        <f t="shared" si="19"/>
        <v>670026.83136022731</v>
      </c>
      <c r="X299" s="11">
        <v>0</v>
      </c>
      <c r="Y299" s="11">
        <v>0</v>
      </c>
      <c r="Z299" s="11">
        <v>0</v>
      </c>
      <c r="AA299" s="11">
        <v>0</v>
      </c>
      <c r="AB299" s="11">
        <v>0</v>
      </c>
      <c r="AC299" s="14">
        <v>7568</v>
      </c>
      <c r="AD299" s="42">
        <v>79.67151162790698</v>
      </c>
      <c r="AE299">
        <v>404</v>
      </c>
    </row>
    <row r="300" spans="1:31" x14ac:dyDescent="0.25">
      <c r="A300" s="35" t="s">
        <v>595</v>
      </c>
      <c r="B300" s="35">
        <v>18</v>
      </c>
      <c r="C300" s="35" t="s">
        <v>596</v>
      </c>
      <c r="D300" s="35" t="s">
        <v>590</v>
      </c>
      <c r="E300" s="35" t="s">
        <v>1126</v>
      </c>
      <c r="F300" s="11">
        <v>0</v>
      </c>
      <c r="G300" s="11">
        <v>4166597</v>
      </c>
      <c r="H300" s="11">
        <v>217345.88</v>
      </c>
      <c r="I300" s="11">
        <v>0</v>
      </c>
      <c r="J300" s="11">
        <v>7567</v>
      </c>
      <c r="K300" s="11">
        <f t="shared" si="17"/>
        <v>4391509.88</v>
      </c>
      <c r="L300" s="36">
        <v>0</v>
      </c>
      <c r="M300" s="11">
        <f t="shared" si="16"/>
        <v>4391509.88</v>
      </c>
      <c r="N300" s="12">
        <v>0</v>
      </c>
      <c r="O300" s="25"/>
      <c r="P300" s="26">
        <v>0</v>
      </c>
      <c r="Q300" s="12">
        <v>4195397.9925168902</v>
      </c>
      <c r="R300" s="12">
        <v>434692</v>
      </c>
      <c r="S300" s="27">
        <v>0</v>
      </c>
      <c r="T300" s="27">
        <v>7567</v>
      </c>
      <c r="U300" s="11">
        <f t="shared" si="18"/>
        <v>4637656.9925168902</v>
      </c>
      <c r="V300" s="11"/>
      <c r="W300" s="11">
        <f t="shared" si="19"/>
        <v>4637656.9925168902</v>
      </c>
      <c r="X300" s="11">
        <v>0</v>
      </c>
      <c r="Y300" s="11">
        <v>0</v>
      </c>
      <c r="Z300" s="11">
        <v>0</v>
      </c>
      <c r="AA300" s="11">
        <v>0</v>
      </c>
      <c r="AB300" s="11">
        <v>17069</v>
      </c>
      <c r="AC300" s="14">
        <v>49285</v>
      </c>
      <c r="AD300" s="42">
        <v>84.694410063913963</v>
      </c>
      <c r="AE300">
        <v>370</v>
      </c>
    </row>
    <row r="301" spans="1:31" x14ac:dyDescent="0.25">
      <c r="A301" s="35" t="s">
        <v>597</v>
      </c>
      <c r="B301" s="35">
        <v>18</v>
      </c>
      <c r="C301" s="35" t="s">
        <v>598</v>
      </c>
      <c r="D301" s="35" t="s">
        <v>590</v>
      </c>
      <c r="E301" s="35" t="s">
        <v>1126</v>
      </c>
      <c r="F301" s="11">
        <v>0</v>
      </c>
      <c r="G301" s="11">
        <v>16042726</v>
      </c>
      <c r="H301" s="11">
        <v>836850.89</v>
      </c>
      <c r="I301" s="11">
        <v>15371</v>
      </c>
      <c r="J301" s="11">
        <v>0</v>
      </c>
      <c r="K301" s="11">
        <f t="shared" si="17"/>
        <v>16894947.890000001</v>
      </c>
      <c r="L301" s="36">
        <v>0</v>
      </c>
      <c r="M301" s="11">
        <f t="shared" si="16"/>
        <v>16894947.890000001</v>
      </c>
      <c r="N301" s="12">
        <v>0</v>
      </c>
      <c r="O301" s="25"/>
      <c r="P301" s="26">
        <v>0</v>
      </c>
      <c r="Q301" s="12">
        <v>16153618.997685287</v>
      </c>
      <c r="R301" s="12">
        <v>1673702</v>
      </c>
      <c r="S301" s="27">
        <v>18928</v>
      </c>
      <c r="T301" s="27">
        <v>0</v>
      </c>
      <c r="U301" s="11">
        <f t="shared" si="18"/>
        <v>17846248.997685287</v>
      </c>
      <c r="V301" s="11"/>
      <c r="W301" s="11">
        <f t="shared" si="19"/>
        <v>17846248.997685287</v>
      </c>
      <c r="X301" s="11">
        <v>0</v>
      </c>
      <c r="Y301" s="11">
        <v>0</v>
      </c>
      <c r="Z301" s="11">
        <v>0</v>
      </c>
      <c r="AA301" s="11">
        <v>0</v>
      </c>
      <c r="AB301" s="11">
        <v>0</v>
      </c>
      <c r="AC301" s="14">
        <v>107626</v>
      </c>
      <c r="AD301" s="42">
        <v>149.20276698938918</v>
      </c>
      <c r="AE301">
        <v>115</v>
      </c>
    </row>
    <row r="302" spans="1:31" x14ac:dyDescent="0.25">
      <c r="A302" s="35" t="s">
        <v>599</v>
      </c>
      <c r="B302" s="35">
        <v>18</v>
      </c>
      <c r="C302" s="35" t="s">
        <v>600</v>
      </c>
      <c r="D302" s="35" t="s">
        <v>590</v>
      </c>
      <c r="E302" s="35" t="s">
        <v>1126</v>
      </c>
      <c r="F302" s="11">
        <v>0</v>
      </c>
      <c r="G302" s="11">
        <v>142271</v>
      </c>
      <c r="H302" s="11">
        <v>7421.41</v>
      </c>
      <c r="I302" s="11">
        <v>0</v>
      </c>
      <c r="J302" s="11">
        <v>0</v>
      </c>
      <c r="K302" s="11">
        <f t="shared" si="17"/>
        <v>149692.41</v>
      </c>
      <c r="L302" s="36">
        <v>0</v>
      </c>
      <c r="M302" s="11">
        <f t="shared" si="16"/>
        <v>149692.41</v>
      </c>
      <c r="N302" s="12">
        <v>0</v>
      </c>
      <c r="O302" s="25"/>
      <c r="P302" s="26">
        <v>0</v>
      </c>
      <c r="Q302" s="12">
        <v>143254.42748443646</v>
      </c>
      <c r="R302" s="12">
        <v>14843</v>
      </c>
      <c r="S302" s="27">
        <v>0</v>
      </c>
      <c r="T302" s="27">
        <v>0</v>
      </c>
      <c r="U302" s="11">
        <f t="shared" si="18"/>
        <v>158097.42748443646</v>
      </c>
      <c r="V302" s="11"/>
      <c r="W302" s="11">
        <f t="shared" si="19"/>
        <v>158097.42748443646</v>
      </c>
      <c r="X302" s="11">
        <v>0</v>
      </c>
      <c r="Y302" s="11">
        <v>0</v>
      </c>
      <c r="Z302" s="11">
        <v>0</v>
      </c>
      <c r="AA302" s="11">
        <v>0</v>
      </c>
      <c r="AB302" s="11">
        <v>0</v>
      </c>
      <c r="AC302" s="14">
        <v>2437</v>
      </c>
      <c r="AD302" s="42">
        <v>58.379565038982356</v>
      </c>
      <c r="AE302">
        <v>534</v>
      </c>
    </row>
    <row r="303" spans="1:31" x14ac:dyDescent="0.25">
      <c r="A303" s="35" t="s">
        <v>601</v>
      </c>
      <c r="B303" s="35">
        <v>18</v>
      </c>
      <c r="C303" s="35" t="s">
        <v>602</v>
      </c>
      <c r="D303" s="35" t="s">
        <v>590</v>
      </c>
      <c r="E303" s="35" t="s">
        <v>1126</v>
      </c>
      <c r="F303" s="11">
        <v>0</v>
      </c>
      <c r="G303" s="11">
        <v>981547</v>
      </c>
      <c r="H303" s="11">
        <v>51201.3</v>
      </c>
      <c r="I303" s="11">
        <v>0</v>
      </c>
      <c r="J303" s="11">
        <v>0</v>
      </c>
      <c r="K303" s="11">
        <f t="shared" si="17"/>
        <v>1032748.3</v>
      </c>
      <c r="L303" s="36">
        <v>0</v>
      </c>
      <c r="M303" s="11">
        <f t="shared" si="16"/>
        <v>1032748.3</v>
      </c>
      <c r="N303" s="12">
        <v>0</v>
      </c>
      <c r="O303" s="25"/>
      <c r="P303" s="26">
        <v>0</v>
      </c>
      <c r="Q303" s="12">
        <v>988331.80011433223</v>
      </c>
      <c r="R303" s="12">
        <v>102403</v>
      </c>
      <c r="S303" s="27">
        <v>0</v>
      </c>
      <c r="T303" s="27">
        <v>0</v>
      </c>
      <c r="U303" s="11">
        <f t="shared" si="18"/>
        <v>1090734.8001143322</v>
      </c>
      <c r="V303" s="11"/>
      <c r="W303" s="11">
        <f t="shared" si="19"/>
        <v>1090734.8001143322</v>
      </c>
      <c r="X303" s="11">
        <v>0</v>
      </c>
      <c r="Y303" s="11">
        <v>0</v>
      </c>
      <c r="Z303" s="11">
        <v>0</v>
      </c>
      <c r="AA303" s="11">
        <v>0</v>
      </c>
      <c r="AB303" s="11">
        <v>0</v>
      </c>
      <c r="AC303" s="14">
        <v>14968</v>
      </c>
      <c r="AD303" s="42">
        <v>65.57636290753608</v>
      </c>
      <c r="AE303">
        <v>513</v>
      </c>
    </row>
    <row r="304" spans="1:31" x14ac:dyDescent="0.25">
      <c r="A304" s="35" t="s">
        <v>603</v>
      </c>
      <c r="B304" s="35">
        <v>14</v>
      </c>
      <c r="C304" s="35" t="s">
        <v>604</v>
      </c>
      <c r="D304" s="35" t="s">
        <v>590</v>
      </c>
      <c r="E304" s="35" t="s">
        <v>1126</v>
      </c>
      <c r="F304" s="11">
        <v>0</v>
      </c>
      <c r="G304" s="11">
        <v>413905</v>
      </c>
      <c r="H304" s="11">
        <v>21590.89</v>
      </c>
      <c r="I304" s="11">
        <v>0</v>
      </c>
      <c r="J304" s="11">
        <v>0</v>
      </c>
      <c r="K304" s="11">
        <f t="shared" si="17"/>
        <v>435495.89</v>
      </c>
      <c r="L304" s="36">
        <v>0</v>
      </c>
      <c r="M304" s="11">
        <f t="shared" si="16"/>
        <v>435495.89</v>
      </c>
      <c r="N304" s="12">
        <v>0</v>
      </c>
      <c r="O304" s="25"/>
      <c r="P304" s="26">
        <v>0</v>
      </c>
      <c r="Q304" s="12">
        <v>416766.0577907351</v>
      </c>
      <c r="R304" s="12">
        <v>43182</v>
      </c>
      <c r="S304" s="27">
        <v>0</v>
      </c>
      <c r="T304" s="27">
        <v>0</v>
      </c>
      <c r="U304" s="11">
        <f t="shared" si="18"/>
        <v>459948.0577907351</v>
      </c>
      <c r="V304" s="11"/>
      <c r="W304" s="11">
        <f t="shared" si="19"/>
        <v>459948.0577907351</v>
      </c>
      <c r="X304" s="11">
        <v>0</v>
      </c>
      <c r="Y304" s="11">
        <v>0</v>
      </c>
      <c r="Z304" s="11">
        <v>0</v>
      </c>
      <c r="AA304" s="11">
        <v>0</v>
      </c>
      <c r="AB304" s="11">
        <v>1876</v>
      </c>
      <c r="AC304" s="14">
        <v>5731</v>
      </c>
      <c r="AD304" s="42">
        <v>72.222125283545623</v>
      </c>
      <c r="AE304">
        <v>462</v>
      </c>
    </row>
    <row r="305" spans="1:31" x14ac:dyDescent="0.25">
      <c r="A305" s="35" t="s">
        <v>605</v>
      </c>
      <c r="B305" s="35">
        <v>12</v>
      </c>
      <c r="C305" s="35" t="s">
        <v>606</v>
      </c>
      <c r="D305" s="35" t="s">
        <v>590</v>
      </c>
      <c r="E305" s="35" t="s">
        <v>1126</v>
      </c>
      <c r="F305" s="11">
        <v>0</v>
      </c>
      <c r="G305" s="11">
        <v>6260393</v>
      </c>
      <c r="H305" s="11">
        <v>326566.40999999997</v>
      </c>
      <c r="I305" s="11">
        <v>10464</v>
      </c>
      <c r="J305" s="11">
        <v>0</v>
      </c>
      <c r="K305" s="11">
        <f t="shared" si="17"/>
        <v>6597423.4100000001</v>
      </c>
      <c r="L305" s="36">
        <v>0</v>
      </c>
      <c r="M305" s="11">
        <f t="shared" si="16"/>
        <v>6597423.4100000001</v>
      </c>
      <c r="N305" s="12">
        <v>0</v>
      </c>
      <c r="O305" s="25"/>
      <c r="P305" s="26">
        <v>0</v>
      </c>
      <c r="Q305" s="12">
        <v>6303667.0512091266</v>
      </c>
      <c r="R305" s="12">
        <v>653133</v>
      </c>
      <c r="S305" s="27">
        <v>12886</v>
      </c>
      <c r="T305" s="27">
        <v>0</v>
      </c>
      <c r="U305" s="11">
        <f t="shared" si="18"/>
        <v>6969686.0512091266</v>
      </c>
      <c r="V305" s="11"/>
      <c r="W305" s="11">
        <f t="shared" si="19"/>
        <v>6969686.0512091266</v>
      </c>
      <c r="X305" s="11">
        <v>0</v>
      </c>
      <c r="Y305" s="11">
        <v>0</v>
      </c>
      <c r="Z305" s="11">
        <v>0</v>
      </c>
      <c r="AA305" s="11">
        <v>0</v>
      </c>
      <c r="AB305" s="11">
        <v>22053</v>
      </c>
      <c r="AC305" s="14">
        <v>67284</v>
      </c>
      <c r="AD305" s="42">
        <v>93.199824623981925</v>
      </c>
      <c r="AE305">
        <v>300</v>
      </c>
    </row>
    <row r="306" spans="1:31" x14ac:dyDescent="0.25">
      <c r="A306" s="35" t="s">
        <v>607</v>
      </c>
      <c r="B306" s="35">
        <v>18</v>
      </c>
      <c r="C306" s="35" t="s">
        <v>608</v>
      </c>
      <c r="D306" s="35" t="s">
        <v>590</v>
      </c>
      <c r="E306" s="35" t="s">
        <v>1126</v>
      </c>
      <c r="F306" s="11">
        <v>0</v>
      </c>
      <c r="G306" s="11">
        <v>1448955</v>
      </c>
      <c r="H306" s="11">
        <v>75583.12</v>
      </c>
      <c r="I306" s="11">
        <v>0</v>
      </c>
      <c r="J306" s="11">
        <v>0</v>
      </c>
      <c r="K306" s="11">
        <f t="shared" si="17"/>
        <v>1524538.12</v>
      </c>
      <c r="L306" s="36">
        <v>0</v>
      </c>
      <c r="M306" s="11">
        <f t="shared" si="16"/>
        <v>1524538.12</v>
      </c>
      <c r="N306" s="12">
        <v>0</v>
      </c>
      <c r="O306" s="25"/>
      <c r="P306" s="26">
        <v>0</v>
      </c>
      <c r="Q306" s="12">
        <v>1458970.6895692842</v>
      </c>
      <c r="R306" s="12">
        <v>151166</v>
      </c>
      <c r="S306" s="27">
        <v>0</v>
      </c>
      <c r="T306" s="27">
        <v>0</v>
      </c>
      <c r="U306" s="11">
        <f t="shared" si="18"/>
        <v>1610136.6895692842</v>
      </c>
      <c r="V306" s="11"/>
      <c r="W306" s="11">
        <f t="shared" si="19"/>
        <v>1610136.6895692842</v>
      </c>
      <c r="X306" s="11">
        <v>0</v>
      </c>
      <c r="Y306" s="11">
        <v>0</v>
      </c>
      <c r="Z306" s="11">
        <v>0</v>
      </c>
      <c r="AA306" s="11">
        <v>0</v>
      </c>
      <c r="AB306" s="11">
        <v>0</v>
      </c>
      <c r="AC306" s="14">
        <v>14949</v>
      </c>
      <c r="AD306" s="42">
        <v>96.926550270921126</v>
      </c>
      <c r="AE306">
        <v>271</v>
      </c>
    </row>
    <row r="307" spans="1:31" x14ac:dyDescent="0.25">
      <c r="A307" s="35" t="s">
        <v>609</v>
      </c>
      <c r="B307" s="35">
        <v>22</v>
      </c>
      <c r="C307" s="35" t="s">
        <v>610</v>
      </c>
      <c r="D307" s="35" t="s">
        <v>590</v>
      </c>
      <c r="E307" s="35" t="s">
        <v>1126</v>
      </c>
      <c r="F307" s="11">
        <v>0</v>
      </c>
      <c r="G307" s="11">
        <v>1779814</v>
      </c>
      <c r="H307" s="11">
        <v>92842.01</v>
      </c>
      <c r="I307" s="11">
        <v>0</v>
      </c>
      <c r="J307" s="11">
        <v>0</v>
      </c>
      <c r="K307" s="11">
        <f t="shared" si="17"/>
        <v>1872656.01</v>
      </c>
      <c r="L307" s="36">
        <v>0</v>
      </c>
      <c r="M307" s="11">
        <f t="shared" si="16"/>
        <v>1872656.01</v>
      </c>
      <c r="N307" s="12">
        <v>0</v>
      </c>
      <c r="O307" s="25"/>
      <c r="P307" s="26">
        <v>0</v>
      </c>
      <c r="Q307" s="12">
        <v>1792116.704028121</v>
      </c>
      <c r="R307" s="12">
        <v>185684</v>
      </c>
      <c r="S307" s="27">
        <v>0</v>
      </c>
      <c r="T307" s="27">
        <v>0</v>
      </c>
      <c r="U307" s="11">
        <f t="shared" si="18"/>
        <v>1977800.704028121</v>
      </c>
      <c r="V307" s="11"/>
      <c r="W307" s="11">
        <f t="shared" si="19"/>
        <v>1977800.704028121</v>
      </c>
      <c r="X307" s="11">
        <v>0</v>
      </c>
      <c r="Y307" s="11">
        <v>0</v>
      </c>
      <c r="Z307" s="11">
        <v>0</v>
      </c>
      <c r="AA307" s="11">
        <v>0</v>
      </c>
      <c r="AB307" s="11">
        <v>0</v>
      </c>
      <c r="AC307" s="14">
        <v>14501</v>
      </c>
      <c r="AD307" s="42">
        <v>122.7373284601062</v>
      </c>
      <c r="AE307">
        <v>161</v>
      </c>
    </row>
    <row r="308" spans="1:31" x14ac:dyDescent="0.25">
      <c r="A308" s="35" t="s">
        <v>611</v>
      </c>
      <c r="B308" s="35">
        <v>17</v>
      </c>
      <c r="C308" s="35" t="s">
        <v>612</v>
      </c>
      <c r="D308" s="35" t="s">
        <v>590</v>
      </c>
      <c r="E308" s="35" t="s">
        <v>1126</v>
      </c>
      <c r="F308" s="11">
        <v>0</v>
      </c>
      <c r="G308" s="11">
        <v>387169</v>
      </c>
      <c r="H308" s="11">
        <v>20196.240000000002</v>
      </c>
      <c r="I308" s="11">
        <v>0</v>
      </c>
      <c r="J308" s="11">
        <v>0</v>
      </c>
      <c r="K308" s="11">
        <f t="shared" si="17"/>
        <v>407365.24</v>
      </c>
      <c r="L308" s="36">
        <v>0</v>
      </c>
      <c r="M308" s="11">
        <f t="shared" si="16"/>
        <v>407365.24</v>
      </c>
      <c r="N308" s="12">
        <v>0</v>
      </c>
      <c r="O308" s="25"/>
      <c r="P308" s="26">
        <v>0</v>
      </c>
      <c r="Q308" s="12">
        <v>389845.24910011026</v>
      </c>
      <c r="R308" s="12">
        <v>40392</v>
      </c>
      <c r="S308" s="27">
        <v>0</v>
      </c>
      <c r="T308" s="27">
        <v>0</v>
      </c>
      <c r="U308" s="11">
        <f t="shared" si="18"/>
        <v>430237.24910011026</v>
      </c>
      <c r="V308" s="11"/>
      <c r="W308" s="11">
        <f t="shared" si="19"/>
        <v>430237.24910011026</v>
      </c>
      <c r="X308" s="11">
        <v>0</v>
      </c>
      <c r="Y308" s="11">
        <v>0</v>
      </c>
      <c r="Z308" s="11">
        <v>0</v>
      </c>
      <c r="AA308" s="11">
        <v>0</v>
      </c>
      <c r="AB308" s="11">
        <v>0</v>
      </c>
      <c r="AC308" s="14">
        <v>6981</v>
      </c>
      <c r="AD308" s="42">
        <v>55.460392493912046</v>
      </c>
      <c r="AE308">
        <v>542</v>
      </c>
    </row>
    <row r="309" spans="1:31" x14ac:dyDescent="0.25">
      <c r="A309" s="35" t="s">
        <v>613</v>
      </c>
      <c r="B309" s="35">
        <v>14</v>
      </c>
      <c r="C309" s="35" t="s">
        <v>465</v>
      </c>
      <c r="D309" s="35" t="s">
        <v>590</v>
      </c>
      <c r="E309" s="35" t="s">
        <v>1126</v>
      </c>
      <c r="F309" s="11">
        <v>0</v>
      </c>
      <c r="G309" s="11">
        <v>2263503</v>
      </c>
      <c r="H309" s="11">
        <v>118073.11</v>
      </c>
      <c r="I309" s="11">
        <v>0</v>
      </c>
      <c r="J309" s="11">
        <v>0</v>
      </c>
      <c r="K309" s="11">
        <f t="shared" si="17"/>
        <v>2381576.11</v>
      </c>
      <c r="L309" s="36">
        <v>0</v>
      </c>
      <c r="M309" s="11">
        <f t="shared" si="16"/>
        <v>2381576.11</v>
      </c>
      <c r="N309" s="12">
        <v>0</v>
      </c>
      <c r="O309" s="25"/>
      <c r="P309" s="26">
        <v>0</v>
      </c>
      <c r="Q309" s="12">
        <v>2279149.1335149426</v>
      </c>
      <c r="R309" s="12">
        <v>236146</v>
      </c>
      <c r="S309" s="27">
        <v>0</v>
      </c>
      <c r="T309" s="27">
        <v>0</v>
      </c>
      <c r="U309" s="11">
        <f t="shared" si="18"/>
        <v>2515295.1335149426</v>
      </c>
      <c r="V309" s="11"/>
      <c r="W309" s="11">
        <f t="shared" si="19"/>
        <v>2515295.1335149426</v>
      </c>
      <c r="X309" s="11">
        <v>0</v>
      </c>
      <c r="Y309" s="11">
        <v>0</v>
      </c>
      <c r="Z309" s="11">
        <v>0</v>
      </c>
      <c r="AA309" s="11">
        <v>0</v>
      </c>
      <c r="AB309" s="11">
        <v>8757</v>
      </c>
      <c r="AC309" s="14">
        <v>48279</v>
      </c>
      <c r="AD309" s="42">
        <v>46.883800410116201</v>
      </c>
      <c r="AE309">
        <v>555</v>
      </c>
    </row>
    <row r="310" spans="1:31" x14ac:dyDescent="0.25">
      <c r="A310" s="35" t="s">
        <v>614</v>
      </c>
      <c r="B310" s="35">
        <v>17</v>
      </c>
      <c r="C310" s="38" t="s">
        <v>615</v>
      </c>
      <c r="D310" s="35" t="s">
        <v>590</v>
      </c>
      <c r="E310" s="35" t="s">
        <v>1126</v>
      </c>
      <c r="F310" s="11">
        <v>1711922</v>
      </c>
      <c r="G310" s="11">
        <v>11827466</v>
      </c>
      <c r="H310" s="11">
        <v>706267.06</v>
      </c>
      <c r="I310" s="11">
        <v>0</v>
      </c>
      <c r="J310" s="11">
        <v>0</v>
      </c>
      <c r="K310" s="11">
        <f t="shared" si="17"/>
        <v>14245655.060000001</v>
      </c>
      <c r="L310" s="36">
        <v>0</v>
      </c>
      <c r="M310" s="11">
        <f t="shared" si="16"/>
        <v>14245655.060000001</v>
      </c>
      <c r="N310" s="12">
        <v>0</v>
      </c>
      <c r="O310" s="25"/>
      <c r="P310" s="26">
        <v>0</v>
      </c>
      <c r="Q310" s="12">
        <v>13632977.039801853</v>
      </c>
      <c r="R310" s="12">
        <v>1412534</v>
      </c>
      <c r="S310" s="27">
        <v>0</v>
      </c>
      <c r="T310" s="27">
        <v>0</v>
      </c>
      <c r="U310" s="11">
        <f t="shared" si="18"/>
        <v>15045511.039801853</v>
      </c>
      <c r="V310" s="11"/>
      <c r="W310" s="11">
        <f t="shared" si="19"/>
        <v>15045511.039801853</v>
      </c>
      <c r="X310" s="11">
        <v>1884531</v>
      </c>
      <c r="Y310" s="11">
        <v>13047</v>
      </c>
      <c r="Z310" s="11">
        <v>726688</v>
      </c>
      <c r="AA310" s="11">
        <v>1144796</v>
      </c>
      <c r="AB310" s="11">
        <v>0</v>
      </c>
      <c r="AC310" s="14">
        <v>55708</v>
      </c>
      <c r="AD310" s="42">
        <v>243.04207654196884</v>
      </c>
      <c r="AE310">
        <v>46</v>
      </c>
    </row>
    <row r="311" spans="1:31" x14ac:dyDescent="0.25">
      <c r="A311" s="35" t="s">
        <v>616</v>
      </c>
      <c r="B311" s="35">
        <v>17</v>
      </c>
      <c r="C311" s="35" t="s">
        <v>617</v>
      </c>
      <c r="D311" s="35" t="s">
        <v>590</v>
      </c>
      <c r="E311" s="35" t="s">
        <v>1127</v>
      </c>
      <c r="F311" s="11">
        <v>0</v>
      </c>
      <c r="G311" s="11">
        <v>4486969</v>
      </c>
      <c r="H311" s="11">
        <v>234057.73</v>
      </c>
      <c r="I311" s="11">
        <v>0</v>
      </c>
      <c r="J311" s="11">
        <v>4653</v>
      </c>
      <c r="K311" s="11">
        <f t="shared" si="17"/>
        <v>4725679.7300000004</v>
      </c>
      <c r="L311" s="36">
        <v>0</v>
      </c>
      <c r="M311" s="11">
        <f t="shared" si="16"/>
        <v>4725679.7300000004</v>
      </c>
      <c r="N311" s="12">
        <v>0</v>
      </c>
      <c r="O311" s="25"/>
      <c r="P311" s="26">
        <v>0</v>
      </c>
      <c r="Q311" s="12">
        <v>4517984.5171216512</v>
      </c>
      <c r="R311" s="12">
        <v>468115</v>
      </c>
      <c r="S311" s="27">
        <v>0</v>
      </c>
      <c r="T311" s="27">
        <v>4653</v>
      </c>
      <c r="U311" s="11">
        <f t="shared" si="18"/>
        <v>4990752.5171216512</v>
      </c>
      <c r="V311" s="11"/>
      <c r="W311" s="11">
        <f t="shared" si="19"/>
        <v>4990752.5171216512</v>
      </c>
      <c r="X311" s="11">
        <v>0</v>
      </c>
      <c r="Y311" s="11">
        <v>0</v>
      </c>
      <c r="Z311" s="11">
        <v>0</v>
      </c>
      <c r="AA311" s="11">
        <v>0</v>
      </c>
      <c r="AB311" s="11">
        <v>0</v>
      </c>
      <c r="AC311" s="14">
        <v>43599</v>
      </c>
      <c r="AD311" s="42">
        <v>103.02121608293768</v>
      </c>
      <c r="AE311">
        <v>241</v>
      </c>
    </row>
    <row r="312" spans="1:31" x14ac:dyDescent="0.25">
      <c r="A312" s="35" t="s">
        <v>618</v>
      </c>
      <c r="B312" s="35">
        <v>19</v>
      </c>
      <c r="C312" s="35" t="s">
        <v>619</v>
      </c>
      <c r="D312" s="35" t="s">
        <v>590</v>
      </c>
      <c r="E312" s="35" t="s">
        <v>1126</v>
      </c>
      <c r="F312" s="11">
        <v>1070396</v>
      </c>
      <c r="G312" s="11">
        <v>8166973</v>
      </c>
      <c r="H312" s="11">
        <v>481857.04</v>
      </c>
      <c r="I312" s="11">
        <v>0</v>
      </c>
      <c r="J312" s="11">
        <v>0</v>
      </c>
      <c r="K312" s="11">
        <f t="shared" si="17"/>
        <v>9719226.0399999991</v>
      </c>
      <c r="L312" s="36">
        <v>0</v>
      </c>
      <c r="M312" s="11">
        <f t="shared" si="16"/>
        <v>9719226.0399999991</v>
      </c>
      <c r="N312" s="12">
        <v>0</v>
      </c>
      <c r="O312" s="25"/>
      <c r="P312" s="26">
        <v>0</v>
      </c>
      <c r="Q312" s="12">
        <v>9301220.9625115544</v>
      </c>
      <c r="R312" s="12">
        <v>963714</v>
      </c>
      <c r="S312" s="27">
        <v>0</v>
      </c>
      <c r="T312" s="27">
        <v>0</v>
      </c>
      <c r="U312" s="11">
        <f t="shared" si="18"/>
        <v>10264934.962511554</v>
      </c>
      <c r="V312" s="11"/>
      <c r="W312" s="11">
        <f t="shared" si="19"/>
        <v>10264934.962511554</v>
      </c>
      <c r="X312" s="11">
        <v>0</v>
      </c>
      <c r="Y312" s="11">
        <v>0</v>
      </c>
      <c r="Z312" s="11">
        <v>0</v>
      </c>
      <c r="AA312" s="11">
        <v>0</v>
      </c>
      <c r="AB312" s="11">
        <v>0</v>
      </c>
      <c r="AC312" s="14">
        <v>55291</v>
      </c>
      <c r="AD312" s="42">
        <v>167.06822086777234</v>
      </c>
      <c r="AE312">
        <v>93</v>
      </c>
    </row>
    <row r="313" spans="1:31" x14ac:dyDescent="0.25">
      <c r="A313" s="35" t="s">
        <v>620</v>
      </c>
      <c r="B313" s="35">
        <v>17</v>
      </c>
      <c r="C313" s="35" t="s">
        <v>621</v>
      </c>
      <c r="D313" s="35" t="s">
        <v>590</v>
      </c>
      <c r="E313" s="35" t="s">
        <v>1126</v>
      </c>
      <c r="F313" s="11">
        <v>0</v>
      </c>
      <c r="G313" s="11">
        <v>5858579</v>
      </c>
      <c r="H313" s="11">
        <v>305606.23</v>
      </c>
      <c r="I313" s="11">
        <v>0</v>
      </c>
      <c r="J313" s="11">
        <v>0</v>
      </c>
      <c r="K313" s="11">
        <f t="shared" si="17"/>
        <v>6164185.2300000004</v>
      </c>
      <c r="L313" s="36">
        <v>0</v>
      </c>
      <c r="M313" s="11">
        <f t="shared" si="16"/>
        <v>6164185.2300000004</v>
      </c>
      <c r="N313" s="12">
        <v>0</v>
      </c>
      <c r="O313" s="25"/>
      <c r="P313" s="26">
        <v>0</v>
      </c>
      <c r="Q313" s="12">
        <v>5899075.5706879292</v>
      </c>
      <c r="R313" s="12">
        <v>611212</v>
      </c>
      <c r="S313" s="27">
        <v>0</v>
      </c>
      <c r="T313" s="27">
        <v>0</v>
      </c>
      <c r="U313" s="11">
        <f t="shared" si="18"/>
        <v>6510287.5706879292</v>
      </c>
      <c r="V313" s="11"/>
      <c r="W313" s="11">
        <f t="shared" si="19"/>
        <v>6510287.5706879292</v>
      </c>
      <c r="X313" s="11">
        <v>0</v>
      </c>
      <c r="Y313" s="11">
        <v>0</v>
      </c>
      <c r="Z313" s="11">
        <v>0</v>
      </c>
      <c r="AA313" s="11">
        <v>0</v>
      </c>
      <c r="AB313" s="11">
        <v>18425</v>
      </c>
      <c r="AC313" s="14">
        <v>61042</v>
      </c>
      <c r="AD313" s="42">
        <v>95.976196717014517</v>
      </c>
      <c r="AE313">
        <v>280</v>
      </c>
    </row>
    <row r="314" spans="1:31" x14ac:dyDescent="0.25">
      <c r="A314" s="35" t="s">
        <v>622</v>
      </c>
      <c r="B314" s="35">
        <v>14</v>
      </c>
      <c r="C314" s="35" t="s">
        <v>623</v>
      </c>
      <c r="D314" s="35" t="s">
        <v>590</v>
      </c>
      <c r="E314" s="35" t="s">
        <v>1126</v>
      </c>
      <c r="F314" s="11">
        <v>0</v>
      </c>
      <c r="G314" s="11">
        <v>1644744</v>
      </c>
      <c r="H314" s="11">
        <v>85796.23</v>
      </c>
      <c r="I314" s="11">
        <v>0</v>
      </c>
      <c r="J314" s="11">
        <v>0</v>
      </c>
      <c r="K314" s="11">
        <f t="shared" si="17"/>
        <v>1730540.23</v>
      </c>
      <c r="L314" s="36">
        <v>0</v>
      </c>
      <c r="M314" s="11">
        <f t="shared" si="16"/>
        <v>1730540.23</v>
      </c>
      <c r="N314" s="12">
        <v>0</v>
      </c>
      <c r="O314" s="25"/>
      <c r="P314" s="26">
        <v>0</v>
      </c>
      <c r="Q314" s="12">
        <v>1656113.0524032444</v>
      </c>
      <c r="R314" s="12">
        <v>171592</v>
      </c>
      <c r="S314" s="27">
        <v>0</v>
      </c>
      <c r="T314" s="27">
        <v>0</v>
      </c>
      <c r="U314" s="11">
        <f t="shared" si="18"/>
        <v>1827705.0524032444</v>
      </c>
      <c r="V314" s="11"/>
      <c r="W314" s="11">
        <f t="shared" si="19"/>
        <v>1827705.0524032444</v>
      </c>
      <c r="X314" s="11">
        <v>0</v>
      </c>
      <c r="Y314" s="11">
        <v>0</v>
      </c>
      <c r="Z314" s="11">
        <v>0</v>
      </c>
      <c r="AA314" s="11">
        <v>0</v>
      </c>
      <c r="AB314" s="11">
        <v>5596</v>
      </c>
      <c r="AC314" s="14">
        <v>23906</v>
      </c>
      <c r="AD314" s="42">
        <v>68.800468501631386</v>
      </c>
      <c r="AE314">
        <v>489</v>
      </c>
    </row>
    <row r="315" spans="1:31" x14ac:dyDescent="0.25">
      <c r="A315" s="35" t="s">
        <v>624</v>
      </c>
      <c r="B315" s="35">
        <v>19</v>
      </c>
      <c r="C315" s="35" t="s">
        <v>625</v>
      </c>
      <c r="D315" s="35" t="s">
        <v>590</v>
      </c>
      <c r="E315" s="35" t="s">
        <v>1126</v>
      </c>
      <c r="F315" s="11">
        <v>0</v>
      </c>
      <c r="G315" s="11">
        <v>9264790</v>
      </c>
      <c r="H315" s="11">
        <v>483287.43</v>
      </c>
      <c r="I315" s="11">
        <v>6046</v>
      </c>
      <c r="J315" s="11">
        <v>0</v>
      </c>
      <c r="K315" s="11">
        <f t="shared" si="17"/>
        <v>9754123.4299999997</v>
      </c>
      <c r="L315" s="36">
        <v>0</v>
      </c>
      <c r="M315" s="11">
        <f t="shared" si="16"/>
        <v>9754123.4299999997</v>
      </c>
      <c r="N315" s="12">
        <v>0</v>
      </c>
      <c r="O315" s="25"/>
      <c r="P315" s="26">
        <v>0</v>
      </c>
      <c r="Q315" s="12">
        <v>9328831.5061645173</v>
      </c>
      <c r="R315" s="12">
        <v>966575</v>
      </c>
      <c r="S315" s="27">
        <v>7445</v>
      </c>
      <c r="T315" s="27">
        <v>0</v>
      </c>
      <c r="U315" s="11">
        <f t="shared" si="18"/>
        <v>10302851.506164517</v>
      </c>
      <c r="V315" s="11"/>
      <c r="W315" s="11">
        <f t="shared" si="19"/>
        <v>10302851.506164517</v>
      </c>
      <c r="X315" s="11">
        <v>0</v>
      </c>
      <c r="Y315" s="11">
        <v>0</v>
      </c>
      <c r="Z315" s="11">
        <v>0</v>
      </c>
      <c r="AA315" s="11">
        <v>0</v>
      </c>
      <c r="AB315" s="11">
        <v>0</v>
      </c>
      <c r="AC315" s="14">
        <v>45086</v>
      </c>
      <c r="AD315" s="42">
        <v>205.62560440047909</v>
      </c>
      <c r="AE315">
        <v>66</v>
      </c>
    </row>
    <row r="316" spans="1:31" x14ac:dyDescent="0.25">
      <c r="A316" s="35" t="s">
        <v>626</v>
      </c>
      <c r="B316" s="35">
        <v>19</v>
      </c>
      <c r="C316" s="35" t="s">
        <v>627</v>
      </c>
      <c r="D316" s="35" t="s">
        <v>590</v>
      </c>
      <c r="E316" s="35" t="s">
        <v>1126</v>
      </c>
      <c r="F316" s="11">
        <v>0</v>
      </c>
      <c r="G316" s="11">
        <v>3872278</v>
      </c>
      <c r="H316" s="11">
        <v>201993.06</v>
      </c>
      <c r="I316" s="11">
        <v>0</v>
      </c>
      <c r="J316" s="11">
        <v>0</v>
      </c>
      <c r="K316" s="11">
        <f t="shared" si="17"/>
        <v>4074271.06</v>
      </c>
      <c r="L316" s="36">
        <v>0</v>
      </c>
      <c r="M316" s="11">
        <f t="shared" si="16"/>
        <v>4074271.06</v>
      </c>
      <c r="N316" s="12">
        <v>0</v>
      </c>
      <c r="O316" s="25"/>
      <c r="P316" s="26">
        <v>0</v>
      </c>
      <c r="Q316" s="12">
        <v>3899044.5554651241</v>
      </c>
      <c r="R316" s="12">
        <v>403986</v>
      </c>
      <c r="S316" s="27">
        <v>0</v>
      </c>
      <c r="T316" s="27">
        <v>0</v>
      </c>
      <c r="U316" s="11">
        <f t="shared" si="18"/>
        <v>4303030.5554651245</v>
      </c>
      <c r="V316" s="11"/>
      <c r="W316" s="11">
        <f t="shared" si="19"/>
        <v>4303030.5554651245</v>
      </c>
      <c r="X316" s="11">
        <v>0</v>
      </c>
      <c r="Y316" s="11">
        <v>0</v>
      </c>
      <c r="Z316" s="11">
        <v>0</v>
      </c>
      <c r="AA316" s="11">
        <v>0</v>
      </c>
      <c r="AB316" s="11">
        <v>0</v>
      </c>
      <c r="AC316" s="14">
        <v>9327</v>
      </c>
      <c r="AD316" s="42">
        <v>415.16865015546261</v>
      </c>
      <c r="AE316">
        <v>25</v>
      </c>
    </row>
    <row r="317" spans="1:31" x14ac:dyDescent="0.25">
      <c r="A317" s="35" t="s">
        <v>628</v>
      </c>
      <c r="B317" s="35">
        <v>16</v>
      </c>
      <c r="C317" s="35" t="s">
        <v>629</v>
      </c>
      <c r="D317" s="35" t="s">
        <v>590</v>
      </c>
      <c r="E317" s="35" t="s">
        <v>1126</v>
      </c>
      <c r="F317" s="11">
        <v>0</v>
      </c>
      <c r="G317" s="11">
        <v>5163941</v>
      </c>
      <c r="H317" s="11">
        <v>269371.21999999997</v>
      </c>
      <c r="I317" s="11">
        <v>26751</v>
      </c>
      <c r="J317" s="11">
        <v>987</v>
      </c>
      <c r="K317" s="11">
        <f t="shared" si="17"/>
        <v>5461050.2199999997</v>
      </c>
      <c r="L317" s="36">
        <v>0</v>
      </c>
      <c r="M317" s="11">
        <f t="shared" si="16"/>
        <v>5461050.2199999997</v>
      </c>
      <c r="N317" s="12">
        <v>0</v>
      </c>
      <c r="O317" s="25"/>
      <c r="P317" s="26">
        <v>0</v>
      </c>
      <c r="Q317" s="12">
        <v>5199635.9870838635</v>
      </c>
      <c r="R317" s="12">
        <v>538742</v>
      </c>
      <c r="S317" s="27">
        <v>32942</v>
      </c>
      <c r="T317" s="27">
        <v>987</v>
      </c>
      <c r="U317" s="11">
        <f t="shared" si="18"/>
        <v>5772306.9870838635</v>
      </c>
      <c r="V317" s="11"/>
      <c r="W317" s="11">
        <f t="shared" si="19"/>
        <v>5772306.9870838635</v>
      </c>
      <c r="X317" s="11">
        <v>0</v>
      </c>
      <c r="Y317" s="11">
        <v>0</v>
      </c>
      <c r="Z317" s="11">
        <v>0</v>
      </c>
      <c r="AA317" s="11">
        <v>0</v>
      </c>
      <c r="AB317" s="11">
        <v>10536</v>
      </c>
      <c r="AC317" s="14">
        <v>46649</v>
      </c>
      <c r="AD317" s="42">
        <v>111.2923964072113</v>
      </c>
      <c r="AE317">
        <v>201</v>
      </c>
    </row>
    <row r="318" spans="1:31" x14ac:dyDescent="0.25">
      <c r="A318" s="35" t="s">
        <v>630</v>
      </c>
      <c r="B318" s="35">
        <v>18</v>
      </c>
      <c r="C318" s="35" t="s">
        <v>631</v>
      </c>
      <c r="D318" s="35" t="s">
        <v>590</v>
      </c>
      <c r="E318" s="35" t="s">
        <v>1126</v>
      </c>
      <c r="F318" s="11">
        <v>0</v>
      </c>
      <c r="G318" s="11">
        <v>2715291</v>
      </c>
      <c r="H318" s="11">
        <v>141640.12</v>
      </c>
      <c r="I318" s="11">
        <v>0</v>
      </c>
      <c r="J318" s="11">
        <v>0</v>
      </c>
      <c r="K318" s="11">
        <f t="shared" si="17"/>
        <v>2856931.12</v>
      </c>
      <c r="L318" s="36">
        <v>0</v>
      </c>
      <c r="M318" s="11">
        <f t="shared" si="16"/>
        <v>2856931.12</v>
      </c>
      <c r="N318" s="12">
        <v>0</v>
      </c>
      <c r="O318" s="25"/>
      <c r="P318" s="26">
        <v>0</v>
      </c>
      <c r="Q318" s="12">
        <v>2734060.0520038726</v>
      </c>
      <c r="R318" s="12">
        <v>283280</v>
      </c>
      <c r="S318" s="27">
        <v>0</v>
      </c>
      <c r="T318" s="27">
        <v>0</v>
      </c>
      <c r="U318" s="11">
        <f t="shared" si="18"/>
        <v>3017340.0520038726</v>
      </c>
      <c r="V318" s="11"/>
      <c r="W318" s="11">
        <f t="shared" si="19"/>
        <v>3017340.0520038726</v>
      </c>
      <c r="X318" s="11">
        <v>0</v>
      </c>
      <c r="Y318" s="11">
        <v>0</v>
      </c>
      <c r="Z318" s="11">
        <v>0</v>
      </c>
      <c r="AA318" s="11">
        <v>0</v>
      </c>
      <c r="AB318" s="11">
        <v>0</v>
      </c>
      <c r="AC318" s="14">
        <v>24243</v>
      </c>
      <c r="AD318" s="42">
        <v>112.00309367652518</v>
      </c>
      <c r="AE318">
        <v>196</v>
      </c>
    </row>
    <row r="319" spans="1:31" x14ac:dyDescent="0.25">
      <c r="A319" s="35" t="s">
        <v>632</v>
      </c>
      <c r="B319" s="35">
        <v>18</v>
      </c>
      <c r="C319" s="35" t="s">
        <v>633</v>
      </c>
      <c r="D319" s="35" t="s">
        <v>590</v>
      </c>
      <c r="E319" s="35" t="s">
        <v>1126</v>
      </c>
      <c r="F319" s="11">
        <v>25283</v>
      </c>
      <c r="G319" s="11">
        <v>800008</v>
      </c>
      <c r="H319" s="11">
        <v>43050.38</v>
      </c>
      <c r="I319" s="11">
        <v>0</v>
      </c>
      <c r="J319" s="11">
        <v>0</v>
      </c>
      <c r="K319" s="11">
        <f t="shared" si="17"/>
        <v>868341.38</v>
      </c>
      <c r="L319" s="36">
        <v>0</v>
      </c>
      <c r="M319" s="11">
        <f t="shared" si="16"/>
        <v>868341.38</v>
      </c>
      <c r="N319" s="12">
        <v>0</v>
      </c>
      <c r="O319" s="25"/>
      <c r="P319" s="26">
        <v>0</v>
      </c>
      <c r="Q319" s="12">
        <v>830995.70336230192</v>
      </c>
      <c r="R319" s="12">
        <v>86101</v>
      </c>
      <c r="S319" s="27">
        <v>0</v>
      </c>
      <c r="T319" s="27">
        <v>0</v>
      </c>
      <c r="U319" s="11">
        <f t="shared" si="18"/>
        <v>917096.70336230192</v>
      </c>
      <c r="V319" s="11"/>
      <c r="W319" s="11">
        <f t="shared" si="19"/>
        <v>917096.70336230192</v>
      </c>
      <c r="X319" s="11">
        <v>0</v>
      </c>
      <c r="Y319" s="11">
        <v>0</v>
      </c>
      <c r="Z319" s="11">
        <v>0</v>
      </c>
      <c r="AA319" s="11">
        <v>0</v>
      </c>
      <c r="AB319" s="11">
        <v>0</v>
      </c>
      <c r="AC319" s="14">
        <v>15957</v>
      </c>
      <c r="AD319" s="42">
        <v>51.71968415115623</v>
      </c>
      <c r="AE319">
        <v>551</v>
      </c>
    </row>
    <row r="320" spans="1:31" x14ac:dyDescent="0.25">
      <c r="A320" s="35" t="s">
        <v>634</v>
      </c>
      <c r="B320" s="35">
        <v>14</v>
      </c>
      <c r="C320" s="35" t="s">
        <v>635</v>
      </c>
      <c r="D320" s="35" t="s">
        <v>590</v>
      </c>
      <c r="E320" s="35" t="s">
        <v>1126</v>
      </c>
      <c r="F320" s="11">
        <v>0</v>
      </c>
      <c r="G320" s="11">
        <v>715651</v>
      </c>
      <c r="H320" s="11">
        <v>37331.14</v>
      </c>
      <c r="I320" s="11">
        <v>0</v>
      </c>
      <c r="J320" s="11">
        <v>0</v>
      </c>
      <c r="K320" s="11">
        <f t="shared" si="17"/>
        <v>752982.14</v>
      </c>
      <c r="L320" s="36">
        <v>0</v>
      </c>
      <c r="M320" s="11">
        <f t="shared" si="16"/>
        <v>752982.14</v>
      </c>
      <c r="N320" s="12">
        <v>0</v>
      </c>
      <c r="O320" s="25"/>
      <c r="P320" s="26">
        <v>0</v>
      </c>
      <c r="Q320" s="12">
        <v>720597.83289401524</v>
      </c>
      <c r="R320" s="12">
        <v>74662</v>
      </c>
      <c r="S320" s="27">
        <v>0</v>
      </c>
      <c r="T320" s="27">
        <v>0</v>
      </c>
      <c r="U320" s="11">
        <f t="shared" si="18"/>
        <v>795259.83289401524</v>
      </c>
      <c r="V320" s="11"/>
      <c r="W320" s="11">
        <f t="shared" si="19"/>
        <v>795259.83289401524</v>
      </c>
      <c r="X320" s="11">
        <v>0</v>
      </c>
      <c r="Y320" s="11">
        <v>0</v>
      </c>
      <c r="Z320" s="11">
        <v>0</v>
      </c>
      <c r="AA320" s="11">
        <v>0</v>
      </c>
      <c r="AB320" s="11">
        <v>0</v>
      </c>
      <c r="AC320" s="14">
        <v>8083</v>
      </c>
      <c r="AD320" s="42">
        <v>88.537795373005068</v>
      </c>
      <c r="AE320">
        <v>340</v>
      </c>
    </row>
    <row r="321" spans="1:31" x14ac:dyDescent="0.25">
      <c r="A321" s="35" t="s">
        <v>636</v>
      </c>
      <c r="B321" s="35">
        <v>19</v>
      </c>
      <c r="C321" s="35" t="s">
        <v>637</v>
      </c>
      <c r="D321" s="35" t="s">
        <v>590</v>
      </c>
      <c r="E321" s="35" t="s">
        <v>1127</v>
      </c>
      <c r="F321" s="11">
        <v>0</v>
      </c>
      <c r="G321" s="11">
        <v>23234069</v>
      </c>
      <c r="H321" s="11">
        <v>1211979.27</v>
      </c>
      <c r="I321" s="11">
        <v>0</v>
      </c>
      <c r="J321" s="11">
        <v>0</v>
      </c>
      <c r="K321" s="11">
        <f t="shared" si="17"/>
        <v>24446048.27</v>
      </c>
      <c r="L321" s="36">
        <v>0</v>
      </c>
      <c r="M321" s="11">
        <f t="shared" si="16"/>
        <v>24446048.27</v>
      </c>
      <c r="N321" s="12">
        <v>0</v>
      </c>
      <c r="O321" s="25"/>
      <c r="P321" s="26">
        <v>0</v>
      </c>
      <c r="Q321" s="12">
        <v>23394671.104644611</v>
      </c>
      <c r="R321" s="12">
        <v>2423959</v>
      </c>
      <c r="S321" s="27">
        <v>0</v>
      </c>
      <c r="T321" s="27">
        <v>0</v>
      </c>
      <c r="U321" s="11">
        <f t="shared" si="18"/>
        <v>25818630.104644611</v>
      </c>
      <c r="V321" s="11"/>
      <c r="W321" s="11">
        <f t="shared" si="19"/>
        <v>25818630.104644611</v>
      </c>
      <c r="X321" s="11">
        <v>0</v>
      </c>
      <c r="Y321" s="11">
        <v>0</v>
      </c>
      <c r="Z321" s="11">
        <v>0</v>
      </c>
      <c r="AA321" s="11">
        <v>0</v>
      </c>
      <c r="AB321" s="11">
        <v>36514</v>
      </c>
      <c r="AC321" s="14">
        <v>103212</v>
      </c>
      <c r="AD321" s="42">
        <v>225.11015192031934</v>
      </c>
      <c r="AE321">
        <v>53</v>
      </c>
    </row>
    <row r="322" spans="1:31" x14ac:dyDescent="0.25">
      <c r="A322" s="35" t="s">
        <v>638</v>
      </c>
      <c r="B322" s="35">
        <v>11</v>
      </c>
      <c r="C322" s="35" t="s">
        <v>639</v>
      </c>
      <c r="D322" s="35" t="s">
        <v>640</v>
      </c>
      <c r="E322" s="35" t="s">
        <v>1126</v>
      </c>
      <c r="F322" s="11">
        <v>0</v>
      </c>
      <c r="G322" s="11">
        <v>196033</v>
      </c>
      <c r="H322" s="11">
        <v>10225.84</v>
      </c>
      <c r="I322" s="11">
        <v>0</v>
      </c>
      <c r="J322" s="11">
        <v>0</v>
      </c>
      <c r="K322" s="11">
        <f t="shared" si="17"/>
        <v>206258.84</v>
      </c>
      <c r="L322" s="36">
        <v>0</v>
      </c>
      <c r="M322" s="11">
        <f t="shared" ref="M322:M385" si="20">SUM(K322,L322)</f>
        <v>206258.84</v>
      </c>
      <c r="N322" s="12">
        <v>0</v>
      </c>
      <c r="O322" s="25"/>
      <c r="P322" s="26">
        <v>0</v>
      </c>
      <c r="Q322" s="12">
        <v>197388.04944828205</v>
      </c>
      <c r="R322" s="12">
        <v>20452</v>
      </c>
      <c r="S322" s="27">
        <v>0</v>
      </c>
      <c r="T322" s="27">
        <v>0</v>
      </c>
      <c r="U322" s="11">
        <f t="shared" si="18"/>
        <v>217840.04944828205</v>
      </c>
      <c r="V322" s="11"/>
      <c r="W322" s="11">
        <f t="shared" si="19"/>
        <v>217840.04944828205</v>
      </c>
      <c r="X322" s="11">
        <v>0</v>
      </c>
      <c r="Y322" s="11">
        <v>0</v>
      </c>
      <c r="Z322" s="11">
        <v>0</v>
      </c>
      <c r="AA322" s="11">
        <v>0</v>
      </c>
      <c r="AB322" s="11">
        <v>0</v>
      </c>
      <c r="AC322" s="14">
        <v>470</v>
      </c>
      <c r="AD322" s="42">
        <v>417.09148936170214</v>
      </c>
      <c r="AE322">
        <v>24</v>
      </c>
    </row>
    <row r="323" spans="1:31" x14ac:dyDescent="0.25">
      <c r="A323" s="35" t="s">
        <v>641</v>
      </c>
      <c r="B323" s="35">
        <v>12</v>
      </c>
      <c r="C323" s="35" t="s">
        <v>642</v>
      </c>
      <c r="D323" s="35" t="s">
        <v>640</v>
      </c>
      <c r="E323" s="35" t="s">
        <v>1126</v>
      </c>
      <c r="F323" s="11">
        <v>0</v>
      </c>
      <c r="G323" s="11">
        <v>131595</v>
      </c>
      <c r="H323" s="11">
        <v>6864.51</v>
      </c>
      <c r="I323" s="11">
        <v>0</v>
      </c>
      <c r="J323" s="11">
        <v>0</v>
      </c>
      <c r="K323" s="11">
        <f t="shared" ref="K323:K386" si="21">SUM(F323:J323)</f>
        <v>138459.51</v>
      </c>
      <c r="L323" s="36">
        <v>0</v>
      </c>
      <c r="M323" s="11">
        <f t="shared" si="20"/>
        <v>138459.51</v>
      </c>
      <c r="N323" s="12">
        <v>0</v>
      </c>
      <c r="O323" s="25"/>
      <c r="P323" s="26">
        <v>0</v>
      </c>
      <c r="Q323" s="12">
        <v>132504.63119549604</v>
      </c>
      <c r="R323" s="12">
        <v>13729</v>
      </c>
      <c r="S323" s="27">
        <v>0</v>
      </c>
      <c r="T323" s="27">
        <v>0</v>
      </c>
      <c r="U323" s="11">
        <f t="shared" ref="U323:U386" si="22">SUM(P323:T323)</f>
        <v>146233.63119549604</v>
      </c>
      <c r="V323" s="11"/>
      <c r="W323" s="11">
        <f t="shared" ref="W323:W386" si="23">SUM(U323:V323)</f>
        <v>146233.63119549604</v>
      </c>
      <c r="X323" s="11">
        <v>0</v>
      </c>
      <c r="Y323" s="11">
        <v>0</v>
      </c>
      <c r="Z323" s="11">
        <v>0</v>
      </c>
      <c r="AA323" s="11">
        <v>0</v>
      </c>
      <c r="AB323" s="11">
        <v>0</v>
      </c>
      <c r="AC323" s="14">
        <v>1736</v>
      </c>
      <c r="AD323" s="42">
        <v>75.803571428571431</v>
      </c>
      <c r="AE323">
        <v>435</v>
      </c>
    </row>
    <row r="324" spans="1:31" x14ac:dyDescent="0.25">
      <c r="A324" s="35" t="s">
        <v>643</v>
      </c>
      <c r="B324" s="35">
        <v>11</v>
      </c>
      <c r="C324" s="35" t="s">
        <v>644</v>
      </c>
      <c r="D324" s="35" t="s">
        <v>640</v>
      </c>
      <c r="E324" s="35" t="s">
        <v>1126</v>
      </c>
      <c r="F324" s="11">
        <v>4272419</v>
      </c>
      <c r="G324" s="11">
        <v>9220425</v>
      </c>
      <c r="H324" s="11">
        <v>703839.15</v>
      </c>
      <c r="I324" s="11">
        <v>0</v>
      </c>
      <c r="J324" s="11">
        <v>0</v>
      </c>
      <c r="K324" s="11">
        <f t="shared" si="21"/>
        <v>14196683.15</v>
      </c>
      <c r="L324" s="36">
        <v>0</v>
      </c>
      <c r="M324" s="11">
        <f t="shared" si="20"/>
        <v>14196683.15</v>
      </c>
      <c r="N324" s="12">
        <v>0</v>
      </c>
      <c r="O324" s="25"/>
      <c r="P324" s="26">
        <v>0</v>
      </c>
      <c r="Q324" s="12">
        <v>13586111.311207581</v>
      </c>
      <c r="R324" s="12">
        <v>1407678</v>
      </c>
      <c r="S324" s="27">
        <v>0</v>
      </c>
      <c r="T324" s="27">
        <v>0</v>
      </c>
      <c r="U324" s="11">
        <f t="shared" si="22"/>
        <v>14993789.311207581</v>
      </c>
      <c r="V324" s="11"/>
      <c r="W324" s="11">
        <f t="shared" si="23"/>
        <v>14993789.311207581</v>
      </c>
      <c r="X324" s="11">
        <v>221766</v>
      </c>
      <c r="Y324" s="11">
        <v>0</v>
      </c>
      <c r="Z324" s="11">
        <v>87505</v>
      </c>
      <c r="AA324" s="11">
        <v>134261</v>
      </c>
      <c r="AB324" s="11">
        <v>0</v>
      </c>
      <c r="AC324" s="14">
        <v>15194</v>
      </c>
      <c r="AD324" s="42">
        <v>888.03764643938393</v>
      </c>
      <c r="AE324">
        <v>7</v>
      </c>
    </row>
    <row r="325" spans="1:31" x14ac:dyDescent="0.25">
      <c r="A325" s="35" t="s">
        <v>645</v>
      </c>
      <c r="B325" s="35">
        <v>13</v>
      </c>
      <c r="C325" s="35" t="s">
        <v>646</v>
      </c>
      <c r="D325" s="35" t="s">
        <v>640</v>
      </c>
      <c r="E325" s="35" t="s">
        <v>1126</v>
      </c>
      <c r="F325" s="11">
        <v>0</v>
      </c>
      <c r="G325" s="11">
        <v>325117</v>
      </c>
      <c r="H325" s="11">
        <v>16959.37</v>
      </c>
      <c r="I325" s="11">
        <v>0</v>
      </c>
      <c r="J325" s="11">
        <v>0</v>
      </c>
      <c r="K325" s="11">
        <f t="shared" si="21"/>
        <v>342076.37</v>
      </c>
      <c r="L325" s="36">
        <v>0</v>
      </c>
      <c r="M325" s="11">
        <f t="shared" si="20"/>
        <v>342076.37</v>
      </c>
      <c r="N325" s="12">
        <v>0</v>
      </c>
      <c r="O325" s="25"/>
      <c r="P325" s="26">
        <v>0</v>
      </c>
      <c r="Q325" s="12">
        <v>327364.32372344</v>
      </c>
      <c r="R325" s="12">
        <v>33919</v>
      </c>
      <c r="S325" s="27">
        <v>0</v>
      </c>
      <c r="T325" s="27">
        <v>0</v>
      </c>
      <c r="U325" s="11">
        <f t="shared" si="22"/>
        <v>361283.32372344</v>
      </c>
      <c r="V325" s="11"/>
      <c r="W325" s="11">
        <f t="shared" si="23"/>
        <v>361283.32372344</v>
      </c>
      <c r="X325" s="11">
        <v>0</v>
      </c>
      <c r="Y325" s="11">
        <v>0</v>
      </c>
      <c r="Z325" s="11">
        <v>0</v>
      </c>
      <c r="AA325" s="11">
        <v>0</v>
      </c>
      <c r="AB325" s="11">
        <v>0</v>
      </c>
      <c r="AC325" s="14">
        <v>4417</v>
      </c>
      <c r="AD325" s="42">
        <v>73.605841068598593</v>
      </c>
      <c r="AE325">
        <v>450</v>
      </c>
    </row>
    <row r="326" spans="1:31" x14ac:dyDescent="0.25">
      <c r="A326" s="35" t="s">
        <v>647</v>
      </c>
      <c r="B326" s="35">
        <v>30</v>
      </c>
      <c r="C326" s="35" t="s">
        <v>648</v>
      </c>
      <c r="D326" s="35" t="s">
        <v>640</v>
      </c>
      <c r="E326" s="35" t="s">
        <v>1126</v>
      </c>
      <c r="F326" s="11">
        <v>0</v>
      </c>
      <c r="G326" s="11">
        <v>146125</v>
      </c>
      <c r="H326" s="11">
        <v>7622.45</v>
      </c>
      <c r="I326" s="11">
        <v>0</v>
      </c>
      <c r="J326" s="11">
        <v>0</v>
      </c>
      <c r="K326" s="11">
        <f t="shared" si="21"/>
        <v>153747.45000000001</v>
      </c>
      <c r="L326" s="36">
        <v>0</v>
      </c>
      <c r="M326" s="11">
        <f t="shared" si="20"/>
        <v>153747.45000000001</v>
      </c>
      <c r="N326" s="12">
        <v>0</v>
      </c>
      <c r="O326" s="25"/>
      <c r="P326" s="26">
        <v>0</v>
      </c>
      <c r="Q326" s="12">
        <v>147135.06769589923</v>
      </c>
      <c r="R326" s="12">
        <v>15245</v>
      </c>
      <c r="S326" s="27">
        <v>0</v>
      </c>
      <c r="T326" s="27">
        <v>0</v>
      </c>
      <c r="U326" s="11">
        <f t="shared" si="22"/>
        <v>162380.06769589923</v>
      </c>
      <c r="V326" s="11"/>
      <c r="W326" s="11">
        <f t="shared" si="23"/>
        <v>162380.06769589923</v>
      </c>
      <c r="X326" s="11">
        <v>0</v>
      </c>
      <c r="Y326" s="11">
        <v>0</v>
      </c>
      <c r="Z326" s="11">
        <v>0</v>
      </c>
      <c r="AA326" s="11">
        <v>0</v>
      </c>
      <c r="AB326" s="11">
        <v>0</v>
      </c>
      <c r="AC326" s="14">
        <v>1912</v>
      </c>
      <c r="AD326" s="42">
        <v>76.42520920502092</v>
      </c>
      <c r="AE326">
        <v>430</v>
      </c>
    </row>
    <row r="327" spans="1:31" x14ac:dyDescent="0.25">
      <c r="A327" s="35" t="s">
        <v>649</v>
      </c>
      <c r="B327" s="35">
        <v>30</v>
      </c>
      <c r="C327" s="35" t="s">
        <v>650</v>
      </c>
      <c r="D327" s="35" t="s">
        <v>640</v>
      </c>
      <c r="E327" s="35" t="s">
        <v>1126</v>
      </c>
      <c r="F327" s="11">
        <v>0</v>
      </c>
      <c r="G327" s="11">
        <v>423499</v>
      </c>
      <c r="H327" s="11">
        <v>22091.35</v>
      </c>
      <c r="I327" s="11">
        <v>0</v>
      </c>
      <c r="J327" s="11">
        <v>0</v>
      </c>
      <c r="K327" s="11">
        <f t="shared" si="21"/>
        <v>445590.35</v>
      </c>
      <c r="L327" s="36">
        <v>0</v>
      </c>
      <c r="M327" s="11">
        <f t="shared" si="20"/>
        <v>445590.35</v>
      </c>
      <c r="N327" s="12">
        <v>0</v>
      </c>
      <c r="O327" s="25"/>
      <c r="P327" s="26">
        <v>0</v>
      </c>
      <c r="Q327" s="12">
        <v>426426.37491288711</v>
      </c>
      <c r="R327" s="12">
        <v>44183</v>
      </c>
      <c r="S327" s="27">
        <v>0</v>
      </c>
      <c r="T327" s="27">
        <v>0</v>
      </c>
      <c r="U327" s="11">
        <f t="shared" si="22"/>
        <v>470609.37491288711</v>
      </c>
      <c r="V327" s="11"/>
      <c r="W327" s="11">
        <f t="shared" si="23"/>
        <v>470609.37491288711</v>
      </c>
      <c r="X327" s="11">
        <v>0</v>
      </c>
      <c r="Y327" s="11">
        <v>0</v>
      </c>
      <c r="Z327" s="11">
        <v>0</v>
      </c>
      <c r="AA327" s="11">
        <v>0</v>
      </c>
      <c r="AB327" s="11">
        <v>0</v>
      </c>
      <c r="AC327" s="14">
        <v>5881</v>
      </c>
      <c r="AD327" s="42">
        <v>72.011392620302672</v>
      </c>
      <c r="AE327">
        <v>464</v>
      </c>
    </row>
    <row r="328" spans="1:31" x14ac:dyDescent="0.25">
      <c r="A328" s="35" t="s">
        <v>651</v>
      </c>
      <c r="B328" s="35">
        <v>30</v>
      </c>
      <c r="C328" s="35" t="s">
        <v>652</v>
      </c>
      <c r="D328" s="35" t="s">
        <v>640</v>
      </c>
      <c r="E328" s="35" t="s">
        <v>1126</v>
      </c>
      <c r="F328" s="11">
        <v>0</v>
      </c>
      <c r="G328" s="11">
        <v>355290</v>
      </c>
      <c r="H328" s="11">
        <v>18533.310000000001</v>
      </c>
      <c r="I328" s="11">
        <v>0</v>
      </c>
      <c r="J328" s="11">
        <v>0</v>
      </c>
      <c r="K328" s="11">
        <f t="shared" si="21"/>
        <v>373823.31</v>
      </c>
      <c r="L328" s="36">
        <v>0</v>
      </c>
      <c r="M328" s="11">
        <f t="shared" si="20"/>
        <v>373823.31</v>
      </c>
      <c r="N328" s="12">
        <v>0</v>
      </c>
      <c r="O328" s="25"/>
      <c r="P328" s="26">
        <v>0</v>
      </c>
      <c r="Q328" s="12">
        <v>357745.89017400198</v>
      </c>
      <c r="R328" s="12">
        <v>37067</v>
      </c>
      <c r="S328" s="27">
        <v>0</v>
      </c>
      <c r="T328" s="27">
        <v>0</v>
      </c>
      <c r="U328" s="11">
        <f t="shared" si="22"/>
        <v>394812.89017400198</v>
      </c>
      <c r="V328" s="11"/>
      <c r="W328" s="11">
        <f t="shared" si="23"/>
        <v>394812.89017400198</v>
      </c>
      <c r="X328" s="11">
        <v>0</v>
      </c>
      <c r="Y328" s="11">
        <v>0</v>
      </c>
      <c r="Z328" s="11">
        <v>0</v>
      </c>
      <c r="AA328" s="11">
        <v>0</v>
      </c>
      <c r="AB328" s="11">
        <v>0</v>
      </c>
      <c r="AC328" s="14">
        <v>4273</v>
      </c>
      <c r="AD328" s="42">
        <v>83.147671425228182</v>
      </c>
      <c r="AE328">
        <v>378</v>
      </c>
    </row>
    <row r="329" spans="1:31" x14ac:dyDescent="0.25">
      <c r="A329" s="35" t="s">
        <v>653</v>
      </c>
      <c r="B329" s="35">
        <v>30</v>
      </c>
      <c r="C329" s="35" t="s">
        <v>654</v>
      </c>
      <c r="D329" s="35" t="s">
        <v>640</v>
      </c>
      <c r="E329" s="35" t="s">
        <v>1126</v>
      </c>
      <c r="F329" s="11">
        <v>0</v>
      </c>
      <c r="G329" s="11">
        <v>296018</v>
      </c>
      <c r="H329" s="11">
        <v>15441.45</v>
      </c>
      <c r="I329" s="11">
        <v>0</v>
      </c>
      <c r="J329" s="11">
        <v>0</v>
      </c>
      <c r="K329" s="11">
        <f t="shared" si="21"/>
        <v>311459.45</v>
      </c>
      <c r="L329" s="36">
        <v>0</v>
      </c>
      <c r="M329" s="11">
        <f t="shared" si="20"/>
        <v>311459.45</v>
      </c>
      <c r="N329" s="12">
        <v>0</v>
      </c>
      <c r="O329" s="25"/>
      <c r="P329" s="26">
        <v>0</v>
      </c>
      <c r="Q329" s="12">
        <v>298064.18114083627</v>
      </c>
      <c r="R329" s="12">
        <v>30883</v>
      </c>
      <c r="S329" s="27">
        <v>0</v>
      </c>
      <c r="T329" s="27">
        <v>0</v>
      </c>
      <c r="U329" s="11">
        <f t="shared" si="22"/>
        <v>328947.18114083627</v>
      </c>
      <c r="V329" s="11"/>
      <c r="W329" s="11">
        <f t="shared" si="23"/>
        <v>328947.18114083627</v>
      </c>
      <c r="X329" s="11">
        <v>0</v>
      </c>
      <c r="Y329" s="11">
        <v>0</v>
      </c>
      <c r="Z329" s="11">
        <v>0</v>
      </c>
      <c r="AA329" s="11">
        <v>0</v>
      </c>
      <c r="AB329" s="11">
        <v>0</v>
      </c>
      <c r="AC329" s="14">
        <v>4982</v>
      </c>
      <c r="AD329" s="42">
        <v>59.41750301083902</v>
      </c>
      <c r="AE329">
        <v>531</v>
      </c>
    </row>
    <row r="330" spans="1:31" x14ac:dyDescent="0.25">
      <c r="A330" s="35" t="s">
        <v>655</v>
      </c>
      <c r="B330" s="35">
        <v>11</v>
      </c>
      <c r="C330" s="35" t="s">
        <v>656</v>
      </c>
      <c r="D330" s="35" t="s">
        <v>640</v>
      </c>
      <c r="E330" s="35" t="s">
        <v>1126</v>
      </c>
      <c r="F330" s="11">
        <v>0</v>
      </c>
      <c r="G330" s="11">
        <v>1952550</v>
      </c>
      <c r="H330" s="11">
        <v>101852.59</v>
      </c>
      <c r="I330" s="11">
        <v>0</v>
      </c>
      <c r="J330" s="11">
        <v>28388</v>
      </c>
      <c r="K330" s="11">
        <f t="shared" si="21"/>
        <v>2082790.59</v>
      </c>
      <c r="L330" s="36">
        <v>0</v>
      </c>
      <c r="M330" s="11">
        <f t="shared" si="20"/>
        <v>2082790.59</v>
      </c>
      <c r="N330" s="12">
        <v>0</v>
      </c>
      <c r="O330" s="25"/>
      <c r="P330" s="26">
        <v>0</v>
      </c>
      <c r="Q330" s="12">
        <v>1966046.7163704229</v>
      </c>
      <c r="R330" s="12">
        <v>203705</v>
      </c>
      <c r="S330" s="27">
        <v>0</v>
      </c>
      <c r="T330" s="27">
        <v>28388</v>
      </c>
      <c r="U330" s="11">
        <f t="shared" si="22"/>
        <v>2198139.7163704229</v>
      </c>
      <c r="V330" s="11"/>
      <c r="W330" s="11">
        <f t="shared" si="23"/>
        <v>2198139.7163704229</v>
      </c>
      <c r="X330" s="11">
        <v>0</v>
      </c>
      <c r="Y330" s="11">
        <v>0</v>
      </c>
      <c r="Z330" s="11">
        <v>0</v>
      </c>
      <c r="AA330" s="11">
        <v>0</v>
      </c>
      <c r="AB330" s="11">
        <v>0</v>
      </c>
      <c r="AC330" s="14">
        <v>9953</v>
      </c>
      <c r="AD330" s="42">
        <v>199.02923741585451</v>
      </c>
      <c r="AE330">
        <v>68</v>
      </c>
    </row>
    <row r="331" spans="1:31" x14ac:dyDescent="0.25">
      <c r="A331" s="35" t="s">
        <v>657</v>
      </c>
      <c r="B331" s="35">
        <v>11</v>
      </c>
      <c r="C331" s="35" t="s">
        <v>658</v>
      </c>
      <c r="D331" s="35" t="s">
        <v>640</v>
      </c>
      <c r="E331" s="35" t="s">
        <v>1126</v>
      </c>
      <c r="F331" s="11">
        <v>0</v>
      </c>
      <c r="G331" s="11">
        <v>455315</v>
      </c>
      <c r="H331" s="11">
        <v>23751</v>
      </c>
      <c r="I331" s="11">
        <v>0</v>
      </c>
      <c r="J331" s="11">
        <v>0</v>
      </c>
      <c r="K331" s="11">
        <f t="shared" si="21"/>
        <v>479066</v>
      </c>
      <c r="L331" s="36">
        <v>0</v>
      </c>
      <c r="M331" s="11">
        <f t="shared" si="20"/>
        <v>479066</v>
      </c>
      <c r="N331" s="12">
        <v>0</v>
      </c>
      <c r="O331" s="25"/>
      <c r="P331" s="26">
        <v>0</v>
      </c>
      <c r="Q331" s="12">
        <v>458462.2983607073</v>
      </c>
      <c r="R331" s="12">
        <v>47502</v>
      </c>
      <c r="S331" s="27">
        <v>0</v>
      </c>
      <c r="T331" s="27">
        <v>0</v>
      </c>
      <c r="U331" s="11">
        <f t="shared" si="22"/>
        <v>505964.2983607073</v>
      </c>
      <c r="V331" s="11"/>
      <c r="W331" s="11">
        <f t="shared" si="23"/>
        <v>505964.2983607073</v>
      </c>
      <c r="X331" s="11">
        <v>0</v>
      </c>
      <c r="Y331" s="11">
        <v>0</v>
      </c>
      <c r="Z331" s="11">
        <v>0</v>
      </c>
      <c r="AA331" s="11">
        <v>0</v>
      </c>
      <c r="AB331" s="11">
        <v>0</v>
      </c>
      <c r="AC331" s="14">
        <v>895</v>
      </c>
      <c r="AD331" s="42">
        <v>508.73184357541902</v>
      </c>
      <c r="AE331">
        <v>16</v>
      </c>
    </row>
    <row r="332" spans="1:31" x14ac:dyDescent="0.25">
      <c r="A332" s="35" t="s">
        <v>659</v>
      </c>
      <c r="B332" s="35">
        <v>11</v>
      </c>
      <c r="C332" s="35" t="s">
        <v>660</v>
      </c>
      <c r="D332" s="35" t="s">
        <v>640</v>
      </c>
      <c r="E332" s="35" t="s">
        <v>1126</v>
      </c>
      <c r="F332" s="11">
        <v>0</v>
      </c>
      <c r="G332" s="11">
        <v>1464615</v>
      </c>
      <c r="H332" s="11">
        <v>76400.009999999995</v>
      </c>
      <c r="I332" s="11">
        <v>0</v>
      </c>
      <c r="J332" s="11">
        <v>0</v>
      </c>
      <c r="K332" s="11">
        <f t="shared" si="21"/>
        <v>1541015.01</v>
      </c>
      <c r="L332" s="36">
        <v>0</v>
      </c>
      <c r="M332" s="11">
        <f t="shared" si="20"/>
        <v>1541015.01</v>
      </c>
      <c r="N332" s="12">
        <v>0</v>
      </c>
      <c r="O332" s="25"/>
      <c r="P332" s="26">
        <v>0</v>
      </c>
      <c r="Q332" s="12">
        <v>1474738.9370294572</v>
      </c>
      <c r="R332" s="12">
        <v>152800</v>
      </c>
      <c r="S332" s="27">
        <v>0</v>
      </c>
      <c r="T332" s="27">
        <v>0</v>
      </c>
      <c r="U332" s="11">
        <f t="shared" si="22"/>
        <v>1627538.9370294572</v>
      </c>
      <c r="V332" s="11"/>
      <c r="W332" s="11">
        <f t="shared" si="23"/>
        <v>1627538.9370294572</v>
      </c>
      <c r="X332" s="11">
        <v>0</v>
      </c>
      <c r="Y332" s="11">
        <v>0</v>
      </c>
      <c r="Z332" s="11">
        <v>0</v>
      </c>
      <c r="AA332" s="11">
        <v>0</v>
      </c>
      <c r="AB332" s="11">
        <v>0</v>
      </c>
      <c r="AC332" s="14">
        <v>13593</v>
      </c>
      <c r="AD332" s="42">
        <v>107.7477378062238</v>
      </c>
      <c r="AE332">
        <v>213</v>
      </c>
    </row>
    <row r="333" spans="1:31" x14ac:dyDescent="0.25">
      <c r="A333" s="35" t="s">
        <v>661</v>
      </c>
      <c r="B333" s="35">
        <v>12</v>
      </c>
      <c r="C333" s="35" t="s">
        <v>662</v>
      </c>
      <c r="D333" s="35" t="s">
        <v>640</v>
      </c>
      <c r="E333" s="35" t="s">
        <v>1126</v>
      </c>
      <c r="F333" s="11">
        <v>0</v>
      </c>
      <c r="G333" s="11">
        <v>142206</v>
      </c>
      <c r="H333" s="11">
        <v>7418.02</v>
      </c>
      <c r="I333" s="11">
        <v>0</v>
      </c>
      <c r="J333" s="11">
        <v>0</v>
      </c>
      <c r="K333" s="11">
        <f t="shared" si="21"/>
        <v>149624.01999999999</v>
      </c>
      <c r="L333" s="36">
        <v>0</v>
      </c>
      <c r="M333" s="11">
        <f t="shared" si="20"/>
        <v>149624.01999999999</v>
      </c>
      <c r="N333" s="12">
        <v>0</v>
      </c>
      <c r="O333" s="25"/>
      <c r="P333" s="26">
        <v>0</v>
      </c>
      <c r="Q333" s="12">
        <v>143188.97818144085</v>
      </c>
      <c r="R333" s="12">
        <v>14836</v>
      </c>
      <c r="S333" s="27">
        <v>0</v>
      </c>
      <c r="T333" s="27">
        <v>0</v>
      </c>
      <c r="U333" s="11">
        <f t="shared" si="22"/>
        <v>158024.97818144085</v>
      </c>
      <c r="V333" s="11"/>
      <c r="W333" s="11">
        <f t="shared" si="23"/>
        <v>158024.97818144085</v>
      </c>
      <c r="X333" s="11">
        <v>20816</v>
      </c>
      <c r="Y333" s="11">
        <v>3652</v>
      </c>
      <c r="Z333" s="11">
        <v>8530</v>
      </c>
      <c r="AA333" s="11">
        <v>8634</v>
      </c>
      <c r="AB333" s="11">
        <v>444</v>
      </c>
      <c r="AC333" s="14">
        <v>2355</v>
      </c>
      <c r="AD333" s="42">
        <v>60.384713375796181</v>
      </c>
      <c r="AE333">
        <v>529</v>
      </c>
    </row>
    <row r="334" spans="1:31" x14ac:dyDescent="0.25">
      <c r="A334" s="35" t="s">
        <v>663</v>
      </c>
      <c r="B334" s="35">
        <v>13</v>
      </c>
      <c r="C334" s="35" t="s">
        <v>664</v>
      </c>
      <c r="D334" s="35" t="s">
        <v>640</v>
      </c>
      <c r="E334" s="35" t="s">
        <v>1126</v>
      </c>
      <c r="F334" s="11">
        <v>0</v>
      </c>
      <c r="G334" s="11">
        <v>454580</v>
      </c>
      <c r="H334" s="11">
        <v>23712.66</v>
      </c>
      <c r="I334" s="11">
        <v>0</v>
      </c>
      <c r="J334" s="11">
        <v>0</v>
      </c>
      <c r="K334" s="11">
        <f t="shared" si="21"/>
        <v>478292.66</v>
      </c>
      <c r="L334" s="36">
        <v>0</v>
      </c>
      <c r="M334" s="11">
        <f t="shared" si="20"/>
        <v>478292.66</v>
      </c>
      <c r="N334" s="12">
        <v>0</v>
      </c>
      <c r="O334" s="25"/>
      <c r="P334" s="26">
        <v>0</v>
      </c>
      <c r="Q334" s="12">
        <v>457722.21778068005</v>
      </c>
      <c r="R334" s="12">
        <v>47425</v>
      </c>
      <c r="S334" s="27">
        <v>0</v>
      </c>
      <c r="T334" s="27">
        <v>0</v>
      </c>
      <c r="U334" s="11">
        <f t="shared" si="22"/>
        <v>505147.21778068005</v>
      </c>
      <c r="V334" s="11"/>
      <c r="W334" s="11">
        <f t="shared" si="23"/>
        <v>505147.21778068005</v>
      </c>
      <c r="X334" s="11">
        <v>0</v>
      </c>
      <c r="Y334" s="11">
        <v>0</v>
      </c>
      <c r="Z334" s="11">
        <v>0</v>
      </c>
      <c r="AA334" s="11">
        <v>0</v>
      </c>
      <c r="AB334" s="11">
        <v>0</v>
      </c>
      <c r="AC334" s="14">
        <v>6204</v>
      </c>
      <c r="AD334" s="42">
        <v>73.272082527401679</v>
      </c>
      <c r="AE334">
        <v>452</v>
      </c>
    </row>
    <row r="335" spans="1:31" x14ac:dyDescent="0.25">
      <c r="A335" s="35" t="s">
        <v>665</v>
      </c>
      <c r="B335" s="35">
        <v>30</v>
      </c>
      <c r="C335" s="35" t="s">
        <v>666</v>
      </c>
      <c r="D335" s="35" t="s">
        <v>640</v>
      </c>
      <c r="E335" s="35" t="s">
        <v>1126</v>
      </c>
      <c r="F335" s="11">
        <v>0</v>
      </c>
      <c r="G335" s="11">
        <v>137208</v>
      </c>
      <c r="H335" s="11">
        <v>7157.3</v>
      </c>
      <c r="I335" s="11">
        <v>0</v>
      </c>
      <c r="J335" s="11">
        <v>0</v>
      </c>
      <c r="K335" s="11">
        <f t="shared" si="21"/>
        <v>144365.29999999999</v>
      </c>
      <c r="L335" s="36">
        <v>0</v>
      </c>
      <c r="M335" s="11">
        <f t="shared" si="20"/>
        <v>144365.29999999999</v>
      </c>
      <c r="N335" s="12">
        <v>0</v>
      </c>
      <c r="O335" s="25"/>
      <c r="P335" s="26">
        <v>0</v>
      </c>
      <c r="Q335" s="12">
        <v>138156.43023725538</v>
      </c>
      <c r="R335" s="12">
        <v>14315</v>
      </c>
      <c r="S335" s="27">
        <v>0</v>
      </c>
      <c r="T335" s="27">
        <v>0</v>
      </c>
      <c r="U335" s="11">
        <f t="shared" si="22"/>
        <v>152471.43023725538</v>
      </c>
      <c r="V335" s="11"/>
      <c r="W335" s="11">
        <f t="shared" si="23"/>
        <v>152471.43023725538</v>
      </c>
      <c r="X335" s="11">
        <v>28117</v>
      </c>
      <c r="Y335" s="11">
        <v>4451</v>
      </c>
      <c r="Z335" s="11">
        <v>16278</v>
      </c>
      <c r="AA335" s="11">
        <v>7388</v>
      </c>
      <c r="AB335" s="11">
        <v>0</v>
      </c>
      <c r="AC335" s="14">
        <v>1502</v>
      </c>
      <c r="AD335" s="42">
        <v>91.350199733688413</v>
      </c>
      <c r="AE335">
        <v>316</v>
      </c>
    </row>
    <row r="336" spans="1:31" x14ac:dyDescent="0.25">
      <c r="A336" s="35" t="s">
        <v>667</v>
      </c>
      <c r="B336" s="35">
        <v>11</v>
      </c>
      <c r="C336" s="35" t="s">
        <v>668</v>
      </c>
      <c r="D336" s="35" t="s">
        <v>640</v>
      </c>
      <c r="E336" s="35" t="s">
        <v>1126</v>
      </c>
      <c r="F336" s="11">
        <v>0</v>
      </c>
      <c r="G336" s="11">
        <v>1250916</v>
      </c>
      <c r="H336" s="11">
        <v>65252.639999999999</v>
      </c>
      <c r="I336" s="11">
        <v>0</v>
      </c>
      <c r="J336" s="11">
        <v>0</v>
      </c>
      <c r="K336" s="11">
        <f t="shared" si="21"/>
        <v>1316168.6399999999</v>
      </c>
      <c r="L336" s="36">
        <v>0</v>
      </c>
      <c r="M336" s="11">
        <f t="shared" si="20"/>
        <v>1316168.6399999999</v>
      </c>
      <c r="N336" s="12">
        <v>0</v>
      </c>
      <c r="O336" s="25"/>
      <c r="P336" s="26">
        <v>0</v>
      </c>
      <c r="Q336" s="12">
        <v>1259562.7739393224</v>
      </c>
      <c r="R336" s="12">
        <v>130505</v>
      </c>
      <c r="S336" s="27">
        <v>0</v>
      </c>
      <c r="T336" s="27">
        <v>0</v>
      </c>
      <c r="U336" s="11">
        <f t="shared" si="22"/>
        <v>1390067.7739393224</v>
      </c>
      <c r="V336" s="11"/>
      <c r="W336" s="11">
        <f t="shared" si="23"/>
        <v>1390067.7739393224</v>
      </c>
      <c r="X336" s="11">
        <v>202572</v>
      </c>
      <c r="Y336" s="11">
        <v>31195</v>
      </c>
      <c r="Z336" s="11">
        <v>69855</v>
      </c>
      <c r="AA336" s="11">
        <v>101522</v>
      </c>
      <c r="AB336" s="11">
        <v>0</v>
      </c>
      <c r="AC336" s="14">
        <v>12532</v>
      </c>
      <c r="AD336" s="42">
        <v>99.817746568783917</v>
      </c>
      <c r="AE336">
        <v>261</v>
      </c>
    </row>
    <row r="337" spans="1:31" x14ac:dyDescent="0.25">
      <c r="A337" s="35" t="s">
        <v>669</v>
      </c>
      <c r="B337" s="35">
        <v>11</v>
      </c>
      <c r="C337" s="35" t="s">
        <v>670</v>
      </c>
      <c r="D337" s="35" t="s">
        <v>640</v>
      </c>
      <c r="E337" s="35" t="s">
        <v>1126</v>
      </c>
      <c r="F337" s="11">
        <v>0</v>
      </c>
      <c r="G337" s="11">
        <v>7418109</v>
      </c>
      <c r="H337" s="11">
        <v>386957.38</v>
      </c>
      <c r="I337" s="11">
        <v>18206</v>
      </c>
      <c r="J337" s="11">
        <v>0</v>
      </c>
      <c r="K337" s="11">
        <f t="shared" si="21"/>
        <v>7823272.3799999999</v>
      </c>
      <c r="L337" s="36">
        <v>0</v>
      </c>
      <c r="M337" s="11">
        <f t="shared" si="20"/>
        <v>7823272.3799999999</v>
      </c>
      <c r="N337" s="12">
        <v>0</v>
      </c>
      <c r="O337" s="25"/>
      <c r="P337" s="26">
        <v>0</v>
      </c>
      <c r="Q337" s="12">
        <v>7469385.5937762829</v>
      </c>
      <c r="R337" s="12">
        <v>773915</v>
      </c>
      <c r="S337" s="27">
        <v>22420</v>
      </c>
      <c r="T337" s="27">
        <v>0</v>
      </c>
      <c r="U337" s="11">
        <f t="shared" si="22"/>
        <v>8265720.5937762829</v>
      </c>
      <c r="V337" s="11"/>
      <c r="W337" s="11">
        <f t="shared" si="23"/>
        <v>8265720.5937762829</v>
      </c>
      <c r="X337" s="11">
        <v>1366551</v>
      </c>
      <c r="Y337" s="11">
        <v>269590</v>
      </c>
      <c r="Z337" s="11">
        <v>684749</v>
      </c>
      <c r="AA337" s="11">
        <v>412212</v>
      </c>
      <c r="AB337" s="11">
        <v>9252</v>
      </c>
      <c r="AC337" s="14">
        <v>35596</v>
      </c>
      <c r="AD337" s="42">
        <v>208.90872569951679</v>
      </c>
      <c r="AE337">
        <v>65</v>
      </c>
    </row>
    <row r="338" spans="1:31" x14ac:dyDescent="0.25">
      <c r="A338" s="35" t="s">
        <v>671</v>
      </c>
      <c r="B338" s="35">
        <v>13</v>
      </c>
      <c r="C338" s="35" t="s">
        <v>672</v>
      </c>
      <c r="D338" s="35" t="s">
        <v>640</v>
      </c>
      <c r="E338" s="35" t="s">
        <v>1126</v>
      </c>
      <c r="F338" s="11">
        <v>0</v>
      </c>
      <c r="G338" s="11">
        <v>354559</v>
      </c>
      <c r="H338" s="11">
        <v>18495.169999999998</v>
      </c>
      <c r="I338" s="11">
        <v>0</v>
      </c>
      <c r="J338" s="11">
        <v>0</v>
      </c>
      <c r="K338" s="11">
        <f t="shared" si="21"/>
        <v>373054.17</v>
      </c>
      <c r="L338" s="36">
        <v>0</v>
      </c>
      <c r="M338" s="11">
        <f t="shared" si="20"/>
        <v>373054.17</v>
      </c>
      <c r="N338" s="12">
        <v>0</v>
      </c>
      <c r="O338" s="25"/>
      <c r="P338" s="26">
        <v>0</v>
      </c>
      <c r="Q338" s="12">
        <v>357009.8372433898</v>
      </c>
      <c r="R338" s="12">
        <v>36990</v>
      </c>
      <c r="S338" s="27">
        <v>0</v>
      </c>
      <c r="T338" s="27">
        <v>0</v>
      </c>
      <c r="U338" s="11">
        <f t="shared" si="22"/>
        <v>393999.8372433898</v>
      </c>
      <c r="V338" s="11"/>
      <c r="W338" s="11">
        <f t="shared" si="23"/>
        <v>393999.8372433898</v>
      </c>
      <c r="X338" s="11">
        <v>0</v>
      </c>
      <c r="Y338" s="11">
        <v>0</v>
      </c>
      <c r="Z338" s="11">
        <v>0</v>
      </c>
      <c r="AA338" s="11">
        <v>0</v>
      </c>
      <c r="AB338" s="11">
        <v>0</v>
      </c>
      <c r="AC338" s="14">
        <v>4636</v>
      </c>
      <c r="AD338" s="42">
        <v>76.479508196721312</v>
      </c>
      <c r="AE338">
        <v>429</v>
      </c>
    </row>
    <row r="339" spans="1:31" x14ac:dyDescent="0.25">
      <c r="A339" s="35" t="s">
        <v>673</v>
      </c>
      <c r="B339" s="35">
        <v>13</v>
      </c>
      <c r="C339" s="35" t="s">
        <v>674</v>
      </c>
      <c r="D339" s="35" t="s">
        <v>640</v>
      </c>
      <c r="E339" s="35" t="s">
        <v>1126</v>
      </c>
      <c r="F339" s="11">
        <v>0</v>
      </c>
      <c r="G339" s="11">
        <v>1985357</v>
      </c>
      <c r="H339" s="11">
        <v>103563.93</v>
      </c>
      <c r="I339" s="11">
        <v>0</v>
      </c>
      <c r="J339" s="11">
        <v>5076</v>
      </c>
      <c r="K339" s="11">
        <f t="shared" si="21"/>
        <v>2093996.93</v>
      </c>
      <c r="L339" s="36">
        <v>0</v>
      </c>
      <c r="M339" s="11">
        <f t="shared" si="20"/>
        <v>2093996.93</v>
      </c>
      <c r="N339" s="12">
        <v>0</v>
      </c>
      <c r="O339" s="25"/>
      <c r="P339" s="26">
        <v>0</v>
      </c>
      <c r="Q339" s="12">
        <v>1999080.4899608376</v>
      </c>
      <c r="R339" s="12">
        <v>207128</v>
      </c>
      <c r="S339" s="27">
        <v>0</v>
      </c>
      <c r="T339" s="27">
        <v>5076</v>
      </c>
      <c r="U339" s="11">
        <f t="shared" si="22"/>
        <v>2211284.4899608376</v>
      </c>
      <c r="V339" s="11"/>
      <c r="W339" s="11">
        <f t="shared" si="23"/>
        <v>2211284.4899608376</v>
      </c>
      <c r="X339" s="11">
        <v>0</v>
      </c>
      <c r="Y339" s="11">
        <v>0</v>
      </c>
      <c r="Z339" s="11">
        <v>0</v>
      </c>
      <c r="AA339" s="11">
        <v>0</v>
      </c>
      <c r="AB339" s="11">
        <v>0</v>
      </c>
      <c r="AC339" s="14">
        <v>17401</v>
      </c>
      <c r="AD339" s="42">
        <v>114.386127234067</v>
      </c>
      <c r="AE339">
        <v>190</v>
      </c>
    </row>
    <row r="340" spans="1:31" x14ac:dyDescent="0.25">
      <c r="A340" s="35" t="s">
        <v>675</v>
      </c>
      <c r="B340" s="35">
        <v>30</v>
      </c>
      <c r="C340" s="35" t="s">
        <v>676</v>
      </c>
      <c r="D340" s="35" t="s">
        <v>640</v>
      </c>
      <c r="E340" s="35" t="s">
        <v>1126</v>
      </c>
      <c r="F340" s="11">
        <v>0</v>
      </c>
      <c r="G340" s="11">
        <v>7912436</v>
      </c>
      <c r="H340" s="11">
        <v>412743.39</v>
      </c>
      <c r="I340" s="11">
        <v>5921</v>
      </c>
      <c r="J340" s="11">
        <v>0</v>
      </c>
      <c r="K340" s="11">
        <f t="shared" si="21"/>
        <v>8331100.3899999997</v>
      </c>
      <c r="L340" s="36">
        <v>0</v>
      </c>
      <c r="M340" s="11">
        <f t="shared" si="20"/>
        <v>8331100.3899999997</v>
      </c>
      <c r="N340" s="12">
        <v>0</v>
      </c>
      <c r="O340" s="25"/>
      <c r="P340" s="26">
        <v>0</v>
      </c>
      <c r="Q340" s="12">
        <v>7967129.5568826012</v>
      </c>
      <c r="R340" s="12">
        <v>825487</v>
      </c>
      <c r="S340" s="27">
        <v>7291</v>
      </c>
      <c r="T340" s="27">
        <v>0</v>
      </c>
      <c r="U340" s="11">
        <f t="shared" si="22"/>
        <v>8799907.5568826012</v>
      </c>
      <c r="V340" s="11"/>
      <c r="W340" s="11">
        <f t="shared" si="23"/>
        <v>8799907.5568826012</v>
      </c>
      <c r="X340" s="11">
        <v>0</v>
      </c>
      <c r="Y340" s="11">
        <v>0</v>
      </c>
      <c r="Z340" s="11">
        <v>0</v>
      </c>
      <c r="AA340" s="11">
        <v>0</v>
      </c>
      <c r="AB340" s="11">
        <v>15713</v>
      </c>
      <c r="AC340" s="14">
        <v>53801</v>
      </c>
      <c r="AD340" s="42">
        <v>147.17862121521904</v>
      </c>
      <c r="AE340">
        <v>118</v>
      </c>
    </row>
    <row r="341" spans="1:31" x14ac:dyDescent="0.25">
      <c r="A341" s="35" t="s">
        <v>677</v>
      </c>
      <c r="B341" s="35">
        <v>11</v>
      </c>
      <c r="C341" s="35" t="s">
        <v>678</v>
      </c>
      <c r="D341" s="35" t="s">
        <v>640</v>
      </c>
      <c r="E341" s="35" t="s">
        <v>1126</v>
      </c>
      <c r="F341" s="11">
        <v>0</v>
      </c>
      <c r="G341" s="11">
        <v>107023</v>
      </c>
      <c r="H341" s="11">
        <v>5582.74</v>
      </c>
      <c r="I341" s="11">
        <v>0</v>
      </c>
      <c r="J341" s="11">
        <v>0</v>
      </c>
      <c r="K341" s="11">
        <f t="shared" si="21"/>
        <v>112605.74</v>
      </c>
      <c r="L341" s="36">
        <v>0</v>
      </c>
      <c r="M341" s="11">
        <f t="shared" si="20"/>
        <v>112605.74</v>
      </c>
      <c r="N341" s="12">
        <v>0</v>
      </c>
      <c r="O341" s="25"/>
      <c r="P341" s="26">
        <v>0</v>
      </c>
      <c r="Q341" s="12">
        <v>107762.78083844806</v>
      </c>
      <c r="R341" s="12">
        <v>11165</v>
      </c>
      <c r="S341" s="27">
        <v>0</v>
      </c>
      <c r="T341" s="27">
        <v>0</v>
      </c>
      <c r="U341" s="11">
        <f t="shared" si="22"/>
        <v>118927.78083844806</v>
      </c>
      <c r="V341" s="11"/>
      <c r="W341" s="11">
        <f t="shared" si="23"/>
        <v>118927.78083844806</v>
      </c>
      <c r="X341" s="11">
        <v>0</v>
      </c>
      <c r="Y341" s="11">
        <v>0</v>
      </c>
      <c r="Z341" s="11">
        <v>0</v>
      </c>
      <c r="AA341" s="11">
        <v>0</v>
      </c>
      <c r="AB341" s="11">
        <v>0</v>
      </c>
      <c r="AC341" s="14">
        <v>825</v>
      </c>
      <c r="AD341" s="42">
        <v>129.72484848484848</v>
      </c>
      <c r="AE341">
        <v>144</v>
      </c>
    </row>
    <row r="342" spans="1:31" x14ac:dyDescent="0.25">
      <c r="A342" s="35" t="s">
        <v>679</v>
      </c>
      <c r="B342" s="35">
        <v>13</v>
      </c>
      <c r="C342" s="35" t="s">
        <v>680</v>
      </c>
      <c r="D342" s="35" t="s">
        <v>640</v>
      </c>
      <c r="E342" s="35" t="s">
        <v>1126</v>
      </c>
      <c r="F342" s="11">
        <v>182107</v>
      </c>
      <c r="G342" s="11">
        <v>1643524</v>
      </c>
      <c r="H342" s="11">
        <v>95232</v>
      </c>
      <c r="I342" s="11">
        <v>0</v>
      </c>
      <c r="J342" s="11">
        <v>0</v>
      </c>
      <c r="K342" s="11">
        <f t="shared" si="21"/>
        <v>1920863</v>
      </c>
      <c r="L342" s="36">
        <v>0</v>
      </c>
      <c r="M342" s="11">
        <f t="shared" si="20"/>
        <v>1920863</v>
      </c>
      <c r="N342" s="12">
        <v>0</v>
      </c>
      <c r="O342" s="25"/>
      <c r="P342" s="26">
        <v>0</v>
      </c>
      <c r="Q342" s="12">
        <v>1838250.4073411955</v>
      </c>
      <c r="R342" s="12">
        <v>190464</v>
      </c>
      <c r="S342" s="27">
        <v>0</v>
      </c>
      <c r="T342" s="27">
        <v>0</v>
      </c>
      <c r="U342" s="11">
        <f t="shared" si="22"/>
        <v>2028714.4073411955</v>
      </c>
      <c r="V342" s="11"/>
      <c r="W342" s="11">
        <f t="shared" si="23"/>
        <v>2028714.4073411955</v>
      </c>
      <c r="X342" s="11">
        <v>0</v>
      </c>
      <c r="Y342" s="11">
        <v>0</v>
      </c>
      <c r="Z342" s="11">
        <v>0</v>
      </c>
      <c r="AA342" s="11">
        <v>0</v>
      </c>
      <c r="AB342" s="11">
        <v>0</v>
      </c>
      <c r="AC342" s="14">
        <v>9751</v>
      </c>
      <c r="AD342" s="42">
        <v>187.22500256383961</v>
      </c>
      <c r="AE342">
        <v>81</v>
      </c>
    </row>
    <row r="343" spans="1:31" x14ac:dyDescent="0.25">
      <c r="A343" s="35" t="s">
        <v>681</v>
      </c>
      <c r="B343" s="35">
        <v>13</v>
      </c>
      <c r="C343" s="35" t="s">
        <v>682</v>
      </c>
      <c r="D343" s="35" t="s">
        <v>640</v>
      </c>
      <c r="E343" s="35" t="s">
        <v>1126</v>
      </c>
      <c r="F343" s="11">
        <v>0</v>
      </c>
      <c r="G343" s="11">
        <v>714473</v>
      </c>
      <c r="H343" s="11">
        <v>37269.69</v>
      </c>
      <c r="I343" s="11">
        <v>0</v>
      </c>
      <c r="J343" s="11">
        <v>0</v>
      </c>
      <c r="K343" s="11">
        <f t="shared" si="21"/>
        <v>751742.69</v>
      </c>
      <c r="L343" s="36">
        <v>0</v>
      </c>
      <c r="M343" s="11">
        <f t="shared" si="20"/>
        <v>751742.69</v>
      </c>
      <c r="N343" s="12">
        <v>0</v>
      </c>
      <c r="O343" s="25"/>
      <c r="P343" s="26">
        <v>0</v>
      </c>
      <c r="Q343" s="12">
        <v>719411.690141264</v>
      </c>
      <c r="R343" s="12">
        <v>74539</v>
      </c>
      <c r="S343" s="27">
        <v>0</v>
      </c>
      <c r="T343" s="27">
        <v>0</v>
      </c>
      <c r="U343" s="11">
        <f t="shared" si="22"/>
        <v>793950.690141264</v>
      </c>
      <c r="V343" s="11"/>
      <c r="W343" s="11">
        <f t="shared" si="23"/>
        <v>793950.690141264</v>
      </c>
      <c r="X343" s="11">
        <v>85061</v>
      </c>
      <c r="Y343" s="11">
        <v>0</v>
      </c>
      <c r="Z343" s="11">
        <v>44635</v>
      </c>
      <c r="AA343" s="11">
        <v>40426</v>
      </c>
      <c r="AB343" s="11">
        <v>0</v>
      </c>
      <c r="AC343" s="14">
        <v>7196</v>
      </c>
      <c r="AD343" s="42">
        <v>99.287520844913843</v>
      </c>
      <c r="AE343">
        <v>263</v>
      </c>
    </row>
    <row r="344" spans="1:31" x14ac:dyDescent="0.25">
      <c r="A344" s="35" t="s">
        <v>683</v>
      </c>
      <c r="B344" s="35">
        <v>13</v>
      </c>
      <c r="C344" s="35" t="s">
        <v>684</v>
      </c>
      <c r="D344" s="35" t="s">
        <v>640</v>
      </c>
      <c r="E344" s="35" t="s">
        <v>1126</v>
      </c>
      <c r="F344" s="11">
        <v>0</v>
      </c>
      <c r="G344" s="11">
        <v>585662</v>
      </c>
      <c r="H344" s="11">
        <v>30550.400000000001</v>
      </c>
      <c r="I344" s="11">
        <v>0</v>
      </c>
      <c r="J344" s="11">
        <v>0</v>
      </c>
      <c r="K344" s="11">
        <f t="shared" si="21"/>
        <v>616212.4</v>
      </c>
      <c r="L344" s="36">
        <v>0</v>
      </c>
      <c r="M344" s="11">
        <f t="shared" si="20"/>
        <v>616212.4</v>
      </c>
      <c r="N344" s="12">
        <v>0</v>
      </c>
      <c r="O344" s="25"/>
      <c r="P344" s="26">
        <v>0</v>
      </c>
      <c r="Q344" s="12">
        <v>589710.30293868762</v>
      </c>
      <c r="R344" s="12">
        <v>61101</v>
      </c>
      <c r="S344" s="27">
        <v>0</v>
      </c>
      <c r="T344" s="27">
        <v>0</v>
      </c>
      <c r="U344" s="11">
        <f t="shared" si="22"/>
        <v>650811.30293868762</v>
      </c>
      <c r="V344" s="11"/>
      <c r="W344" s="11">
        <f t="shared" si="23"/>
        <v>650811.30293868762</v>
      </c>
      <c r="X344" s="11">
        <v>0</v>
      </c>
      <c r="Y344" s="11">
        <v>0</v>
      </c>
      <c r="Z344" s="11">
        <v>0</v>
      </c>
      <c r="AA344" s="11">
        <v>0</v>
      </c>
      <c r="AB344" s="11">
        <v>0</v>
      </c>
      <c r="AC344" s="14">
        <v>6091</v>
      </c>
      <c r="AD344" s="42">
        <v>96.152027581677885</v>
      </c>
      <c r="AE344">
        <v>278</v>
      </c>
    </row>
    <row r="345" spans="1:31" x14ac:dyDescent="0.25">
      <c r="A345" s="35" t="s">
        <v>685</v>
      </c>
      <c r="B345" s="35">
        <v>11</v>
      </c>
      <c r="C345" s="35" t="s">
        <v>686</v>
      </c>
      <c r="D345" s="35" t="s">
        <v>640</v>
      </c>
      <c r="E345" s="35" t="s">
        <v>1126</v>
      </c>
      <c r="F345" s="11">
        <v>0</v>
      </c>
      <c r="G345" s="11">
        <v>37346</v>
      </c>
      <c r="H345" s="11">
        <v>1948.11</v>
      </c>
      <c r="I345" s="11">
        <v>0</v>
      </c>
      <c r="J345" s="11">
        <v>0</v>
      </c>
      <c r="K345" s="11">
        <f t="shared" si="21"/>
        <v>39294.11</v>
      </c>
      <c r="L345" s="36">
        <v>0</v>
      </c>
      <c r="M345" s="11">
        <f t="shared" si="20"/>
        <v>39294.11</v>
      </c>
      <c r="N345" s="12">
        <v>0</v>
      </c>
      <c r="O345" s="25"/>
      <c r="P345" s="26">
        <v>0</v>
      </c>
      <c r="Q345" s="12">
        <v>37604.148764215926</v>
      </c>
      <c r="R345" s="12">
        <v>3896</v>
      </c>
      <c r="S345" s="27">
        <v>0</v>
      </c>
      <c r="T345" s="27">
        <v>0</v>
      </c>
      <c r="U345" s="11">
        <f t="shared" si="22"/>
        <v>41500.148764215926</v>
      </c>
      <c r="V345" s="11"/>
      <c r="W345" s="11">
        <f t="shared" si="23"/>
        <v>41500.148764215926</v>
      </c>
      <c r="X345" s="11">
        <v>0</v>
      </c>
      <c r="Y345" s="11">
        <v>0</v>
      </c>
      <c r="Z345" s="11">
        <v>0</v>
      </c>
      <c r="AA345" s="11">
        <v>0</v>
      </c>
      <c r="AB345" s="11">
        <v>0</v>
      </c>
      <c r="AC345" s="14">
        <v>230</v>
      </c>
      <c r="AD345" s="42">
        <v>162.37391304347827</v>
      </c>
      <c r="AE345">
        <v>97</v>
      </c>
    </row>
    <row r="346" spans="1:31" x14ac:dyDescent="0.25">
      <c r="A346" s="35" t="s">
        <v>687</v>
      </c>
      <c r="B346" s="35">
        <v>11</v>
      </c>
      <c r="C346" s="35" t="s">
        <v>688</v>
      </c>
      <c r="D346" s="35" t="s">
        <v>640</v>
      </c>
      <c r="E346" s="35" t="s">
        <v>1126</v>
      </c>
      <c r="F346" s="11">
        <v>116528</v>
      </c>
      <c r="G346" s="11">
        <v>4171605</v>
      </c>
      <c r="H346" s="11">
        <v>223685.67</v>
      </c>
      <c r="I346" s="11">
        <v>0</v>
      </c>
      <c r="J346" s="11">
        <v>0</v>
      </c>
      <c r="K346" s="11">
        <f t="shared" si="21"/>
        <v>4511818.67</v>
      </c>
      <c r="L346" s="36">
        <v>0</v>
      </c>
      <c r="M346" s="11">
        <f t="shared" si="20"/>
        <v>4511818.67</v>
      </c>
      <c r="N346" s="12">
        <v>0</v>
      </c>
      <c r="O346" s="25"/>
      <c r="P346" s="26">
        <v>0</v>
      </c>
      <c r="Q346" s="12">
        <v>4317774.0923457276</v>
      </c>
      <c r="R346" s="12">
        <v>447371</v>
      </c>
      <c r="S346" s="27">
        <v>0</v>
      </c>
      <c r="T346" s="27">
        <v>0</v>
      </c>
      <c r="U346" s="11">
        <f t="shared" si="22"/>
        <v>4765145.0923457276</v>
      </c>
      <c r="V346" s="11"/>
      <c r="W346" s="11">
        <f t="shared" si="23"/>
        <v>4765145.0923457276</v>
      </c>
      <c r="X346" s="11">
        <v>0</v>
      </c>
      <c r="Y346" s="11">
        <v>0</v>
      </c>
      <c r="Z346" s="11">
        <v>0</v>
      </c>
      <c r="AA346" s="11">
        <v>0</v>
      </c>
      <c r="AB346" s="11">
        <v>0</v>
      </c>
      <c r="AC346" s="14">
        <v>32383</v>
      </c>
      <c r="AD346" s="42">
        <v>132.41926319365098</v>
      </c>
      <c r="AE346">
        <v>139</v>
      </c>
    </row>
    <row r="347" spans="1:31" x14ac:dyDescent="0.25">
      <c r="A347" s="35" t="s">
        <v>689</v>
      </c>
      <c r="B347" s="35">
        <v>12</v>
      </c>
      <c r="C347" s="35" t="s">
        <v>690</v>
      </c>
      <c r="D347" s="35" t="s">
        <v>640</v>
      </c>
      <c r="E347" s="35" t="s">
        <v>1126</v>
      </c>
      <c r="F347" s="11">
        <v>0</v>
      </c>
      <c r="G347" s="11">
        <v>3853949</v>
      </c>
      <c r="H347" s="11">
        <v>201036.95</v>
      </c>
      <c r="I347" s="11">
        <v>14704</v>
      </c>
      <c r="J347" s="11">
        <v>0</v>
      </c>
      <c r="K347" s="11">
        <f t="shared" si="21"/>
        <v>4069689.95</v>
      </c>
      <c r="L347" s="36">
        <v>0</v>
      </c>
      <c r="M347" s="11">
        <f t="shared" si="20"/>
        <v>4069689.95</v>
      </c>
      <c r="N347" s="12">
        <v>0</v>
      </c>
      <c r="O347" s="25"/>
      <c r="P347" s="26">
        <v>0</v>
      </c>
      <c r="Q347" s="12">
        <v>3880588.8589327158</v>
      </c>
      <c r="R347" s="12">
        <v>402074</v>
      </c>
      <c r="S347" s="27">
        <v>18107</v>
      </c>
      <c r="T347" s="27">
        <v>0</v>
      </c>
      <c r="U347" s="11">
        <f t="shared" si="22"/>
        <v>4300769.8589327158</v>
      </c>
      <c r="V347" s="11"/>
      <c r="W347" s="11">
        <f t="shared" si="23"/>
        <v>4300769.8589327158</v>
      </c>
      <c r="X347" s="11">
        <v>0</v>
      </c>
      <c r="Y347" s="11">
        <v>0</v>
      </c>
      <c r="Z347" s="11">
        <v>0</v>
      </c>
      <c r="AA347" s="11">
        <v>0</v>
      </c>
      <c r="AB347" s="11">
        <v>10522</v>
      </c>
      <c r="AC347" s="14">
        <v>40877</v>
      </c>
      <c r="AD347" s="42">
        <v>94.641314186461827</v>
      </c>
      <c r="AE347">
        <v>291</v>
      </c>
    </row>
    <row r="348" spans="1:31" x14ac:dyDescent="0.25">
      <c r="A348" s="35" t="s">
        <v>691</v>
      </c>
      <c r="B348" s="35">
        <v>30</v>
      </c>
      <c r="C348" s="35" t="s">
        <v>692</v>
      </c>
      <c r="D348" s="35" t="s">
        <v>640</v>
      </c>
      <c r="E348" s="35" t="s">
        <v>1126</v>
      </c>
      <c r="F348" s="11">
        <v>0</v>
      </c>
      <c r="G348" s="11">
        <v>390257</v>
      </c>
      <c r="H348" s="11">
        <v>20357.32</v>
      </c>
      <c r="I348" s="11">
        <v>0</v>
      </c>
      <c r="J348" s="11">
        <v>0</v>
      </c>
      <c r="K348" s="11">
        <f t="shared" si="21"/>
        <v>410614.32</v>
      </c>
      <c r="L348" s="36">
        <v>0</v>
      </c>
      <c r="M348" s="11">
        <f t="shared" si="20"/>
        <v>410614.32</v>
      </c>
      <c r="N348" s="12">
        <v>0</v>
      </c>
      <c r="O348" s="25"/>
      <c r="P348" s="26">
        <v>0</v>
      </c>
      <c r="Q348" s="12">
        <v>392954.5944485786</v>
      </c>
      <c r="R348" s="12">
        <v>40715</v>
      </c>
      <c r="S348" s="27">
        <v>0</v>
      </c>
      <c r="T348" s="27">
        <v>0</v>
      </c>
      <c r="U348" s="11">
        <f t="shared" si="22"/>
        <v>433669.5944485786</v>
      </c>
      <c r="V348" s="11"/>
      <c r="W348" s="11">
        <f t="shared" si="23"/>
        <v>433669.5944485786</v>
      </c>
      <c r="X348" s="11">
        <v>0</v>
      </c>
      <c r="Y348" s="11">
        <v>0</v>
      </c>
      <c r="Z348" s="11">
        <v>0</v>
      </c>
      <c r="AA348" s="11">
        <v>0</v>
      </c>
      <c r="AB348" s="11">
        <v>1898</v>
      </c>
      <c r="AC348" s="14">
        <v>5940</v>
      </c>
      <c r="AD348" s="42">
        <v>65.699831649831651</v>
      </c>
      <c r="AE348">
        <v>512</v>
      </c>
    </row>
    <row r="349" spans="1:31" x14ac:dyDescent="0.25">
      <c r="A349" s="35" t="s">
        <v>693</v>
      </c>
      <c r="B349" s="35">
        <v>13</v>
      </c>
      <c r="C349" s="35" t="s">
        <v>694</v>
      </c>
      <c r="D349" s="35" t="s">
        <v>640</v>
      </c>
      <c r="E349" s="35" t="s">
        <v>1126</v>
      </c>
      <c r="F349" s="11">
        <v>0</v>
      </c>
      <c r="G349" s="11">
        <v>2268949</v>
      </c>
      <c r="H349" s="11">
        <v>118357.19</v>
      </c>
      <c r="I349" s="11">
        <v>0</v>
      </c>
      <c r="J349" s="11">
        <v>0</v>
      </c>
      <c r="K349" s="11">
        <f t="shared" si="21"/>
        <v>2387306.19</v>
      </c>
      <c r="L349" s="36">
        <v>0</v>
      </c>
      <c r="M349" s="11">
        <f t="shared" si="20"/>
        <v>2387306.19</v>
      </c>
      <c r="N349" s="12">
        <v>0</v>
      </c>
      <c r="O349" s="25"/>
      <c r="P349" s="26">
        <v>0</v>
      </c>
      <c r="Q349" s="12">
        <v>2284632.778193621</v>
      </c>
      <c r="R349" s="12">
        <v>236714</v>
      </c>
      <c r="S349" s="27">
        <v>0</v>
      </c>
      <c r="T349" s="27">
        <v>0</v>
      </c>
      <c r="U349" s="11">
        <f t="shared" si="22"/>
        <v>2521346.778193621</v>
      </c>
      <c r="V349" s="11"/>
      <c r="W349" s="11">
        <f t="shared" si="23"/>
        <v>2521346.778193621</v>
      </c>
      <c r="X349" s="11">
        <v>0</v>
      </c>
      <c r="Y349" s="11">
        <v>0</v>
      </c>
      <c r="Z349" s="11">
        <v>0</v>
      </c>
      <c r="AA349" s="11">
        <v>0</v>
      </c>
      <c r="AB349" s="11">
        <v>10583</v>
      </c>
      <c r="AC349" s="14">
        <v>41547</v>
      </c>
      <c r="AD349" s="42">
        <v>54.611620574289361</v>
      </c>
      <c r="AE349">
        <v>546</v>
      </c>
    </row>
    <row r="350" spans="1:31" x14ac:dyDescent="0.25">
      <c r="A350" s="35" t="s">
        <v>695</v>
      </c>
      <c r="B350" s="35">
        <v>12</v>
      </c>
      <c r="C350" s="35" t="s">
        <v>696</v>
      </c>
      <c r="D350" s="35" t="s">
        <v>640</v>
      </c>
      <c r="E350" s="35" t="s">
        <v>1126</v>
      </c>
      <c r="F350" s="11">
        <v>0</v>
      </c>
      <c r="G350" s="11">
        <v>1451158</v>
      </c>
      <c r="H350" s="11">
        <v>75698.039999999994</v>
      </c>
      <c r="I350" s="11">
        <v>0</v>
      </c>
      <c r="J350" s="11">
        <v>0</v>
      </c>
      <c r="K350" s="11">
        <f t="shared" si="21"/>
        <v>1526856.04</v>
      </c>
      <c r="L350" s="36">
        <v>0</v>
      </c>
      <c r="M350" s="11">
        <f t="shared" si="20"/>
        <v>1526856.04</v>
      </c>
      <c r="N350" s="12">
        <v>0</v>
      </c>
      <c r="O350" s="25"/>
      <c r="P350" s="26">
        <v>0</v>
      </c>
      <c r="Q350" s="12">
        <v>1461188.9174846585</v>
      </c>
      <c r="R350" s="12">
        <v>151396</v>
      </c>
      <c r="S350" s="27">
        <v>0</v>
      </c>
      <c r="T350" s="27">
        <v>0</v>
      </c>
      <c r="U350" s="11">
        <f t="shared" si="22"/>
        <v>1612584.9174846585</v>
      </c>
      <c r="V350" s="11"/>
      <c r="W350" s="11">
        <f t="shared" si="23"/>
        <v>1612584.9174846585</v>
      </c>
      <c r="X350" s="11">
        <v>0</v>
      </c>
      <c r="Y350" s="11">
        <v>0</v>
      </c>
      <c r="Z350" s="11">
        <v>0</v>
      </c>
      <c r="AA350" s="11">
        <v>0</v>
      </c>
      <c r="AB350" s="11">
        <v>0</v>
      </c>
      <c r="AC350" s="14">
        <v>9643</v>
      </c>
      <c r="AD350" s="42">
        <v>150.48822980400291</v>
      </c>
      <c r="AE350">
        <v>111</v>
      </c>
    </row>
    <row r="351" spans="1:31" x14ac:dyDescent="0.25">
      <c r="A351" s="35" t="s">
        <v>697</v>
      </c>
      <c r="B351" s="35">
        <v>13</v>
      </c>
      <c r="C351" s="35" t="s">
        <v>698</v>
      </c>
      <c r="D351" s="35" t="s">
        <v>640</v>
      </c>
      <c r="E351" s="35" t="s">
        <v>1126</v>
      </c>
      <c r="F351" s="11">
        <v>0</v>
      </c>
      <c r="G351" s="11">
        <v>1441078</v>
      </c>
      <c r="H351" s="11">
        <v>75172.23</v>
      </c>
      <c r="I351" s="11">
        <v>0</v>
      </c>
      <c r="J351" s="11">
        <v>0</v>
      </c>
      <c r="K351" s="11">
        <f t="shared" si="21"/>
        <v>1516250.23</v>
      </c>
      <c r="L351" s="36">
        <v>0</v>
      </c>
      <c r="M351" s="11">
        <f t="shared" si="20"/>
        <v>1516250.23</v>
      </c>
      <c r="N351" s="12">
        <v>0</v>
      </c>
      <c r="O351" s="25"/>
      <c r="P351" s="26">
        <v>0</v>
      </c>
      <c r="Q351" s="12">
        <v>1451039.2409585703</v>
      </c>
      <c r="R351" s="12">
        <v>150344</v>
      </c>
      <c r="S351" s="27">
        <v>0</v>
      </c>
      <c r="T351" s="27">
        <v>0</v>
      </c>
      <c r="U351" s="11">
        <f t="shared" si="22"/>
        <v>1601383.2409585703</v>
      </c>
      <c r="V351" s="11"/>
      <c r="W351" s="11">
        <f t="shared" si="23"/>
        <v>1601383.2409585703</v>
      </c>
      <c r="X351" s="11">
        <v>0</v>
      </c>
      <c r="Y351" s="11">
        <v>0</v>
      </c>
      <c r="Z351" s="11">
        <v>0</v>
      </c>
      <c r="AA351" s="11">
        <v>0</v>
      </c>
      <c r="AB351" s="11">
        <v>6657</v>
      </c>
      <c r="AC351" s="14">
        <v>19327</v>
      </c>
      <c r="AD351" s="42">
        <v>74.562943033062552</v>
      </c>
      <c r="AE351">
        <v>444</v>
      </c>
    </row>
    <row r="352" spans="1:31" x14ac:dyDescent="0.25">
      <c r="A352" s="35" t="s">
        <v>699</v>
      </c>
      <c r="B352" s="35">
        <v>13</v>
      </c>
      <c r="C352" s="35" t="s">
        <v>700</v>
      </c>
      <c r="D352" s="35" t="s">
        <v>640</v>
      </c>
      <c r="E352" s="35" t="s">
        <v>1126</v>
      </c>
      <c r="F352" s="11">
        <v>0</v>
      </c>
      <c r="G352" s="11">
        <v>6044933</v>
      </c>
      <c r="H352" s="11">
        <v>315327.18</v>
      </c>
      <c r="I352" s="11">
        <v>0</v>
      </c>
      <c r="J352" s="11">
        <v>7755</v>
      </c>
      <c r="K352" s="11">
        <f t="shared" si="21"/>
        <v>6368015.1799999997</v>
      </c>
      <c r="L352" s="36">
        <v>0</v>
      </c>
      <c r="M352" s="11">
        <f t="shared" si="20"/>
        <v>6368015.1799999997</v>
      </c>
      <c r="N352" s="12">
        <v>0</v>
      </c>
      <c r="O352" s="25"/>
      <c r="P352" s="26">
        <v>0</v>
      </c>
      <c r="Q352" s="12">
        <v>6086717.7154639876</v>
      </c>
      <c r="R352" s="12">
        <v>630654</v>
      </c>
      <c r="S352" s="27">
        <v>0</v>
      </c>
      <c r="T352" s="27">
        <v>7755</v>
      </c>
      <c r="U352" s="11">
        <f t="shared" si="22"/>
        <v>6725126.7154639876</v>
      </c>
      <c r="V352" s="11"/>
      <c r="W352" s="11">
        <f t="shared" si="23"/>
        <v>6725126.7154639876</v>
      </c>
      <c r="X352" s="11">
        <v>0</v>
      </c>
      <c r="Y352" s="11">
        <v>0</v>
      </c>
      <c r="Z352" s="11">
        <v>0</v>
      </c>
      <c r="AA352" s="11">
        <v>0</v>
      </c>
      <c r="AB352" s="11">
        <v>0</v>
      </c>
      <c r="AC352" s="14">
        <v>67054</v>
      </c>
      <c r="AD352" s="42">
        <v>90.265875264712022</v>
      </c>
      <c r="AE352">
        <v>324</v>
      </c>
    </row>
    <row r="353" spans="1:31" x14ac:dyDescent="0.25">
      <c r="A353" s="35" t="s">
        <v>701</v>
      </c>
      <c r="B353" s="35">
        <v>12</v>
      </c>
      <c r="C353" s="35" t="s">
        <v>702</v>
      </c>
      <c r="D353" s="35" t="s">
        <v>640</v>
      </c>
      <c r="E353" s="35" t="s">
        <v>1126</v>
      </c>
      <c r="F353" s="11">
        <v>0</v>
      </c>
      <c r="G353" s="11">
        <v>821546</v>
      </c>
      <c r="H353" s="11">
        <v>42855.03</v>
      </c>
      <c r="I353" s="11">
        <v>20207</v>
      </c>
      <c r="J353" s="11">
        <v>0</v>
      </c>
      <c r="K353" s="11">
        <f t="shared" si="21"/>
        <v>884608.03</v>
      </c>
      <c r="L353" s="36">
        <v>0</v>
      </c>
      <c r="M353" s="11">
        <f t="shared" si="20"/>
        <v>884608.03</v>
      </c>
      <c r="N353" s="12">
        <v>0</v>
      </c>
      <c r="O353" s="25"/>
      <c r="P353" s="26">
        <v>0</v>
      </c>
      <c r="Q353" s="12">
        <v>827224.81659740105</v>
      </c>
      <c r="R353" s="12">
        <v>85710</v>
      </c>
      <c r="S353" s="27">
        <v>24884</v>
      </c>
      <c r="T353" s="27">
        <v>0</v>
      </c>
      <c r="U353" s="11">
        <f t="shared" si="22"/>
        <v>937818.81659740105</v>
      </c>
      <c r="V353" s="11"/>
      <c r="W353" s="11">
        <f t="shared" si="23"/>
        <v>937818.81659740105</v>
      </c>
      <c r="X353" s="11">
        <v>0</v>
      </c>
      <c r="Y353" s="11">
        <v>0</v>
      </c>
      <c r="Z353" s="11">
        <v>0</v>
      </c>
      <c r="AA353" s="11">
        <v>0</v>
      </c>
      <c r="AB353" s="11">
        <v>1978</v>
      </c>
      <c r="AC353" s="14">
        <v>10379</v>
      </c>
      <c r="AD353" s="42">
        <v>81.101551209172371</v>
      </c>
      <c r="AE353">
        <v>395</v>
      </c>
    </row>
    <row r="354" spans="1:31" x14ac:dyDescent="0.25">
      <c r="A354" s="35" t="s">
        <v>703</v>
      </c>
      <c r="B354" s="35">
        <v>13</v>
      </c>
      <c r="C354" s="35" t="s">
        <v>704</v>
      </c>
      <c r="D354" s="35" t="s">
        <v>640</v>
      </c>
      <c r="E354" s="35" t="s">
        <v>1126</v>
      </c>
      <c r="F354" s="11">
        <v>0</v>
      </c>
      <c r="G354" s="11">
        <v>291039</v>
      </c>
      <c r="H354" s="11">
        <v>15181.72</v>
      </c>
      <c r="I354" s="11">
        <v>0</v>
      </c>
      <c r="J354" s="11">
        <v>0</v>
      </c>
      <c r="K354" s="11">
        <f t="shared" si="21"/>
        <v>306220.71999999997</v>
      </c>
      <c r="L354" s="36">
        <v>0</v>
      </c>
      <c r="M354" s="11">
        <f t="shared" si="20"/>
        <v>306220.71999999997</v>
      </c>
      <c r="N354" s="12">
        <v>0</v>
      </c>
      <c r="O354" s="25"/>
      <c r="P354" s="26">
        <v>0</v>
      </c>
      <c r="Q354" s="12">
        <v>293050.76453137258</v>
      </c>
      <c r="R354" s="12">
        <v>30363</v>
      </c>
      <c r="S354" s="27">
        <v>0</v>
      </c>
      <c r="T354" s="27">
        <v>0</v>
      </c>
      <c r="U354" s="11">
        <f t="shared" si="22"/>
        <v>323413.76453137258</v>
      </c>
      <c r="V354" s="11"/>
      <c r="W354" s="11">
        <f t="shared" si="23"/>
        <v>323413.76453137258</v>
      </c>
      <c r="X354" s="11">
        <v>0</v>
      </c>
      <c r="Y354" s="11">
        <v>0</v>
      </c>
      <c r="Z354" s="11">
        <v>0</v>
      </c>
      <c r="AA354" s="11">
        <v>0</v>
      </c>
      <c r="AB354" s="11">
        <v>0</v>
      </c>
      <c r="AC354" s="14">
        <v>3212</v>
      </c>
      <c r="AD354" s="42">
        <v>90.609900373599004</v>
      </c>
      <c r="AE354">
        <v>320</v>
      </c>
    </row>
    <row r="355" spans="1:31" x14ac:dyDescent="0.25">
      <c r="A355" s="35" t="s">
        <v>705</v>
      </c>
      <c r="B355" s="35">
        <v>11</v>
      </c>
      <c r="C355" s="35" t="s">
        <v>706</v>
      </c>
      <c r="D355" s="35" t="s">
        <v>640</v>
      </c>
      <c r="E355" s="35" t="s">
        <v>1126</v>
      </c>
      <c r="F355" s="11">
        <v>0</v>
      </c>
      <c r="G355" s="11">
        <v>4997454</v>
      </c>
      <c r="H355" s="11">
        <v>260686.61</v>
      </c>
      <c r="I355" s="11">
        <v>0</v>
      </c>
      <c r="J355" s="11">
        <v>0</v>
      </c>
      <c r="K355" s="11">
        <f t="shared" si="21"/>
        <v>5258140.6100000003</v>
      </c>
      <c r="L355" s="36">
        <v>0</v>
      </c>
      <c r="M355" s="11">
        <f t="shared" si="20"/>
        <v>5258140.6100000003</v>
      </c>
      <c r="N355" s="12">
        <v>0</v>
      </c>
      <c r="O355" s="25"/>
      <c r="P355" s="26">
        <v>0</v>
      </c>
      <c r="Q355" s="12">
        <v>5031998.1700403243</v>
      </c>
      <c r="R355" s="12">
        <v>521373</v>
      </c>
      <c r="S355" s="27">
        <v>0</v>
      </c>
      <c r="T355" s="27">
        <v>0</v>
      </c>
      <c r="U355" s="11">
        <f t="shared" si="22"/>
        <v>5553371.1700403243</v>
      </c>
      <c r="V355" s="11"/>
      <c r="W355" s="11">
        <f t="shared" si="23"/>
        <v>5553371.1700403243</v>
      </c>
      <c r="X355" s="11">
        <v>0</v>
      </c>
      <c r="Y355" s="11">
        <v>0</v>
      </c>
      <c r="Z355" s="11">
        <v>0</v>
      </c>
      <c r="AA355" s="11">
        <v>0</v>
      </c>
      <c r="AB355" s="11">
        <v>41668</v>
      </c>
      <c r="AC355" s="14">
        <v>28267</v>
      </c>
      <c r="AD355" s="42">
        <v>176.79463685569746</v>
      </c>
      <c r="AE355">
        <v>85</v>
      </c>
    </row>
    <row r="356" spans="1:31" x14ac:dyDescent="0.25">
      <c r="A356" s="35" t="s">
        <v>707</v>
      </c>
      <c r="B356" s="35">
        <v>11</v>
      </c>
      <c r="C356" s="35" t="s">
        <v>708</v>
      </c>
      <c r="D356" s="35" t="s">
        <v>640</v>
      </c>
      <c r="E356" s="35" t="s">
        <v>1126</v>
      </c>
      <c r="F356" s="11">
        <v>0</v>
      </c>
      <c r="G356" s="11">
        <v>477866</v>
      </c>
      <c r="H356" s="11">
        <v>24927.35</v>
      </c>
      <c r="I356" s="11">
        <v>0</v>
      </c>
      <c r="J356" s="11">
        <v>0</v>
      </c>
      <c r="K356" s="11">
        <f t="shared" si="21"/>
        <v>502793.35</v>
      </c>
      <c r="L356" s="36">
        <v>0</v>
      </c>
      <c r="M356" s="11">
        <f t="shared" si="20"/>
        <v>502793.35</v>
      </c>
      <c r="N356" s="12">
        <v>0</v>
      </c>
      <c r="O356" s="25"/>
      <c r="P356" s="26">
        <v>0</v>
      </c>
      <c r="Q356" s="12">
        <v>481169.17885076872</v>
      </c>
      <c r="R356" s="12">
        <v>49855</v>
      </c>
      <c r="S356" s="27">
        <v>0</v>
      </c>
      <c r="T356" s="27">
        <v>0</v>
      </c>
      <c r="U356" s="11">
        <f t="shared" si="22"/>
        <v>531024.17885076872</v>
      </c>
      <c r="V356" s="11"/>
      <c r="W356" s="11">
        <f t="shared" si="23"/>
        <v>531024.17885076872</v>
      </c>
      <c r="X356" s="11">
        <v>0</v>
      </c>
      <c r="Y356" s="11">
        <v>0</v>
      </c>
      <c r="Z356" s="11">
        <v>0</v>
      </c>
      <c r="AA356" s="11">
        <v>0</v>
      </c>
      <c r="AB356" s="11">
        <v>0</v>
      </c>
      <c r="AC356" s="14">
        <v>4618</v>
      </c>
      <c r="AD356" s="42">
        <v>103.47899523603292</v>
      </c>
      <c r="AE356">
        <v>238</v>
      </c>
    </row>
    <row r="357" spans="1:31" x14ac:dyDescent="0.25">
      <c r="A357" s="35" t="s">
        <v>709</v>
      </c>
      <c r="B357" s="35">
        <v>11</v>
      </c>
      <c r="C357" s="35" t="s">
        <v>710</v>
      </c>
      <c r="D357" s="35" t="s">
        <v>640</v>
      </c>
      <c r="E357" s="35" t="s">
        <v>1126</v>
      </c>
      <c r="F357" s="11">
        <v>0</v>
      </c>
      <c r="G357" s="11">
        <v>1490459</v>
      </c>
      <c r="H357" s="11">
        <v>77748.13</v>
      </c>
      <c r="I357" s="11">
        <v>0</v>
      </c>
      <c r="J357" s="11">
        <v>0</v>
      </c>
      <c r="K357" s="11">
        <f t="shared" si="21"/>
        <v>1568207.13</v>
      </c>
      <c r="L357" s="36">
        <v>0</v>
      </c>
      <c r="M357" s="11">
        <f t="shared" si="20"/>
        <v>1568207.13</v>
      </c>
      <c r="N357" s="12">
        <v>0</v>
      </c>
      <c r="O357" s="25"/>
      <c r="P357" s="26">
        <v>0</v>
      </c>
      <c r="Q357" s="12">
        <v>1500761.5799005118</v>
      </c>
      <c r="R357" s="12">
        <v>155496</v>
      </c>
      <c r="S357" s="27">
        <v>0</v>
      </c>
      <c r="T357" s="27">
        <v>0</v>
      </c>
      <c r="U357" s="11">
        <f t="shared" si="22"/>
        <v>1656257.5799005118</v>
      </c>
      <c r="V357" s="11"/>
      <c r="W357" s="11">
        <f t="shared" si="23"/>
        <v>1656257.5799005118</v>
      </c>
      <c r="X357" s="11">
        <v>0</v>
      </c>
      <c r="Y357" s="11">
        <v>0</v>
      </c>
      <c r="Z357" s="11">
        <v>0</v>
      </c>
      <c r="AA357" s="11">
        <v>0</v>
      </c>
      <c r="AB357" s="11">
        <v>4859</v>
      </c>
      <c r="AC357" s="14">
        <v>19343</v>
      </c>
      <c r="AD357" s="42">
        <v>77.054179806648406</v>
      </c>
      <c r="AE357">
        <v>426</v>
      </c>
    </row>
    <row r="358" spans="1:31" x14ac:dyDescent="0.25">
      <c r="A358" s="35" t="s">
        <v>711</v>
      </c>
      <c r="B358" s="35">
        <v>11</v>
      </c>
      <c r="C358" s="35" t="s">
        <v>712</v>
      </c>
      <c r="D358" s="35" t="s">
        <v>640</v>
      </c>
      <c r="E358" s="35" t="s">
        <v>1126</v>
      </c>
      <c r="F358" s="11">
        <v>0</v>
      </c>
      <c r="G358" s="11">
        <v>2528544</v>
      </c>
      <c r="H358" s="11">
        <v>131898.68</v>
      </c>
      <c r="I358" s="11">
        <v>0</v>
      </c>
      <c r="J358" s="11">
        <v>0</v>
      </c>
      <c r="K358" s="11">
        <f t="shared" si="21"/>
        <v>2660442.6800000002</v>
      </c>
      <c r="L358" s="36">
        <v>0</v>
      </c>
      <c r="M358" s="11">
        <f t="shared" si="20"/>
        <v>2660442.6800000002</v>
      </c>
      <c r="N358" s="12">
        <v>0</v>
      </c>
      <c r="O358" s="25"/>
      <c r="P358" s="26">
        <v>0</v>
      </c>
      <c r="Q358" s="12">
        <v>2546022.190672779</v>
      </c>
      <c r="R358" s="12">
        <v>263797</v>
      </c>
      <c r="S358" s="27">
        <v>0</v>
      </c>
      <c r="T358" s="27">
        <v>0</v>
      </c>
      <c r="U358" s="11">
        <f t="shared" si="22"/>
        <v>2809819.190672779</v>
      </c>
      <c r="V358" s="11"/>
      <c r="W358" s="11">
        <f t="shared" si="23"/>
        <v>2809819.190672779</v>
      </c>
      <c r="X358" s="11">
        <v>0</v>
      </c>
      <c r="Y358" s="11">
        <v>0</v>
      </c>
      <c r="Z358" s="11">
        <v>0</v>
      </c>
      <c r="AA358" s="11">
        <v>0</v>
      </c>
      <c r="AB358" s="11">
        <v>9841</v>
      </c>
      <c r="AC358" s="14">
        <v>27912</v>
      </c>
      <c r="AD358" s="42">
        <v>90.58985382631127</v>
      </c>
      <c r="AE358">
        <v>321</v>
      </c>
    </row>
    <row r="359" spans="1:31" x14ac:dyDescent="0.25">
      <c r="A359" s="35" t="s">
        <v>713</v>
      </c>
      <c r="B359" s="35">
        <v>13</v>
      </c>
      <c r="C359" s="35" t="s">
        <v>714</v>
      </c>
      <c r="D359" s="35" t="s">
        <v>640</v>
      </c>
      <c r="E359" s="35" t="s">
        <v>1126</v>
      </c>
      <c r="F359" s="11">
        <v>0</v>
      </c>
      <c r="G359" s="11">
        <v>542848</v>
      </c>
      <c r="H359" s="11">
        <v>28317.06</v>
      </c>
      <c r="I359" s="11">
        <v>0</v>
      </c>
      <c r="J359" s="11">
        <v>0</v>
      </c>
      <c r="K359" s="11">
        <f t="shared" si="21"/>
        <v>571165.06000000006</v>
      </c>
      <c r="L359" s="36">
        <v>0</v>
      </c>
      <c r="M359" s="11">
        <f t="shared" si="20"/>
        <v>571165.06000000006</v>
      </c>
      <c r="N359" s="12">
        <v>0</v>
      </c>
      <c r="O359" s="25"/>
      <c r="P359" s="26">
        <v>0</v>
      </c>
      <c r="Q359" s="12">
        <v>546600.35742401029</v>
      </c>
      <c r="R359" s="12">
        <v>56634</v>
      </c>
      <c r="S359" s="27">
        <v>0</v>
      </c>
      <c r="T359" s="27">
        <v>0</v>
      </c>
      <c r="U359" s="11">
        <f t="shared" si="22"/>
        <v>603234.35742401029</v>
      </c>
      <c r="V359" s="11"/>
      <c r="W359" s="11">
        <f t="shared" si="23"/>
        <v>603234.35742401029</v>
      </c>
      <c r="X359" s="11">
        <v>0</v>
      </c>
      <c r="Y359" s="11">
        <v>0</v>
      </c>
      <c r="Z359" s="11">
        <v>0</v>
      </c>
      <c r="AA359" s="11">
        <v>0</v>
      </c>
      <c r="AB359" s="11">
        <v>0</v>
      </c>
      <c r="AC359" s="14">
        <v>6134</v>
      </c>
      <c r="AD359" s="42">
        <v>88.49820671666123</v>
      </c>
      <c r="AE359">
        <v>341</v>
      </c>
    </row>
    <row r="360" spans="1:31" x14ac:dyDescent="0.25">
      <c r="A360" s="35" t="s">
        <v>715</v>
      </c>
      <c r="B360" s="35">
        <v>13</v>
      </c>
      <c r="C360" s="35" t="s">
        <v>716</v>
      </c>
      <c r="D360" s="35" t="s">
        <v>640</v>
      </c>
      <c r="E360" s="35" t="s">
        <v>1126</v>
      </c>
      <c r="F360" s="11">
        <v>0</v>
      </c>
      <c r="G360" s="11">
        <v>1884339</v>
      </c>
      <c r="H360" s="11">
        <v>98294.44</v>
      </c>
      <c r="I360" s="11">
        <v>0</v>
      </c>
      <c r="J360" s="11">
        <v>0</v>
      </c>
      <c r="K360" s="11">
        <f t="shared" si="21"/>
        <v>1982633.44</v>
      </c>
      <c r="L360" s="36">
        <v>0</v>
      </c>
      <c r="M360" s="11">
        <f t="shared" si="20"/>
        <v>1982633.44</v>
      </c>
      <c r="N360" s="12">
        <v>0</v>
      </c>
      <c r="O360" s="25"/>
      <c r="P360" s="26">
        <v>0</v>
      </c>
      <c r="Q360" s="12">
        <v>1897364.2178068301</v>
      </c>
      <c r="R360" s="12">
        <v>196589</v>
      </c>
      <c r="S360" s="27">
        <v>0</v>
      </c>
      <c r="T360" s="27">
        <v>0</v>
      </c>
      <c r="U360" s="11">
        <f t="shared" si="22"/>
        <v>2093953.2178068301</v>
      </c>
      <c r="V360" s="11"/>
      <c r="W360" s="11">
        <f t="shared" si="23"/>
        <v>2093953.2178068301</v>
      </c>
      <c r="X360" s="11">
        <v>0</v>
      </c>
      <c r="Y360" s="11">
        <v>0</v>
      </c>
      <c r="Z360" s="11">
        <v>0</v>
      </c>
      <c r="AA360" s="11">
        <v>0</v>
      </c>
      <c r="AB360" s="11">
        <v>8601</v>
      </c>
      <c r="AC360" s="14">
        <v>20337</v>
      </c>
      <c r="AD360" s="42">
        <v>92.655701430889508</v>
      </c>
      <c r="AE360">
        <v>305</v>
      </c>
    </row>
    <row r="361" spans="1:31" x14ac:dyDescent="0.25">
      <c r="A361" s="35" t="s">
        <v>717</v>
      </c>
      <c r="B361" s="35">
        <v>11</v>
      </c>
      <c r="C361" s="35" t="s">
        <v>718</v>
      </c>
      <c r="D361" s="35" t="s">
        <v>640</v>
      </c>
      <c r="E361" s="35" t="s">
        <v>1126</v>
      </c>
      <c r="F361" s="11">
        <v>0</v>
      </c>
      <c r="G361" s="11">
        <v>2011681</v>
      </c>
      <c r="H361" s="11">
        <v>104937.09</v>
      </c>
      <c r="I361" s="11">
        <v>0</v>
      </c>
      <c r="J361" s="11">
        <v>0</v>
      </c>
      <c r="K361" s="11">
        <f t="shared" si="21"/>
        <v>2116618.09</v>
      </c>
      <c r="L361" s="36">
        <v>0</v>
      </c>
      <c r="M361" s="11">
        <f t="shared" si="20"/>
        <v>2116618.09</v>
      </c>
      <c r="N361" s="12">
        <v>0</v>
      </c>
      <c r="O361" s="25"/>
      <c r="P361" s="26">
        <v>0</v>
      </c>
      <c r="Q361" s="12">
        <v>2025586.4507617059</v>
      </c>
      <c r="R361" s="12">
        <v>209874</v>
      </c>
      <c r="S361" s="27">
        <v>0</v>
      </c>
      <c r="T361" s="27">
        <v>0</v>
      </c>
      <c r="U361" s="11">
        <f t="shared" si="22"/>
        <v>2235460.4507617056</v>
      </c>
      <c r="V361" s="11"/>
      <c r="W361" s="11">
        <f t="shared" si="23"/>
        <v>2235460.4507617056</v>
      </c>
      <c r="X361" s="11">
        <v>0</v>
      </c>
      <c r="Y361" s="11">
        <v>0</v>
      </c>
      <c r="Z361" s="11">
        <v>0</v>
      </c>
      <c r="AA361" s="11">
        <v>0</v>
      </c>
      <c r="AB361" s="11">
        <v>0</v>
      </c>
      <c r="AC361" s="14">
        <v>12920</v>
      </c>
      <c r="AD361" s="42">
        <v>155.70286377708979</v>
      </c>
      <c r="AE361">
        <v>104</v>
      </c>
    </row>
    <row r="362" spans="1:31" x14ac:dyDescent="0.25">
      <c r="A362" s="35" t="s">
        <v>719</v>
      </c>
      <c r="B362" s="35">
        <v>12</v>
      </c>
      <c r="C362" s="35" t="s">
        <v>720</v>
      </c>
      <c r="D362" s="35" t="s">
        <v>640</v>
      </c>
      <c r="E362" s="35" t="s">
        <v>1126</v>
      </c>
      <c r="F362" s="11">
        <v>0</v>
      </c>
      <c r="G362" s="11">
        <v>81849</v>
      </c>
      <c r="H362" s="11">
        <v>4269.5600000000004</v>
      </c>
      <c r="I362" s="11">
        <v>0</v>
      </c>
      <c r="J362" s="11">
        <v>0</v>
      </c>
      <c r="K362" s="11">
        <f t="shared" si="21"/>
        <v>86118.56</v>
      </c>
      <c r="L362" s="36">
        <v>0</v>
      </c>
      <c r="M362" s="11">
        <f t="shared" si="20"/>
        <v>86118.56</v>
      </c>
      <c r="N362" s="12">
        <v>0</v>
      </c>
      <c r="O362" s="25"/>
      <c r="P362" s="26">
        <v>0</v>
      </c>
      <c r="Q362" s="12">
        <v>82414.769244425363</v>
      </c>
      <c r="R362" s="12">
        <v>8539</v>
      </c>
      <c r="S362" s="27">
        <v>0</v>
      </c>
      <c r="T362" s="27">
        <v>0</v>
      </c>
      <c r="U362" s="11">
        <f t="shared" si="22"/>
        <v>90953.769244425363</v>
      </c>
      <c r="V362" s="11"/>
      <c r="W362" s="11">
        <f t="shared" si="23"/>
        <v>90953.769244425363</v>
      </c>
      <c r="X362" s="11">
        <v>0</v>
      </c>
      <c r="Y362" s="11">
        <v>0</v>
      </c>
      <c r="Z362" s="11">
        <v>0</v>
      </c>
      <c r="AA362" s="11">
        <v>0</v>
      </c>
      <c r="AB362" s="11">
        <v>0</v>
      </c>
      <c r="AC362" s="14">
        <v>810</v>
      </c>
      <c r="AD362" s="42">
        <v>101.04814814814814</v>
      </c>
      <c r="AE362">
        <v>250</v>
      </c>
    </row>
    <row r="363" spans="1:31" x14ac:dyDescent="0.25">
      <c r="A363" s="35" t="s">
        <v>721</v>
      </c>
      <c r="B363" s="35">
        <v>13</v>
      </c>
      <c r="C363" s="35" t="s">
        <v>722</v>
      </c>
      <c r="D363" s="35" t="s">
        <v>640</v>
      </c>
      <c r="E363" s="35" t="s">
        <v>1126</v>
      </c>
      <c r="F363" s="11">
        <v>0</v>
      </c>
      <c r="G363" s="11">
        <v>660673</v>
      </c>
      <c r="H363" s="11">
        <v>34463.269999999997</v>
      </c>
      <c r="I363" s="11">
        <v>0</v>
      </c>
      <c r="J363" s="11">
        <v>0</v>
      </c>
      <c r="K363" s="11">
        <f t="shared" si="21"/>
        <v>695136.27</v>
      </c>
      <c r="L363" s="36">
        <v>0</v>
      </c>
      <c r="M363" s="11">
        <f t="shared" si="20"/>
        <v>695136.27</v>
      </c>
      <c r="N363" s="12">
        <v>0</v>
      </c>
      <c r="O363" s="25"/>
      <c r="P363" s="26">
        <v>0</v>
      </c>
      <c r="Q363" s="12">
        <v>665239.80550797493</v>
      </c>
      <c r="R363" s="12">
        <v>68927</v>
      </c>
      <c r="S363" s="27">
        <v>0</v>
      </c>
      <c r="T363" s="27">
        <v>0</v>
      </c>
      <c r="U363" s="11">
        <f t="shared" si="22"/>
        <v>734166.80550797493</v>
      </c>
      <c r="V363" s="11"/>
      <c r="W363" s="11">
        <f t="shared" si="23"/>
        <v>734166.80550797493</v>
      </c>
      <c r="X363" s="11">
        <v>0</v>
      </c>
      <c r="Y363" s="11">
        <v>0</v>
      </c>
      <c r="Z363" s="11">
        <v>0</v>
      </c>
      <c r="AA363" s="11">
        <v>0</v>
      </c>
      <c r="AB363" s="11">
        <v>0</v>
      </c>
      <c r="AC363" s="14">
        <v>7280</v>
      </c>
      <c r="AD363" s="42">
        <v>90.751785714285717</v>
      </c>
      <c r="AE363">
        <v>319</v>
      </c>
    </row>
    <row r="364" spans="1:31" x14ac:dyDescent="0.25">
      <c r="A364" s="35" t="s">
        <v>723</v>
      </c>
      <c r="B364" s="35">
        <v>13</v>
      </c>
      <c r="C364" s="35" t="s">
        <v>724</v>
      </c>
      <c r="D364" s="35" t="s">
        <v>640</v>
      </c>
      <c r="E364" s="35" t="s">
        <v>1126</v>
      </c>
      <c r="F364" s="11">
        <v>0</v>
      </c>
      <c r="G364" s="11">
        <v>160827</v>
      </c>
      <c r="H364" s="11">
        <v>8389.36</v>
      </c>
      <c r="I364" s="11">
        <v>0</v>
      </c>
      <c r="J364" s="11">
        <v>0</v>
      </c>
      <c r="K364" s="11">
        <f t="shared" si="21"/>
        <v>169216.36</v>
      </c>
      <c r="L364" s="36">
        <v>0</v>
      </c>
      <c r="M364" s="11">
        <f t="shared" si="20"/>
        <v>169216.36</v>
      </c>
      <c r="N364" s="12">
        <v>0</v>
      </c>
      <c r="O364" s="25"/>
      <c r="P364" s="26">
        <v>0</v>
      </c>
      <c r="Q364" s="12">
        <v>161938.69312115235</v>
      </c>
      <c r="R364" s="12">
        <v>16779</v>
      </c>
      <c r="S364" s="27">
        <v>0</v>
      </c>
      <c r="T364" s="27">
        <v>0</v>
      </c>
      <c r="U364" s="11">
        <f t="shared" si="22"/>
        <v>178717.69312115235</v>
      </c>
      <c r="V364" s="11"/>
      <c r="W364" s="11">
        <f t="shared" si="23"/>
        <v>178717.69312115235</v>
      </c>
      <c r="X364" s="11">
        <v>0</v>
      </c>
      <c r="Y364" s="11">
        <v>0</v>
      </c>
      <c r="Z364" s="11">
        <v>0</v>
      </c>
      <c r="AA364" s="11">
        <v>0</v>
      </c>
      <c r="AB364" s="11">
        <v>0</v>
      </c>
      <c r="AC364" s="14">
        <v>1451</v>
      </c>
      <c r="AD364" s="42">
        <v>110.83873190902825</v>
      </c>
      <c r="AE364">
        <v>202</v>
      </c>
    </row>
    <row r="365" spans="1:31" x14ac:dyDescent="0.25">
      <c r="A365" s="35" t="s">
        <v>725</v>
      </c>
      <c r="B365" s="35">
        <v>30</v>
      </c>
      <c r="C365" s="35" t="s">
        <v>726</v>
      </c>
      <c r="D365" s="35" t="s">
        <v>640</v>
      </c>
      <c r="E365" s="35" t="s">
        <v>1126</v>
      </c>
      <c r="F365" s="11">
        <v>0</v>
      </c>
      <c r="G365" s="11">
        <v>196340</v>
      </c>
      <c r="H365" s="11">
        <v>10241.86</v>
      </c>
      <c r="I365" s="11">
        <v>0</v>
      </c>
      <c r="J365" s="11">
        <v>0</v>
      </c>
      <c r="K365" s="11">
        <f t="shared" si="21"/>
        <v>206581.86</v>
      </c>
      <c r="L365" s="36">
        <v>0</v>
      </c>
      <c r="M365" s="11">
        <f t="shared" si="20"/>
        <v>206581.86</v>
      </c>
      <c r="N365" s="12">
        <v>0</v>
      </c>
      <c r="O365" s="25"/>
      <c r="P365" s="26">
        <v>0</v>
      </c>
      <c r="Q365" s="12">
        <v>197697.17154089207</v>
      </c>
      <c r="R365" s="12">
        <v>20484</v>
      </c>
      <c r="S365" s="27">
        <v>0</v>
      </c>
      <c r="T365" s="27">
        <v>0</v>
      </c>
      <c r="U365" s="11">
        <f t="shared" si="22"/>
        <v>218181.17154089207</v>
      </c>
      <c r="V365" s="11"/>
      <c r="W365" s="11">
        <f t="shared" si="23"/>
        <v>218181.17154089207</v>
      </c>
      <c r="X365" s="11">
        <v>0</v>
      </c>
      <c r="Y365" s="11">
        <v>0</v>
      </c>
      <c r="Z365" s="11">
        <v>0</v>
      </c>
      <c r="AA365" s="11">
        <v>0</v>
      </c>
      <c r="AB365" s="11">
        <v>0</v>
      </c>
      <c r="AC365" s="14">
        <v>1877</v>
      </c>
      <c r="AD365" s="42">
        <v>104.60309003729355</v>
      </c>
      <c r="AE365">
        <v>229</v>
      </c>
    </row>
    <row r="366" spans="1:31" x14ac:dyDescent="0.25">
      <c r="A366" s="35" t="s">
        <v>727</v>
      </c>
      <c r="B366" s="35">
        <v>11</v>
      </c>
      <c r="C366" s="35" t="s">
        <v>728</v>
      </c>
      <c r="D366" s="35" t="s">
        <v>640</v>
      </c>
      <c r="E366" s="35" t="s">
        <v>1126</v>
      </c>
      <c r="F366" s="11">
        <v>0</v>
      </c>
      <c r="G366" s="11">
        <v>381641</v>
      </c>
      <c r="H366" s="11">
        <v>19907.88</v>
      </c>
      <c r="I366" s="11">
        <v>0</v>
      </c>
      <c r="J366" s="11">
        <v>0</v>
      </c>
      <c r="K366" s="11">
        <f t="shared" si="21"/>
        <v>401548.88</v>
      </c>
      <c r="L366" s="36">
        <v>0</v>
      </c>
      <c r="M366" s="11">
        <f t="shared" si="20"/>
        <v>401548.88</v>
      </c>
      <c r="N366" s="12">
        <v>0</v>
      </c>
      <c r="O366" s="25"/>
      <c r="P366" s="26">
        <v>0</v>
      </c>
      <c r="Q366" s="12">
        <v>384279.03760842211</v>
      </c>
      <c r="R366" s="12">
        <v>39816</v>
      </c>
      <c r="S366" s="27">
        <v>0</v>
      </c>
      <c r="T366" s="27">
        <v>0</v>
      </c>
      <c r="U366" s="11">
        <f t="shared" si="22"/>
        <v>424095.03760842211</v>
      </c>
      <c r="V366" s="11"/>
      <c r="W366" s="11">
        <f t="shared" si="23"/>
        <v>424095.03760842211</v>
      </c>
      <c r="X366" s="11">
        <v>0</v>
      </c>
      <c r="Y366" s="11">
        <v>0</v>
      </c>
      <c r="Z366" s="11">
        <v>0</v>
      </c>
      <c r="AA366" s="11">
        <v>0</v>
      </c>
      <c r="AB366" s="11">
        <v>0</v>
      </c>
      <c r="AC366" s="14">
        <v>4177</v>
      </c>
      <c r="AD366" s="42">
        <v>91.367249221929612</v>
      </c>
      <c r="AE366">
        <v>315</v>
      </c>
    </row>
    <row r="367" spans="1:31" x14ac:dyDescent="0.25">
      <c r="A367" s="35" t="s">
        <v>729</v>
      </c>
      <c r="B367" s="35">
        <v>11</v>
      </c>
      <c r="C367" s="35" t="s">
        <v>730</v>
      </c>
      <c r="D367" s="35" t="s">
        <v>640</v>
      </c>
      <c r="E367" s="35" t="s">
        <v>1126</v>
      </c>
      <c r="F367" s="11">
        <v>0</v>
      </c>
      <c r="G367" s="11">
        <v>85903</v>
      </c>
      <c r="H367" s="11">
        <v>4481.03</v>
      </c>
      <c r="I367" s="11">
        <v>0</v>
      </c>
      <c r="J367" s="11">
        <v>0</v>
      </c>
      <c r="K367" s="11">
        <f t="shared" si="21"/>
        <v>90384.03</v>
      </c>
      <c r="L367" s="36">
        <v>0</v>
      </c>
      <c r="M367" s="11">
        <f t="shared" si="20"/>
        <v>90384.03</v>
      </c>
      <c r="N367" s="12">
        <v>0</v>
      </c>
      <c r="O367" s="25"/>
      <c r="P367" s="26">
        <v>0</v>
      </c>
      <c r="Q367" s="12">
        <v>86496.79192664384</v>
      </c>
      <c r="R367" s="12">
        <v>8962</v>
      </c>
      <c r="S367" s="27">
        <v>0</v>
      </c>
      <c r="T367" s="27">
        <v>0</v>
      </c>
      <c r="U367" s="11">
        <f t="shared" si="22"/>
        <v>95458.79192664384</v>
      </c>
      <c r="V367" s="11"/>
      <c r="W367" s="11">
        <f t="shared" si="23"/>
        <v>95458.79192664384</v>
      </c>
      <c r="X367" s="11">
        <v>0</v>
      </c>
      <c r="Y367" s="11">
        <v>0</v>
      </c>
      <c r="Z367" s="11">
        <v>0</v>
      </c>
      <c r="AA367" s="11">
        <v>0</v>
      </c>
      <c r="AB367" s="11">
        <v>0</v>
      </c>
      <c r="AC367" s="14">
        <v>1081</v>
      </c>
      <c r="AD367" s="42">
        <v>79.466234967622569</v>
      </c>
      <c r="AE367">
        <v>406</v>
      </c>
    </row>
    <row r="368" spans="1:31" x14ac:dyDescent="0.25">
      <c r="A368" s="35" t="s">
        <v>731</v>
      </c>
      <c r="B368" s="35">
        <v>30</v>
      </c>
      <c r="C368" s="35" t="s">
        <v>732</v>
      </c>
      <c r="D368" s="35" t="s">
        <v>640</v>
      </c>
      <c r="E368" s="35" t="s">
        <v>1126</v>
      </c>
      <c r="F368" s="11">
        <v>29660</v>
      </c>
      <c r="G368" s="11">
        <v>306458</v>
      </c>
      <c r="H368" s="11">
        <v>17533.22</v>
      </c>
      <c r="I368" s="11">
        <v>0</v>
      </c>
      <c r="J368" s="11">
        <v>0</v>
      </c>
      <c r="K368" s="11">
        <f t="shared" si="21"/>
        <v>353651.22</v>
      </c>
      <c r="L368" s="36">
        <v>0</v>
      </c>
      <c r="M368" s="11">
        <f t="shared" si="20"/>
        <v>353651.22</v>
      </c>
      <c r="N368" s="12">
        <v>0</v>
      </c>
      <c r="O368" s="25"/>
      <c r="P368" s="26">
        <v>0</v>
      </c>
      <c r="Q368" s="12">
        <v>338441.36652735848</v>
      </c>
      <c r="R368" s="12">
        <v>35066</v>
      </c>
      <c r="S368" s="27">
        <v>0</v>
      </c>
      <c r="T368" s="27">
        <v>0</v>
      </c>
      <c r="U368" s="11">
        <f t="shared" si="22"/>
        <v>373507.36652735848</v>
      </c>
      <c r="V368" s="11"/>
      <c r="W368" s="11">
        <f t="shared" si="23"/>
        <v>373507.36652735848</v>
      </c>
      <c r="X368" s="11">
        <v>0</v>
      </c>
      <c r="Y368" s="11">
        <v>0</v>
      </c>
      <c r="Z368" s="11">
        <v>0</v>
      </c>
      <c r="AA368" s="11">
        <v>0</v>
      </c>
      <c r="AB368" s="11">
        <v>0</v>
      </c>
      <c r="AC368" s="14">
        <v>1692</v>
      </c>
      <c r="AD368" s="42">
        <v>198.65130023640663</v>
      </c>
      <c r="AE368">
        <v>69</v>
      </c>
    </row>
    <row r="369" spans="1:31" x14ac:dyDescent="0.25">
      <c r="A369" s="35" t="s">
        <v>733</v>
      </c>
      <c r="B369" s="35">
        <v>30</v>
      </c>
      <c r="C369" s="35" t="s">
        <v>734</v>
      </c>
      <c r="D369" s="35" t="s">
        <v>640</v>
      </c>
      <c r="E369" s="35" t="s">
        <v>1126</v>
      </c>
      <c r="F369" s="11">
        <v>0</v>
      </c>
      <c r="G369" s="11">
        <v>303368</v>
      </c>
      <c r="H369" s="11">
        <v>15824.85</v>
      </c>
      <c r="I369" s="11">
        <v>0</v>
      </c>
      <c r="J369" s="11">
        <v>0</v>
      </c>
      <c r="K369" s="11">
        <f t="shared" si="21"/>
        <v>319192.84999999998</v>
      </c>
      <c r="L369" s="36">
        <v>0</v>
      </c>
      <c r="M369" s="11">
        <f t="shared" si="20"/>
        <v>319192.84999999998</v>
      </c>
      <c r="N369" s="12">
        <v>0</v>
      </c>
      <c r="O369" s="25"/>
      <c r="P369" s="26">
        <v>0</v>
      </c>
      <c r="Q369" s="12">
        <v>305464.986941109</v>
      </c>
      <c r="R369" s="12">
        <v>31650</v>
      </c>
      <c r="S369" s="27">
        <v>0</v>
      </c>
      <c r="T369" s="27">
        <v>0</v>
      </c>
      <c r="U369" s="11">
        <f t="shared" si="22"/>
        <v>337114.986941109</v>
      </c>
      <c r="V369" s="11"/>
      <c r="W369" s="11">
        <f t="shared" si="23"/>
        <v>337114.986941109</v>
      </c>
      <c r="X369" s="11">
        <v>0</v>
      </c>
      <c r="Y369" s="11">
        <v>0</v>
      </c>
      <c r="Z369" s="11">
        <v>0</v>
      </c>
      <c r="AA369" s="11">
        <v>0</v>
      </c>
      <c r="AB369" s="11">
        <v>0</v>
      </c>
      <c r="AC369" s="14">
        <v>2796</v>
      </c>
      <c r="AD369" s="42">
        <v>108.50071530758225</v>
      </c>
      <c r="AE369">
        <v>209</v>
      </c>
    </row>
    <row r="370" spans="1:31" x14ac:dyDescent="0.25">
      <c r="A370" s="35" t="s">
        <v>735</v>
      </c>
      <c r="B370" s="35">
        <v>30</v>
      </c>
      <c r="C370" s="35" t="s">
        <v>736</v>
      </c>
      <c r="D370" s="35" t="s">
        <v>640</v>
      </c>
      <c r="E370" s="35" t="s">
        <v>1126</v>
      </c>
      <c r="F370" s="11">
        <v>0</v>
      </c>
      <c r="G370" s="11">
        <v>399325</v>
      </c>
      <c r="H370" s="11">
        <v>20830.34</v>
      </c>
      <c r="I370" s="11">
        <v>0</v>
      </c>
      <c r="J370" s="11">
        <v>0</v>
      </c>
      <c r="K370" s="11">
        <f t="shared" si="21"/>
        <v>420155.34</v>
      </c>
      <c r="L370" s="36">
        <v>0</v>
      </c>
      <c r="M370" s="11">
        <f t="shared" si="20"/>
        <v>420155.34</v>
      </c>
      <c r="N370" s="12">
        <v>0</v>
      </c>
      <c r="O370" s="25"/>
      <c r="P370" s="26">
        <v>0</v>
      </c>
      <c r="Q370" s="12">
        <v>402085.27567264298</v>
      </c>
      <c r="R370" s="12">
        <v>41661</v>
      </c>
      <c r="S370" s="27">
        <v>0</v>
      </c>
      <c r="T370" s="27">
        <v>0</v>
      </c>
      <c r="U370" s="11">
        <f t="shared" si="22"/>
        <v>443746.27567264298</v>
      </c>
      <c r="V370" s="11"/>
      <c r="W370" s="11">
        <f t="shared" si="23"/>
        <v>443746.27567264298</v>
      </c>
      <c r="X370" s="11">
        <v>0</v>
      </c>
      <c r="Y370" s="11">
        <v>0</v>
      </c>
      <c r="Z370" s="11">
        <v>0</v>
      </c>
      <c r="AA370" s="11">
        <v>0</v>
      </c>
      <c r="AB370" s="11">
        <v>2028</v>
      </c>
      <c r="AC370" s="14">
        <v>4887</v>
      </c>
      <c r="AD370" s="42">
        <v>81.711684059750354</v>
      </c>
      <c r="AE370">
        <v>389</v>
      </c>
    </row>
    <row r="371" spans="1:31" x14ac:dyDescent="0.25">
      <c r="A371" s="35" t="s">
        <v>737</v>
      </c>
      <c r="B371" s="35">
        <v>13</v>
      </c>
      <c r="C371" s="35" t="s">
        <v>738</v>
      </c>
      <c r="D371" s="35" t="s">
        <v>640</v>
      </c>
      <c r="E371" s="35" t="s">
        <v>1126</v>
      </c>
      <c r="F371" s="11">
        <v>0</v>
      </c>
      <c r="G371" s="11">
        <v>666446</v>
      </c>
      <c r="H371" s="11">
        <v>34764.410000000003</v>
      </c>
      <c r="I371" s="11">
        <v>0</v>
      </c>
      <c r="J371" s="11">
        <v>0</v>
      </c>
      <c r="K371" s="11">
        <f t="shared" si="21"/>
        <v>701210.41</v>
      </c>
      <c r="L371" s="36">
        <v>0</v>
      </c>
      <c r="M371" s="11">
        <f t="shared" si="20"/>
        <v>701210.41</v>
      </c>
      <c r="N371" s="12">
        <v>0</v>
      </c>
      <c r="O371" s="25"/>
      <c r="P371" s="26">
        <v>0</v>
      </c>
      <c r="Q371" s="12">
        <v>671052.71052633878</v>
      </c>
      <c r="R371" s="12">
        <v>69529</v>
      </c>
      <c r="S371" s="27">
        <v>0</v>
      </c>
      <c r="T371" s="27">
        <v>0</v>
      </c>
      <c r="U371" s="11">
        <f t="shared" si="22"/>
        <v>740581.71052633878</v>
      </c>
      <c r="V371" s="11"/>
      <c r="W371" s="11">
        <f t="shared" si="23"/>
        <v>740581.71052633878</v>
      </c>
      <c r="X371" s="11">
        <v>0</v>
      </c>
      <c r="Y371" s="11">
        <v>0</v>
      </c>
      <c r="Z371" s="11">
        <v>0</v>
      </c>
      <c r="AA371" s="11">
        <v>0</v>
      </c>
      <c r="AB371" s="11">
        <v>0</v>
      </c>
      <c r="AC371" s="14">
        <v>5723</v>
      </c>
      <c r="AD371" s="42">
        <v>116.45046304385812</v>
      </c>
      <c r="AE371">
        <v>184</v>
      </c>
    </row>
    <row r="372" spans="1:31" x14ac:dyDescent="0.25">
      <c r="A372" s="35" t="s">
        <v>739</v>
      </c>
      <c r="B372" s="35">
        <v>12</v>
      </c>
      <c r="C372" s="35" t="s">
        <v>740</v>
      </c>
      <c r="D372" s="35" t="s">
        <v>640</v>
      </c>
      <c r="E372" s="35" t="s">
        <v>1126</v>
      </c>
      <c r="F372" s="11">
        <v>0</v>
      </c>
      <c r="G372" s="11">
        <v>511391</v>
      </c>
      <c r="H372" s="11">
        <v>26676.14</v>
      </c>
      <c r="I372" s="11">
        <v>7090</v>
      </c>
      <c r="J372" s="11">
        <v>0</v>
      </c>
      <c r="K372" s="11">
        <f t="shared" si="21"/>
        <v>545157.14</v>
      </c>
      <c r="L372" s="36">
        <v>0</v>
      </c>
      <c r="M372" s="11">
        <f t="shared" si="20"/>
        <v>545157.14</v>
      </c>
      <c r="N372" s="12">
        <v>0</v>
      </c>
      <c r="O372" s="25"/>
      <c r="P372" s="26">
        <v>0</v>
      </c>
      <c r="Q372" s="12">
        <v>514925.9155111966</v>
      </c>
      <c r="R372" s="12">
        <v>53352</v>
      </c>
      <c r="S372" s="27">
        <v>8731</v>
      </c>
      <c r="T372" s="27">
        <v>0</v>
      </c>
      <c r="U372" s="11">
        <f t="shared" si="22"/>
        <v>577008.9155111966</v>
      </c>
      <c r="V372" s="11"/>
      <c r="W372" s="11">
        <f t="shared" si="23"/>
        <v>577008.9155111966</v>
      </c>
      <c r="X372" s="11">
        <v>0</v>
      </c>
      <c r="Y372" s="11">
        <v>0</v>
      </c>
      <c r="Z372" s="11">
        <v>0</v>
      </c>
      <c r="AA372" s="11">
        <v>0</v>
      </c>
      <c r="AB372" s="11">
        <v>0</v>
      </c>
      <c r="AC372" s="14">
        <v>7270</v>
      </c>
      <c r="AD372" s="42">
        <v>71.317881705639621</v>
      </c>
      <c r="AE372">
        <v>472</v>
      </c>
    </row>
    <row r="373" spans="1:31" x14ac:dyDescent="0.25">
      <c r="A373" s="35" t="s">
        <v>741</v>
      </c>
      <c r="B373" s="35">
        <v>30</v>
      </c>
      <c r="C373" s="35" t="s">
        <v>742</v>
      </c>
      <c r="D373" s="35" t="s">
        <v>640</v>
      </c>
      <c r="E373" s="35" t="s">
        <v>1126</v>
      </c>
      <c r="F373" s="11">
        <v>0</v>
      </c>
      <c r="G373" s="11">
        <v>3503725</v>
      </c>
      <c r="H373" s="11">
        <v>182767.9</v>
      </c>
      <c r="I373" s="11">
        <v>11839</v>
      </c>
      <c r="J373" s="11">
        <v>8789</v>
      </c>
      <c r="K373" s="11">
        <f t="shared" si="21"/>
        <v>3707120.9</v>
      </c>
      <c r="L373" s="36">
        <v>0</v>
      </c>
      <c r="M373" s="11">
        <f t="shared" si="20"/>
        <v>3707120.9</v>
      </c>
      <c r="N373" s="12">
        <v>0</v>
      </c>
      <c r="O373" s="25"/>
      <c r="P373" s="26">
        <v>0</v>
      </c>
      <c r="Q373" s="12">
        <v>3527943.9867429566</v>
      </c>
      <c r="R373" s="12">
        <v>365536</v>
      </c>
      <c r="S373" s="27">
        <v>14579</v>
      </c>
      <c r="T373" s="27">
        <v>8789</v>
      </c>
      <c r="U373" s="11">
        <f t="shared" si="22"/>
        <v>3916847.9867429566</v>
      </c>
      <c r="V373" s="11"/>
      <c r="W373" s="11">
        <f t="shared" si="23"/>
        <v>3916847.9867429566</v>
      </c>
      <c r="X373" s="11">
        <v>0</v>
      </c>
      <c r="Y373" s="11">
        <v>0</v>
      </c>
      <c r="Z373" s="11">
        <v>0</v>
      </c>
      <c r="AA373" s="11">
        <v>0</v>
      </c>
      <c r="AB373" s="11">
        <v>8304</v>
      </c>
      <c r="AC373" s="14">
        <v>26467</v>
      </c>
      <c r="AD373" s="42">
        <v>133.16027505950808</v>
      </c>
      <c r="AE373">
        <v>138</v>
      </c>
    </row>
    <row r="374" spans="1:31" x14ac:dyDescent="0.25">
      <c r="A374" s="35" t="s">
        <v>743</v>
      </c>
      <c r="B374" s="35">
        <v>11</v>
      </c>
      <c r="C374" s="35" t="s">
        <v>744</v>
      </c>
      <c r="D374" s="35" t="s">
        <v>640</v>
      </c>
      <c r="E374" s="35" t="s">
        <v>1126</v>
      </c>
      <c r="F374" s="11">
        <v>0</v>
      </c>
      <c r="G374" s="11">
        <v>796169</v>
      </c>
      <c r="H374" s="11">
        <v>41531.269999999997</v>
      </c>
      <c r="I374" s="11">
        <v>0</v>
      </c>
      <c r="J374" s="11">
        <v>0</v>
      </c>
      <c r="K374" s="11">
        <f t="shared" si="21"/>
        <v>837700.27</v>
      </c>
      <c r="L374" s="36">
        <v>0</v>
      </c>
      <c r="M374" s="11">
        <f t="shared" si="20"/>
        <v>837700.27</v>
      </c>
      <c r="N374" s="12">
        <v>0</v>
      </c>
      <c r="O374" s="25"/>
      <c r="P374" s="26">
        <v>0</v>
      </c>
      <c r="Q374" s="12">
        <v>801672.40179556131</v>
      </c>
      <c r="R374" s="12">
        <v>83063</v>
      </c>
      <c r="S374" s="27">
        <v>0</v>
      </c>
      <c r="T374" s="27">
        <v>0</v>
      </c>
      <c r="U374" s="11">
        <f t="shared" si="22"/>
        <v>884735.40179556131</v>
      </c>
      <c r="V374" s="11"/>
      <c r="W374" s="11">
        <f t="shared" si="23"/>
        <v>884735.40179556131</v>
      </c>
      <c r="X374" s="11">
        <v>0</v>
      </c>
      <c r="Y374" s="11">
        <v>0</v>
      </c>
      <c r="Z374" s="11">
        <v>0</v>
      </c>
      <c r="AA374" s="11">
        <v>0</v>
      </c>
      <c r="AB374" s="11">
        <v>0</v>
      </c>
      <c r="AC374" s="14">
        <v>8524</v>
      </c>
      <c r="AD374" s="42">
        <v>93.403214453308308</v>
      </c>
      <c r="AE374">
        <v>299</v>
      </c>
    </row>
    <row r="375" spans="1:31" x14ac:dyDescent="0.25">
      <c r="A375" s="35" t="s">
        <v>745</v>
      </c>
      <c r="B375" s="35">
        <v>25</v>
      </c>
      <c r="C375" s="35" t="s">
        <v>746</v>
      </c>
      <c r="D375" s="35" t="s">
        <v>747</v>
      </c>
      <c r="E375" s="35" t="s">
        <v>1126</v>
      </c>
      <c r="F375" s="11">
        <v>0</v>
      </c>
      <c r="G375" s="11">
        <v>906967</v>
      </c>
      <c r="H375" s="11">
        <v>47310.92</v>
      </c>
      <c r="I375" s="11">
        <v>0</v>
      </c>
      <c r="J375" s="11">
        <v>6533</v>
      </c>
      <c r="K375" s="11">
        <f t="shared" si="21"/>
        <v>960810.92</v>
      </c>
      <c r="L375" s="36">
        <v>0</v>
      </c>
      <c r="M375" s="11">
        <f t="shared" si="20"/>
        <v>960810.92</v>
      </c>
      <c r="N375" s="12">
        <v>0</v>
      </c>
      <c r="O375" s="25"/>
      <c r="P375" s="26">
        <v>0</v>
      </c>
      <c r="Q375" s="12">
        <v>913236.27676952363</v>
      </c>
      <c r="R375" s="12">
        <v>94622</v>
      </c>
      <c r="S375" s="27">
        <v>0</v>
      </c>
      <c r="T375" s="27">
        <v>6533</v>
      </c>
      <c r="U375" s="11">
        <f t="shared" si="22"/>
        <v>1014391.2767695236</v>
      </c>
      <c r="V375" s="11"/>
      <c r="W375" s="11">
        <f t="shared" si="23"/>
        <v>1014391.2767695236</v>
      </c>
      <c r="X375" s="11">
        <v>85806</v>
      </c>
      <c r="Y375" s="11">
        <v>0</v>
      </c>
      <c r="Z375" s="11">
        <v>53295</v>
      </c>
      <c r="AA375" s="11">
        <v>32511</v>
      </c>
      <c r="AB375" s="11">
        <v>0</v>
      </c>
      <c r="AC375" s="14">
        <v>8802</v>
      </c>
      <c r="AD375" s="42">
        <v>103.78323108384458</v>
      </c>
      <c r="AE375">
        <v>233</v>
      </c>
    </row>
    <row r="376" spans="1:31" x14ac:dyDescent="0.25">
      <c r="A376" s="35" t="s">
        <v>748</v>
      </c>
      <c r="B376" s="35">
        <v>25</v>
      </c>
      <c r="C376" s="35" t="s">
        <v>749</v>
      </c>
      <c r="D376" s="35" t="s">
        <v>747</v>
      </c>
      <c r="E376" s="35" t="s">
        <v>1126</v>
      </c>
      <c r="F376" s="11">
        <v>0</v>
      </c>
      <c r="G376" s="11">
        <v>240871</v>
      </c>
      <c r="H376" s="11">
        <v>12564.77</v>
      </c>
      <c r="I376" s="11">
        <v>0</v>
      </c>
      <c r="J376" s="11">
        <v>0</v>
      </c>
      <c r="K376" s="11">
        <f t="shared" si="21"/>
        <v>253435.77</v>
      </c>
      <c r="L376" s="36">
        <v>0</v>
      </c>
      <c r="M376" s="11">
        <f t="shared" si="20"/>
        <v>253435.77</v>
      </c>
      <c r="N376" s="12">
        <v>0</v>
      </c>
      <c r="O376" s="25"/>
      <c r="P376" s="26">
        <v>0</v>
      </c>
      <c r="Q376" s="12">
        <v>242535.9855670073</v>
      </c>
      <c r="R376" s="12">
        <v>25130</v>
      </c>
      <c r="S376" s="27">
        <v>0</v>
      </c>
      <c r="T376" s="27">
        <v>0</v>
      </c>
      <c r="U376" s="11">
        <f t="shared" si="22"/>
        <v>267665.98556700733</v>
      </c>
      <c r="V376" s="11"/>
      <c r="W376" s="11">
        <f t="shared" si="23"/>
        <v>267665.98556700733</v>
      </c>
      <c r="X376" s="11">
        <v>0</v>
      </c>
      <c r="Y376" s="11">
        <v>0</v>
      </c>
      <c r="Z376" s="11">
        <v>0</v>
      </c>
      <c r="AA376" s="11">
        <v>0</v>
      </c>
      <c r="AB376" s="11">
        <v>0</v>
      </c>
      <c r="AC376" s="14">
        <v>4380</v>
      </c>
      <c r="AD376" s="42">
        <v>54.993378995433787</v>
      </c>
      <c r="AE376">
        <v>544</v>
      </c>
    </row>
    <row r="377" spans="1:31" x14ac:dyDescent="0.25">
      <c r="A377" s="35" t="s">
        <v>750</v>
      </c>
      <c r="B377" s="35">
        <v>26</v>
      </c>
      <c r="C377" s="35" t="s">
        <v>751</v>
      </c>
      <c r="D377" s="35" t="s">
        <v>747</v>
      </c>
      <c r="E377" s="35" t="s">
        <v>1126</v>
      </c>
      <c r="F377" s="11">
        <v>0</v>
      </c>
      <c r="G377" s="11">
        <v>962902</v>
      </c>
      <c r="H377" s="11">
        <v>50228.71</v>
      </c>
      <c r="I377" s="11">
        <v>3766</v>
      </c>
      <c r="J377" s="11">
        <v>0</v>
      </c>
      <c r="K377" s="11">
        <f t="shared" si="21"/>
        <v>1016896.71</v>
      </c>
      <c r="L377" s="36">
        <v>0</v>
      </c>
      <c r="M377" s="11">
        <f t="shared" si="20"/>
        <v>1016896.71</v>
      </c>
      <c r="N377" s="12">
        <v>0</v>
      </c>
      <c r="O377" s="25"/>
      <c r="P377" s="26">
        <v>0</v>
      </c>
      <c r="Q377" s="12">
        <v>969557.91927813005</v>
      </c>
      <c r="R377" s="12">
        <v>100457</v>
      </c>
      <c r="S377" s="27">
        <v>4638</v>
      </c>
      <c r="T377" s="27">
        <v>0</v>
      </c>
      <c r="U377" s="11">
        <f t="shared" si="22"/>
        <v>1074652.9192781299</v>
      </c>
      <c r="V377" s="11"/>
      <c r="W377" s="11">
        <f t="shared" si="23"/>
        <v>1074652.9192781299</v>
      </c>
      <c r="X377" s="11">
        <v>0</v>
      </c>
      <c r="Y377" s="11">
        <v>0</v>
      </c>
      <c r="Z377" s="11">
        <v>0</v>
      </c>
      <c r="AA377" s="11">
        <v>0</v>
      </c>
      <c r="AB377" s="11">
        <v>0</v>
      </c>
      <c r="AC377" s="14">
        <v>8116</v>
      </c>
      <c r="AD377" s="42">
        <v>119.10645638245441</v>
      </c>
      <c r="AE377">
        <v>174</v>
      </c>
    </row>
    <row r="378" spans="1:31" x14ac:dyDescent="0.25">
      <c r="A378" s="35" t="s">
        <v>752</v>
      </c>
      <c r="B378" s="35">
        <v>21</v>
      </c>
      <c r="C378" s="35" t="s">
        <v>753</v>
      </c>
      <c r="D378" s="35" t="s">
        <v>747</v>
      </c>
      <c r="E378" s="35" t="s">
        <v>1126</v>
      </c>
      <c r="F378" s="11">
        <v>0</v>
      </c>
      <c r="G378" s="11">
        <v>569796</v>
      </c>
      <c r="H378" s="11">
        <v>29722.77</v>
      </c>
      <c r="I378" s="11">
        <v>0</v>
      </c>
      <c r="J378" s="11">
        <v>2303</v>
      </c>
      <c r="K378" s="11">
        <f t="shared" si="21"/>
        <v>601821.77</v>
      </c>
      <c r="L378" s="36">
        <v>0</v>
      </c>
      <c r="M378" s="11">
        <f t="shared" si="20"/>
        <v>601821.77</v>
      </c>
      <c r="N378" s="12">
        <v>0</v>
      </c>
      <c r="O378" s="25"/>
      <c r="P378" s="26">
        <v>0</v>
      </c>
      <c r="Q378" s="12">
        <v>573734.63153363625</v>
      </c>
      <c r="R378" s="12">
        <v>59446</v>
      </c>
      <c r="S378" s="27">
        <v>0</v>
      </c>
      <c r="T378" s="27">
        <v>2303</v>
      </c>
      <c r="U378" s="11">
        <f t="shared" si="22"/>
        <v>635483.63153363625</v>
      </c>
      <c r="V378" s="11"/>
      <c r="W378" s="11">
        <f t="shared" si="23"/>
        <v>635483.63153363625</v>
      </c>
      <c r="X378" s="11">
        <v>0</v>
      </c>
      <c r="Y378" s="11">
        <v>0</v>
      </c>
      <c r="Z378" s="11">
        <v>0</v>
      </c>
      <c r="AA378" s="11">
        <v>0</v>
      </c>
      <c r="AB378" s="11">
        <v>0</v>
      </c>
      <c r="AC378" s="14">
        <v>9253</v>
      </c>
      <c r="AD378" s="42">
        <v>61.82848805792716</v>
      </c>
      <c r="AE378">
        <v>528</v>
      </c>
    </row>
    <row r="379" spans="1:31" x14ac:dyDescent="0.25">
      <c r="A379" s="35" t="s">
        <v>754</v>
      </c>
      <c r="B379" s="35">
        <v>27</v>
      </c>
      <c r="C379" s="35" t="s">
        <v>755</v>
      </c>
      <c r="D379" s="35" t="s">
        <v>747</v>
      </c>
      <c r="E379" s="35" t="s">
        <v>1126</v>
      </c>
      <c r="F379" s="11">
        <v>0</v>
      </c>
      <c r="G379" s="11">
        <v>836467</v>
      </c>
      <c r="H379" s="11">
        <v>43633.37</v>
      </c>
      <c r="I379" s="11">
        <v>0</v>
      </c>
      <c r="J379" s="11">
        <v>0</v>
      </c>
      <c r="K379" s="11">
        <f t="shared" si="21"/>
        <v>880100.37</v>
      </c>
      <c r="L379" s="36">
        <v>0</v>
      </c>
      <c r="M379" s="11">
        <f t="shared" si="20"/>
        <v>880100.37</v>
      </c>
      <c r="N379" s="12">
        <v>0</v>
      </c>
      <c r="O379" s="25"/>
      <c r="P379" s="26">
        <v>0</v>
      </c>
      <c r="Q379" s="12">
        <v>842248.95582813164</v>
      </c>
      <c r="R379" s="12">
        <v>87267</v>
      </c>
      <c r="S379" s="27">
        <v>0</v>
      </c>
      <c r="T379" s="27">
        <v>0</v>
      </c>
      <c r="U379" s="11">
        <f t="shared" si="22"/>
        <v>929515.95582813164</v>
      </c>
      <c r="V379" s="11"/>
      <c r="W379" s="11">
        <f t="shared" si="23"/>
        <v>929515.95582813164</v>
      </c>
      <c r="X379" s="11">
        <v>0</v>
      </c>
      <c r="Y379" s="11">
        <v>0</v>
      </c>
      <c r="Z379" s="11">
        <v>0</v>
      </c>
      <c r="AA379" s="11">
        <v>0</v>
      </c>
      <c r="AB379" s="11">
        <v>0</v>
      </c>
      <c r="AC379" s="14">
        <v>10935</v>
      </c>
      <c r="AD379" s="42">
        <v>76.494467306812979</v>
      </c>
      <c r="AE379">
        <v>428</v>
      </c>
    </row>
    <row r="380" spans="1:31" x14ac:dyDescent="0.25">
      <c r="A380" s="35" t="s">
        <v>756</v>
      </c>
      <c r="B380" s="35">
        <v>25</v>
      </c>
      <c r="C380" s="35" t="s">
        <v>757</v>
      </c>
      <c r="D380" s="35" t="s">
        <v>747</v>
      </c>
      <c r="E380" s="35" t="s">
        <v>1126</v>
      </c>
      <c r="F380" s="11">
        <v>0</v>
      </c>
      <c r="G380" s="11">
        <v>146071</v>
      </c>
      <c r="H380" s="11">
        <v>7619.63</v>
      </c>
      <c r="I380" s="11">
        <v>0</v>
      </c>
      <c r="J380" s="11">
        <v>0</v>
      </c>
      <c r="K380" s="11">
        <f t="shared" si="21"/>
        <v>153690.63</v>
      </c>
      <c r="L380" s="36">
        <v>0</v>
      </c>
      <c r="M380" s="11">
        <f t="shared" si="20"/>
        <v>153690.63</v>
      </c>
      <c r="N380" s="12">
        <v>0</v>
      </c>
      <c r="O380" s="25"/>
      <c r="P380" s="26">
        <v>0</v>
      </c>
      <c r="Q380" s="12">
        <v>147080.69442879519</v>
      </c>
      <c r="R380" s="12">
        <v>15239</v>
      </c>
      <c r="S380" s="27">
        <v>0</v>
      </c>
      <c r="T380" s="27">
        <v>0</v>
      </c>
      <c r="U380" s="11">
        <f t="shared" si="22"/>
        <v>162319.69442879519</v>
      </c>
      <c r="V380" s="11"/>
      <c r="W380" s="11">
        <f t="shared" si="23"/>
        <v>162319.69442879519</v>
      </c>
      <c r="X380" s="11">
        <v>0</v>
      </c>
      <c r="Y380" s="11">
        <v>0</v>
      </c>
      <c r="Z380" s="11">
        <v>0</v>
      </c>
      <c r="AA380" s="11">
        <v>0</v>
      </c>
      <c r="AB380" s="11">
        <v>0</v>
      </c>
      <c r="AC380" s="14">
        <v>1672</v>
      </c>
      <c r="AD380" s="42">
        <v>87.363038277511961</v>
      </c>
      <c r="AE380">
        <v>352</v>
      </c>
    </row>
    <row r="381" spans="1:31" x14ac:dyDescent="0.25">
      <c r="A381" s="35" t="s">
        <v>758</v>
      </c>
      <c r="B381" s="35">
        <v>25</v>
      </c>
      <c r="C381" s="35" t="s">
        <v>759</v>
      </c>
      <c r="D381" s="35" t="s">
        <v>747</v>
      </c>
      <c r="E381" s="35" t="s">
        <v>1126</v>
      </c>
      <c r="F381" s="11">
        <v>0</v>
      </c>
      <c r="G381" s="11">
        <v>878151</v>
      </c>
      <c r="H381" s="11">
        <v>45807.77</v>
      </c>
      <c r="I381" s="11">
        <v>13805</v>
      </c>
      <c r="J381" s="11">
        <v>0</v>
      </c>
      <c r="K381" s="11">
        <f t="shared" si="21"/>
        <v>937763.77</v>
      </c>
      <c r="L381" s="36">
        <v>0</v>
      </c>
      <c r="M381" s="11">
        <f t="shared" si="20"/>
        <v>937763.77</v>
      </c>
      <c r="N381" s="12">
        <v>0</v>
      </c>
      <c r="O381" s="25"/>
      <c r="P381" s="26">
        <v>0</v>
      </c>
      <c r="Q381" s="12">
        <v>884221.09038303921</v>
      </c>
      <c r="R381" s="12">
        <v>91616</v>
      </c>
      <c r="S381" s="27">
        <v>17000</v>
      </c>
      <c r="T381" s="27">
        <v>0</v>
      </c>
      <c r="U381" s="11">
        <f t="shared" si="22"/>
        <v>992837.09038303921</v>
      </c>
      <c r="V381" s="11"/>
      <c r="W381" s="11">
        <f t="shared" si="23"/>
        <v>992837.09038303921</v>
      </c>
      <c r="X381" s="11">
        <v>0</v>
      </c>
      <c r="Y381" s="11">
        <v>0</v>
      </c>
      <c r="Z381" s="11">
        <v>0</v>
      </c>
      <c r="AA381" s="11">
        <v>0</v>
      </c>
      <c r="AB381" s="11">
        <v>0</v>
      </c>
      <c r="AC381" s="14">
        <v>7709</v>
      </c>
      <c r="AD381" s="42">
        <v>115.70320404721754</v>
      </c>
      <c r="AE381">
        <v>189</v>
      </c>
    </row>
    <row r="382" spans="1:31" x14ac:dyDescent="0.25">
      <c r="A382" s="35" t="s">
        <v>760</v>
      </c>
      <c r="B382" s="35">
        <v>25</v>
      </c>
      <c r="C382" s="35" t="s">
        <v>761</v>
      </c>
      <c r="D382" s="35" t="s">
        <v>747</v>
      </c>
      <c r="E382" s="35" t="s">
        <v>1126</v>
      </c>
      <c r="F382" s="11">
        <v>0</v>
      </c>
      <c r="G382" s="11">
        <v>1805216</v>
      </c>
      <c r="H382" s="11">
        <v>94167.08</v>
      </c>
      <c r="I382" s="11">
        <v>6771</v>
      </c>
      <c r="J382" s="11">
        <v>0</v>
      </c>
      <c r="K382" s="11">
        <f t="shared" si="21"/>
        <v>1906154.08</v>
      </c>
      <c r="L382" s="36">
        <v>0</v>
      </c>
      <c r="M382" s="11">
        <f t="shared" si="20"/>
        <v>1906154.08</v>
      </c>
      <c r="N382" s="12">
        <v>0</v>
      </c>
      <c r="O382" s="25"/>
      <c r="P382" s="26">
        <v>0</v>
      </c>
      <c r="Q382" s="12">
        <v>1817694.2916388053</v>
      </c>
      <c r="R382" s="12">
        <v>188334</v>
      </c>
      <c r="S382" s="27">
        <v>8338</v>
      </c>
      <c r="T382" s="27">
        <v>0</v>
      </c>
      <c r="U382" s="11">
        <f t="shared" si="22"/>
        <v>2014366.2916388053</v>
      </c>
      <c r="V382" s="11"/>
      <c r="W382" s="11">
        <f t="shared" si="23"/>
        <v>2014366.2916388053</v>
      </c>
      <c r="X382" s="11">
        <v>0</v>
      </c>
      <c r="Y382" s="11">
        <v>0</v>
      </c>
      <c r="Z382" s="11">
        <v>0</v>
      </c>
      <c r="AA382" s="11">
        <v>0</v>
      </c>
      <c r="AB382" s="11">
        <v>0</v>
      </c>
      <c r="AC382" s="14">
        <v>17100</v>
      </c>
      <c r="AD382" s="42">
        <v>105.96415204678362</v>
      </c>
      <c r="AE382">
        <v>222</v>
      </c>
    </row>
    <row r="383" spans="1:31" x14ac:dyDescent="0.25">
      <c r="A383" s="35" t="s">
        <v>762</v>
      </c>
      <c r="B383" s="35">
        <v>25</v>
      </c>
      <c r="C383" s="35" t="s">
        <v>763</v>
      </c>
      <c r="D383" s="35" t="s">
        <v>747</v>
      </c>
      <c r="E383" s="35" t="s">
        <v>1126</v>
      </c>
      <c r="F383" s="11">
        <v>9620</v>
      </c>
      <c r="G383" s="11">
        <v>1255002</v>
      </c>
      <c r="H383" s="11">
        <v>65967.59</v>
      </c>
      <c r="I383" s="11">
        <v>0</v>
      </c>
      <c r="J383" s="11">
        <v>0</v>
      </c>
      <c r="K383" s="11">
        <f t="shared" si="21"/>
        <v>1330589.5900000001</v>
      </c>
      <c r="L383" s="36">
        <v>0</v>
      </c>
      <c r="M383" s="11">
        <f t="shared" si="20"/>
        <v>1330589.5900000001</v>
      </c>
      <c r="N383" s="12">
        <v>0</v>
      </c>
      <c r="O383" s="25"/>
      <c r="P383" s="26">
        <v>0</v>
      </c>
      <c r="Q383" s="12">
        <v>1273363.514660212</v>
      </c>
      <c r="R383" s="12">
        <v>131935</v>
      </c>
      <c r="S383" s="27">
        <v>0</v>
      </c>
      <c r="T383" s="27">
        <v>0</v>
      </c>
      <c r="U383" s="11">
        <f t="shared" si="22"/>
        <v>1405298.514660212</v>
      </c>
      <c r="V383" s="11"/>
      <c r="W383" s="11">
        <f t="shared" si="23"/>
        <v>1405298.514660212</v>
      </c>
      <c r="X383" s="11">
        <v>0</v>
      </c>
      <c r="Y383" s="11">
        <v>0</v>
      </c>
      <c r="Z383" s="11">
        <v>0</v>
      </c>
      <c r="AA383" s="11">
        <v>0</v>
      </c>
      <c r="AB383" s="11">
        <v>0</v>
      </c>
      <c r="AC383" s="14">
        <v>18427</v>
      </c>
      <c r="AD383" s="42">
        <v>68.628751288869594</v>
      </c>
      <c r="AE383">
        <v>492</v>
      </c>
    </row>
    <row r="384" spans="1:31" x14ac:dyDescent="0.25">
      <c r="A384" s="35" t="s">
        <v>764</v>
      </c>
      <c r="B384" s="35">
        <v>27</v>
      </c>
      <c r="C384" s="35" t="s">
        <v>765</v>
      </c>
      <c r="D384" s="35" t="s">
        <v>747</v>
      </c>
      <c r="E384" s="35" t="s">
        <v>1126</v>
      </c>
      <c r="F384" s="11">
        <v>0</v>
      </c>
      <c r="G384" s="11">
        <v>2819976</v>
      </c>
      <c r="H384" s="11">
        <v>147100.9</v>
      </c>
      <c r="I384" s="11">
        <v>0</v>
      </c>
      <c r="J384" s="11">
        <v>0</v>
      </c>
      <c r="K384" s="11">
        <f t="shared" si="21"/>
        <v>2967076.9</v>
      </c>
      <c r="L384" s="36">
        <v>0</v>
      </c>
      <c r="M384" s="11">
        <f t="shared" si="20"/>
        <v>2967076.9</v>
      </c>
      <c r="N384" s="12">
        <v>0</v>
      </c>
      <c r="O384" s="25"/>
      <c r="P384" s="26">
        <v>0</v>
      </c>
      <c r="Q384" s="12">
        <v>2839468.6717591863</v>
      </c>
      <c r="R384" s="12">
        <v>294202</v>
      </c>
      <c r="S384" s="27">
        <v>0</v>
      </c>
      <c r="T384" s="27">
        <v>0</v>
      </c>
      <c r="U384" s="11">
        <f t="shared" si="22"/>
        <v>3133670.6717591863</v>
      </c>
      <c r="V384" s="11"/>
      <c r="W384" s="11">
        <f t="shared" si="23"/>
        <v>3133670.6717591863</v>
      </c>
      <c r="X384" s="11">
        <v>0</v>
      </c>
      <c r="Y384" s="11">
        <v>0</v>
      </c>
      <c r="Z384" s="11">
        <v>0</v>
      </c>
      <c r="AA384" s="11">
        <v>0</v>
      </c>
      <c r="AB384" s="11">
        <v>0</v>
      </c>
      <c r="AC384" s="14">
        <v>11094</v>
      </c>
      <c r="AD384" s="42">
        <v>254.18929150892373</v>
      </c>
      <c r="AE384">
        <v>43</v>
      </c>
    </row>
    <row r="385" spans="1:31" x14ac:dyDescent="0.25">
      <c r="A385" s="35" t="s">
        <v>766</v>
      </c>
      <c r="B385" s="35">
        <v>27</v>
      </c>
      <c r="C385" s="35" t="s">
        <v>767</v>
      </c>
      <c r="D385" s="35" t="s">
        <v>747</v>
      </c>
      <c r="E385" s="35" t="s">
        <v>1126</v>
      </c>
      <c r="F385" s="11">
        <v>0</v>
      </c>
      <c r="G385" s="11">
        <v>1028158</v>
      </c>
      <c r="H385" s="11">
        <v>53632.71</v>
      </c>
      <c r="I385" s="11">
        <v>0</v>
      </c>
      <c r="J385" s="11">
        <v>0</v>
      </c>
      <c r="K385" s="11">
        <f t="shared" si="21"/>
        <v>1081790.71</v>
      </c>
      <c r="L385" s="36">
        <v>0</v>
      </c>
      <c r="M385" s="11">
        <f t="shared" si="20"/>
        <v>1081790.71</v>
      </c>
      <c r="N385" s="12">
        <v>0</v>
      </c>
      <c r="O385" s="25"/>
      <c r="P385" s="26">
        <v>0</v>
      </c>
      <c r="Q385" s="12">
        <v>1035264.991836307</v>
      </c>
      <c r="R385" s="12">
        <v>107265</v>
      </c>
      <c r="S385" s="27">
        <v>0</v>
      </c>
      <c r="T385" s="27">
        <v>0</v>
      </c>
      <c r="U385" s="11">
        <f t="shared" si="22"/>
        <v>1142529.9918363071</v>
      </c>
      <c r="V385" s="11"/>
      <c r="W385" s="11">
        <f t="shared" si="23"/>
        <v>1142529.9918363071</v>
      </c>
      <c r="X385" s="11">
        <v>0</v>
      </c>
      <c r="Y385" s="11">
        <v>0</v>
      </c>
      <c r="Z385" s="11">
        <v>0</v>
      </c>
      <c r="AA385" s="11">
        <v>0</v>
      </c>
      <c r="AB385" s="11">
        <v>0</v>
      </c>
      <c r="AC385" s="14">
        <v>13149</v>
      </c>
      <c r="AD385" s="42">
        <v>78.192866377671308</v>
      </c>
      <c r="AE385">
        <v>416</v>
      </c>
    </row>
    <row r="386" spans="1:31" x14ac:dyDescent="0.25">
      <c r="A386" s="35" t="s">
        <v>768</v>
      </c>
      <c r="B386" s="35">
        <v>27</v>
      </c>
      <c r="C386" s="35" t="s">
        <v>769</v>
      </c>
      <c r="D386" s="35" t="s">
        <v>747</v>
      </c>
      <c r="E386" s="35" t="s">
        <v>1126</v>
      </c>
      <c r="F386" s="11">
        <v>0</v>
      </c>
      <c r="G386" s="11">
        <v>2293230</v>
      </c>
      <c r="H386" s="11">
        <v>119623.78</v>
      </c>
      <c r="I386" s="11">
        <v>0</v>
      </c>
      <c r="J386" s="11">
        <v>0</v>
      </c>
      <c r="K386" s="11">
        <f t="shared" si="21"/>
        <v>2412853.7799999998</v>
      </c>
      <c r="L386" s="36">
        <v>0</v>
      </c>
      <c r="M386" s="11">
        <f t="shared" ref="M386:M449" si="24">SUM(K386,L386)</f>
        <v>2412853.7799999998</v>
      </c>
      <c r="N386" s="12">
        <v>0</v>
      </c>
      <c r="O386" s="25"/>
      <c r="P386" s="26">
        <v>0</v>
      </c>
      <c r="Q386" s="12">
        <v>2309081.6170557193</v>
      </c>
      <c r="R386" s="12">
        <v>239248</v>
      </c>
      <c r="S386" s="27">
        <v>0</v>
      </c>
      <c r="T386" s="27">
        <v>0</v>
      </c>
      <c r="U386" s="11">
        <f t="shared" si="22"/>
        <v>2548329.6170557193</v>
      </c>
      <c r="V386" s="11"/>
      <c r="W386" s="11">
        <f t="shared" si="23"/>
        <v>2548329.6170557193</v>
      </c>
      <c r="X386" s="11">
        <v>259017</v>
      </c>
      <c r="Y386" s="11">
        <v>53500</v>
      </c>
      <c r="Z386" s="11">
        <v>98469</v>
      </c>
      <c r="AA386" s="11">
        <v>107048</v>
      </c>
      <c r="AB386" s="11">
        <v>4394</v>
      </c>
      <c r="AC386" s="14">
        <v>14640</v>
      </c>
      <c r="AD386" s="42">
        <v>156.64139344262296</v>
      </c>
      <c r="AE386">
        <v>103</v>
      </c>
    </row>
    <row r="387" spans="1:31" x14ac:dyDescent="0.25">
      <c r="A387" s="35" t="s">
        <v>770</v>
      </c>
      <c r="B387" s="35">
        <v>27</v>
      </c>
      <c r="C387" s="35" t="s">
        <v>771</v>
      </c>
      <c r="D387" s="35" t="s">
        <v>747</v>
      </c>
      <c r="E387" s="35" t="s">
        <v>1126</v>
      </c>
      <c r="F387" s="11">
        <v>0</v>
      </c>
      <c r="G387" s="11">
        <v>447281</v>
      </c>
      <c r="H387" s="11">
        <v>23331.91</v>
      </c>
      <c r="I387" s="11">
        <v>6887</v>
      </c>
      <c r="J387" s="11">
        <v>0</v>
      </c>
      <c r="K387" s="11">
        <f t="shared" ref="K387:K450" si="25">SUM(F387:J387)</f>
        <v>477499.91</v>
      </c>
      <c r="L387" s="36">
        <v>0</v>
      </c>
      <c r="M387" s="11">
        <f t="shared" si="24"/>
        <v>477499.91</v>
      </c>
      <c r="N387" s="12">
        <v>0</v>
      </c>
      <c r="O387" s="25"/>
      <c r="P387" s="26">
        <v>0</v>
      </c>
      <c r="Q387" s="12">
        <v>450372.76451044995</v>
      </c>
      <c r="R387" s="12">
        <v>46664</v>
      </c>
      <c r="S387" s="27">
        <v>8481</v>
      </c>
      <c r="T387" s="27">
        <v>0</v>
      </c>
      <c r="U387" s="11">
        <f t="shared" ref="U387:U450" si="26">SUM(P387:T387)</f>
        <v>505517.76451044995</v>
      </c>
      <c r="V387" s="11"/>
      <c r="W387" s="11">
        <f t="shared" ref="W387:W450" si="27">SUM(U387:V387)</f>
        <v>505517.76451044995</v>
      </c>
      <c r="X387" s="11">
        <v>0</v>
      </c>
      <c r="Y387" s="11">
        <v>0</v>
      </c>
      <c r="Z387" s="11">
        <v>0</v>
      </c>
      <c r="AA387" s="11">
        <v>0</v>
      </c>
      <c r="AB387" s="11">
        <v>0</v>
      </c>
      <c r="AC387" s="14">
        <v>3877</v>
      </c>
      <c r="AD387" s="42">
        <v>117.14418364714986</v>
      </c>
      <c r="AE387">
        <v>182</v>
      </c>
    </row>
    <row r="388" spans="1:31" x14ac:dyDescent="0.25">
      <c r="A388" s="35" t="s">
        <v>772</v>
      </c>
      <c r="B388" s="35">
        <v>26</v>
      </c>
      <c r="C388" s="35" t="s">
        <v>773</v>
      </c>
      <c r="D388" s="35" t="s">
        <v>747</v>
      </c>
      <c r="E388" s="35" t="s">
        <v>1126</v>
      </c>
      <c r="F388" s="11">
        <v>0</v>
      </c>
      <c r="G388" s="11">
        <v>1869211</v>
      </c>
      <c r="H388" s="11">
        <v>97505.31</v>
      </c>
      <c r="I388" s="11">
        <v>24782</v>
      </c>
      <c r="J388" s="11">
        <v>192794</v>
      </c>
      <c r="K388" s="11">
        <f t="shared" si="25"/>
        <v>2184292.31</v>
      </c>
      <c r="L388" s="36">
        <v>0</v>
      </c>
      <c r="M388" s="11">
        <f t="shared" si="24"/>
        <v>2184292.31</v>
      </c>
      <c r="N388" s="12">
        <v>0</v>
      </c>
      <c r="O388" s="25"/>
      <c r="P388" s="26">
        <v>0</v>
      </c>
      <c r="Q388" s="12">
        <v>1882131.6477188673</v>
      </c>
      <c r="R388" s="12">
        <v>195011</v>
      </c>
      <c r="S388" s="27">
        <v>30517</v>
      </c>
      <c r="T388" s="27">
        <v>192794</v>
      </c>
      <c r="U388" s="11">
        <f t="shared" si="26"/>
        <v>2300453.6477188673</v>
      </c>
      <c r="V388" s="11"/>
      <c r="W388" s="11">
        <f t="shared" si="27"/>
        <v>2300453.6477188673</v>
      </c>
      <c r="X388" s="11">
        <v>0</v>
      </c>
      <c r="Y388" s="11">
        <v>0</v>
      </c>
      <c r="Z388" s="11">
        <v>0</v>
      </c>
      <c r="AA388" s="11">
        <v>0</v>
      </c>
      <c r="AB388" s="11">
        <v>0</v>
      </c>
      <c r="AC388" s="14">
        <v>20495</v>
      </c>
      <c r="AD388" s="42">
        <v>101.81932178580142</v>
      </c>
      <c r="AE388">
        <v>245</v>
      </c>
    </row>
    <row r="389" spans="1:31" x14ac:dyDescent="0.25">
      <c r="A389" s="35" t="s">
        <v>774</v>
      </c>
      <c r="B389" s="35">
        <v>26</v>
      </c>
      <c r="C389" s="35" t="s">
        <v>775</v>
      </c>
      <c r="D389" s="35" t="s">
        <v>747</v>
      </c>
      <c r="E389" s="35" t="s">
        <v>1126</v>
      </c>
      <c r="F389" s="11">
        <v>0</v>
      </c>
      <c r="G389" s="11">
        <v>557994</v>
      </c>
      <c r="H389" s="11">
        <v>29107.13</v>
      </c>
      <c r="I389" s="11">
        <v>173696</v>
      </c>
      <c r="J389" s="11">
        <v>45261</v>
      </c>
      <c r="K389" s="11">
        <f t="shared" si="25"/>
        <v>806058.13</v>
      </c>
      <c r="L389" s="36">
        <v>0</v>
      </c>
      <c r="M389" s="11">
        <f t="shared" si="24"/>
        <v>806058.13</v>
      </c>
      <c r="N389" s="12">
        <v>0</v>
      </c>
      <c r="O389" s="25"/>
      <c r="P389" s="26">
        <v>0</v>
      </c>
      <c r="Q389" s="12">
        <v>561851.05193434109</v>
      </c>
      <c r="R389" s="12">
        <v>58214</v>
      </c>
      <c r="S389" s="27">
        <v>213895</v>
      </c>
      <c r="T389" s="27">
        <v>45261</v>
      </c>
      <c r="U389" s="11">
        <f t="shared" si="26"/>
        <v>879221.05193434109</v>
      </c>
      <c r="V389" s="11"/>
      <c r="W389" s="11">
        <f t="shared" si="27"/>
        <v>879221.05193434109</v>
      </c>
      <c r="X389" s="11">
        <v>0</v>
      </c>
      <c r="Y389" s="11">
        <v>0</v>
      </c>
      <c r="Z389" s="11">
        <v>0</v>
      </c>
      <c r="AA389" s="11">
        <v>0</v>
      </c>
      <c r="AB389" s="11">
        <v>0</v>
      </c>
      <c r="AC389" s="14">
        <v>9965</v>
      </c>
      <c r="AD389" s="42">
        <v>77.967987957852486</v>
      </c>
      <c r="AE389">
        <v>419</v>
      </c>
    </row>
    <row r="390" spans="1:31" x14ac:dyDescent="0.25">
      <c r="A390" s="35" t="s">
        <v>776</v>
      </c>
      <c r="B390" s="35">
        <v>26</v>
      </c>
      <c r="C390" s="35" t="s">
        <v>777</v>
      </c>
      <c r="D390" s="35" t="s">
        <v>747</v>
      </c>
      <c r="E390" s="35" t="s">
        <v>1126</v>
      </c>
      <c r="F390" s="11">
        <v>0</v>
      </c>
      <c r="G390" s="11">
        <v>880151</v>
      </c>
      <c r="H390" s="11">
        <v>45912.09</v>
      </c>
      <c r="I390" s="11">
        <v>28287</v>
      </c>
      <c r="J390" s="11">
        <v>0</v>
      </c>
      <c r="K390" s="11">
        <f t="shared" si="25"/>
        <v>954350.09</v>
      </c>
      <c r="L390" s="36">
        <v>0</v>
      </c>
      <c r="M390" s="11">
        <f t="shared" si="24"/>
        <v>954350.09</v>
      </c>
      <c r="N390" s="12">
        <v>0</v>
      </c>
      <c r="O390" s="25"/>
      <c r="P390" s="26">
        <v>0</v>
      </c>
      <c r="Q390" s="12">
        <v>886234.91509059642</v>
      </c>
      <c r="R390" s="12">
        <v>91824</v>
      </c>
      <c r="S390" s="27">
        <v>34834</v>
      </c>
      <c r="T390" s="27">
        <v>0</v>
      </c>
      <c r="U390" s="11">
        <f t="shared" si="26"/>
        <v>1012892.9150905964</v>
      </c>
      <c r="V390" s="11"/>
      <c r="W390" s="11">
        <f t="shared" si="27"/>
        <v>1012892.9150905964</v>
      </c>
      <c r="X390" s="11">
        <v>0</v>
      </c>
      <c r="Y390" s="11">
        <v>0</v>
      </c>
      <c r="Z390" s="11">
        <v>0</v>
      </c>
      <c r="AA390" s="11">
        <v>0</v>
      </c>
      <c r="AB390" s="11">
        <v>0</v>
      </c>
      <c r="AC390" s="14">
        <v>10900</v>
      </c>
      <c r="AD390" s="42">
        <v>83.342935779816514</v>
      </c>
      <c r="AE390">
        <v>376</v>
      </c>
    </row>
    <row r="391" spans="1:31" x14ac:dyDescent="0.25">
      <c r="A391" s="35" t="s">
        <v>778</v>
      </c>
      <c r="B391" s="35">
        <v>27</v>
      </c>
      <c r="C391" s="35" t="s">
        <v>779</v>
      </c>
      <c r="D391" s="35" t="s">
        <v>747</v>
      </c>
      <c r="E391" s="35" t="s">
        <v>1126</v>
      </c>
      <c r="F391" s="11">
        <v>0</v>
      </c>
      <c r="G391" s="11">
        <v>808529</v>
      </c>
      <c r="H391" s="11">
        <v>42176.01</v>
      </c>
      <c r="I391" s="11">
        <v>0</v>
      </c>
      <c r="J391" s="11">
        <v>0</v>
      </c>
      <c r="K391" s="11">
        <f t="shared" si="25"/>
        <v>850705.01</v>
      </c>
      <c r="L391" s="36">
        <v>0</v>
      </c>
      <c r="M391" s="11">
        <f t="shared" si="24"/>
        <v>850705.01</v>
      </c>
      <c r="N391" s="12">
        <v>0</v>
      </c>
      <c r="O391" s="25"/>
      <c r="P391" s="26">
        <v>0</v>
      </c>
      <c r="Q391" s="12">
        <v>814117.83848826494</v>
      </c>
      <c r="R391" s="12">
        <v>84352</v>
      </c>
      <c r="S391" s="27">
        <v>0</v>
      </c>
      <c r="T391" s="27">
        <v>0</v>
      </c>
      <c r="U391" s="11">
        <f t="shared" si="26"/>
        <v>898469.83848826494</v>
      </c>
      <c r="V391" s="11"/>
      <c r="W391" s="11">
        <f t="shared" si="27"/>
        <v>898469.83848826494</v>
      </c>
      <c r="X391" s="11">
        <v>0</v>
      </c>
      <c r="Y391" s="11">
        <v>0</v>
      </c>
      <c r="Z391" s="11">
        <v>0</v>
      </c>
      <c r="AA391" s="11">
        <v>0</v>
      </c>
      <c r="AB391" s="11">
        <v>0</v>
      </c>
      <c r="AC391" s="14">
        <v>16948</v>
      </c>
      <c r="AD391" s="42">
        <v>47.70645503894265</v>
      </c>
      <c r="AE391">
        <v>553</v>
      </c>
    </row>
    <row r="392" spans="1:31" x14ac:dyDescent="0.25">
      <c r="A392" s="35" t="s">
        <v>780</v>
      </c>
      <c r="B392" s="35">
        <v>25</v>
      </c>
      <c r="C392" s="35" t="s">
        <v>781</v>
      </c>
      <c r="D392" s="35" t="s">
        <v>747</v>
      </c>
      <c r="E392" s="35" t="s">
        <v>1126</v>
      </c>
      <c r="F392" s="11">
        <v>0</v>
      </c>
      <c r="G392" s="11">
        <v>501147</v>
      </c>
      <c r="H392" s="11">
        <v>26141.77</v>
      </c>
      <c r="I392" s="11">
        <v>0</v>
      </c>
      <c r="J392" s="11">
        <v>0</v>
      </c>
      <c r="K392" s="11">
        <f t="shared" si="25"/>
        <v>527288.77</v>
      </c>
      <c r="L392" s="36">
        <v>0</v>
      </c>
      <c r="M392" s="11">
        <f t="shared" si="24"/>
        <v>527288.77</v>
      </c>
      <c r="N392" s="12">
        <v>0</v>
      </c>
      <c r="O392" s="25"/>
      <c r="P392" s="26">
        <v>0</v>
      </c>
      <c r="Q392" s="12">
        <v>504611.10535908851</v>
      </c>
      <c r="R392" s="12">
        <v>52284</v>
      </c>
      <c r="S392" s="27">
        <v>0</v>
      </c>
      <c r="T392" s="27">
        <v>0</v>
      </c>
      <c r="U392" s="11">
        <f t="shared" si="26"/>
        <v>556895.10535908851</v>
      </c>
      <c r="V392" s="11"/>
      <c r="W392" s="11">
        <f t="shared" si="27"/>
        <v>556895.10535908851</v>
      </c>
      <c r="X392" s="11">
        <v>0</v>
      </c>
      <c r="Y392" s="11">
        <v>0</v>
      </c>
      <c r="Z392" s="11">
        <v>0</v>
      </c>
      <c r="AA392" s="11">
        <v>0</v>
      </c>
      <c r="AB392" s="11">
        <v>0</v>
      </c>
      <c r="AC392" s="14">
        <v>4973</v>
      </c>
      <c r="AD392" s="42">
        <v>100.77357731751458</v>
      </c>
      <c r="AE392">
        <v>253</v>
      </c>
    </row>
    <row r="393" spans="1:31" x14ac:dyDescent="0.25">
      <c r="A393" s="35" t="s">
        <v>782</v>
      </c>
      <c r="B393" s="35">
        <v>25</v>
      </c>
      <c r="C393" s="35" t="s">
        <v>783</v>
      </c>
      <c r="D393" s="35" t="s">
        <v>747</v>
      </c>
      <c r="E393" s="35" t="s">
        <v>1126</v>
      </c>
      <c r="F393" s="11">
        <v>0</v>
      </c>
      <c r="G393" s="11">
        <v>459000</v>
      </c>
      <c r="H393" s="11">
        <v>23943.22</v>
      </c>
      <c r="I393" s="11">
        <v>0</v>
      </c>
      <c r="J393" s="11">
        <v>28059</v>
      </c>
      <c r="K393" s="11">
        <f t="shared" si="25"/>
        <v>511002.22</v>
      </c>
      <c r="L393" s="36">
        <v>0</v>
      </c>
      <c r="M393" s="11">
        <f t="shared" si="24"/>
        <v>511002.22</v>
      </c>
      <c r="N393" s="12">
        <v>0</v>
      </c>
      <c r="O393" s="25"/>
      <c r="P393" s="26">
        <v>0</v>
      </c>
      <c r="Q393" s="12">
        <v>462172.77038438147</v>
      </c>
      <c r="R393" s="12">
        <v>47886</v>
      </c>
      <c r="S393" s="27">
        <v>0</v>
      </c>
      <c r="T393" s="27">
        <v>28059</v>
      </c>
      <c r="U393" s="11">
        <f t="shared" si="26"/>
        <v>538117.77038438153</v>
      </c>
      <c r="V393" s="11"/>
      <c r="W393" s="11">
        <f t="shared" si="27"/>
        <v>538117.77038438153</v>
      </c>
      <c r="X393" s="11">
        <v>0</v>
      </c>
      <c r="Y393" s="11">
        <v>0</v>
      </c>
      <c r="Z393" s="11">
        <v>0</v>
      </c>
      <c r="AA393" s="11">
        <v>0</v>
      </c>
      <c r="AB393" s="11">
        <v>0</v>
      </c>
      <c r="AC393" s="14">
        <v>6006</v>
      </c>
      <c r="AD393" s="42">
        <v>81.095404595404602</v>
      </c>
      <c r="AE393">
        <v>396</v>
      </c>
    </row>
    <row r="394" spans="1:31" x14ac:dyDescent="0.25">
      <c r="A394" s="35" t="s">
        <v>784</v>
      </c>
      <c r="B394" s="35">
        <v>25</v>
      </c>
      <c r="C394" s="35" t="s">
        <v>785</v>
      </c>
      <c r="D394" s="35" t="s">
        <v>747</v>
      </c>
      <c r="E394" s="35" t="s">
        <v>1126</v>
      </c>
      <c r="F394" s="11">
        <v>0</v>
      </c>
      <c r="G394" s="11">
        <v>283343</v>
      </c>
      <c r="H394" s="11">
        <v>14780.27</v>
      </c>
      <c r="I394" s="11">
        <v>0</v>
      </c>
      <c r="J394" s="11">
        <v>0</v>
      </c>
      <c r="K394" s="11">
        <f t="shared" si="25"/>
        <v>298123.27</v>
      </c>
      <c r="L394" s="36">
        <v>0</v>
      </c>
      <c r="M394" s="11">
        <f t="shared" si="24"/>
        <v>298123.27</v>
      </c>
      <c r="N394" s="12">
        <v>0</v>
      </c>
      <c r="O394" s="25"/>
      <c r="P394" s="26">
        <v>0</v>
      </c>
      <c r="Q394" s="12">
        <v>285301.56705669238</v>
      </c>
      <c r="R394" s="12">
        <v>29561</v>
      </c>
      <c r="S394" s="27">
        <v>0</v>
      </c>
      <c r="T394" s="27">
        <v>0</v>
      </c>
      <c r="U394" s="11">
        <f t="shared" si="26"/>
        <v>314862.56705669238</v>
      </c>
      <c r="V394" s="11"/>
      <c r="W394" s="11">
        <f t="shared" si="27"/>
        <v>314862.56705669238</v>
      </c>
      <c r="X394" s="11">
        <v>0</v>
      </c>
      <c r="Y394" s="11">
        <v>0</v>
      </c>
      <c r="Z394" s="11">
        <v>0</v>
      </c>
      <c r="AA394" s="11">
        <v>0</v>
      </c>
      <c r="AB394" s="11">
        <v>0</v>
      </c>
      <c r="AC394" s="14">
        <v>3996</v>
      </c>
      <c r="AD394" s="42">
        <v>70.906656656656651</v>
      </c>
      <c r="AE394">
        <v>475</v>
      </c>
    </row>
    <row r="395" spans="1:31" x14ac:dyDescent="0.25">
      <c r="A395" s="35" t="s">
        <v>786</v>
      </c>
      <c r="B395" s="35">
        <v>26</v>
      </c>
      <c r="C395" s="35" t="s">
        <v>787</v>
      </c>
      <c r="D395" s="35" t="s">
        <v>747</v>
      </c>
      <c r="E395" s="35" t="s">
        <v>1126</v>
      </c>
      <c r="F395" s="11">
        <v>0</v>
      </c>
      <c r="G395" s="11">
        <v>2144367</v>
      </c>
      <c r="H395" s="11">
        <v>111858.51</v>
      </c>
      <c r="I395" s="11">
        <v>0</v>
      </c>
      <c r="J395" s="11">
        <v>1692</v>
      </c>
      <c r="K395" s="11">
        <f t="shared" si="25"/>
        <v>2257917.5099999998</v>
      </c>
      <c r="L395" s="36">
        <v>0</v>
      </c>
      <c r="M395" s="11">
        <f t="shared" si="24"/>
        <v>2257917.5099999998</v>
      </c>
      <c r="N395" s="12">
        <v>0</v>
      </c>
      <c r="O395" s="25"/>
      <c r="P395" s="26">
        <v>0</v>
      </c>
      <c r="Q395" s="12">
        <v>2159189.6233351743</v>
      </c>
      <c r="R395" s="12">
        <v>223717</v>
      </c>
      <c r="S395" s="27">
        <v>0</v>
      </c>
      <c r="T395" s="27">
        <v>1692</v>
      </c>
      <c r="U395" s="11">
        <f t="shared" si="26"/>
        <v>2384598.6233351743</v>
      </c>
      <c r="V395" s="11"/>
      <c r="W395" s="11">
        <f t="shared" si="27"/>
        <v>2384598.6233351743</v>
      </c>
      <c r="X395" s="11">
        <v>0</v>
      </c>
      <c r="Y395" s="11">
        <v>0</v>
      </c>
      <c r="Z395" s="11">
        <v>0</v>
      </c>
      <c r="AA395" s="11">
        <v>0</v>
      </c>
      <c r="AB395" s="11">
        <v>6034</v>
      </c>
      <c r="AC395" s="14">
        <v>22409</v>
      </c>
      <c r="AD395" s="42">
        <v>95.767727252443208</v>
      </c>
      <c r="AE395">
        <v>282</v>
      </c>
    </row>
    <row r="396" spans="1:31" x14ac:dyDescent="0.25">
      <c r="A396" s="35" t="s">
        <v>788</v>
      </c>
      <c r="B396" s="35">
        <v>25</v>
      </c>
      <c r="C396" s="35" t="s">
        <v>789</v>
      </c>
      <c r="D396" s="35" t="s">
        <v>747</v>
      </c>
      <c r="E396" s="35" t="s">
        <v>1126</v>
      </c>
      <c r="F396" s="11">
        <v>0</v>
      </c>
      <c r="G396" s="11">
        <v>3279941</v>
      </c>
      <c r="H396" s="11">
        <v>171094.46</v>
      </c>
      <c r="I396" s="11">
        <v>0</v>
      </c>
      <c r="J396" s="11">
        <v>0</v>
      </c>
      <c r="K396" s="11">
        <f t="shared" si="25"/>
        <v>3451035.46</v>
      </c>
      <c r="L396" s="36">
        <v>0</v>
      </c>
      <c r="M396" s="11">
        <f t="shared" si="24"/>
        <v>3451035.46</v>
      </c>
      <c r="N396" s="12">
        <v>0</v>
      </c>
      <c r="O396" s="25"/>
      <c r="P396" s="26">
        <v>0</v>
      </c>
      <c r="Q396" s="12">
        <v>3302613.1125649642</v>
      </c>
      <c r="R396" s="12">
        <v>342189</v>
      </c>
      <c r="S396" s="27">
        <v>0</v>
      </c>
      <c r="T396" s="27">
        <v>0</v>
      </c>
      <c r="U396" s="11">
        <f t="shared" si="26"/>
        <v>3644802.1125649642</v>
      </c>
      <c r="V396" s="11"/>
      <c r="W396" s="11">
        <f t="shared" si="27"/>
        <v>3644802.1125649642</v>
      </c>
      <c r="X396" s="11">
        <v>0</v>
      </c>
      <c r="Y396" s="11">
        <v>0</v>
      </c>
      <c r="Z396" s="11">
        <v>0</v>
      </c>
      <c r="AA396" s="11">
        <v>0</v>
      </c>
      <c r="AB396" s="11">
        <v>0</v>
      </c>
      <c r="AC396" s="14">
        <v>23237</v>
      </c>
      <c r="AD396" s="42">
        <v>141.15165468864311</v>
      </c>
      <c r="AE396">
        <v>129</v>
      </c>
    </row>
    <row r="397" spans="1:31" x14ac:dyDescent="0.25">
      <c r="A397" s="35" t="s">
        <v>790</v>
      </c>
      <c r="B397" s="35">
        <v>26</v>
      </c>
      <c r="C397" s="35" t="s">
        <v>791</v>
      </c>
      <c r="D397" s="35" t="s">
        <v>747</v>
      </c>
      <c r="E397" s="35" t="s">
        <v>1126</v>
      </c>
      <c r="F397" s="11">
        <v>0</v>
      </c>
      <c r="G397" s="11">
        <v>613886</v>
      </c>
      <c r="H397" s="11">
        <v>32022.68</v>
      </c>
      <c r="I397" s="11">
        <v>0</v>
      </c>
      <c r="J397" s="11">
        <v>0</v>
      </c>
      <c r="K397" s="11">
        <f t="shared" si="25"/>
        <v>645908.68000000005</v>
      </c>
      <c r="L397" s="36">
        <v>0</v>
      </c>
      <c r="M397" s="11">
        <f t="shared" si="24"/>
        <v>645908.68000000005</v>
      </c>
      <c r="N397" s="12">
        <v>0</v>
      </c>
      <c r="O397" s="25"/>
      <c r="P397" s="26">
        <v>0</v>
      </c>
      <c r="Q397" s="12">
        <v>618129.39721173514</v>
      </c>
      <c r="R397" s="12">
        <v>64045</v>
      </c>
      <c r="S397" s="27">
        <v>0</v>
      </c>
      <c r="T397" s="27">
        <v>0</v>
      </c>
      <c r="U397" s="11">
        <f t="shared" si="26"/>
        <v>682174.39721173514</v>
      </c>
      <c r="V397" s="11"/>
      <c r="W397" s="11">
        <f t="shared" si="27"/>
        <v>682174.39721173514</v>
      </c>
      <c r="X397" s="11">
        <v>0</v>
      </c>
      <c r="Y397" s="11">
        <v>0</v>
      </c>
      <c r="Z397" s="11">
        <v>0</v>
      </c>
      <c r="AA397" s="11">
        <v>0</v>
      </c>
      <c r="AB397" s="11">
        <v>0</v>
      </c>
      <c r="AC397" s="14">
        <v>6135</v>
      </c>
      <c r="AD397" s="42">
        <v>100.06291768541158</v>
      </c>
      <c r="AE397">
        <v>258</v>
      </c>
    </row>
    <row r="398" spans="1:31" x14ac:dyDescent="0.25">
      <c r="A398" s="35" t="s">
        <v>792</v>
      </c>
      <c r="B398" s="35">
        <v>25</v>
      </c>
      <c r="C398" s="35" t="s">
        <v>793</v>
      </c>
      <c r="D398" s="35" t="s">
        <v>747</v>
      </c>
      <c r="E398" s="35" t="s">
        <v>1126</v>
      </c>
      <c r="F398" s="11">
        <v>0</v>
      </c>
      <c r="G398" s="11">
        <v>2868599</v>
      </c>
      <c r="H398" s="11">
        <v>149637.26</v>
      </c>
      <c r="I398" s="11">
        <v>0</v>
      </c>
      <c r="J398" s="11">
        <v>0</v>
      </c>
      <c r="K398" s="11">
        <f t="shared" si="25"/>
        <v>3018236.26</v>
      </c>
      <c r="L398" s="36">
        <v>0</v>
      </c>
      <c r="M398" s="11">
        <f t="shared" si="24"/>
        <v>3018236.26</v>
      </c>
      <c r="N398" s="12">
        <v>0</v>
      </c>
      <c r="O398" s="25"/>
      <c r="P398" s="26">
        <v>0</v>
      </c>
      <c r="Q398" s="12">
        <v>2888427.7711369637</v>
      </c>
      <c r="R398" s="12">
        <v>299275</v>
      </c>
      <c r="S398" s="27">
        <v>0</v>
      </c>
      <c r="T398" s="27">
        <v>0</v>
      </c>
      <c r="U398" s="11">
        <f t="shared" si="26"/>
        <v>3187702.7711369637</v>
      </c>
      <c r="V398" s="11"/>
      <c r="W398" s="11">
        <f t="shared" si="27"/>
        <v>3187702.7711369637</v>
      </c>
      <c r="X398" s="11">
        <v>392806</v>
      </c>
      <c r="Y398" s="11">
        <v>197063</v>
      </c>
      <c r="Z398" s="11">
        <v>0</v>
      </c>
      <c r="AA398" s="11">
        <v>195743</v>
      </c>
      <c r="AB398" s="11">
        <v>0</v>
      </c>
      <c r="AC398" s="14">
        <v>20276</v>
      </c>
      <c r="AD398" s="42">
        <v>141.47755967646478</v>
      </c>
      <c r="AE398">
        <v>127</v>
      </c>
    </row>
    <row r="399" spans="1:31" x14ac:dyDescent="0.25">
      <c r="A399" s="35" t="s">
        <v>794</v>
      </c>
      <c r="B399" s="35">
        <v>25</v>
      </c>
      <c r="C399" s="35" t="s">
        <v>795</v>
      </c>
      <c r="D399" s="35" t="s">
        <v>747</v>
      </c>
      <c r="E399" s="35" t="s">
        <v>1126</v>
      </c>
      <c r="F399" s="11">
        <v>0</v>
      </c>
      <c r="G399" s="11">
        <v>417293</v>
      </c>
      <c r="H399" s="11">
        <v>21767.62</v>
      </c>
      <c r="I399" s="11">
        <v>0</v>
      </c>
      <c r="J399" s="11">
        <v>0</v>
      </c>
      <c r="K399" s="11">
        <f t="shared" si="25"/>
        <v>439060.62</v>
      </c>
      <c r="L399" s="36">
        <v>0</v>
      </c>
      <c r="M399" s="11">
        <f t="shared" si="24"/>
        <v>439060.62</v>
      </c>
      <c r="N399" s="12">
        <v>0</v>
      </c>
      <c r="O399" s="25"/>
      <c r="P399" s="26">
        <v>0</v>
      </c>
      <c r="Q399" s="12">
        <v>420177.47684533708</v>
      </c>
      <c r="R399" s="12">
        <v>43535</v>
      </c>
      <c r="S399" s="27">
        <v>0</v>
      </c>
      <c r="T399" s="27">
        <v>0</v>
      </c>
      <c r="U399" s="11">
        <f t="shared" si="26"/>
        <v>463712.47684533708</v>
      </c>
      <c r="V399" s="11"/>
      <c r="W399" s="11">
        <f t="shared" si="27"/>
        <v>463712.47684533708</v>
      </c>
      <c r="X399" s="11">
        <v>0</v>
      </c>
      <c r="Y399" s="11">
        <v>0</v>
      </c>
      <c r="Z399" s="11">
        <v>0</v>
      </c>
      <c r="AA399" s="11">
        <v>0</v>
      </c>
      <c r="AB399" s="11">
        <v>0</v>
      </c>
      <c r="AC399" s="14">
        <v>4565</v>
      </c>
      <c r="AD399" s="42">
        <v>91.411391018619938</v>
      </c>
      <c r="AE399">
        <v>314</v>
      </c>
    </row>
    <row r="400" spans="1:31" x14ac:dyDescent="0.25">
      <c r="A400" s="35" t="s">
        <v>796</v>
      </c>
      <c r="B400" s="35">
        <v>25</v>
      </c>
      <c r="C400" s="35" t="s">
        <v>797</v>
      </c>
      <c r="D400" s="35" t="s">
        <v>747</v>
      </c>
      <c r="E400" s="35" t="s">
        <v>1126</v>
      </c>
      <c r="F400" s="11">
        <v>0</v>
      </c>
      <c r="G400" s="11">
        <v>338657</v>
      </c>
      <c r="H400" s="11">
        <v>17665.66</v>
      </c>
      <c r="I400" s="11">
        <v>0</v>
      </c>
      <c r="J400" s="11">
        <v>0</v>
      </c>
      <c r="K400" s="11">
        <f t="shared" si="25"/>
        <v>356322.66</v>
      </c>
      <c r="L400" s="36">
        <v>0</v>
      </c>
      <c r="M400" s="11">
        <f t="shared" si="24"/>
        <v>356322.66</v>
      </c>
      <c r="N400" s="12">
        <v>0</v>
      </c>
      <c r="O400" s="25"/>
      <c r="P400" s="26">
        <v>0</v>
      </c>
      <c r="Q400" s="12">
        <v>340997.91699360235</v>
      </c>
      <c r="R400" s="12">
        <v>35331</v>
      </c>
      <c r="S400" s="27">
        <v>0</v>
      </c>
      <c r="T400" s="27">
        <v>0</v>
      </c>
      <c r="U400" s="11">
        <f t="shared" si="26"/>
        <v>376328.91699360235</v>
      </c>
      <c r="V400" s="11"/>
      <c r="W400" s="11">
        <f t="shared" si="27"/>
        <v>376328.91699360235</v>
      </c>
      <c r="X400" s="11">
        <v>0</v>
      </c>
      <c r="Y400" s="11">
        <v>0</v>
      </c>
      <c r="Z400" s="11">
        <v>0</v>
      </c>
      <c r="AA400" s="11">
        <v>0</v>
      </c>
      <c r="AB400" s="11">
        <v>0</v>
      </c>
      <c r="AC400" s="14">
        <v>5905</v>
      </c>
      <c r="AD400" s="42">
        <v>57.350889077053345</v>
      </c>
      <c r="AE400">
        <v>538</v>
      </c>
    </row>
    <row r="401" spans="1:31" x14ac:dyDescent="0.25">
      <c r="A401" s="35" t="s">
        <v>798</v>
      </c>
      <c r="B401" s="35">
        <v>24</v>
      </c>
      <c r="C401" s="35" t="s">
        <v>799</v>
      </c>
      <c r="D401" s="35" t="s">
        <v>747</v>
      </c>
      <c r="E401" s="35" t="s">
        <v>1126</v>
      </c>
      <c r="F401" s="11">
        <v>0</v>
      </c>
      <c r="G401" s="11">
        <v>1966231</v>
      </c>
      <c r="H401" s="11">
        <v>102566.25</v>
      </c>
      <c r="I401" s="11">
        <v>66707</v>
      </c>
      <c r="J401" s="11">
        <v>9165</v>
      </c>
      <c r="K401" s="11">
        <f t="shared" si="25"/>
        <v>2144669.25</v>
      </c>
      <c r="L401" s="36">
        <v>0</v>
      </c>
      <c r="M401" s="11">
        <f t="shared" si="24"/>
        <v>2144669.25</v>
      </c>
      <c r="N401" s="12">
        <v>0</v>
      </c>
      <c r="O401" s="25"/>
      <c r="P401" s="26">
        <v>0</v>
      </c>
      <c r="Q401" s="12">
        <v>1979822.284282468</v>
      </c>
      <c r="R401" s="12">
        <v>205132</v>
      </c>
      <c r="S401" s="27">
        <v>82145</v>
      </c>
      <c r="T401" s="27">
        <v>9165</v>
      </c>
      <c r="U401" s="11">
        <f t="shared" si="26"/>
        <v>2276264.2842824683</v>
      </c>
      <c r="V401" s="11"/>
      <c r="W401" s="11">
        <f t="shared" si="27"/>
        <v>2276264.2842824683</v>
      </c>
      <c r="X401" s="11">
        <v>0</v>
      </c>
      <c r="Y401" s="11">
        <v>0</v>
      </c>
      <c r="Z401" s="11">
        <v>0</v>
      </c>
      <c r="AA401" s="11">
        <v>0</v>
      </c>
      <c r="AB401" s="11">
        <v>0</v>
      </c>
      <c r="AC401" s="14">
        <v>28895</v>
      </c>
      <c r="AD401" s="42">
        <v>70.673230662744416</v>
      </c>
      <c r="AE401">
        <v>477</v>
      </c>
    </row>
    <row r="402" spans="1:31" x14ac:dyDescent="0.25">
      <c r="A402" s="35" t="s">
        <v>800</v>
      </c>
      <c r="B402" s="35">
        <v>25</v>
      </c>
      <c r="C402" s="35" t="s">
        <v>801</v>
      </c>
      <c r="D402" s="35" t="s">
        <v>747</v>
      </c>
      <c r="E402" s="35" t="s">
        <v>1126</v>
      </c>
      <c r="F402" s="11">
        <v>0</v>
      </c>
      <c r="G402" s="11">
        <v>401383</v>
      </c>
      <c r="H402" s="11">
        <v>20937.7</v>
      </c>
      <c r="I402" s="11">
        <v>0</v>
      </c>
      <c r="J402" s="11">
        <v>0</v>
      </c>
      <c r="K402" s="11">
        <f t="shared" si="25"/>
        <v>422320.7</v>
      </c>
      <c r="L402" s="36">
        <v>0</v>
      </c>
      <c r="M402" s="11">
        <f t="shared" si="24"/>
        <v>422320.7</v>
      </c>
      <c r="N402" s="12">
        <v>0</v>
      </c>
      <c r="O402" s="25"/>
      <c r="P402" s="26">
        <v>0</v>
      </c>
      <c r="Q402" s="12">
        <v>404157.50129671936</v>
      </c>
      <c r="R402" s="12">
        <v>41875</v>
      </c>
      <c r="S402" s="27">
        <v>0</v>
      </c>
      <c r="T402" s="27">
        <v>0</v>
      </c>
      <c r="U402" s="11">
        <f t="shared" si="26"/>
        <v>446032.50129671936</v>
      </c>
      <c r="V402" s="11"/>
      <c r="W402" s="11">
        <f t="shared" si="27"/>
        <v>446032.50129671936</v>
      </c>
      <c r="X402" s="11">
        <v>43428</v>
      </c>
      <c r="Y402" s="11">
        <v>9917</v>
      </c>
      <c r="Z402" s="11">
        <v>17423</v>
      </c>
      <c r="AA402" s="11">
        <v>16088</v>
      </c>
      <c r="AB402" s="11">
        <v>0</v>
      </c>
      <c r="AC402" s="14">
        <v>3658</v>
      </c>
      <c r="AD402" s="42">
        <v>109.72744669218152</v>
      </c>
      <c r="AE402">
        <v>205</v>
      </c>
    </row>
    <row r="403" spans="1:31" x14ac:dyDescent="0.25">
      <c r="A403" s="35" t="s">
        <v>802</v>
      </c>
      <c r="B403" s="35">
        <v>26</v>
      </c>
      <c r="C403" s="35" t="s">
        <v>803</v>
      </c>
      <c r="D403" s="35" t="s">
        <v>747</v>
      </c>
      <c r="E403" s="35" t="s">
        <v>1126</v>
      </c>
      <c r="F403" s="11">
        <v>0</v>
      </c>
      <c r="G403" s="11">
        <v>4495023</v>
      </c>
      <c r="H403" s="11">
        <v>234477.86</v>
      </c>
      <c r="I403" s="11">
        <v>0</v>
      </c>
      <c r="J403" s="11">
        <v>55178</v>
      </c>
      <c r="K403" s="11">
        <f t="shared" si="25"/>
        <v>4784678.8600000003</v>
      </c>
      <c r="L403" s="36">
        <v>0</v>
      </c>
      <c r="M403" s="11">
        <f t="shared" si="24"/>
        <v>4784678.8600000003</v>
      </c>
      <c r="N403" s="12">
        <v>0</v>
      </c>
      <c r="O403" s="25"/>
      <c r="P403" s="26">
        <v>0</v>
      </c>
      <c r="Q403" s="12">
        <v>4526094.189218984</v>
      </c>
      <c r="R403" s="12">
        <v>468956</v>
      </c>
      <c r="S403" s="27">
        <v>0</v>
      </c>
      <c r="T403" s="27">
        <v>55178</v>
      </c>
      <c r="U403" s="11">
        <f t="shared" si="26"/>
        <v>5050228.189218984</v>
      </c>
      <c r="V403" s="11"/>
      <c r="W403" s="11">
        <f t="shared" si="27"/>
        <v>5050228.189218984</v>
      </c>
      <c r="X403" s="11">
        <v>0</v>
      </c>
      <c r="Y403" s="11">
        <v>0</v>
      </c>
      <c r="Z403" s="11">
        <v>0</v>
      </c>
      <c r="AA403" s="11">
        <v>0</v>
      </c>
      <c r="AB403" s="11">
        <v>18948</v>
      </c>
      <c r="AC403" s="14">
        <v>56120</v>
      </c>
      <c r="AD403" s="42">
        <v>81.079846756949394</v>
      </c>
      <c r="AE403">
        <v>398</v>
      </c>
    </row>
    <row r="404" spans="1:31" x14ac:dyDescent="0.25">
      <c r="A404" s="35" t="s">
        <v>804</v>
      </c>
      <c r="B404" s="35">
        <v>21</v>
      </c>
      <c r="C404" s="35" t="s">
        <v>805</v>
      </c>
      <c r="D404" s="35" t="s">
        <v>747</v>
      </c>
      <c r="E404" s="35" t="s">
        <v>1126</v>
      </c>
      <c r="F404" s="11">
        <v>0</v>
      </c>
      <c r="G404" s="11">
        <v>1354573</v>
      </c>
      <c r="H404" s="11">
        <v>70659.789999999994</v>
      </c>
      <c r="I404" s="11">
        <v>0</v>
      </c>
      <c r="J404" s="11">
        <v>0</v>
      </c>
      <c r="K404" s="11">
        <f t="shared" si="25"/>
        <v>1425232.79</v>
      </c>
      <c r="L404" s="36">
        <v>0</v>
      </c>
      <c r="M404" s="11">
        <f t="shared" si="24"/>
        <v>1425232.79</v>
      </c>
      <c r="N404" s="12">
        <v>0</v>
      </c>
      <c r="O404" s="25"/>
      <c r="P404" s="26">
        <v>0</v>
      </c>
      <c r="Q404" s="12">
        <v>1363936.2877949516</v>
      </c>
      <c r="R404" s="12">
        <v>141320</v>
      </c>
      <c r="S404" s="27">
        <v>0</v>
      </c>
      <c r="T404" s="27">
        <v>0</v>
      </c>
      <c r="U404" s="11">
        <f t="shared" si="26"/>
        <v>1505256.2877949516</v>
      </c>
      <c r="V404" s="11"/>
      <c r="W404" s="11">
        <f t="shared" si="27"/>
        <v>1505256.2877949516</v>
      </c>
      <c r="X404" s="11">
        <v>0</v>
      </c>
      <c r="Y404" s="11">
        <v>0</v>
      </c>
      <c r="Z404" s="11">
        <v>0</v>
      </c>
      <c r="AA404" s="11">
        <v>0</v>
      </c>
      <c r="AB404" s="11">
        <v>0</v>
      </c>
      <c r="AC404" s="14">
        <v>8607</v>
      </c>
      <c r="AD404" s="42">
        <v>157.3803880562333</v>
      </c>
      <c r="AE404">
        <v>101</v>
      </c>
    </row>
    <row r="405" spans="1:31" x14ac:dyDescent="0.25">
      <c r="A405" s="35" t="s">
        <v>806</v>
      </c>
      <c r="B405" s="35">
        <v>40</v>
      </c>
      <c r="C405" s="35" t="s">
        <v>807</v>
      </c>
      <c r="D405" s="35" t="s">
        <v>747</v>
      </c>
      <c r="E405" s="35" t="s">
        <v>1126</v>
      </c>
      <c r="F405" s="11">
        <v>0</v>
      </c>
      <c r="G405" s="11">
        <v>1214373</v>
      </c>
      <c r="H405" s="11">
        <v>63346.41</v>
      </c>
      <c r="I405" s="11">
        <v>0</v>
      </c>
      <c r="J405" s="11">
        <v>0</v>
      </c>
      <c r="K405" s="11">
        <f t="shared" si="25"/>
        <v>1277719.4099999999</v>
      </c>
      <c r="L405" s="36">
        <v>0</v>
      </c>
      <c r="M405" s="11">
        <f t="shared" si="24"/>
        <v>1277719.4099999999</v>
      </c>
      <c r="N405" s="12">
        <v>0</v>
      </c>
      <c r="O405" s="25"/>
      <c r="P405" s="26">
        <v>0</v>
      </c>
      <c r="Q405" s="12">
        <v>1222767.1757951907</v>
      </c>
      <c r="R405" s="12">
        <v>126693</v>
      </c>
      <c r="S405" s="27">
        <v>0</v>
      </c>
      <c r="T405" s="27">
        <v>0</v>
      </c>
      <c r="U405" s="11">
        <f t="shared" si="26"/>
        <v>1349460.1757951907</v>
      </c>
      <c r="V405" s="11"/>
      <c r="W405" s="11">
        <f t="shared" si="27"/>
        <v>1349460.1757951907</v>
      </c>
      <c r="X405" s="11">
        <v>0</v>
      </c>
      <c r="Y405" s="11">
        <v>0</v>
      </c>
      <c r="Z405" s="11">
        <v>0</v>
      </c>
      <c r="AA405" s="11">
        <v>0</v>
      </c>
      <c r="AB405" s="11">
        <v>0</v>
      </c>
      <c r="AC405" s="14">
        <v>15552</v>
      </c>
      <c r="AD405" s="42">
        <v>78.084683641975303</v>
      </c>
      <c r="AE405">
        <v>417</v>
      </c>
    </row>
    <row r="406" spans="1:31" x14ac:dyDescent="0.25">
      <c r="A406" s="35" t="s">
        <v>808</v>
      </c>
      <c r="B406" s="35">
        <v>25</v>
      </c>
      <c r="C406" s="35" t="s">
        <v>809</v>
      </c>
      <c r="D406" s="35" t="s">
        <v>747</v>
      </c>
      <c r="E406" s="35" t="s">
        <v>1126</v>
      </c>
      <c r="F406" s="11">
        <v>0</v>
      </c>
      <c r="G406" s="11">
        <v>1830461</v>
      </c>
      <c r="H406" s="11">
        <v>95483.95</v>
      </c>
      <c r="I406" s="11">
        <v>0</v>
      </c>
      <c r="J406" s="11">
        <v>16544</v>
      </c>
      <c r="K406" s="11">
        <f t="shared" si="25"/>
        <v>1942488.95</v>
      </c>
      <c r="L406" s="36">
        <v>0</v>
      </c>
      <c r="M406" s="11">
        <f t="shared" si="24"/>
        <v>1942488.95</v>
      </c>
      <c r="N406" s="12">
        <v>0</v>
      </c>
      <c r="O406" s="25"/>
      <c r="P406" s="26">
        <v>0</v>
      </c>
      <c r="Q406" s="12">
        <v>1843113.7940099463</v>
      </c>
      <c r="R406" s="12">
        <v>190968</v>
      </c>
      <c r="S406" s="27">
        <v>0</v>
      </c>
      <c r="T406" s="27">
        <v>16544</v>
      </c>
      <c r="U406" s="11">
        <f t="shared" si="26"/>
        <v>2050625.7940099463</v>
      </c>
      <c r="V406" s="11"/>
      <c r="W406" s="11">
        <f t="shared" si="27"/>
        <v>2050625.7940099463</v>
      </c>
      <c r="X406" s="11">
        <v>0</v>
      </c>
      <c r="Y406" s="11">
        <v>0</v>
      </c>
      <c r="Z406" s="11">
        <v>0</v>
      </c>
      <c r="AA406" s="11">
        <v>0</v>
      </c>
      <c r="AB406" s="11">
        <v>0</v>
      </c>
      <c r="AC406" s="14">
        <v>26480</v>
      </c>
      <c r="AD406" s="42">
        <v>69.750944108761331</v>
      </c>
      <c r="AE406">
        <v>484</v>
      </c>
    </row>
    <row r="407" spans="1:31" x14ac:dyDescent="0.25">
      <c r="A407" s="35" t="s">
        <v>810</v>
      </c>
      <c r="B407" s="35">
        <v>40</v>
      </c>
      <c r="C407" s="35" t="s">
        <v>811</v>
      </c>
      <c r="D407" s="35" t="s">
        <v>747</v>
      </c>
      <c r="E407" s="35" t="s">
        <v>1126</v>
      </c>
      <c r="F407" s="11">
        <v>0</v>
      </c>
      <c r="G407" s="11">
        <v>439515</v>
      </c>
      <c r="H407" s="11">
        <v>22926.81</v>
      </c>
      <c r="I407" s="11">
        <v>0</v>
      </c>
      <c r="J407" s="11">
        <v>0</v>
      </c>
      <c r="K407" s="11">
        <f t="shared" si="25"/>
        <v>462441.81</v>
      </c>
      <c r="L407" s="36">
        <v>0</v>
      </c>
      <c r="M407" s="11">
        <f t="shared" si="24"/>
        <v>462441.81</v>
      </c>
      <c r="N407" s="12">
        <v>0</v>
      </c>
      <c r="O407" s="25"/>
      <c r="P407" s="26">
        <v>0</v>
      </c>
      <c r="Q407" s="12">
        <v>442553.0831710053</v>
      </c>
      <c r="R407" s="12">
        <v>45854</v>
      </c>
      <c r="S407" s="27">
        <v>0</v>
      </c>
      <c r="T407" s="27">
        <v>0</v>
      </c>
      <c r="U407" s="11">
        <f t="shared" si="26"/>
        <v>488407.0831710053</v>
      </c>
      <c r="V407" s="11"/>
      <c r="W407" s="11">
        <f t="shared" si="27"/>
        <v>488407.0831710053</v>
      </c>
      <c r="X407" s="11">
        <v>53346</v>
      </c>
      <c r="Y407" s="11">
        <v>0</v>
      </c>
      <c r="Z407" s="11">
        <v>26608</v>
      </c>
      <c r="AA407" s="11">
        <v>26738</v>
      </c>
      <c r="AB407" s="11">
        <v>0</v>
      </c>
      <c r="AC407" s="14">
        <v>4103</v>
      </c>
      <c r="AD407" s="42">
        <v>107.12039970753108</v>
      </c>
      <c r="AE407">
        <v>216</v>
      </c>
    </row>
    <row r="408" spans="1:31" x14ac:dyDescent="0.25">
      <c r="A408" s="35" t="s">
        <v>812</v>
      </c>
      <c r="B408" s="35">
        <v>25</v>
      </c>
      <c r="C408" s="35" t="s">
        <v>813</v>
      </c>
      <c r="D408" s="35" t="s">
        <v>747</v>
      </c>
      <c r="E408" s="35" t="s">
        <v>1126</v>
      </c>
      <c r="F408" s="11">
        <v>0</v>
      </c>
      <c r="G408" s="11">
        <v>546995</v>
      </c>
      <c r="H408" s="11">
        <v>28533.38</v>
      </c>
      <c r="I408" s="11">
        <v>0</v>
      </c>
      <c r="J408" s="11">
        <v>0</v>
      </c>
      <c r="K408" s="11">
        <f t="shared" si="25"/>
        <v>575528.38</v>
      </c>
      <c r="L408" s="36">
        <v>0</v>
      </c>
      <c r="M408" s="11">
        <f t="shared" si="24"/>
        <v>575528.38</v>
      </c>
      <c r="N408" s="12">
        <v>0</v>
      </c>
      <c r="O408" s="25"/>
      <c r="P408" s="26">
        <v>0</v>
      </c>
      <c r="Q408" s="12">
        <v>550776.0229551302</v>
      </c>
      <c r="R408" s="12">
        <v>57067</v>
      </c>
      <c r="S408" s="27">
        <v>0</v>
      </c>
      <c r="T408" s="27">
        <v>0</v>
      </c>
      <c r="U408" s="11">
        <f t="shared" si="26"/>
        <v>607843.0229551302</v>
      </c>
      <c r="V408" s="11"/>
      <c r="W408" s="11">
        <f t="shared" si="27"/>
        <v>607843.0229551302</v>
      </c>
      <c r="X408" s="11">
        <v>0</v>
      </c>
      <c r="Y408" s="11">
        <v>0</v>
      </c>
      <c r="Z408" s="11">
        <v>0</v>
      </c>
      <c r="AA408" s="11">
        <v>0</v>
      </c>
      <c r="AB408" s="11">
        <v>0</v>
      </c>
      <c r="AC408" s="14">
        <v>6587</v>
      </c>
      <c r="AD408" s="42">
        <v>83.041597085167751</v>
      </c>
      <c r="AE408">
        <v>380</v>
      </c>
    </row>
    <row r="409" spans="1:31" x14ac:dyDescent="0.25">
      <c r="A409" s="35" t="s">
        <v>814</v>
      </c>
      <c r="B409" s="35">
        <v>26</v>
      </c>
      <c r="C409" s="35" t="s">
        <v>815</v>
      </c>
      <c r="D409" s="35" t="s">
        <v>747</v>
      </c>
      <c r="E409" s="35" t="s">
        <v>1126</v>
      </c>
      <c r="F409" s="11">
        <v>0</v>
      </c>
      <c r="G409" s="11">
        <v>1513674</v>
      </c>
      <c r="H409" s="11">
        <v>78959.11</v>
      </c>
      <c r="I409" s="11">
        <v>76368</v>
      </c>
      <c r="J409" s="11">
        <v>174417</v>
      </c>
      <c r="K409" s="11">
        <f t="shared" si="25"/>
        <v>1843418.11</v>
      </c>
      <c r="L409" s="36">
        <v>0</v>
      </c>
      <c r="M409" s="11">
        <f t="shared" si="24"/>
        <v>1843418.11</v>
      </c>
      <c r="N409" s="12">
        <v>0</v>
      </c>
      <c r="O409" s="25"/>
      <c r="P409" s="26">
        <v>0</v>
      </c>
      <c r="Q409" s="12">
        <v>1524137.0501934821</v>
      </c>
      <c r="R409" s="12">
        <v>157918</v>
      </c>
      <c r="S409" s="27">
        <v>94042</v>
      </c>
      <c r="T409" s="27">
        <v>174417</v>
      </c>
      <c r="U409" s="11">
        <f t="shared" si="26"/>
        <v>1950514.0501934821</v>
      </c>
      <c r="V409" s="11"/>
      <c r="W409" s="11">
        <f t="shared" si="27"/>
        <v>1950514.0501934821</v>
      </c>
      <c r="X409" s="11">
        <v>0</v>
      </c>
      <c r="Y409" s="11">
        <v>0</v>
      </c>
      <c r="Z409" s="11">
        <v>0</v>
      </c>
      <c r="AA409" s="11">
        <v>0</v>
      </c>
      <c r="AB409" s="11">
        <v>0</v>
      </c>
      <c r="AC409" s="14">
        <v>25869</v>
      </c>
      <c r="AD409" s="42">
        <v>68.207468398469217</v>
      </c>
      <c r="AE409">
        <v>496</v>
      </c>
    </row>
    <row r="410" spans="1:31" x14ac:dyDescent="0.25">
      <c r="A410" s="35" t="s">
        <v>816</v>
      </c>
      <c r="B410" s="35">
        <v>25</v>
      </c>
      <c r="C410" s="35" t="s">
        <v>817</v>
      </c>
      <c r="D410" s="35" t="s">
        <v>747</v>
      </c>
      <c r="E410" s="35" t="s">
        <v>1126</v>
      </c>
      <c r="F410" s="11">
        <v>0</v>
      </c>
      <c r="G410" s="11">
        <v>2100416</v>
      </c>
      <c r="H410" s="11">
        <v>109565.86</v>
      </c>
      <c r="I410" s="11">
        <v>10544</v>
      </c>
      <c r="J410" s="11">
        <v>0</v>
      </c>
      <c r="K410" s="11">
        <f t="shared" si="25"/>
        <v>2220525.86</v>
      </c>
      <c r="L410" s="36">
        <v>0</v>
      </c>
      <c r="M410" s="11">
        <f t="shared" si="24"/>
        <v>2220525.86</v>
      </c>
      <c r="N410" s="12">
        <v>0</v>
      </c>
      <c r="O410" s="25"/>
      <c r="P410" s="26">
        <v>0</v>
      </c>
      <c r="Q410" s="12">
        <v>2114934.8184742508</v>
      </c>
      <c r="R410" s="12">
        <v>219132</v>
      </c>
      <c r="S410" s="27">
        <v>12984</v>
      </c>
      <c r="T410" s="27">
        <v>0</v>
      </c>
      <c r="U410" s="11">
        <f t="shared" si="26"/>
        <v>2347050.8184742508</v>
      </c>
      <c r="V410" s="11"/>
      <c r="W410" s="11">
        <f t="shared" si="27"/>
        <v>2347050.8184742508</v>
      </c>
      <c r="X410" s="11">
        <v>0</v>
      </c>
      <c r="Y410" s="11">
        <v>0</v>
      </c>
      <c r="Z410" s="11">
        <v>0</v>
      </c>
      <c r="AA410" s="11">
        <v>0</v>
      </c>
      <c r="AB410" s="11">
        <v>0</v>
      </c>
      <c r="AC410" s="14">
        <v>23161</v>
      </c>
      <c r="AD410" s="42">
        <v>91.142869478865336</v>
      </c>
      <c r="AE410">
        <v>317</v>
      </c>
    </row>
    <row r="411" spans="1:31" x14ac:dyDescent="0.25">
      <c r="A411" s="35" t="s">
        <v>818</v>
      </c>
      <c r="B411" s="35">
        <v>25</v>
      </c>
      <c r="C411" s="35" t="s">
        <v>819</v>
      </c>
      <c r="D411" s="35" t="s">
        <v>747</v>
      </c>
      <c r="E411" s="35" t="s">
        <v>1126</v>
      </c>
      <c r="F411" s="11">
        <v>2622</v>
      </c>
      <c r="G411" s="11">
        <v>71084</v>
      </c>
      <c r="H411" s="11">
        <v>3844.79</v>
      </c>
      <c r="I411" s="11">
        <v>0</v>
      </c>
      <c r="J411" s="11">
        <v>0</v>
      </c>
      <c r="K411" s="11">
        <f t="shared" si="25"/>
        <v>77550.789999999994</v>
      </c>
      <c r="L411" s="36">
        <v>0</v>
      </c>
      <c r="M411" s="11">
        <f t="shared" si="24"/>
        <v>77550.789999999994</v>
      </c>
      <c r="N411" s="12">
        <v>0</v>
      </c>
      <c r="O411" s="25"/>
      <c r="P411" s="26">
        <v>0</v>
      </c>
      <c r="Q411" s="12">
        <v>74215.481947606153</v>
      </c>
      <c r="R411" s="12">
        <v>7690</v>
      </c>
      <c r="S411" s="27">
        <v>0</v>
      </c>
      <c r="T411" s="27">
        <v>0</v>
      </c>
      <c r="U411" s="11">
        <f t="shared" si="26"/>
        <v>81905.481947606153</v>
      </c>
      <c r="V411" s="11"/>
      <c r="W411" s="11">
        <f t="shared" si="27"/>
        <v>81905.481947606153</v>
      </c>
      <c r="X411" s="11">
        <v>0</v>
      </c>
      <c r="Y411" s="11">
        <v>0</v>
      </c>
      <c r="Z411" s="11">
        <v>0</v>
      </c>
      <c r="AA411" s="11">
        <v>0</v>
      </c>
      <c r="AB411" s="11">
        <v>0</v>
      </c>
      <c r="AC411" s="14">
        <v>1580</v>
      </c>
      <c r="AD411" s="42">
        <v>46.649367088607598</v>
      </c>
      <c r="AE411">
        <v>556</v>
      </c>
    </row>
    <row r="412" spans="1:31" x14ac:dyDescent="0.25">
      <c r="A412" s="35" t="s">
        <v>820</v>
      </c>
      <c r="B412" s="35">
        <v>25</v>
      </c>
      <c r="C412" s="35" t="s">
        <v>180</v>
      </c>
      <c r="D412" s="35" t="s">
        <v>747</v>
      </c>
      <c r="E412" s="35" t="s">
        <v>1126</v>
      </c>
      <c r="F412" s="11">
        <v>0</v>
      </c>
      <c r="G412" s="11">
        <v>1410359</v>
      </c>
      <c r="H412" s="11">
        <v>73569.8</v>
      </c>
      <c r="I412" s="11">
        <v>15441</v>
      </c>
      <c r="J412" s="11">
        <v>799</v>
      </c>
      <c r="K412" s="11">
        <f t="shared" si="25"/>
        <v>1500168.8</v>
      </c>
      <c r="L412" s="36">
        <v>0</v>
      </c>
      <c r="M412" s="11">
        <f t="shared" si="24"/>
        <v>1500168.8</v>
      </c>
      <c r="N412" s="12">
        <v>0</v>
      </c>
      <c r="O412" s="25"/>
      <c r="P412" s="26">
        <v>0</v>
      </c>
      <c r="Q412" s="12">
        <v>1420107.900362845</v>
      </c>
      <c r="R412" s="12">
        <v>147140</v>
      </c>
      <c r="S412" s="27">
        <v>19015</v>
      </c>
      <c r="T412" s="27">
        <v>799</v>
      </c>
      <c r="U412" s="11">
        <f t="shared" si="26"/>
        <v>1587061.900362845</v>
      </c>
      <c r="V412" s="11"/>
      <c r="W412" s="11">
        <f t="shared" si="27"/>
        <v>1587061.900362845</v>
      </c>
      <c r="X412" s="11">
        <v>0</v>
      </c>
      <c r="Y412" s="11">
        <v>0</v>
      </c>
      <c r="Z412" s="11">
        <v>0</v>
      </c>
      <c r="AA412" s="11">
        <v>0</v>
      </c>
      <c r="AB412" s="11">
        <v>0</v>
      </c>
      <c r="AC412" s="14">
        <v>18166</v>
      </c>
      <c r="AD412" s="42">
        <v>78.53126720246614</v>
      </c>
      <c r="AE412">
        <v>413</v>
      </c>
    </row>
    <row r="413" spans="1:31" x14ac:dyDescent="0.25">
      <c r="A413" s="35" t="s">
        <v>821</v>
      </c>
      <c r="B413" s="35">
        <v>25</v>
      </c>
      <c r="C413" s="35" t="s">
        <v>822</v>
      </c>
      <c r="D413" s="35" t="s">
        <v>747</v>
      </c>
      <c r="E413" s="35" t="s">
        <v>1126</v>
      </c>
      <c r="F413" s="11">
        <v>0</v>
      </c>
      <c r="G413" s="11">
        <v>549711</v>
      </c>
      <c r="H413" s="11">
        <v>28675.06</v>
      </c>
      <c r="I413" s="11">
        <v>0</v>
      </c>
      <c r="J413" s="11">
        <v>0</v>
      </c>
      <c r="K413" s="11">
        <f t="shared" si="25"/>
        <v>578386.06000000006</v>
      </c>
      <c r="L413" s="36">
        <v>0</v>
      </c>
      <c r="M413" s="11">
        <f t="shared" si="24"/>
        <v>578386.06000000006</v>
      </c>
      <c r="N413" s="12">
        <v>0</v>
      </c>
      <c r="O413" s="25"/>
      <c r="P413" s="26">
        <v>0</v>
      </c>
      <c r="Q413" s="12">
        <v>553510.79690799292</v>
      </c>
      <c r="R413" s="12">
        <v>57350</v>
      </c>
      <c r="S413" s="27">
        <v>0</v>
      </c>
      <c r="T413" s="27">
        <v>0</v>
      </c>
      <c r="U413" s="11">
        <f t="shared" si="26"/>
        <v>610860.79690799292</v>
      </c>
      <c r="V413" s="11"/>
      <c r="W413" s="11">
        <f t="shared" si="27"/>
        <v>610860.79690799292</v>
      </c>
      <c r="X413" s="11">
        <v>0</v>
      </c>
      <c r="Y413" s="11">
        <v>0</v>
      </c>
      <c r="Z413" s="11">
        <v>0</v>
      </c>
      <c r="AA413" s="11">
        <v>0</v>
      </c>
      <c r="AB413" s="11">
        <v>0</v>
      </c>
      <c r="AC413" s="14">
        <v>7239</v>
      </c>
      <c r="AD413" s="42">
        <v>75.937422295897221</v>
      </c>
      <c r="AE413">
        <v>432</v>
      </c>
    </row>
    <row r="414" spans="1:31" x14ac:dyDescent="0.25">
      <c r="A414" s="35" t="s">
        <v>823</v>
      </c>
      <c r="B414" s="35">
        <v>9</v>
      </c>
      <c r="C414" s="35" t="s">
        <v>824</v>
      </c>
      <c r="D414" s="35" t="s">
        <v>825</v>
      </c>
      <c r="E414" s="35" t="s">
        <v>1126</v>
      </c>
      <c r="F414" s="11">
        <v>0</v>
      </c>
      <c r="G414" s="11">
        <v>84709</v>
      </c>
      <c r="H414" s="11">
        <v>4418.75</v>
      </c>
      <c r="I414" s="11">
        <v>0</v>
      </c>
      <c r="J414" s="11">
        <v>0</v>
      </c>
      <c r="K414" s="11">
        <f t="shared" si="25"/>
        <v>89127.75</v>
      </c>
      <c r="L414" s="36">
        <v>0</v>
      </c>
      <c r="M414" s="11">
        <f t="shared" si="24"/>
        <v>89127.75</v>
      </c>
      <c r="N414" s="12">
        <v>0</v>
      </c>
      <c r="O414" s="25"/>
      <c r="P414" s="26">
        <v>0</v>
      </c>
      <c r="Q414" s="12">
        <v>85294.538576232182</v>
      </c>
      <c r="R414" s="12">
        <v>8838</v>
      </c>
      <c r="S414" s="27">
        <v>0</v>
      </c>
      <c r="T414" s="27">
        <v>0</v>
      </c>
      <c r="U414" s="11">
        <f t="shared" si="26"/>
        <v>94132.538576232182</v>
      </c>
      <c r="V414" s="11"/>
      <c r="W414" s="11">
        <f t="shared" si="27"/>
        <v>94132.538576232182</v>
      </c>
      <c r="X414" s="11">
        <v>0</v>
      </c>
      <c r="Y414" s="11">
        <v>0</v>
      </c>
      <c r="Z414" s="11">
        <v>0</v>
      </c>
      <c r="AA414" s="11">
        <v>0</v>
      </c>
      <c r="AB414" s="11">
        <v>0</v>
      </c>
      <c r="AC414" s="14">
        <v>653</v>
      </c>
      <c r="AD414" s="42">
        <v>129.7228177641654</v>
      </c>
      <c r="AE414">
        <v>145</v>
      </c>
    </row>
    <row r="415" spans="1:31" x14ac:dyDescent="0.25">
      <c r="A415" s="35" t="s">
        <v>826</v>
      </c>
      <c r="B415" s="35">
        <v>10</v>
      </c>
      <c r="C415" s="35" t="s">
        <v>827</v>
      </c>
      <c r="D415" s="35" t="s">
        <v>825</v>
      </c>
      <c r="E415" s="35" t="s">
        <v>1126</v>
      </c>
      <c r="F415" s="11">
        <v>0</v>
      </c>
      <c r="G415" s="11">
        <v>169935</v>
      </c>
      <c r="H415" s="11">
        <v>8864.4699999999993</v>
      </c>
      <c r="I415" s="11">
        <v>0</v>
      </c>
      <c r="J415" s="11">
        <v>0</v>
      </c>
      <c r="K415" s="11">
        <f t="shared" si="25"/>
        <v>178799.47</v>
      </c>
      <c r="L415" s="36">
        <v>0</v>
      </c>
      <c r="M415" s="11">
        <f t="shared" si="24"/>
        <v>178799.47</v>
      </c>
      <c r="N415" s="12">
        <v>0</v>
      </c>
      <c r="O415" s="25"/>
      <c r="P415" s="26">
        <v>0</v>
      </c>
      <c r="Q415" s="12">
        <v>171109.65083936791</v>
      </c>
      <c r="R415" s="12">
        <v>17729</v>
      </c>
      <c r="S415" s="27">
        <v>0</v>
      </c>
      <c r="T415" s="27">
        <v>0</v>
      </c>
      <c r="U415" s="11">
        <f t="shared" si="26"/>
        <v>188838.65083936791</v>
      </c>
      <c r="V415" s="11"/>
      <c r="W415" s="11">
        <f t="shared" si="27"/>
        <v>188838.65083936791</v>
      </c>
      <c r="X415" s="11">
        <v>0</v>
      </c>
      <c r="Y415" s="11">
        <v>0</v>
      </c>
      <c r="Z415" s="11">
        <v>0</v>
      </c>
      <c r="AA415" s="11">
        <v>0</v>
      </c>
      <c r="AB415" s="11">
        <v>0</v>
      </c>
      <c r="AC415" s="14">
        <v>949</v>
      </c>
      <c r="AD415" s="42">
        <v>179.06743940990518</v>
      </c>
      <c r="AE415">
        <v>84</v>
      </c>
    </row>
    <row r="416" spans="1:31" x14ac:dyDescent="0.25">
      <c r="A416" s="35" t="s">
        <v>828</v>
      </c>
      <c r="B416" s="35">
        <v>9</v>
      </c>
      <c r="C416" s="35" t="s">
        <v>829</v>
      </c>
      <c r="D416" s="35" t="s">
        <v>825</v>
      </c>
      <c r="E416" s="35" t="s">
        <v>1126</v>
      </c>
      <c r="F416" s="11">
        <v>0</v>
      </c>
      <c r="G416" s="11">
        <v>225071</v>
      </c>
      <c r="H416" s="11">
        <v>11740.58</v>
      </c>
      <c r="I416" s="11">
        <v>0</v>
      </c>
      <c r="J416" s="11">
        <v>0</v>
      </c>
      <c r="K416" s="11">
        <f t="shared" si="25"/>
        <v>236811.58</v>
      </c>
      <c r="L416" s="36">
        <v>0</v>
      </c>
      <c r="M416" s="11">
        <f t="shared" si="24"/>
        <v>236811.58</v>
      </c>
      <c r="N416" s="12">
        <v>0</v>
      </c>
      <c r="O416" s="25"/>
      <c r="P416" s="26">
        <v>0</v>
      </c>
      <c r="Q416" s="12">
        <v>226626.77037730528</v>
      </c>
      <c r="R416" s="12">
        <v>23481</v>
      </c>
      <c r="S416" s="27">
        <v>0</v>
      </c>
      <c r="T416" s="27">
        <v>0</v>
      </c>
      <c r="U416" s="11">
        <f t="shared" si="26"/>
        <v>250107.77037730528</v>
      </c>
      <c r="V416" s="11"/>
      <c r="W416" s="11">
        <f t="shared" si="27"/>
        <v>250107.77037730528</v>
      </c>
      <c r="X416" s="11">
        <v>0</v>
      </c>
      <c r="Y416" s="11">
        <v>0</v>
      </c>
      <c r="Z416" s="11">
        <v>0</v>
      </c>
      <c r="AA416" s="11">
        <v>0</v>
      </c>
      <c r="AB416" s="11">
        <v>0</v>
      </c>
      <c r="AC416" s="14">
        <v>1057</v>
      </c>
      <c r="AD416" s="42">
        <v>212.93377483443709</v>
      </c>
      <c r="AE416">
        <v>60</v>
      </c>
    </row>
    <row r="417" spans="1:31" x14ac:dyDescent="0.25">
      <c r="A417" s="35" t="s">
        <v>830</v>
      </c>
      <c r="B417" s="35">
        <v>9</v>
      </c>
      <c r="C417" s="35" t="s">
        <v>831</v>
      </c>
      <c r="D417" s="35" t="s">
        <v>825</v>
      </c>
      <c r="E417" s="35" t="s">
        <v>1126</v>
      </c>
      <c r="F417" s="11">
        <v>0</v>
      </c>
      <c r="G417" s="11">
        <v>664673</v>
      </c>
      <c r="H417" s="11">
        <v>34671.93</v>
      </c>
      <c r="I417" s="11">
        <v>0</v>
      </c>
      <c r="J417" s="11">
        <v>0</v>
      </c>
      <c r="K417" s="11">
        <f t="shared" si="25"/>
        <v>699344.93</v>
      </c>
      <c r="L417" s="36">
        <v>0</v>
      </c>
      <c r="M417" s="11">
        <f t="shared" si="24"/>
        <v>699344.93</v>
      </c>
      <c r="N417" s="12">
        <v>0</v>
      </c>
      <c r="O417" s="25"/>
      <c r="P417" s="26">
        <v>0</v>
      </c>
      <c r="Q417" s="12">
        <v>669267.45492308936</v>
      </c>
      <c r="R417" s="12">
        <v>69344</v>
      </c>
      <c r="S417" s="27">
        <v>0</v>
      </c>
      <c r="T417" s="27">
        <v>0</v>
      </c>
      <c r="U417" s="11">
        <f t="shared" si="26"/>
        <v>738611.45492308936</v>
      </c>
      <c r="V417" s="11"/>
      <c r="W417" s="11">
        <f t="shared" si="27"/>
        <v>738611.45492308936</v>
      </c>
      <c r="X417" s="11">
        <v>0</v>
      </c>
      <c r="Y417" s="11">
        <v>0</v>
      </c>
      <c r="Z417" s="11">
        <v>0</v>
      </c>
      <c r="AA417" s="11">
        <v>0</v>
      </c>
      <c r="AB417" s="11">
        <v>0</v>
      </c>
      <c r="AC417" s="14">
        <v>11014</v>
      </c>
      <c r="AD417" s="42">
        <v>60.348011621572546</v>
      </c>
      <c r="AE417">
        <v>530</v>
      </c>
    </row>
    <row r="418" spans="1:31" x14ac:dyDescent="0.25">
      <c r="A418" s="35" t="s">
        <v>832</v>
      </c>
      <c r="B418" s="35">
        <v>9</v>
      </c>
      <c r="C418" s="35" t="s">
        <v>833</v>
      </c>
      <c r="D418" s="35" t="s">
        <v>825</v>
      </c>
      <c r="E418" s="35" t="s">
        <v>1126</v>
      </c>
      <c r="F418" s="11">
        <v>0</v>
      </c>
      <c r="G418" s="11">
        <v>4213875</v>
      </c>
      <c r="H418" s="11">
        <v>219812.09</v>
      </c>
      <c r="I418" s="11">
        <v>42590</v>
      </c>
      <c r="J418" s="11">
        <v>0</v>
      </c>
      <c r="K418" s="11">
        <f t="shared" si="25"/>
        <v>4476277.09</v>
      </c>
      <c r="L418" s="36">
        <v>0</v>
      </c>
      <c r="M418" s="11">
        <f t="shared" si="24"/>
        <v>4476277.09</v>
      </c>
      <c r="N418" s="12">
        <v>0</v>
      </c>
      <c r="O418" s="25"/>
      <c r="P418" s="26">
        <v>0</v>
      </c>
      <c r="Q418" s="12">
        <v>4243002.794778836</v>
      </c>
      <c r="R418" s="12">
        <v>439624</v>
      </c>
      <c r="S418" s="27">
        <v>52447</v>
      </c>
      <c r="T418" s="27">
        <v>0</v>
      </c>
      <c r="U418" s="11">
        <f t="shared" si="26"/>
        <v>4735073.794778836</v>
      </c>
      <c r="V418" s="11"/>
      <c r="W418" s="11">
        <f t="shared" si="27"/>
        <v>4735073.794778836</v>
      </c>
      <c r="X418" s="11">
        <v>0</v>
      </c>
      <c r="Y418" s="11">
        <v>0</v>
      </c>
      <c r="Z418" s="11">
        <v>0</v>
      </c>
      <c r="AA418" s="11">
        <v>0</v>
      </c>
      <c r="AB418" s="11">
        <v>0</v>
      </c>
      <c r="AC418" s="14">
        <v>44348</v>
      </c>
      <c r="AD418" s="42">
        <v>95.978736357896636</v>
      </c>
      <c r="AE418">
        <v>279</v>
      </c>
    </row>
    <row r="419" spans="1:31" x14ac:dyDescent="0.25">
      <c r="A419" s="35" t="s">
        <v>834</v>
      </c>
      <c r="B419" s="35">
        <v>10</v>
      </c>
      <c r="C419" s="35" t="s">
        <v>835</v>
      </c>
      <c r="D419" s="35" t="s">
        <v>825</v>
      </c>
      <c r="E419" s="35" t="s">
        <v>1126</v>
      </c>
      <c r="F419" s="11">
        <v>0</v>
      </c>
      <c r="G419" s="11">
        <v>5387064</v>
      </c>
      <c r="H419" s="11">
        <v>281010.18</v>
      </c>
      <c r="I419" s="11">
        <v>0</v>
      </c>
      <c r="J419" s="11">
        <v>0</v>
      </c>
      <c r="K419" s="11">
        <f t="shared" si="25"/>
        <v>5668074.1799999997</v>
      </c>
      <c r="L419" s="36">
        <v>0</v>
      </c>
      <c r="M419" s="11">
        <f t="shared" si="24"/>
        <v>5668074.1799999997</v>
      </c>
      <c r="N419" s="12">
        <v>0</v>
      </c>
      <c r="O419" s="25"/>
      <c r="P419" s="26">
        <v>0</v>
      </c>
      <c r="Q419" s="12">
        <v>5424301.2921960084</v>
      </c>
      <c r="R419" s="12">
        <v>562020</v>
      </c>
      <c r="S419" s="27">
        <v>0</v>
      </c>
      <c r="T419" s="27">
        <v>0</v>
      </c>
      <c r="U419" s="11">
        <f t="shared" si="26"/>
        <v>5986321.2921960084</v>
      </c>
      <c r="V419" s="11"/>
      <c r="W419" s="11">
        <f t="shared" si="27"/>
        <v>5986321.2921960084</v>
      </c>
      <c r="X419" s="11">
        <v>0</v>
      </c>
      <c r="Y419" s="11">
        <v>0</v>
      </c>
      <c r="Z419" s="11">
        <v>0</v>
      </c>
      <c r="AA419" s="11">
        <v>0</v>
      </c>
      <c r="AB419" s="11">
        <v>26051</v>
      </c>
      <c r="AC419" s="14">
        <v>74903</v>
      </c>
      <c r="AD419" s="42">
        <v>71.920537228148405</v>
      </c>
      <c r="AE419">
        <v>466</v>
      </c>
    </row>
    <row r="420" spans="1:31" x14ac:dyDescent="0.25">
      <c r="A420" s="35" t="s">
        <v>836</v>
      </c>
      <c r="B420" s="35">
        <v>10</v>
      </c>
      <c r="C420" s="35" t="s">
        <v>837</v>
      </c>
      <c r="D420" s="35" t="s">
        <v>825</v>
      </c>
      <c r="E420" s="35" t="s">
        <v>1126</v>
      </c>
      <c r="F420" s="11">
        <v>0</v>
      </c>
      <c r="G420" s="11">
        <v>8492807</v>
      </c>
      <c r="H420" s="11">
        <v>443017.8</v>
      </c>
      <c r="I420" s="11">
        <v>0</v>
      </c>
      <c r="J420" s="11">
        <v>0</v>
      </c>
      <c r="K420" s="11">
        <f t="shared" si="25"/>
        <v>8935824.8000000007</v>
      </c>
      <c r="L420" s="36">
        <v>0</v>
      </c>
      <c r="M420" s="11">
        <f t="shared" si="24"/>
        <v>8935824.8000000007</v>
      </c>
      <c r="N420" s="12">
        <v>0</v>
      </c>
      <c r="O420" s="25"/>
      <c r="P420" s="26">
        <v>0</v>
      </c>
      <c r="Q420" s="12">
        <v>8551512.2865574472</v>
      </c>
      <c r="R420" s="12">
        <v>886036</v>
      </c>
      <c r="S420" s="27">
        <v>0</v>
      </c>
      <c r="T420" s="27">
        <v>0</v>
      </c>
      <c r="U420" s="11">
        <f t="shared" si="26"/>
        <v>9437548.2865574472</v>
      </c>
      <c r="V420" s="11"/>
      <c r="W420" s="11">
        <f t="shared" si="27"/>
        <v>9437548.2865574472</v>
      </c>
      <c r="X420" s="11">
        <v>0</v>
      </c>
      <c r="Y420" s="11">
        <v>0</v>
      </c>
      <c r="Z420" s="11">
        <v>0</v>
      </c>
      <c r="AA420" s="11">
        <v>0</v>
      </c>
      <c r="AB420" s="11">
        <v>29995</v>
      </c>
      <c r="AC420" s="14">
        <v>97304</v>
      </c>
      <c r="AD420" s="42">
        <v>87.28117035270904</v>
      </c>
      <c r="AE420">
        <v>354</v>
      </c>
    </row>
    <row r="421" spans="1:31" x14ac:dyDescent="0.25">
      <c r="A421" s="35" t="s">
        <v>838</v>
      </c>
      <c r="B421" s="35">
        <v>9</v>
      </c>
      <c r="C421" s="35" t="s">
        <v>839</v>
      </c>
      <c r="D421" s="35" t="s">
        <v>825</v>
      </c>
      <c r="E421" s="35" t="s">
        <v>1126</v>
      </c>
      <c r="F421" s="11">
        <v>0</v>
      </c>
      <c r="G421" s="11">
        <v>186382</v>
      </c>
      <c r="H421" s="11">
        <v>9722.41</v>
      </c>
      <c r="I421" s="11">
        <v>16981</v>
      </c>
      <c r="J421" s="11">
        <v>0</v>
      </c>
      <c r="K421" s="11">
        <f t="shared" si="25"/>
        <v>213085.41</v>
      </c>
      <c r="L421" s="36">
        <v>0</v>
      </c>
      <c r="M421" s="11">
        <f t="shared" si="24"/>
        <v>213085.41</v>
      </c>
      <c r="N421" s="12">
        <v>0</v>
      </c>
      <c r="O421" s="25"/>
      <c r="P421" s="26">
        <v>0</v>
      </c>
      <c r="Q421" s="12">
        <v>187670.33832196469</v>
      </c>
      <c r="R421" s="12">
        <v>19445</v>
      </c>
      <c r="S421" s="27">
        <v>20911</v>
      </c>
      <c r="T421" s="27">
        <v>0</v>
      </c>
      <c r="U421" s="11">
        <f t="shared" si="26"/>
        <v>228026.33832196469</v>
      </c>
      <c r="V421" s="11"/>
      <c r="W421" s="11">
        <f t="shared" si="27"/>
        <v>228026.33832196469</v>
      </c>
      <c r="X421" s="11">
        <v>0</v>
      </c>
      <c r="Y421" s="11">
        <v>0</v>
      </c>
      <c r="Z421" s="11">
        <v>0</v>
      </c>
      <c r="AA421" s="11">
        <v>0</v>
      </c>
      <c r="AB421" s="11">
        <v>0</v>
      </c>
      <c r="AC421" s="14">
        <v>1747</v>
      </c>
      <c r="AD421" s="42">
        <v>116.40698340011448</v>
      </c>
      <c r="AE421">
        <v>185</v>
      </c>
    </row>
    <row r="422" spans="1:31" x14ac:dyDescent="0.25">
      <c r="A422" s="35" t="s">
        <v>840</v>
      </c>
      <c r="B422" s="35">
        <v>9</v>
      </c>
      <c r="C422" s="35" t="s">
        <v>841</v>
      </c>
      <c r="D422" s="35" t="s">
        <v>825</v>
      </c>
      <c r="E422" s="35" t="s">
        <v>1126</v>
      </c>
      <c r="F422" s="11">
        <v>0</v>
      </c>
      <c r="G422" s="11">
        <v>105628</v>
      </c>
      <c r="H422" s="11">
        <v>5509.97</v>
      </c>
      <c r="I422" s="11">
        <v>0</v>
      </c>
      <c r="J422" s="11">
        <v>0</v>
      </c>
      <c r="K422" s="11">
        <f t="shared" si="25"/>
        <v>111137.97</v>
      </c>
      <c r="L422" s="36">
        <v>0</v>
      </c>
      <c r="M422" s="11">
        <f t="shared" si="24"/>
        <v>111137.97</v>
      </c>
      <c r="N422" s="12">
        <v>0</v>
      </c>
      <c r="O422" s="25"/>
      <c r="P422" s="26">
        <v>0</v>
      </c>
      <c r="Q422" s="12">
        <v>106358.1381049269</v>
      </c>
      <c r="R422" s="12">
        <v>11020</v>
      </c>
      <c r="S422" s="27">
        <v>0</v>
      </c>
      <c r="T422" s="27">
        <v>0</v>
      </c>
      <c r="U422" s="11">
        <f t="shared" si="26"/>
        <v>117378.1381049269</v>
      </c>
      <c r="V422" s="11"/>
      <c r="W422" s="11">
        <f t="shared" si="27"/>
        <v>117378.1381049269</v>
      </c>
      <c r="X422" s="11">
        <v>0</v>
      </c>
      <c r="Y422" s="11">
        <v>0</v>
      </c>
      <c r="Z422" s="11">
        <v>0</v>
      </c>
      <c r="AA422" s="11">
        <v>0</v>
      </c>
      <c r="AB422" s="11">
        <v>0</v>
      </c>
      <c r="AC422" s="14">
        <v>402</v>
      </c>
      <c r="AD422" s="42">
        <v>262.75621890547262</v>
      </c>
      <c r="AE422">
        <v>39</v>
      </c>
    </row>
    <row r="423" spans="1:31" x14ac:dyDescent="0.25">
      <c r="A423" s="35" t="s">
        <v>842</v>
      </c>
      <c r="B423" s="35">
        <v>10</v>
      </c>
      <c r="C423" s="35" t="s">
        <v>843</v>
      </c>
      <c r="D423" s="35" t="s">
        <v>825</v>
      </c>
      <c r="E423" s="35" t="s">
        <v>1126</v>
      </c>
      <c r="F423" s="11">
        <v>0</v>
      </c>
      <c r="G423" s="11">
        <v>117407</v>
      </c>
      <c r="H423" s="11">
        <v>6124.41</v>
      </c>
      <c r="I423" s="11">
        <v>0</v>
      </c>
      <c r="J423" s="11">
        <v>0</v>
      </c>
      <c r="K423" s="11">
        <f t="shared" si="25"/>
        <v>123531.41</v>
      </c>
      <c r="L423" s="36">
        <v>0</v>
      </c>
      <c r="M423" s="11">
        <f t="shared" si="24"/>
        <v>123531.41</v>
      </c>
      <c r="N423" s="12">
        <v>0</v>
      </c>
      <c r="O423" s="25"/>
      <c r="P423" s="26">
        <v>0</v>
      </c>
      <c r="Q423" s="12">
        <v>118218.55872008513</v>
      </c>
      <c r="R423" s="12">
        <v>12249</v>
      </c>
      <c r="S423" s="27">
        <v>0</v>
      </c>
      <c r="T423" s="27">
        <v>0</v>
      </c>
      <c r="U423" s="11">
        <f t="shared" si="26"/>
        <v>130467.55872008513</v>
      </c>
      <c r="V423" s="11"/>
      <c r="W423" s="11">
        <f t="shared" si="27"/>
        <v>130467.55872008513</v>
      </c>
      <c r="X423" s="11">
        <v>0</v>
      </c>
      <c r="Y423" s="11">
        <v>0</v>
      </c>
      <c r="Z423" s="11">
        <v>0</v>
      </c>
      <c r="AA423" s="11">
        <v>0</v>
      </c>
      <c r="AB423" s="11">
        <v>0</v>
      </c>
      <c r="AC423" s="14">
        <v>1678</v>
      </c>
      <c r="AD423" s="42">
        <v>69.968414779499398</v>
      </c>
      <c r="AE423">
        <v>482</v>
      </c>
    </row>
    <row r="424" spans="1:31" x14ac:dyDescent="0.25">
      <c r="A424" s="35" t="s">
        <v>844</v>
      </c>
      <c r="B424" s="35">
        <v>12</v>
      </c>
      <c r="C424" s="35" t="s">
        <v>845</v>
      </c>
      <c r="D424" s="35" t="s">
        <v>825</v>
      </c>
      <c r="E424" s="35" t="s">
        <v>1126</v>
      </c>
      <c r="F424" s="11">
        <v>0</v>
      </c>
      <c r="G424" s="11">
        <v>3352149</v>
      </c>
      <c r="H424" s="11">
        <v>174861.11</v>
      </c>
      <c r="I424" s="11">
        <v>56290</v>
      </c>
      <c r="J424" s="11">
        <v>0</v>
      </c>
      <c r="K424" s="11">
        <f t="shared" si="25"/>
        <v>3583300.11</v>
      </c>
      <c r="L424" s="36">
        <v>0</v>
      </c>
      <c r="M424" s="11">
        <f t="shared" si="24"/>
        <v>3583300.11</v>
      </c>
      <c r="N424" s="12">
        <v>0</v>
      </c>
      <c r="O424" s="25"/>
      <c r="P424" s="26">
        <v>0</v>
      </c>
      <c r="Q424" s="12">
        <v>3375320.2398066102</v>
      </c>
      <c r="R424" s="12">
        <v>349722</v>
      </c>
      <c r="S424" s="27">
        <v>69318</v>
      </c>
      <c r="T424" s="27">
        <v>0</v>
      </c>
      <c r="U424" s="11">
        <f t="shared" si="26"/>
        <v>3794360.2398066102</v>
      </c>
      <c r="V424" s="11"/>
      <c r="W424" s="11">
        <f t="shared" si="27"/>
        <v>3794360.2398066102</v>
      </c>
      <c r="X424" s="11">
        <v>0</v>
      </c>
      <c r="Y424" s="11">
        <v>0</v>
      </c>
      <c r="Z424" s="11">
        <v>0</v>
      </c>
      <c r="AA424" s="11">
        <v>0</v>
      </c>
      <c r="AB424" s="11">
        <v>13026</v>
      </c>
      <c r="AC424" s="14">
        <v>59614</v>
      </c>
      <c r="AD424" s="42">
        <v>57.175143422685949</v>
      </c>
      <c r="AE424">
        <v>539</v>
      </c>
    </row>
    <row r="425" spans="1:31" x14ac:dyDescent="0.25">
      <c r="A425" s="35" t="s">
        <v>846</v>
      </c>
      <c r="B425" s="35">
        <v>9</v>
      </c>
      <c r="C425" s="35" t="s">
        <v>847</v>
      </c>
      <c r="D425" s="35" t="s">
        <v>825</v>
      </c>
      <c r="E425" s="35" t="s">
        <v>1126</v>
      </c>
      <c r="F425" s="11">
        <v>0</v>
      </c>
      <c r="G425" s="11">
        <v>11107558</v>
      </c>
      <c r="H425" s="11">
        <v>579413.36</v>
      </c>
      <c r="I425" s="11">
        <v>166282</v>
      </c>
      <c r="J425" s="11">
        <v>0</v>
      </c>
      <c r="K425" s="11">
        <f t="shared" si="25"/>
        <v>11853253.359999999</v>
      </c>
      <c r="L425" s="36">
        <v>0</v>
      </c>
      <c r="M425" s="11">
        <f t="shared" si="24"/>
        <v>11853253.359999999</v>
      </c>
      <c r="N425" s="12">
        <v>0</v>
      </c>
      <c r="O425" s="25"/>
      <c r="P425" s="26">
        <v>0</v>
      </c>
      <c r="Q425" s="12">
        <v>11184337.370512418</v>
      </c>
      <c r="R425" s="12">
        <v>1158827</v>
      </c>
      <c r="S425" s="27">
        <v>204766</v>
      </c>
      <c r="T425" s="27">
        <v>0</v>
      </c>
      <c r="U425" s="11">
        <f t="shared" si="26"/>
        <v>12547930.370512418</v>
      </c>
      <c r="V425" s="11"/>
      <c r="W425" s="11">
        <f t="shared" si="27"/>
        <v>12547930.370512418</v>
      </c>
      <c r="X425" s="11">
        <v>0</v>
      </c>
      <c r="Y425" s="11">
        <v>0</v>
      </c>
      <c r="Z425" s="11">
        <v>0</v>
      </c>
      <c r="AA425" s="11">
        <v>0</v>
      </c>
      <c r="AB425" s="11">
        <v>0</v>
      </c>
      <c r="AC425" s="14">
        <v>29273</v>
      </c>
      <c r="AD425" s="42">
        <v>385.12759197895673</v>
      </c>
      <c r="AE425">
        <v>27</v>
      </c>
    </row>
    <row r="426" spans="1:31" x14ac:dyDescent="0.25">
      <c r="A426" s="35" t="s">
        <v>848</v>
      </c>
      <c r="B426" s="35">
        <v>10</v>
      </c>
      <c r="C426" s="35" t="s">
        <v>849</v>
      </c>
      <c r="D426" s="35" t="s">
        <v>825</v>
      </c>
      <c r="E426" s="35" t="s">
        <v>1126</v>
      </c>
      <c r="F426" s="11">
        <v>0</v>
      </c>
      <c r="G426" s="11">
        <v>295439</v>
      </c>
      <c r="H426" s="11">
        <v>15411.25</v>
      </c>
      <c r="I426" s="11">
        <v>0</v>
      </c>
      <c r="J426" s="11">
        <v>0</v>
      </c>
      <c r="K426" s="11">
        <f t="shared" si="25"/>
        <v>310850.25</v>
      </c>
      <c r="L426" s="36">
        <v>0</v>
      </c>
      <c r="M426" s="11">
        <f t="shared" si="24"/>
        <v>310850.25</v>
      </c>
      <c r="N426" s="12">
        <v>0</v>
      </c>
      <c r="O426" s="25"/>
      <c r="P426" s="26">
        <v>0</v>
      </c>
      <c r="Q426" s="12">
        <v>297481.17888799845</v>
      </c>
      <c r="R426" s="12">
        <v>30822</v>
      </c>
      <c r="S426" s="27">
        <v>0</v>
      </c>
      <c r="T426" s="27">
        <v>0</v>
      </c>
      <c r="U426" s="11">
        <f t="shared" si="26"/>
        <v>328303.17888799845</v>
      </c>
      <c r="V426" s="11"/>
      <c r="W426" s="11">
        <f t="shared" si="27"/>
        <v>328303.17888799845</v>
      </c>
      <c r="X426" s="11">
        <v>29261</v>
      </c>
      <c r="Y426" s="11">
        <v>0</v>
      </c>
      <c r="Z426" s="11">
        <v>8336</v>
      </c>
      <c r="AA426" s="11">
        <v>20925</v>
      </c>
      <c r="AB426" s="11">
        <v>0</v>
      </c>
      <c r="AC426" s="14">
        <v>2670</v>
      </c>
      <c r="AD426" s="42">
        <v>110.65131086142323</v>
      </c>
      <c r="AE426">
        <v>203</v>
      </c>
    </row>
    <row r="427" spans="1:31" x14ac:dyDescent="0.25">
      <c r="A427" s="35" t="s">
        <v>850</v>
      </c>
      <c r="B427" s="35">
        <v>30</v>
      </c>
      <c r="C427" s="35" t="s">
        <v>851</v>
      </c>
      <c r="D427" s="35" t="s">
        <v>825</v>
      </c>
      <c r="E427" s="35" t="s">
        <v>1126</v>
      </c>
      <c r="F427" s="11">
        <v>0</v>
      </c>
      <c r="G427" s="11">
        <v>5157607</v>
      </c>
      <c r="H427" s="11">
        <v>269040.81</v>
      </c>
      <c r="I427" s="11">
        <v>0</v>
      </c>
      <c r="J427" s="11">
        <v>0</v>
      </c>
      <c r="K427" s="11">
        <f t="shared" si="25"/>
        <v>5426647.8099999996</v>
      </c>
      <c r="L427" s="36">
        <v>0</v>
      </c>
      <c r="M427" s="11">
        <f t="shared" si="24"/>
        <v>5426647.8099999996</v>
      </c>
      <c r="N427" s="12">
        <v>0</v>
      </c>
      <c r="O427" s="25"/>
      <c r="P427" s="26">
        <v>0</v>
      </c>
      <c r="Q427" s="12">
        <v>5193258.2042350294</v>
      </c>
      <c r="R427" s="12">
        <v>538082</v>
      </c>
      <c r="S427" s="27">
        <v>0</v>
      </c>
      <c r="T427" s="27">
        <v>0</v>
      </c>
      <c r="U427" s="11">
        <f t="shared" si="26"/>
        <v>5731340.2042350294</v>
      </c>
      <c r="V427" s="11"/>
      <c r="W427" s="11">
        <f t="shared" si="27"/>
        <v>5731340.2042350294</v>
      </c>
      <c r="X427" s="11">
        <v>0</v>
      </c>
      <c r="Y427" s="11">
        <v>0</v>
      </c>
      <c r="Z427" s="11">
        <v>0</v>
      </c>
      <c r="AA427" s="11">
        <v>0</v>
      </c>
      <c r="AB427" s="11">
        <v>47327</v>
      </c>
      <c r="AC427" s="14">
        <v>138070</v>
      </c>
      <c r="AD427" s="42">
        <v>37.3550155718114</v>
      </c>
      <c r="AE427">
        <v>563</v>
      </c>
    </row>
    <row r="428" spans="1:31" x14ac:dyDescent="0.25">
      <c r="A428" s="35" t="s">
        <v>852</v>
      </c>
      <c r="B428" s="35">
        <v>10</v>
      </c>
      <c r="C428" s="35" t="s">
        <v>853</v>
      </c>
      <c r="D428" s="35" t="s">
        <v>825</v>
      </c>
      <c r="E428" s="35" t="s">
        <v>1126</v>
      </c>
      <c r="F428" s="11">
        <v>0</v>
      </c>
      <c r="G428" s="11">
        <v>168609</v>
      </c>
      <c r="H428" s="11">
        <v>8795.2999999999993</v>
      </c>
      <c r="I428" s="11">
        <v>0</v>
      </c>
      <c r="J428" s="11">
        <v>0</v>
      </c>
      <c r="K428" s="11">
        <f t="shared" si="25"/>
        <v>177404.3</v>
      </c>
      <c r="L428" s="36">
        <v>0</v>
      </c>
      <c r="M428" s="11">
        <f t="shared" si="24"/>
        <v>177404.3</v>
      </c>
      <c r="N428" s="12">
        <v>0</v>
      </c>
      <c r="O428" s="25"/>
      <c r="P428" s="26">
        <v>0</v>
      </c>
      <c r="Q428" s="12">
        <v>169774.48505825747</v>
      </c>
      <c r="R428" s="12">
        <v>17591</v>
      </c>
      <c r="S428" s="27">
        <v>0</v>
      </c>
      <c r="T428" s="27">
        <v>0</v>
      </c>
      <c r="U428" s="11">
        <f t="shared" si="26"/>
        <v>187365.48505825747</v>
      </c>
      <c r="V428" s="11"/>
      <c r="W428" s="11">
        <f t="shared" si="27"/>
        <v>187365.48505825747</v>
      </c>
      <c r="X428" s="11">
        <v>0</v>
      </c>
      <c r="Y428" s="11">
        <v>0</v>
      </c>
      <c r="Z428" s="11">
        <v>0</v>
      </c>
      <c r="AA428" s="11">
        <v>0</v>
      </c>
      <c r="AB428" s="11">
        <v>0</v>
      </c>
      <c r="AC428" s="14">
        <v>1821</v>
      </c>
      <c r="AD428" s="42">
        <v>92.59143327841845</v>
      </c>
      <c r="AE428">
        <v>307</v>
      </c>
    </row>
    <row r="429" spans="1:31" x14ac:dyDescent="0.25">
      <c r="A429" s="35" t="s">
        <v>854</v>
      </c>
      <c r="B429" s="35">
        <v>9</v>
      </c>
      <c r="C429" s="35" t="s">
        <v>855</v>
      </c>
      <c r="D429" s="35" t="s">
        <v>825</v>
      </c>
      <c r="E429" s="35" t="s">
        <v>1126</v>
      </c>
      <c r="F429" s="11">
        <v>0</v>
      </c>
      <c r="G429" s="11">
        <v>1299939</v>
      </c>
      <c r="H429" s="11">
        <v>67809.87</v>
      </c>
      <c r="I429" s="11">
        <v>149117</v>
      </c>
      <c r="J429" s="11">
        <v>0</v>
      </c>
      <c r="K429" s="11">
        <f t="shared" si="25"/>
        <v>1516865.87</v>
      </c>
      <c r="L429" s="36">
        <v>0</v>
      </c>
      <c r="M429" s="11">
        <f t="shared" si="24"/>
        <v>1516865.87</v>
      </c>
      <c r="N429" s="12">
        <v>0</v>
      </c>
      <c r="O429" s="25"/>
      <c r="P429" s="26">
        <v>0</v>
      </c>
      <c r="Q429" s="12">
        <v>1308924.6382586111</v>
      </c>
      <c r="R429" s="12">
        <v>135620</v>
      </c>
      <c r="S429" s="27">
        <v>183628</v>
      </c>
      <c r="T429" s="27">
        <v>0</v>
      </c>
      <c r="U429" s="11">
        <f t="shared" si="26"/>
        <v>1628172.6382586111</v>
      </c>
      <c r="V429" s="11"/>
      <c r="W429" s="11">
        <f t="shared" si="27"/>
        <v>1628172.6382586111</v>
      </c>
      <c r="X429" s="11">
        <v>0</v>
      </c>
      <c r="Y429" s="11">
        <v>0</v>
      </c>
      <c r="Z429" s="11">
        <v>0</v>
      </c>
      <c r="AA429" s="11">
        <v>0</v>
      </c>
      <c r="AB429" s="11">
        <v>5235</v>
      </c>
      <c r="AC429" s="14">
        <v>21127</v>
      </c>
      <c r="AD429" s="42">
        <v>68.587873337435511</v>
      </c>
      <c r="AE429">
        <v>493</v>
      </c>
    </row>
    <row r="430" spans="1:31" x14ac:dyDescent="0.25">
      <c r="A430" s="35" t="s">
        <v>856</v>
      </c>
      <c r="B430" s="35">
        <v>9</v>
      </c>
      <c r="C430" s="35" t="s">
        <v>857</v>
      </c>
      <c r="D430" s="35" t="s">
        <v>825</v>
      </c>
      <c r="E430" s="35" t="s">
        <v>1126</v>
      </c>
      <c r="F430" s="11">
        <v>0</v>
      </c>
      <c r="G430" s="11">
        <v>675438</v>
      </c>
      <c r="H430" s="11">
        <v>35233.47</v>
      </c>
      <c r="I430" s="11">
        <v>0</v>
      </c>
      <c r="J430" s="11">
        <v>0</v>
      </c>
      <c r="K430" s="11">
        <f t="shared" si="25"/>
        <v>710671.47</v>
      </c>
      <c r="L430" s="36">
        <v>0</v>
      </c>
      <c r="M430" s="11">
        <f t="shared" si="24"/>
        <v>710671.47</v>
      </c>
      <c r="N430" s="12">
        <v>0</v>
      </c>
      <c r="O430" s="25"/>
      <c r="P430" s="26">
        <v>0</v>
      </c>
      <c r="Q430" s="12">
        <v>680106.86641151609</v>
      </c>
      <c r="R430" s="12">
        <v>70467</v>
      </c>
      <c r="S430" s="27">
        <v>0</v>
      </c>
      <c r="T430" s="27">
        <v>0</v>
      </c>
      <c r="U430" s="11">
        <f t="shared" si="26"/>
        <v>750573.86641151609</v>
      </c>
      <c r="V430" s="11"/>
      <c r="W430" s="11">
        <f t="shared" si="27"/>
        <v>750573.86641151609</v>
      </c>
      <c r="X430" s="11">
        <v>0</v>
      </c>
      <c r="Y430" s="11">
        <v>0</v>
      </c>
      <c r="Z430" s="11">
        <v>0</v>
      </c>
      <c r="AA430" s="11">
        <v>0</v>
      </c>
      <c r="AB430" s="11">
        <v>0</v>
      </c>
      <c r="AC430" s="14">
        <v>3143</v>
      </c>
      <c r="AD430" s="42">
        <v>214.902322621699</v>
      </c>
      <c r="AE430">
        <v>59</v>
      </c>
    </row>
    <row r="431" spans="1:31" x14ac:dyDescent="0.25">
      <c r="A431" s="35" t="s">
        <v>858</v>
      </c>
      <c r="B431" s="35">
        <v>10</v>
      </c>
      <c r="C431" s="35" t="s">
        <v>859</v>
      </c>
      <c r="D431" s="35" t="s">
        <v>825</v>
      </c>
      <c r="E431" s="35" t="s">
        <v>1126</v>
      </c>
      <c r="F431" s="11">
        <v>0</v>
      </c>
      <c r="G431" s="11">
        <v>3058240</v>
      </c>
      <c r="H431" s="11">
        <v>159529.68</v>
      </c>
      <c r="I431" s="11">
        <v>159227</v>
      </c>
      <c r="J431" s="11">
        <v>0</v>
      </c>
      <c r="K431" s="11">
        <f t="shared" si="25"/>
        <v>3376996.68</v>
      </c>
      <c r="L431" s="36">
        <v>0</v>
      </c>
      <c r="M431" s="11">
        <f t="shared" si="24"/>
        <v>3376996.68</v>
      </c>
      <c r="N431" s="12">
        <v>0</v>
      </c>
      <c r="O431" s="25"/>
      <c r="P431" s="26">
        <v>0</v>
      </c>
      <c r="Q431" s="12">
        <v>3079379.636819893</v>
      </c>
      <c r="R431" s="12">
        <v>319059</v>
      </c>
      <c r="S431" s="27">
        <v>196078</v>
      </c>
      <c r="T431" s="27">
        <v>0</v>
      </c>
      <c r="U431" s="11">
        <f t="shared" si="26"/>
        <v>3594516.636819893</v>
      </c>
      <c r="V431" s="11"/>
      <c r="W431" s="11">
        <f t="shared" si="27"/>
        <v>3594516.636819893</v>
      </c>
      <c r="X431" s="11">
        <v>0</v>
      </c>
      <c r="Y431" s="11">
        <v>0</v>
      </c>
      <c r="Z431" s="11">
        <v>0</v>
      </c>
      <c r="AA431" s="11">
        <v>0</v>
      </c>
      <c r="AB431" s="11">
        <v>0</v>
      </c>
      <c r="AC431" s="14">
        <v>45649</v>
      </c>
      <c r="AD431" s="42">
        <v>70.482748800630901</v>
      </c>
      <c r="AE431">
        <v>479</v>
      </c>
    </row>
    <row r="432" spans="1:31" x14ac:dyDescent="0.25">
      <c r="A432" s="35" t="s">
        <v>860</v>
      </c>
      <c r="B432" s="35">
        <v>10</v>
      </c>
      <c r="C432" s="35" t="s">
        <v>861</v>
      </c>
      <c r="D432" s="35" t="s">
        <v>825</v>
      </c>
      <c r="E432" s="35" t="s">
        <v>1126</v>
      </c>
      <c r="F432" s="11">
        <v>0</v>
      </c>
      <c r="G432" s="11">
        <v>147440</v>
      </c>
      <c r="H432" s="11">
        <v>7691.04</v>
      </c>
      <c r="I432" s="11">
        <v>0</v>
      </c>
      <c r="J432" s="11">
        <v>0</v>
      </c>
      <c r="K432" s="11">
        <f t="shared" si="25"/>
        <v>155131.04</v>
      </c>
      <c r="L432" s="36">
        <v>0</v>
      </c>
      <c r="M432" s="11">
        <f t="shared" si="24"/>
        <v>155131.04</v>
      </c>
      <c r="N432" s="12">
        <v>0</v>
      </c>
      <c r="O432" s="25"/>
      <c r="P432" s="26">
        <v>0</v>
      </c>
      <c r="Q432" s="12">
        <v>148459.15744111809</v>
      </c>
      <c r="R432" s="12">
        <v>15382</v>
      </c>
      <c r="S432" s="27">
        <v>0</v>
      </c>
      <c r="T432" s="27">
        <v>0</v>
      </c>
      <c r="U432" s="11">
        <f t="shared" si="26"/>
        <v>163841.15744111809</v>
      </c>
      <c r="V432" s="11"/>
      <c r="W432" s="11">
        <f t="shared" si="27"/>
        <v>163841.15744111809</v>
      </c>
      <c r="X432" s="11">
        <v>0</v>
      </c>
      <c r="Y432" s="11">
        <v>0</v>
      </c>
      <c r="Z432" s="11">
        <v>0</v>
      </c>
      <c r="AA432" s="11">
        <v>0</v>
      </c>
      <c r="AB432" s="11">
        <v>0</v>
      </c>
      <c r="AC432" s="14">
        <v>326</v>
      </c>
      <c r="AD432" s="42">
        <v>452.26993865030676</v>
      </c>
      <c r="AE432">
        <v>21</v>
      </c>
    </row>
    <row r="433" spans="1:31" x14ac:dyDescent="0.25">
      <c r="A433" s="35" t="s">
        <v>862</v>
      </c>
      <c r="B433" s="35">
        <v>9</v>
      </c>
      <c r="C433" s="35" t="s">
        <v>712</v>
      </c>
      <c r="D433" s="35" t="s">
        <v>825</v>
      </c>
      <c r="E433" s="35" t="s">
        <v>1126</v>
      </c>
      <c r="F433" s="11">
        <v>0</v>
      </c>
      <c r="G433" s="11">
        <v>596512</v>
      </c>
      <c r="H433" s="11">
        <v>31116.38</v>
      </c>
      <c r="I433" s="11">
        <v>10289</v>
      </c>
      <c r="J433" s="11">
        <v>0</v>
      </c>
      <c r="K433" s="11">
        <f t="shared" si="25"/>
        <v>637917.38</v>
      </c>
      <c r="L433" s="36">
        <v>0</v>
      </c>
      <c r="M433" s="11">
        <f t="shared" si="24"/>
        <v>637917.38</v>
      </c>
      <c r="N433" s="12">
        <v>0</v>
      </c>
      <c r="O433" s="25"/>
      <c r="P433" s="26">
        <v>0</v>
      </c>
      <c r="Q433" s="12">
        <v>600635.30197718553</v>
      </c>
      <c r="R433" s="12">
        <v>62233</v>
      </c>
      <c r="S433" s="27">
        <v>12670</v>
      </c>
      <c r="T433" s="27">
        <v>0</v>
      </c>
      <c r="U433" s="11">
        <f t="shared" si="26"/>
        <v>675538.30197718553</v>
      </c>
      <c r="V433" s="11"/>
      <c r="W433" s="11">
        <f t="shared" si="27"/>
        <v>675538.30197718553</v>
      </c>
      <c r="X433" s="11">
        <v>0</v>
      </c>
      <c r="Y433" s="11">
        <v>0</v>
      </c>
      <c r="Z433" s="11">
        <v>0</v>
      </c>
      <c r="AA433" s="11">
        <v>0</v>
      </c>
      <c r="AB433" s="11">
        <v>0</v>
      </c>
      <c r="AC433" s="14">
        <v>8922</v>
      </c>
      <c r="AD433" s="42">
        <v>68.011768661735033</v>
      </c>
      <c r="AE433">
        <v>499</v>
      </c>
    </row>
    <row r="434" spans="1:31" x14ac:dyDescent="0.25">
      <c r="A434" s="35" t="s">
        <v>863</v>
      </c>
      <c r="B434" s="35">
        <v>9</v>
      </c>
      <c r="C434" s="35" t="s">
        <v>864</v>
      </c>
      <c r="D434" s="35" t="s">
        <v>825</v>
      </c>
      <c r="E434" s="35" t="s">
        <v>1126</v>
      </c>
      <c r="F434" s="11">
        <v>0</v>
      </c>
      <c r="G434" s="11">
        <v>143661</v>
      </c>
      <c r="H434" s="11">
        <v>7493.92</v>
      </c>
      <c r="I434" s="11">
        <v>0</v>
      </c>
      <c r="J434" s="11">
        <v>0</v>
      </c>
      <c r="K434" s="11">
        <f t="shared" si="25"/>
        <v>151154.92000000001</v>
      </c>
      <c r="L434" s="36">
        <v>0</v>
      </c>
      <c r="M434" s="11">
        <f t="shared" si="24"/>
        <v>151154.92000000001</v>
      </c>
      <c r="N434" s="12">
        <v>0</v>
      </c>
      <c r="O434" s="25"/>
      <c r="P434" s="26">
        <v>0</v>
      </c>
      <c r="Q434" s="12">
        <v>144654.03565618873</v>
      </c>
      <c r="R434" s="12">
        <v>14988</v>
      </c>
      <c r="S434" s="27">
        <v>0</v>
      </c>
      <c r="T434" s="27">
        <v>0</v>
      </c>
      <c r="U434" s="11">
        <f t="shared" si="26"/>
        <v>159642.03565618873</v>
      </c>
      <c r="V434" s="11"/>
      <c r="W434" s="11">
        <f t="shared" si="27"/>
        <v>159642.03565618873</v>
      </c>
      <c r="X434" s="11">
        <v>0</v>
      </c>
      <c r="Y434" s="11">
        <v>0</v>
      </c>
      <c r="Z434" s="11">
        <v>0</v>
      </c>
      <c r="AA434" s="11">
        <v>0</v>
      </c>
      <c r="AB434" s="11">
        <v>0</v>
      </c>
      <c r="AC434" s="14">
        <v>1968</v>
      </c>
      <c r="AD434" s="42">
        <v>72.998475609756099</v>
      </c>
      <c r="AE434">
        <v>453</v>
      </c>
    </row>
    <row r="435" spans="1:31" x14ac:dyDescent="0.25">
      <c r="A435" s="35" t="s">
        <v>865</v>
      </c>
      <c r="B435" s="35">
        <v>9</v>
      </c>
      <c r="C435" s="35" t="s">
        <v>866</v>
      </c>
      <c r="D435" s="35" t="s">
        <v>825</v>
      </c>
      <c r="E435" s="35" t="s">
        <v>1126</v>
      </c>
      <c r="F435" s="11">
        <v>0</v>
      </c>
      <c r="G435" s="11">
        <v>207173</v>
      </c>
      <c r="H435" s="11">
        <v>10806.95</v>
      </c>
      <c r="I435" s="11">
        <v>0</v>
      </c>
      <c r="J435" s="11">
        <v>0</v>
      </c>
      <c r="K435" s="11">
        <f t="shared" si="25"/>
        <v>217979.95</v>
      </c>
      <c r="L435" s="36">
        <v>0</v>
      </c>
      <c r="M435" s="11">
        <f t="shared" si="24"/>
        <v>217979.95</v>
      </c>
      <c r="N435" s="12">
        <v>0</v>
      </c>
      <c r="O435" s="25"/>
      <c r="P435" s="26">
        <v>0</v>
      </c>
      <c r="Q435" s="12">
        <v>208605.05306937575</v>
      </c>
      <c r="R435" s="12">
        <v>21614</v>
      </c>
      <c r="S435" s="27">
        <v>0</v>
      </c>
      <c r="T435" s="27">
        <v>0</v>
      </c>
      <c r="U435" s="11">
        <f t="shared" si="26"/>
        <v>230219.05306937575</v>
      </c>
      <c r="V435" s="11"/>
      <c r="W435" s="11">
        <f t="shared" si="27"/>
        <v>230219.05306937575</v>
      </c>
      <c r="X435" s="11">
        <v>0</v>
      </c>
      <c r="Y435" s="11">
        <v>0</v>
      </c>
      <c r="Z435" s="11">
        <v>0</v>
      </c>
      <c r="AA435" s="11">
        <v>0</v>
      </c>
      <c r="AB435" s="11">
        <v>0</v>
      </c>
      <c r="AC435" s="14">
        <v>2169</v>
      </c>
      <c r="AD435" s="42">
        <v>95.515444905486405</v>
      </c>
      <c r="AE435">
        <v>286</v>
      </c>
    </row>
    <row r="436" spans="1:31" x14ac:dyDescent="0.25">
      <c r="A436" s="35" t="s">
        <v>867</v>
      </c>
      <c r="B436" s="35">
        <v>12</v>
      </c>
      <c r="C436" s="35" t="s">
        <v>868</v>
      </c>
      <c r="D436" s="35" t="s">
        <v>825</v>
      </c>
      <c r="E436" s="35" t="s">
        <v>1126</v>
      </c>
      <c r="F436" s="11">
        <v>0</v>
      </c>
      <c r="G436" s="11">
        <v>447223</v>
      </c>
      <c r="H436" s="11">
        <v>23328.89</v>
      </c>
      <c r="I436" s="11">
        <v>5099</v>
      </c>
      <c r="J436" s="11">
        <v>0</v>
      </c>
      <c r="K436" s="11">
        <f t="shared" si="25"/>
        <v>475650.89</v>
      </c>
      <c r="L436" s="36">
        <v>0</v>
      </c>
      <c r="M436" s="11">
        <f t="shared" si="24"/>
        <v>475650.89</v>
      </c>
      <c r="N436" s="12">
        <v>0</v>
      </c>
      <c r="O436" s="25"/>
      <c r="P436" s="26">
        <v>0</v>
      </c>
      <c r="Q436" s="12">
        <v>450314.36359393079</v>
      </c>
      <c r="R436" s="12">
        <v>46658</v>
      </c>
      <c r="S436" s="27">
        <v>6279</v>
      </c>
      <c r="T436" s="27">
        <v>0</v>
      </c>
      <c r="U436" s="11">
        <f t="shared" si="26"/>
        <v>503251.36359393079</v>
      </c>
      <c r="V436" s="11"/>
      <c r="W436" s="11">
        <f t="shared" si="27"/>
        <v>503251.36359393079</v>
      </c>
      <c r="X436" s="11">
        <v>0</v>
      </c>
      <c r="Y436" s="11">
        <v>0</v>
      </c>
      <c r="Z436" s="11">
        <v>0</v>
      </c>
      <c r="AA436" s="11">
        <v>0</v>
      </c>
      <c r="AB436" s="11">
        <v>2140</v>
      </c>
      <c r="AC436" s="14">
        <v>8310</v>
      </c>
      <c r="AD436" s="42">
        <v>54.431046931407941</v>
      </c>
      <c r="AE436">
        <v>548</v>
      </c>
    </row>
    <row r="437" spans="1:31" x14ac:dyDescent="0.25">
      <c r="A437" s="35" t="s">
        <v>869</v>
      </c>
      <c r="B437" s="35">
        <v>30</v>
      </c>
      <c r="C437" s="35" t="s">
        <v>870</v>
      </c>
      <c r="D437" s="35" t="s">
        <v>825</v>
      </c>
      <c r="E437" s="35" t="s">
        <v>1126</v>
      </c>
      <c r="F437" s="11">
        <v>0</v>
      </c>
      <c r="G437" s="11">
        <v>1227576</v>
      </c>
      <c r="H437" s="11">
        <v>64035.13</v>
      </c>
      <c r="I437" s="11">
        <v>0</v>
      </c>
      <c r="J437" s="11">
        <v>0</v>
      </c>
      <c r="K437" s="11">
        <f t="shared" si="25"/>
        <v>1291611.1299999999</v>
      </c>
      <c r="L437" s="36">
        <v>0</v>
      </c>
      <c r="M437" s="11">
        <f t="shared" si="24"/>
        <v>1291611.1299999999</v>
      </c>
      <c r="N437" s="12">
        <v>0</v>
      </c>
      <c r="O437" s="25"/>
      <c r="P437" s="26">
        <v>0</v>
      </c>
      <c r="Q437" s="12">
        <v>1236061.4396021296</v>
      </c>
      <c r="R437" s="12">
        <v>128070</v>
      </c>
      <c r="S437" s="27">
        <v>0</v>
      </c>
      <c r="T437" s="27">
        <v>0</v>
      </c>
      <c r="U437" s="11">
        <f t="shared" si="26"/>
        <v>1364131.4396021296</v>
      </c>
      <c r="V437" s="11"/>
      <c r="W437" s="11">
        <f t="shared" si="27"/>
        <v>1364131.4396021296</v>
      </c>
      <c r="X437" s="11">
        <v>0</v>
      </c>
      <c r="Y437" s="11">
        <v>0</v>
      </c>
      <c r="Z437" s="11">
        <v>0</v>
      </c>
      <c r="AA437" s="11">
        <v>0</v>
      </c>
      <c r="AB437" s="11">
        <v>0</v>
      </c>
      <c r="AC437" s="14">
        <v>19205</v>
      </c>
      <c r="AD437" s="42">
        <v>63.919604269721425</v>
      </c>
      <c r="AE437">
        <v>521</v>
      </c>
    </row>
    <row r="438" spans="1:31" x14ac:dyDescent="0.25">
      <c r="A438" s="35" t="s">
        <v>871</v>
      </c>
      <c r="B438" s="35">
        <v>10</v>
      </c>
      <c r="C438" s="35" t="s">
        <v>872</v>
      </c>
      <c r="D438" s="35" t="s">
        <v>825</v>
      </c>
      <c r="E438" s="35" t="s">
        <v>1126</v>
      </c>
      <c r="F438" s="11">
        <v>0</v>
      </c>
      <c r="G438" s="11">
        <v>571362</v>
      </c>
      <c r="H438" s="11">
        <v>29804.46</v>
      </c>
      <c r="I438" s="11">
        <v>0</v>
      </c>
      <c r="J438" s="11">
        <v>0</v>
      </c>
      <c r="K438" s="11">
        <f t="shared" si="25"/>
        <v>601166.46</v>
      </c>
      <c r="L438" s="36">
        <v>0</v>
      </c>
      <c r="M438" s="11">
        <f t="shared" si="24"/>
        <v>601166.46</v>
      </c>
      <c r="N438" s="12">
        <v>0</v>
      </c>
      <c r="O438" s="25"/>
      <c r="P438" s="26">
        <v>0</v>
      </c>
      <c r="Q438" s="12">
        <v>575311.45627965359</v>
      </c>
      <c r="R438" s="12">
        <v>59609</v>
      </c>
      <c r="S438" s="27">
        <v>0</v>
      </c>
      <c r="T438" s="27">
        <v>0</v>
      </c>
      <c r="U438" s="11">
        <f t="shared" si="26"/>
        <v>634920.45627965359</v>
      </c>
      <c r="V438" s="11"/>
      <c r="W438" s="11">
        <f t="shared" si="27"/>
        <v>634920.45627965359</v>
      </c>
      <c r="X438" s="11">
        <v>0</v>
      </c>
      <c r="Y438" s="11">
        <v>0</v>
      </c>
      <c r="Z438" s="11">
        <v>0</v>
      </c>
      <c r="AA438" s="11">
        <v>0</v>
      </c>
      <c r="AB438" s="11">
        <v>0</v>
      </c>
      <c r="AC438" s="14">
        <v>4828</v>
      </c>
      <c r="AD438" s="42">
        <v>118.34341342170671</v>
      </c>
      <c r="AE438">
        <v>177</v>
      </c>
    </row>
    <row r="439" spans="1:31" x14ac:dyDescent="0.25">
      <c r="A439" s="35" t="s">
        <v>873</v>
      </c>
      <c r="B439" s="35">
        <v>10</v>
      </c>
      <c r="C439" s="35" t="s">
        <v>874</v>
      </c>
      <c r="D439" s="35" t="s">
        <v>825</v>
      </c>
      <c r="E439" s="35" t="s">
        <v>1126</v>
      </c>
      <c r="F439" s="11">
        <v>0</v>
      </c>
      <c r="G439" s="11">
        <v>160582</v>
      </c>
      <c r="H439" s="11">
        <v>8376.58</v>
      </c>
      <c r="I439" s="11">
        <v>0</v>
      </c>
      <c r="J439" s="11">
        <v>0</v>
      </c>
      <c r="K439" s="11">
        <f t="shared" si="25"/>
        <v>168958.58</v>
      </c>
      <c r="L439" s="36">
        <v>730809</v>
      </c>
      <c r="M439" s="11">
        <f t="shared" si="24"/>
        <v>899767.58</v>
      </c>
      <c r="N439" s="12">
        <v>0</v>
      </c>
      <c r="O439" s="25"/>
      <c r="P439" s="26">
        <v>0</v>
      </c>
      <c r="Q439" s="12">
        <v>161691.99959447657</v>
      </c>
      <c r="R439" s="12">
        <v>16753</v>
      </c>
      <c r="S439" s="27">
        <v>0</v>
      </c>
      <c r="T439" s="27">
        <v>0</v>
      </c>
      <c r="U439" s="11">
        <f t="shared" si="26"/>
        <v>178444.99959447657</v>
      </c>
      <c r="V439" s="11"/>
      <c r="W439" s="11">
        <f t="shared" si="27"/>
        <v>178444.99959447657</v>
      </c>
      <c r="X439" s="11">
        <v>0</v>
      </c>
      <c r="Y439" s="11">
        <v>0</v>
      </c>
      <c r="Z439" s="11">
        <v>0</v>
      </c>
      <c r="AA439" s="11">
        <v>0</v>
      </c>
      <c r="AB439" s="11">
        <v>0</v>
      </c>
      <c r="AC439" s="14">
        <v>2470</v>
      </c>
      <c r="AD439" s="42">
        <v>65.012955465587041</v>
      </c>
      <c r="AE439">
        <v>516</v>
      </c>
    </row>
    <row r="440" spans="1:31" x14ac:dyDescent="0.25">
      <c r="A440" s="35" t="s">
        <v>875</v>
      </c>
      <c r="B440" s="35">
        <v>9</v>
      </c>
      <c r="C440" s="35" t="s">
        <v>876</v>
      </c>
      <c r="D440" s="35" t="s">
        <v>825</v>
      </c>
      <c r="E440" s="35" t="s">
        <v>1126</v>
      </c>
      <c r="F440" s="11">
        <v>0</v>
      </c>
      <c r="G440" s="11">
        <v>206517</v>
      </c>
      <c r="H440" s="11">
        <v>10772.73</v>
      </c>
      <c r="I440" s="11">
        <v>0</v>
      </c>
      <c r="J440" s="11">
        <v>0</v>
      </c>
      <c r="K440" s="11">
        <f t="shared" si="25"/>
        <v>217289.73</v>
      </c>
      <c r="L440" s="36">
        <v>0</v>
      </c>
      <c r="M440" s="11">
        <f t="shared" si="24"/>
        <v>217289.73</v>
      </c>
      <c r="N440" s="12">
        <v>0</v>
      </c>
      <c r="O440" s="25"/>
      <c r="P440" s="26">
        <v>0</v>
      </c>
      <c r="Q440" s="12">
        <v>207944.51856529698</v>
      </c>
      <c r="R440" s="12">
        <v>21545</v>
      </c>
      <c r="S440" s="27">
        <v>0</v>
      </c>
      <c r="T440" s="27">
        <v>0</v>
      </c>
      <c r="U440" s="11">
        <f t="shared" si="26"/>
        <v>229489.51856529698</v>
      </c>
      <c r="V440" s="11"/>
      <c r="W440" s="11">
        <f t="shared" si="27"/>
        <v>229489.51856529698</v>
      </c>
      <c r="X440" s="11">
        <v>0</v>
      </c>
      <c r="Y440" s="11">
        <v>0</v>
      </c>
      <c r="Z440" s="11">
        <v>0</v>
      </c>
      <c r="AA440" s="11">
        <v>0</v>
      </c>
      <c r="AB440" s="11">
        <v>0</v>
      </c>
      <c r="AC440" s="14">
        <v>1463</v>
      </c>
      <c r="AD440" s="42">
        <v>141.15994531784006</v>
      </c>
      <c r="AE440">
        <v>128</v>
      </c>
    </row>
    <row r="441" spans="1:31" x14ac:dyDescent="0.25">
      <c r="A441" s="35" t="s">
        <v>877</v>
      </c>
      <c r="B441" s="35">
        <v>9</v>
      </c>
      <c r="C441" s="35" t="s">
        <v>878</v>
      </c>
      <c r="D441" s="35" t="s">
        <v>825</v>
      </c>
      <c r="E441" s="35" t="s">
        <v>1126</v>
      </c>
      <c r="F441" s="11">
        <v>0</v>
      </c>
      <c r="G441" s="11">
        <v>247442</v>
      </c>
      <c r="H441" s="11">
        <v>12907.54</v>
      </c>
      <c r="I441" s="11">
        <v>0</v>
      </c>
      <c r="J441" s="11">
        <v>0</v>
      </c>
      <c r="K441" s="11">
        <f t="shared" si="25"/>
        <v>260349.54</v>
      </c>
      <c r="L441" s="36">
        <v>0</v>
      </c>
      <c r="M441" s="11">
        <f t="shared" si="24"/>
        <v>260349.54</v>
      </c>
      <c r="N441" s="12">
        <v>0</v>
      </c>
      <c r="O441" s="25"/>
      <c r="P441" s="26">
        <v>0</v>
      </c>
      <c r="Q441" s="12">
        <v>249152.40664368655</v>
      </c>
      <c r="R441" s="12">
        <v>25815</v>
      </c>
      <c r="S441" s="27">
        <v>0</v>
      </c>
      <c r="T441" s="27">
        <v>0</v>
      </c>
      <c r="U441" s="11">
        <f t="shared" si="26"/>
        <v>274967.40664368658</v>
      </c>
      <c r="V441" s="11"/>
      <c r="W441" s="11">
        <f t="shared" si="27"/>
        <v>274967.40664368658</v>
      </c>
      <c r="X441" s="11">
        <v>0</v>
      </c>
      <c r="Y441" s="11">
        <v>0</v>
      </c>
      <c r="Z441" s="11">
        <v>0</v>
      </c>
      <c r="AA441" s="11">
        <v>0</v>
      </c>
      <c r="AB441" s="11">
        <v>0</v>
      </c>
      <c r="AC441" s="14">
        <v>1114</v>
      </c>
      <c r="AD441" s="42">
        <v>222.12028725314184</v>
      </c>
      <c r="AE441">
        <v>56</v>
      </c>
    </row>
    <row r="442" spans="1:31" x14ac:dyDescent="0.25">
      <c r="A442" s="35" t="s">
        <v>879</v>
      </c>
      <c r="B442" s="35">
        <v>9</v>
      </c>
      <c r="C442" s="35" t="s">
        <v>880</v>
      </c>
      <c r="D442" s="35" t="s">
        <v>825</v>
      </c>
      <c r="E442" s="35" t="s">
        <v>1126</v>
      </c>
      <c r="F442" s="11">
        <v>0</v>
      </c>
      <c r="G442" s="11">
        <v>330995</v>
      </c>
      <c r="H442" s="11">
        <v>17265.98</v>
      </c>
      <c r="I442" s="11">
        <v>0</v>
      </c>
      <c r="J442" s="11">
        <v>0</v>
      </c>
      <c r="K442" s="11">
        <f t="shared" si="25"/>
        <v>348260.98</v>
      </c>
      <c r="L442" s="36">
        <v>0</v>
      </c>
      <c r="M442" s="11">
        <f t="shared" si="24"/>
        <v>348260.98</v>
      </c>
      <c r="N442" s="12">
        <v>0</v>
      </c>
      <c r="O442" s="25"/>
      <c r="P442" s="26">
        <v>0</v>
      </c>
      <c r="Q442" s="12">
        <v>333282.95453895064</v>
      </c>
      <c r="R442" s="12">
        <v>34532</v>
      </c>
      <c r="S442" s="27">
        <v>0</v>
      </c>
      <c r="T442" s="27">
        <v>0</v>
      </c>
      <c r="U442" s="11">
        <f t="shared" si="26"/>
        <v>367814.95453895064</v>
      </c>
      <c r="V442" s="11"/>
      <c r="W442" s="11">
        <f t="shared" si="27"/>
        <v>367814.95453895064</v>
      </c>
      <c r="X442" s="11">
        <v>0</v>
      </c>
      <c r="Y442" s="11">
        <v>0</v>
      </c>
      <c r="Z442" s="11">
        <v>0</v>
      </c>
      <c r="AA442" s="11">
        <v>0</v>
      </c>
      <c r="AB442" s="11">
        <v>0</v>
      </c>
      <c r="AC442" s="14">
        <v>3694</v>
      </c>
      <c r="AD442" s="42">
        <v>89.603410936654029</v>
      </c>
      <c r="AE442">
        <v>331</v>
      </c>
    </row>
    <row r="443" spans="1:31" x14ac:dyDescent="0.25">
      <c r="A443" s="35" t="s">
        <v>881</v>
      </c>
      <c r="B443" s="35">
        <v>9</v>
      </c>
      <c r="C443" s="35" t="s">
        <v>882</v>
      </c>
      <c r="D443" s="35" t="s">
        <v>825</v>
      </c>
      <c r="E443" s="35" t="s">
        <v>1126</v>
      </c>
      <c r="F443" s="11">
        <v>0</v>
      </c>
      <c r="G443" s="11">
        <v>2570206</v>
      </c>
      <c r="H443" s="11">
        <v>134071.93</v>
      </c>
      <c r="I443" s="11">
        <v>36666</v>
      </c>
      <c r="J443" s="11">
        <v>0</v>
      </c>
      <c r="K443" s="11">
        <f t="shared" si="25"/>
        <v>2740943.93</v>
      </c>
      <c r="L443" s="36">
        <v>0</v>
      </c>
      <c r="M443" s="11">
        <f t="shared" si="24"/>
        <v>2740943.93</v>
      </c>
      <c r="N443" s="12">
        <v>0</v>
      </c>
      <c r="O443" s="25"/>
      <c r="P443" s="26">
        <v>0</v>
      </c>
      <c r="Q443" s="12">
        <v>2587972.1731559034</v>
      </c>
      <c r="R443" s="12">
        <v>268144</v>
      </c>
      <c r="S443" s="27">
        <v>45152</v>
      </c>
      <c r="T443" s="27">
        <v>0</v>
      </c>
      <c r="U443" s="11">
        <f t="shared" si="26"/>
        <v>2901268.1731559034</v>
      </c>
      <c r="V443" s="11"/>
      <c r="W443" s="11">
        <f t="shared" si="27"/>
        <v>2901268.1731559034</v>
      </c>
      <c r="X443" s="11">
        <v>0</v>
      </c>
      <c r="Y443" s="11">
        <v>0</v>
      </c>
      <c r="Z443" s="11">
        <v>0</v>
      </c>
      <c r="AA443" s="11">
        <v>0</v>
      </c>
      <c r="AB443" s="11">
        <v>0</v>
      </c>
      <c r="AC443" s="14">
        <v>29498</v>
      </c>
      <c r="AD443" s="42">
        <v>88.374533866702834</v>
      </c>
      <c r="AE443">
        <v>342</v>
      </c>
    </row>
    <row r="444" spans="1:31" x14ac:dyDescent="0.25">
      <c r="A444" s="35" t="s">
        <v>883</v>
      </c>
      <c r="B444" s="35">
        <v>9</v>
      </c>
      <c r="C444" s="35" t="s">
        <v>884</v>
      </c>
      <c r="D444" s="35" t="s">
        <v>825</v>
      </c>
      <c r="E444" s="35" t="s">
        <v>1126</v>
      </c>
      <c r="F444" s="11">
        <v>0</v>
      </c>
      <c r="G444" s="11">
        <v>164430</v>
      </c>
      <c r="H444" s="11">
        <v>8577.31</v>
      </c>
      <c r="I444" s="11">
        <v>0</v>
      </c>
      <c r="J444" s="11">
        <v>0</v>
      </c>
      <c r="K444" s="11">
        <f t="shared" si="25"/>
        <v>173007.31</v>
      </c>
      <c r="L444" s="36">
        <v>0</v>
      </c>
      <c r="M444" s="11">
        <f t="shared" si="24"/>
        <v>173007.31</v>
      </c>
      <c r="N444" s="12">
        <v>0</v>
      </c>
      <c r="O444" s="25"/>
      <c r="P444" s="26">
        <v>0</v>
      </c>
      <c r="Q444" s="12">
        <v>165566.59833181667</v>
      </c>
      <c r="R444" s="12">
        <v>17155</v>
      </c>
      <c r="S444" s="27">
        <v>0</v>
      </c>
      <c r="T444" s="27">
        <v>0</v>
      </c>
      <c r="U444" s="11">
        <f t="shared" si="26"/>
        <v>182721.59833181667</v>
      </c>
      <c r="V444" s="11"/>
      <c r="W444" s="11">
        <f t="shared" si="27"/>
        <v>182721.59833181667</v>
      </c>
      <c r="X444" s="11">
        <v>0</v>
      </c>
      <c r="Y444" s="11">
        <v>0</v>
      </c>
      <c r="Z444" s="11">
        <v>0</v>
      </c>
      <c r="AA444" s="11">
        <v>0</v>
      </c>
      <c r="AB444" s="11">
        <v>0</v>
      </c>
      <c r="AC444" s="14">
        <v>1275</v>
      </c>
      <c r="AD444" s="42">
        <v>128.96470588235294</v>
      </c>
      <c r="AE444">
        <v>147</v>
      </c>
    </row>
    <row r="445" spans="1:31" x14ac:dyDescent="0.25">
      <c r="A445" s="35" t="s">
        <v>885</v>
      </c>
      <c r="B445" s="35">
        <v>9</v>
      </c>
      <c r="C445" s="35" t="s">
        <v>886</v>
      </c>
      <c r="D445" s="35" t="s">
        <v>825</v>
      </c>
      <c r="E445" s="35" t="s">
        <v>1126</v>
      </c>
      <c r="F445" s="11">
        <v>0</v>
      </c>
      <c r="G445" s="11">
        <v>324612</v>
      </c>
      <c r="H445" s="11">
        <v>16933.02</v>
      </c>
      <c r="I445" s="11">
        <v>0</v>
      </c>
      <c r="J445" s="11">
        <v>0</v>
      </c>
      <c r="K445" s="11">
        <f t="shared" si="25"/>
        <v>341545.02</v>
      </c>
      <c r="L445" s="36">
        <v>0</v>
      </c>
      <c r="M445" s="11">
        <f t="shared" si="24"/>
        <v>341545.02</v>
      </c>
      <c r="N445" s="12">
        <v>0</v>
      </c>
      <c r="O445" s="25"/>
      <c r="P445" s="26">
        <v>0</v>
      </c>
      <c r="Q445" s="12">
        <v>326855.83298478182</v>
      </c>
      <c r="R445" s="12">
        <v>33866</v>
      </c>
      <c r="S445" s="27">
        <v>0</v>
      </c>
      <c r="T445" s="27">
        <v>0</v>
      </c>
      <c r="U445" s="11">
        <f t="shared" si="26"/>
        <v>360721.83298478182</v>
      </c>
      <c r="V445" s="11"/>
      <c r="W445" s="11">
        <f t="shared" si="27"/>
        <v>360721.83298478182</v>
      </c>
      <c r="X445" s="11">
        <v>0</v>
      </c>
      <c r="Y445" s="11">
        <v>0</v>
      </c>
      <c r="Z445" s="11">
        <v>0</v>
      </c>
      <c r="AA445" s="11">
        <v>0</v>
      </c>
      <c r="AB445" s="11">
        <v>0</v>
      </c>
      <c r="AC445" s="14">
        <v>3628</v>
      </c>
      <c r="AD445" s="42">
        <v>89.474090407938263</v>
      </c>
      <c r="AE445">
        <v>333</v>
      </c>
    </row>
    <row r="446" spans="1:31" x14ac:dyDescent="0.25">
      <c r="A446" s="35" t="s">
        <v>887</v>
      </c>
      <c r="B446" s="35">
        <v>9</v>
      </c>
      <c r="C446" s="35" t="s">
        <v>888</v>
      </c>
      <c r="D446" s="35" t="s">
        <v>825</v>
      </c>
      <c r="E446" s="35" t="s">
        <v>1126</v>
      </c>
      <c r="F446" s="11">
        <v>0</v>
      </c>
      <c r="G446" s="11">
        <v>1021488</v>
      </c>
      <c r="H446" s="11">
        <v>53284.78</v>
      </c>
      <c r="I446" s="11">
        <v>27444</v>
      </c>
      <c r="J446" s="11">
        <v>0</v>
      </c>
      <c r="K446" s="11">
        <f t="shared" si="25"/>
        <v>1102216.78</v>
      </c>
      <c r="L446" s="36">
        <v>0</v>
      </c>
      <c r="M446" s="11">
        <f t="shared" si="24"/>
        <v>1102216.78</v>
      </c>
      <c r="N446" s="12">
        <v>0</v>
      </c>
      <c r="O446" s="25"/>
      <c r="P446" s="26">
        <v>0</v>
      </c>
      <c r="Q446" s="12">
        <v>1028548.8864366036</v>
      </c>
      <c r="R446" s="12">
        <v>106570</v>
      </c>
      <c r="S446" s="27">
        <v>33796</v>
      </c>
      <c r="T446" s="27">
        <v>0</v>
      </c>
      <c r="U446" s="11">
        <f t="shared" si="26"/>
        <v>1168914.8864366035</v>
      </c>
      <c r="V446" s="11"/>
      <c r="W446" s="11">
        <f t="shared" si="27"/>
        <v>1168914.8864366035</v>
      </c>
      <c r="X446" s="11">
        <v>0</v>
      </c>
      <c r="Y446" s="11">
        <v>0</v>
      </c>
      <c r="Z446" s="11">
        <v>0</v>
      </c>
      <c r="AA446" s="11">
        <v>0</v>
      </c>
      <c r="AB446" s="11">
        <v>0</v>
      </c>
      <c r="AC446" s="14">
        <v>24706</v>
      </c>
      <c r="AD446" s="42">
        <v>42.456569254432125</v>
      </c>
      <c r="AE446">
        <v>559</v>
      </c>
    </row>
    <row r="447" spans="1:31" x14ac:dyDescent="0.25">
      <c r="A447" s="35" t="s">
        <v>889</v>
      </c>
      <c r="B447" s="35">
        <v>39</v>
      </c>
      <c r="C447" s="35" t="s">
        <v>890</v>
      </c>
      <c r="D447" s="35" t="s">
        <v>891</v>
      </c>
      <c r="E447" s="35" t="s">
        <v>1126</v>
      </c>
      <c r="F447" s="11">
        <v>0</v>
      </c>
      <c r="G447" s="11">
        <v>545633</v>
      </c>
      <c r="H447" s="11">
        <v>28462.34</v>
      </c>
      <c r="I447" s="11">
        <v>6516</v>
      </c>
      <c r="J447" s="11">
        <v>0</v>
      </c>
      <c r="K447" s="11">
        <f t="shared" si="25"/>
        <v>580611.34</v>
      </c>
      <c r="L447" s="36">
        <v>0</v>
      </c>
      <c r="M447" s="11">
        <f t="shared" si="24"/>
        <v>580611.34</v>
      </c>
      <c r="N447" s="12">
        <v>0</v>
      </c>
      <c r="O447" s="25"/>
      <c r="P447" s="26">
        <v>0</v>
      </c>
      <c r="Q447" s="12">
        <v>549404.60832928377</v>
      </c>
      <c r="R447" s="12">
        <v>56925</v>
      </c>
      <c r="S447" s="27">
        <v>8024</v>
      </c>
      <c r="T447" s="27">
        <v>0</v>
      </c>
      <c r="U447" s="11">
        <f t="shared" si="26"/>
        <v>614353.60832928377</v>
      </c>
      <c r="V447" s="11"/>
      <c r="W447" s="11">
        <f t="shared" si="27"/>
        <v>614353.60832928377</v>
      </c>
      <c r="X447" s="11">
        <v>0</v>
      </c>
      <c r="Y447" s="11">
        <v>0</v>
      </c>
      <c r="Z447" s="11">
        <v>0</v>
      </c>
      <c r="AA447" s="11">
        <v>0</v>
      </c>
      <c r="AB447" s="11">
        <v>0</v>
      </c>
      <c r="AC447" s="14">
        <v>7685</v>
      </c>
      <c r="AD447" s="42">
        <v>71.847625243981781</v>
      </c>
      <c r="AE447">
        <v>467</v>
      </c>
    </row>
    <row r="448" spans="1:31" x14ac:dyDescent="0.25">
      <c r="A448" s="35" t="s">
        <v>892</v>
      </c>
      <c r="B448" s="35">
        <v>34</v>
      </c>
      <c r="C448" s="35" t="s">
        <v>893</v>
      </c>
      <c r="D448" s="35" t="s">
        <v>891</v>
      </c>
      <c r="E448" s="35" t="s">
        <v>1126</v>
      </c>
      <c r="F448" s="11">
        <v>0</v>
      </c>
      <c r="G448" s="11">
        <v>10052853</v>
      </c>
      <c r="H448" s="11">
        <v>524395.86</v>
      </c>
      <c r="I448" s="11">
        <v>0</v>
      </c>
      <c r="J448" s="11">
        <v>0</v>
      </c>
      <c r="K448" s="11">
        <f t="shared" si="25"/>
        <v>10577248.859999999</v>
      </c>
      <c r="L448" s="36">
        <v>0</v>
      </c>
      <c r="M448" s="11">
        <f t="shared" si="24"/>
        <v>10577248.859999999</v>
      </c>
      <c r="N448" s="12">
        <v>0</v>
      </c>
      <c r="O448" s="25"/>
      <c r="P448" s="26">
        <v>0</v>
      </c>
      <c r="Q448" s="12">
        <v>10122341.876420351</v>
      </c>
      <c r="R448" s="12">
        <v>1048792</v>
      </c>
      <c r="S448" s="27">
        <v>0</v>
      </c>
      <c r="T448" s="27">
        <v>0</v>
      </c>
      <c r="U448" s="11">
        <f t="shared" si="26"/>
        <v>11171133.876420351</v>
      </c>
      <c r="V448" s="11"/>
      <c r="W448" s="11">
        <f t="shared" si="27"/>
        <v>11171133.876420351</v>
      </c>
      <c r="X448" s="11">
        <v>0</v>
      </c>
      <c r="Y448" s="11">
        <v>0</v>
      </c>
      <c r="Z448" s="11">
        <v>0</v>
      </c>
      <c r="AA448" s="11">
        <v>0</v>
      </c>
      <c r="AB448" s="11">
        <v>0</v>
      </c>
      <c r="AC448" s="14">
        <v>89367</v>
      </c>
      <c r="AD448" s="42">
        <v>112.4895431199436</v>
      </c>
      <c r="AE448">
        <v>195</v>
      </c>
    </row>
    <row r="449" spans="1:31" x14ac:dyDescent="0.25">
      <c r="A449" s="35" t="s">
        <v>894</v>
      </c>
      <c r="B449" s="35">
        <v>35</v>
      </c>
      <c r="C449" s="35" t="s">
        <v>895</v>
      </c>
      <c r="D449" s="35" t="s">
        <v>891</v>
      </c>
      <c r="E449" s="35" t="s">
        <v>1126</v>
      </c>
      <c r="F449" s="11">
        <v>0</v>
      </c>
      <c r="G449" s="11">
        <v>692072</v>
      </c>
      <c r="H449" s="11">
        <v>36101.160000000003</v>
      </c>
      <c r="I449" s="11">
        <v>0</v>
      </c>
      <c r="J449" s="11">
        <v>0</v>
      </c>
      <c r="K449" s="11">
        <f t="shared" si="25"/>
        <v>728173.16</v>
      </c>
      <c r="L449" s="36">
        <v>0</v>
      </c>
      <c r="M449" s="11">
        <f t="shared" si="24"/>
        <v>728173.16</v>
      </c>
      <c r="N449" s="12">
        <v>0</v>
      </c>
      <c r="O449" s="25"/>
      <c r="P449" s="26">
        <v>0</v>
      </c>
      <c r="Q449" s="12">
        <v>696855.8465042694</v>
      </c>
      <c r="R449" s="12">
        <v>72202</v>
      </c>
      <c r="S449" s="27">
        <v>0</v>
      </c>
      <c r="T449" s="27">
        <v>0</v>
      </c>
      <c r="U449" s="11">
        <f t="shared" si="26"/>
        <v>769057.8465042694</v>
      </c>
      <c r="V449" s="11"/>
      <c r="W449" s="11">
        <f t="shared" si="27"/>
        <v>769057.8465042694</v>
      </c>
      <c r="X449" s="11">
        <v>76644</v>
      </c>
      <c r="Y449" s="11">
        <v>16313</v>
      </c>
      <c r="Z449" s="11">
        <v>19709</v>
      </c>
      <c r="AA449" s="11">
        <v>40622</v>
      </c>
      <c r="AB449" s="11">
        <v>0</v>
      </c>
      <c r="AC449" s="14">
        <v>8932</v>
      </c>
      <c r="AD449" s="42">
        <v>77.482310792655625</v>
      </c>
      <c r="AE449">
        <v>424</v>
      </c>
    </row>
    <row r="450" spans="1:31" x14ac:dyDescent="0.25">
      <c r="A450" s="35" t="s">
        <v>896</v>
      </c>
      <c r="B450" s="35">
        <v>38</v>
      </c>
      <c r="C450" s="35" t="s">
        <v>897</v>
      </c>
      <c r="D450" s="35" t="s">
        <v>891</v>
      </c>
      <c r="E450" s="35" t="s">
        <v>1126</v>
      </c>
      <c r="F450" s="11">
        <v>0</v>
      </c>
      <c r="G450" s="11">
        <v>1468278</v>
      </c>
      <c r="H450" s="11">
        <v>76591.08</v>
      </c>
      <c r="I450" s="11">
        <v>0</v>
      </c>
      <c r="J450" s="11">
        <v>0</v>
      </c>
      <c r="K450" s="11">
        <f t="shared" si="25"/>
        <v>1544869.08</v>
      </c>
      <c r="L450" s="36">
        <v>0</v>
      </c>
      <c r="M450" s="11">
        <f t="shared" ref="M450:M513" si="28">SUM(K450,L450)</f>
        <v>1544869.08</v>
      </c>
      <c r="N450" s="12">
        <v>0</v>
      </c>
      <c r="O450" s="25"/>
      <c r="P450" s="26">
        <v>0</v>
      </c>
      <c r="Q450" s="12">
        <v>1478427.2569813484</v>
      </c>
      <c r="R450" s="12">
        <v>153182</v>
      </c>
      <c r="S450" s="27">
        <v>0</v>
      </c>
      <c r="T450" s="27">
        <v>0</v>
      </c>
      <c r="U450" s="11">
        <f t="shared" si="26"/>
        <v>1631609.2569813484</v>
      </c>
      <c r="V450" s="11"/>
      <c r="W450" s="11">
        <f t="shared" si="27"/>
        <v>1631609.2569813484</v>
      </c>
      <c r="X450" s="11">
        <v>0</v>
      </c>
      <c r="Y450" s="11">
        <v>0</v>
      </c>
      <c r="Z450" s="11">
        <v>0</v>
      </c>
      <c r="AA450" s="11">
        <v>0</v>
      </c>
      <c r="AB450" s="11">
        <v>0</v>
      </c>
      <c r="AC450" s="14">
        <v>19360</v>
      </c>
      <c r="AD450" s="42">
        <v>75.840805785123962</v>
      </c>
      <c r="AE450">
        <v>433</v>
      </c>
    </row>
    <row r="451" spans="1:31" x14ac:dyDescent="0.25">
      <c r="A451" s="35" t="s">
        <v>898</v>
      </c>
      <c r="B451" s="35">
        <v>40</v>
      </c>
      <c r="C451" s="35" t="s">
        <v>899</v>
      </c>
      <c r="D451" s="35" t="s">
        <v>891</v>
      </c>
      <c r="E451" s="35" t="s">
        <v>1126</v>
      </c>
      <c r="F451" s="11">
        <v>0</v>
      </c>
      <c r="G451" s="11">
        <v>1282063</v>
      </c>
      <c r="H451" s="11">
        <v>66877.39</v>
      </c>
      <c r="I451" s="11">
        <v>4509</v>
      </c>
      <c r="J451" s="11">
        <v>1457</v>
      </c>
      <c r="K451" s="11">
        <f t="shared" ref="K451:K514" si="29">SUM(F451:J451)</f>
        <v>1354906.39</v>
      </c>
      <c r="L451" s="36">
        <v>0</v>
      </c>
      <c r="M451" s="11">
        <f t="shared" si="28"/>
        <v>1354906.39</v>
      </c>
      <c r="N451" s="12">
        <v>0</v>
      </c>
      <c r="O451" s="25"/>
      <c r="P451" s="26">
        <v>0</v>
      </c>
      <c r="Q451" s="12">
        <v>1290925.0730224648</v>
      </c>
      <c r="R451" s="12">
        <v>133755</v>
      </c>
      <c r="S451" s="27">
        <v>5553</v>
      </c>
      <c r="T451" s="27">
        <v>1457</v>
      </c>
      <c r="U451" s="11">
        <f t="shared" ref="U451:U514" si="30">SUM(P451:T451)</f>
        <v>1431690.0730224648</v>
      </c>
      <c r="V451" s="11"/>
      <c r="W451" s="11">
        <f t="shared" ref="W451:W514" si="31">SUM(U451:V451)</f>
        <v>1431690.0730224648</v>
      </c>
      <c r="X451" s="11">
        <v>0</v>
      </c>
      <c r="Y451" s="11">
        <v>0</v>
      </c>
      <c r="Z451" s="11">
        <v>0</v>
      </c>
      <c r="AA451" s="11">
        <v>0</v>
      </c>
      <c r="AB451" s="11">
        <v>0</v>
      </c>
      <c r="AC451" s="14">
        <v>13357</v>
      </c>
      <c r="AD451" s="42">
        <v>96.431009957325742</v>
      </c>
      <c r="AE451">
        <v>276</v>
      </c>
    </row>
    <row r="452" spans="1:31" x14ac:dyDescent="0.25">
      <c r="A452" s="35" t="s">
        <v>900</v>
      </c>
      <c r="B452" s="35">
        <v>35</v>
      </c>
      <c r="C452" s="35" t="s">
        <v>901</v>
      </c>
      <c r="D452" s="35" t="s">
        <v>891</v>
      </c>
      <c r="E452" s="35" t="s">
        <v>1126</v>
      </c>
      <c r="F452" s="11">
        <v>0</v>
      </c>
      <c r="G452" s="11">
        <v>598563</v>
      </c>
      <c r="H452" s="11">
        <v>31223.37</v>
      </c>
      <c r="I452" s="11">
        <v>0</v>
      </c>
      <c r="J452" s="11">
        <v>1128</v>
      </c>
      <c r="K452" s="11">
        <f t="shared" si="29"/>
        <v>630914.37</v>
      </c>
      <c r="L452" s="36">
        <v>0</v>
      </c>
      <c r="M452" s="11">
        <f t="shared" si="28"/>
        <v>630914.37</v>
      </c>
      <c r="N452" s="12">
        <v>0</v>
      </c>
      <c r="O452" s="25"/>
      <c r="P452" s="26">
        <v>0</v>
      </c>
      <c r="Q452" s="12">
        <v>602700.4792147855</v>
      </c>
      <c r="R452" s="12">
        <v>62447</v>
      </c>
      <c r="S452" s="27">
        <v>0</v>
      </c>
      <c r="T452" s="27">
        <v>1128</v>
      </c>
      <c r="U452" s="11">
        <f t="shared" si="30"/>
        <v>666275.4792147855</v>
      </c>
      <c r="V452" s="11"/>
      <c r="W452" s="11">
        <f t="shared" si="31"/>
        <v>666275.4792147855</v>
      </c>
      <c r="X452" s="11">
        <v>0</v>
      </c>
      <c r="Y452" s="11">
        <v>0</v>
      </c>
      <c r="Z452" s="11">
        <v>0</v>
      </c>
      <c r="AA452" s="11">
        <v>0</v>
      </c>
      <c r="AB452" s="11">
        <v>0</v>
      </c>
      <c r="AC452" s="14">
        <v>8866</v>
      </c>
      <c r="AD452" s="42">
        <v>67.639408978118652</v>
      </c>
      <c r="AE452">
        <v>502</v>
      </c>
    </row>
    <row r="453" spans="1:31" x14ac:dyDescent="0.25">
      <c r="A453" s="35" t="s">
        <v>902</v>
      </c>
      <c r="B453" s="35">
        <v>36</v>
      </c>
      <c r="C453" s="35" t="s">
        <v>903</v>
      </c>
      <c r="D453" s="35" t="s">
        <v>891</v>
      </c>
      <c r="E453" s="35" t="s">
        <v>1126</v>
      </c>
      <c r="F453" s="11">
        <v>1470721</v>
      </c>
      <c r="G453" s="11">
        <v>11074761</v>
      </c>
      <c r="H453" s="11">
        <v>654421.06000000006</v>
      </c>
      <c r="I453" s="11">
        <v>0</v>
      </c>
      <c r="J453" s="11">
        <v>0</v>
      </c>
      <c r="K453" s="11">
        <f t="shared" si="29"/>
        <v>13199903.060000001</v>
      </c>
      <c r="L453" s="36">
        <v>0</v>
      </c>
      <c r="M453" s="11">
        <f t="shared" si="28"/>
        <v>13199903.060000001</v>
      </c>
      <c r="N453" s="12">
        <v>0</v>
      </c>
      <c r="O453" s="25"/>
      <c r="P453" s="26">
        <v>0</v>
      </c>
      <c r="Q453" s="12">
        <v>12632200.80990717</v>
      </c>
      <c r="R453" s="12">
        <v>1308842</v>
      </c>
      <c r="S453" s="27">
        <v>0</v>
      </c>
      <c r="T453" s="27">
        <v>0</v>
      </c>
      <c r="U453" s="11">
        <f t="shared" si="30"/>
        <v>13941042.80990717</v>
      </c>
      <c r="V453" s="11"/>
      <c r="W453" s="11">
        <f t="shared" si="31"/>
        <v>13941042.80990717</v>
      </c>
      <c r="X453" s="11">
        <v>0</v>
      </c>
      <c r="Y453" s="11">
        <v>0</v>
      </c>
      <c r="Z453" s="11">
        <v>0</v>
      </c>
      <c r="AA453" s="11">
        <v>0</v>
      </c>
      <c r="AB453" s="11">
        <v>0</v>
      </c>
      <c r="AC453" s="14">
        <v>69633</v>
      </c>
      <c r="AD453" s="42">
        <v>180.16575474272256</v>
      </c>
      <c r="AE453">
        <v>83</v>
      </c>
    </row>
    <row r="454" spans="1:31" x14ac:dyDescent="0.25">
      <c r="A454" s="35" t="s">
        <v>904</v>
      </c>
      <c r="B454" s="35">
        <v>35</v>
      </c>
      <c r="C454" s="35" t="s">
        <v>905</v>
      </c>
      <c r="D454" s="35" t="s">
        <v>891</v>
      </c>
      <c r="E454" s="35" t="s">
        <v>1126</v>
      </c>
      <c r="F454" s="11">
        <v>4145708</v>
      </c>
      <c r="G454" s="11">
        <v>28839743</v>
      </c>
      <c r="H454" s="11">
        <v>1720649.23</v>
      </c>
      <c r="I454" s="11">
        <v>6088</v>
      </c>
      <c r="J454" s="11">
        <v>329</v>
      </c>
      <c r="K454" s="11">
        <f t="shared" si="29"/>
        <v>34712517.229999997</v>
      </c>
      <c r="L454" s="36">
        <v>17810000</v>
      </c>
      <c r="M454" s="11">
        <f t="shared" si="28"/>
        <v>52522517.229999997</v>
      </c>
      <c r="N454" s="12">
        <v>0</v>
      </c>
      <c r="O454" s="25"/>
      <c r="P454" s="26">
        <v>0</v>
      </c>
      <c r="Q454" s="12">
        <v>33213458.106858969</v>
      </c>
      <c r="R454" s="12">
        <v>3441298</v>
      </c>
      <c r="S454" s="27">
        <v>7497</v>
      </c>
      <c r="T454" s="27">
        <v>329</v>
      </c>
      <c r="U454" s="11">
        <f t="shared" si="30"/>
        <v>36662582.106858969</v>
      </c>
      <c r="V454" s="11"/>
      <c r="W454" s="11">
        <f t="shared" si="31"/>
        <v>36662582.106858969</v>
      </c>
      <c r="X454" s="11">
        <v>0</v>
      </c>
      <c r="Y454" s="11">
        <v>0</v>
      </c>
      <c r="Z454" s="11">
        <v>0</v>
      </c>
      <c r="AA454" s="11">
        <v>0</v>
      </c>
      <c r="AB454" s="11">
        <v>0</v>
      </c>
      <c r="AC454" s="14">
        <v>157794</v>
      </c>
      <c r="AD454" s="42">
        <v>209.08189158016148</v>
      </c>
      <c r="AE454">
        <v>64</v>
      </c>
    </row>
    <row r="455" spans="1:31" x14ac:dyDescent="0.25">
      <c r="A455" s="35" t="s">
        <v>906</v>
      </c>
      <c r="B455" s="35">
        <v>40</v>
      </c>
      <c r="C455" s="35" t="s">
        <v>907</v>
      </c>
      <c r="D455" s="35" t="s">
        <v>891</v>
      </c>
      <c r="E455" s="35" t="s">
        <v>1126</v>
      </c>
      <c r="F455" s="11">
        <v>0</v>
      </c>
      <c r="G455" s="11">
        <v>1023810</v>
      </c>
      <c r="H455" s="11">
        <v>53405.91</v>
      </c>
      <c r="I455" s="11">
        <v>22681</v>
      </c>
      <c r="J455" s="11">
        <v>0</v>
      </c>
      <c r="K455" s="11">
        <f t="shared" si="29"/>
        <v>1099896.9099999999</v>
      </c>
      <c r="L455" s="36">
        <v>0</v>
      </c>
      <c r="M455" s="11">
        <f t="shared" si="28"/>
        <v>1099896.9099999999</v>
      </c>
      <c r="N455" s="12">
        <v>0</v>
      </c>
      <c r="O455" s="25"/>
      <c r="P455" s="26">
        <v>0</v>
      </c>
      <c r="Q455" s="12">
        <v>1030886.9369220776</v>
      </c>
      <c r="R455" s="12">
        <v>106812</v>
      </c>
      <c r="S455" s="27">
        <v>27930</v>
      </c>
      <c r="T455" s="27">
        <v>0</v>
      </c>
      <c r="U455" s="11">
        <f t="shared" si="30"/>
        <v>1165628.9369220776</v>
      </c>
      <c r="V455" s="11"/>
      <c r="W455" s="11">
        <f t="shared" si="31"/>
        <v>1165628.9369220776</v>
      </c>
      <c r="X455" s="11">
        <v>0</v>
      </c>
      <c r="Y455" s="11">
        <v>0</v>
      </c>
      <c r="Z455" s="11">
        <v>0</v>
      </c>
      <c r="AA455" s="11">
        <v>0</v>
      </c>
      <c r="AB455" s="11">
        <v>0</v>
      </c>
      <c r="AC455" s="14">
        <v>10980</v>
      </c>
      <c r="AD455" s="42">
        <v>95.308834244080145</v>
      </c>
      <c r="AE455">
        <v>288</v>
      </c>
    </row>
    <row r="456" spans="1:31" x14ac:dyDescent="0.25">
      <c r="A456" s="35" t="s">
        <v>908</v>
      </c>
      <c r="B456" s="35">
        <v>35</v>
      </c>
      <c r="C456" s="35" t="s">
        <v>909</v>
      </c>
      <c r="D456" s="35" t="s">
        <v>891</v>
      </c>
      <c r="E456" s="35" t="s">
        <v>1126</v>
      </c>
      <c r="F456" s="11">
        <v>79</v>
      </c>
      <c r="G456" s="11">
        <v>342883</v>
      </c>
      <c r="H456" s="11">
        <v>17890.23</v>
      </c>
      <c r="I456" s="11">
        <v>0</v>
      </c>
      <c r="J456" s="11">
        <v>0</v>
      </c>
      <c r="K456" s="11">
        <f t="shared" si="29"/>
        <v>360852.23</v>
      </c>
      <c r="L456" s="36">
        <v>0</v>
      </c>
      <c r="M456" s="11">
        <f t="shared" si="28"/>
        <v>360852.23</v>
      </c>
      <c r="N456" s="12">
        <v>0</v>
      </c>
      <c r="O456" s="25"/>
      <c r="P456" s="26">
        <v>0</v>
      </c>
      <c r="Q456" s="12">
        <v>345332.6746766193</v>
      </c>
      <c r="R456" s="12">
        <v>35780</v>
      </c>
      <c r="S456" s="27">
        <v>0</v>
      </c>
      <c r="T456" s="27">
        <v>0</v>
      </c>
      <c r="U456" s="11">
        <f t="shared" si="30"/>
        <v>381112.6746766193</v>
      </c>
      <c r="V456" s="11"/>
      <c r="W456" s="11">
        <f t="shared" si="31"/>
        <v>381112.6746766193</v>
      </c>
      <c r="X456" s="11">
        <v>0</v>
      </c>
      <c r="Y456" s="11">
        <v>0</v>
      </c>
      <c r="Z456" s="11">
        <v>0</v>
      </c>
      <c r="AA456" s="11">
        <v>0</v>
      </c>
      <c r="AB456" s="11">
        <v>0</v>
      </c>
      <c r="AC456" s="14">
        <v>6285</v>
      </c>
      <c r="AD456" s="42">
        <v>54.568337311058073</v>
      </c>
      <c r="AE456">
        <v>547</v>
      </c>
    </row>
    <row r="457" spans="1:31" x14ac:dyDescent="0.25">
      <c r="A457" s="35" t="s">
        <v>910</v>
      </c>
      <c r="B457" s="35">
        <v>39</v>
      </c>
      <c r="C457" s="35" t="s">
        <v>911</v>
      </c>
      <c r="D457" s="35" t="s">
        <v>891</v>
      </c>
      <c r="E457" s="35" t="s">
        <v>1126</v>
      </c>
      <c r="F457" s="11">
        <v>0</v>
      </c>
      <c r="G457" s="11">
        <v>1600509</v>
      </c>
      <c r="H457" s="11">
        <v>83488.77</v>
      </c>
      <c r="I457" s="11">
        <v>41796</v>
      </c>
      <c r="J457" s="11">
        <v>0</v>
      </c>
      <c r="K457" s="11">
        <f t="shared" si="29"/>
        <v>1725793.77</v>
      </c>
      <c r="L457" s="36">
        <v>0</v>
      </c>
      <c r="M457" s="11">
        <f t="shared" si="28"/>
        <v>1725793.77</v>
      </c>
      <c r="N457" s="12">
        <v>0</v>
      </c>
      <c r="O457" s="25"/>
      <c r="P457" s="26">
        <v>0</v>
      </c>
      <c r="Q457" s="12">
        <v>1611572.2844338475</v>
      </c>
      <c r="R457" s="12">
        <v>166978</v>
      </c>
      <c r="S457" s="27">
        <v>51469</v>
      </c>
      <c r="T457" s="27">
        <v>0</v>
      </c>
      <c r="U457" s="11">
        <f t="shared" si="30"/>
        <v>1830019.2844338475</v>
      </c>
      <c r="V457" s="11"/>
      <c r="W457" s="11">
        <f t="shared" si="31"/>
        <v>1830019.2844338475</v>
      </c>
      <c r="X457" s="11">
        <v>0</v>
      </c>
      <c r="Y457" s="11">
        <v>0</v>
      </c>
      <c r="Z457" s="11">
        <v>0</v>
      </c>
      <c r="AA457" s="11">
        <v>0</v>
      </c>
      <c r="AB457" s="11">
        <v>0</v>
      </c>
      <c r="AC457" s="14">
        <v>11568</v>
      </c>
      <c r="AD457" s="42">
        <v>141.96965767634856</v>
      </c>
      <c r="AE457">
        <v>124</v>
      </c>
    </row>
    <row r="458" spans="1:31" x14ac:dyDescent="0.25">
      <c r="A458" s="35" t="s">
        <v>912</v>
      </c>
      <c r="B458" s="35">
        <v>40</v>
      </c>
      <c r="C458" s="35" t="s">
        <v>913</v>
      </c>
      <c r="D458" s="35" t="s">
        <v>891</v>
      </c>
      <c r="E458" s="35" t="s">
        <v>1126</v>
      </c>
      <c r="F458" s="11">
        <v>0</v>
      </c>
      <c r="G458" s="11">
        <v>1304214</v>
      </c>
      <c r="H458" s="11">
        <v>68032.87</v>
      </c>
      <c r="I458" s="11">
        <v>0</v>
      </c>
      <c r="J458" s="11">
        <v>0</v>
      </c>
      <c r="K458" s="11">
        <f t="shared" si="29"/>
        <v>1372246.87</v>
      </c>
      <c r="L458" s="36">
        <v>0</v>
      </c>
      <c r="M458" s="11">
        <f t="shared" si="28"/>
        <v>1372246.87</v>
      </c>
      <c r="N458" s="12">
        <v>0</v>
      </c>
      <c r="O458" s="25"/>
      <c r="P458" s="26">
        <v>0</v>
      </c>
      <c r="Q458" s="12">
        <v>1313229.1885710147</v>
      </c>
      <c r="R458" s="12">
        <v>136066</v>
      </c>
      <c r="S458" s="27">
        <v>0</v>
      </c>
      <c r="T458" s="27">
        <v>0</v>
      </c>
      <c r="U458" s="11">
        <f t="shared" si="30"/>
        <v>1449295.1885710147</v>
      </c>
      <c r="V458" s="11"/>
      <c r="W458" s="11">
        <f t="shared" si="31"/>
        <v>1449295.1885710147</v>
      </c>
      <c r="X458" s="11">
        <v>0</v>
      </c>
      <c r="Y458" s="11">
        <v>0</v>
      </c>
      <c r="Z458" s="11">
        <v>0</v>
      </c>
      <c r="AA458" s="11">
        <v>0</v>
      </c>
      <c r="AB458" s="11">
        <v>0</v>
      </c>
      <c r="AC458" s="14">
        <v>10917</v>
      </c>
      <c r="AD458" s="42">
        <v>119.46633690574333</v>
      </c>
      <c r="AE458">
        <v>172</v>
      </c>
    </row>
    <row r="459" spans="1:31" x14ac:dyDescent="0.25">
      <c r="A459" s="35" t="s">
        <v>914</v>
      </c>
      <c r="B459" s="35">
        <v>39</v>
      </c>
      <c r="C459" s="35" t="s">
        <v>915</v>
      </c>
      <c r="D459" s="35" t="s">
        <v>891</v>
      </c>
      <c r="E459" s="35" t="s">
        <v>1126</v>
      </c>
      <c r="F459" s="11">
        <v>0</v>
      </c>
      <c r="G459" s="11">
        <v>902358</v>
      </c>
      <c r="H459" s="11">
        <v>47070.5</v>
      </c>
      <c r="I459" s="11">
        <v>4385</v>
      </c>
      <c r="J459" s="11">
        <v>0</v>
      </c>
      <c r="K459" s="11">
        <f t="shared" si="29"/>
        <v>953813.5</v>
      </c>
      <c r="L459" s="36">
        <v>0</v>
      </c>
      <c r="M459" s="11">
        <f t="shared" si="28"/>
        <v>953813.5</v>
      </c>
      <c r="N459" s="12">
        <v>0</v>
      </c>
      <c r="O459" s="25"/>
      <c r="P459" s="26">
        <v>0</v>
      </c>
      <c r="Q459" s="12">
        <v>908595.41773095797</v>
      </c>
      <c r="R459" s="12">
        <v>94141</v>
      </c>
      <c r="S459" s="27">
        <v>5400</v>
      </c>
      <c r="T459" s="27">
        <v>0</v>
      </c>
      <c r="U459" s="11">
        <f t="shared" si="30"/>
        <v>1008136.417730958</v>
      </c>
      <c r="V459" s="11"/>
      <c r="W459" s="11">
        <f t="shared" si="31"/>
        <v>1008136.417730958</v>
      </c>
      <c r="X459" s="11">
        <v>0</v>
      </c>
      <c r="Y459" s="11">
        <v>0</v>
      </c>
      <c r="Z459" s="11">
        <v>0</v>
      </c>
      <c r="AA459" s="11">
        <v>0</v>
      </c>
      <c r="AB459" s="11">
        <v>0</v>
      </c>
      <c r="AC459" s="14">
        <v>11190</v>
      </c>
      <c r="AD459" s="42">
        <v>81.031546023235038</v>
      </c>
      <c r="AE459">
        <v>399</v>
      </c>
    </row>
    <row r="460" spans="1:31" x14ac:dyDescent="0.25">
      <c r="A460" s="35" t="s">
        <v>916</v>
      </c>
      <c r="B460" s="35">
        <v>40</v>
      </c>
      <c r="C460" s="35" t="s">
        <v>917</v>
      </c>
      <c r="D460" s="35" t="s">
        <v>891</v>
      </c>
      <c r="E460" s="35" t="s">
        <v>1126</v>
      </c>
      <c r="F460" s="11">
        <v>0</v>
      </c>
      <c r="G460" s="11">
        <v>4320474</v>
      </c>
      <c r="H460" s="11">
        <v>225372.7</v>
      </c>
      <c r="I460" s="11">
        <v>15407</v>
      </c>
      <c r="J460" s="11">
        <v>22795</v>
      </c>
      <c r="K460" s="11">
        <f t="shared" si="29"/>
        <v>4584048.7</v>
      </c>
      <c r="L460" s="36">
        <v>0</v>
      </c>
      <c r="M460" s="11">
        <f t="shared" si="28"/>
        <v>4584048.7</v>
      </c>
      <c r="N460" s="12">
        <v>0</v>
      </c>
      <c r="O460" s="25"/>
      <c r="P460" s="26">
        <v>0</v>
      </c>
      <c r="Q460" s="12">
        <v>4350338.6447792817</v>
      </c>
      <c r="R460" s="12">
        <v>450745</v>
      </c>
      <c r="S460" s="27">
        <v>18973</v>
      </c>
      <c r="T460" s="27">
        <v>22795</v>
      </c>
      <c r="U460" s="11">
        <f t="shared" si="30"/>
        <v>4842851.6447792817</v>
      </c>
      <c r="V460" s="11"/>
      <c r="W460" s="11">
        <f t="shared" si="31"/>
        <v>4842851.6447792817</v>
      </c>
      <c r="X460" s="11">
        <v>0</v>
      </c>
      <c r="Y460" s="11">
        <v>0</v>
      </c>
      <c r="Z460" s="11">
        <v>0</v>
      </c>
      <c r="AA460" s="11">
        <v>0</v>
      </c>
      <c r="AB460" s="11">
        <v>0</v>
      </c>
      <c r="AC460" s="14">
        <v>54306</v>
      </c>
      <c r="AD460" s="42">
        <v>80.261407579273012</v>
      </c>
      <c r="AE460">
        <v>402</v>
      </c>
    </row>
    <row r="461" spans="1:31" x14ac:dyDescent="0.25">
      <c r="A461" s="35" t="s">
        <v>918</v>
      </c>
      <c r="B461" s="35">
        <v>26</v>
      </c>
      <c r="C461" s="35" t="s">
        <v>919</v>
      </c>
      <c r="D461" s="35" t="s">
        <v>891</v>
      </c>
      <c r="E461" s="35" t="s">
        <v>1126</v>
      </c>
      <c r="F461" s="11">
        <v>0</v>
      </c>
      <c r="G461" s="11">
        <v>2322938</v>
      </c>
      <c r="H461" s="11">
        <v>121173.47</v>
      </c>
      <c r="I461" s="11">
        <v>81090</v>
      </c>
      <c r="J461" s="11">
        <v>757687</v>
      </c>
      <c r="K461" s="11">
        <f t="shared" si="29"/>
        <v>3282888.47</v>
      </c>
      <c r="L461" s="36">
        <v>0</v>
      </c>
      <c r="M461" s="11">
        <f t="shared" si="28"/>
        <v>3282888.47</v>
      </c>
      <c r="N461" s="12">
        <v>0</v>
      </c>
      <c r="O461" s="25"/>
      <c r="P461" s="26">
        <v>0</v>
      </c>
      <c r="Q461" s="12">
        <v>2338994.9692617743</v>
      </c>
      <c r="R461" s="12">
        <v>242347</v>
      </c>
      <c r="S461" s="27">
        <v>99857</v>
      </c>
      <c r="T461" s="27">
        <v>757687</v>
      </c>
      <c r="U461" s="11">
        <f t="shared" si="30"/>
        <v>3438885.9692617743</v>
      </c>
      <c r="V461" s="11"/>
      <c r="W461" s="11">
        <f t="shared" si="31"/>
        <v>3438885.9692617743</v>
      </c>
      <c r="X461" s="11">
        <v>0</v>
      </c>
      <c r="Y461" s="11">
        <v>0</v>
      </c>
      <c r="Z461" s="11">
        <v>0</v>
      </c>
      <c r="AA461" s="11">
        <v>0</v>
      </c>
      <c r="AB461" s="11">
        <v>0</v>
      </c>
      <c r="AC461" s="14">
        <v>24579</v>
      </c>
      <c r="AD461" s="42">
        <v>128.63481020383253</v>
      </c>
      <c r="AE461">
        <v>149</v>
      </c>
    </row>
    <row r="462" spans="1:31" x14ac:dyDescent="0.25">
      <c r="A462" s="35" t="s">
        <v>920</v>
      </c>
      <c r="B462" s="35">
        <v>40</v>
      </c>
      <c r="C462" s="35" t="s">
        <v>921</v>
      </c>
      <c r="D462" s="35" t="s">
        <v>891</v>
      </c>
      <c r="E462" s="35" t="s">
        <v>1126</v>
      </c>
      <c r="F462" s="11">
        <v>0</v>
      </c>
      <c r="G462" s="11">
        <v>820477</v>
      </c>
      <c r="H462" s="11">
        <v>42799.27</v>
      </c>
      <c r="I462" s="11">
        <v>0</v>
      </c>
      <c r="J462" s="11">
        <v>6674</v>
      </c>
      <c r="K462" s="11">
        <f t="shared" si="29"/>
        <v>869950.27</v>
      </c>
      <c r="L462" s="36">
        <v>0</v>
      </c>
      <c r="M462" s="11">
        <f t="shared" si="28"/>
        <v>869950.27</v>
      </c>
      <c r="N462" s="12">
        <v>0</v>
      </c>
      <c r="O462" s="25"/>
      <c r="P462" s="26">
        <v>0</v>
      </c>
      <c r="Q462" s="12">
        <v>826148.42729121167</v>
      </c>
      <c r="R462" s="12">
        <v>85599</v>
      </c>
      <c r="S462" s="27">
        <v>0</v>
      </c>
      <c r="T462" s="27">
        <v>6674</v>
      </c>
      <c r="U462" s="11">
        <f t="shared" si="30"/>
        <v>918421.42729121167</v>
      </c>
      <c r="V462" s="11"/>
      <c r="W462" s="11">
        <f t="shared" si="31"/>
        <v>918421.42729121167</v>
      </c>
      <c r="X462" s="11">
        <v>0</v>
      </c>
      <c r="Y462" s="11">
        <v>0</v>
      </c>
      <c r="Z462" s="11">
        <v>0</v>
      </c>
      <c r="AA462" s="11">
        <v>0</v>
      </c>
      <c r="AB462" s="11">
        <v>0</v>
      </c>
      <c r="AC462" s="14">
        <v>13298</v>
      </c>
      <c r="AD462" s="42">
        <v>62.201158068882542</v>
      </c>
      <c r="AE462">
        <v>525</v>
      </c>
    </row>
    <row r="463" spans="1:31" x14ac:dyDescent="0.25">
      <c r="A463" s="35" t="s">
        <v>922</v>
      </c>
      <c r="B463" s="35">
        <v>3</v>
      </c>
      <c r="C463" s="35" t="s">
        <v>923</v>
      </c>
      <c r="D463" s="35" t="s">
        <v>924</v>
      </c>
      <c r="E463" s="35" t="s">
        <v>1126</v>
      </c>
      <c r="F463" s="11">
        <v>0</v>
      </c>
      <c r="G463" s="11">
        <v>327413</v>
      </c>
      <c r="H463" s="11">
        <v>17079.13</v>
      </c>
      <c r="I463" s="11">
        <v>57622</v>
      </c>
      <c r="J463" s="11">
        <v>188</v>
      </c>
      <c r="K463" s="11">
        <f t="shared" si="29"/>
        <v>402302.13</v>
      </c>
      <c r="L463" s="36">
        <v>0</v>
      </c>
      <c r="M463" s="11">
        <f t="shared" si="28"/>
        <v>402302.13</v>
      </c>
      <c r="N463" s="12">
        <v>0</v>
      </c>
      <c r="O463" s="25"/>
      <c r="P463" s="26">
        <v>0</v>
      </c>
      <c r="Q463" s="12">
        <v>329676.19448771566</v>
      </c>
      <c r="R463" s="12">
        <v>34158</v>
      </c>
      <c r="S463" s="27">
        <v>70958</v>
      </c>
      <c r="T463" s="27">
        <v>188</v>
      </c>
      <c r="U463" s="11">
        <f t="shared" si="30"/>
        <v>434980.19448771566</v>
      </c>
      <c r="V463" s="11"/>
      <c r="W463" s="11">
        <f t="shared" si="31"/>
        <v>434980.19448771566</v>
      </c>
      <c r="X463" s="11">
        <v>0</v>
      </c>
      <c r="Y463" s="11">
        <v>0</v>
      </c>
      <c r="Z463" s="11">
        <v>0</v>
      </c>
      <c r="AA463" s="11">
        <v>0</v>
      </c>
      <c r="AB463" s="11">
        <v>0</v>
      </c>
      <c r="AC463" s="14">
        <v>3286</v>
      </c>
      <c r="AD463" s="42">
        <v>117.23158855751674</v>
      </c>
      <c r="AE463">
        <v>181</v>
      </c>
    </row>
    <row r="464" spans="1:31" x14ac:dyDescent="0.25">
      <c r="A464" s="35" t="s">
        <v>925</v>
      </c>
      <c r="B464" s="35">
        <v>3</v>
      </c>
      <c r="C464" s="35" t="s">
        <v>926</v>
      </c>
      <c r="D464" s="35" t="s">
        <v>924</v>
      </c>
      <c r="E464" s="35" t="s">
        <v>1126</v>
      </c>
      <c r="F464" s="11">
        <v>0</v>
      </c>
      <c r="G464" s="11">
        <v>126553</v>
      </c>
      <c r="H464" s="11">
        <v>6601.5</v>
      </c>
      <c r="I464" s="11">
        <v>0</v>
      </c>
      <c r="J464" s="11">
        <v>0</v>
      </c>
      <c r="K464" s="11">
        <f t="shared" si="29"/>
        <v>133154.5</v>
      </c>
      <c r="L464" s="36">
        <v>0</v>
      </c>
      <c r="M464" s="11">
        <f t="shared" si="28"/>
        <v>133154.5</v>
      </c>
      <c r="N464" s="12">
        <v>0</v>
      </c>
      <c r="O464" s="25"/>
      <c r="P464" s="26">
        <v>0</v>
      </c>
      <c r="Q464" s="12">
        <v>127427.7791077443</v>
      </c>
      <c r="R464" s="12">
        <v>13203</v>
      </c>
      <c r="S464" s="27">
        <v>0</v>
      </c>
      <c r="T464" s="27">
        <v>0</v>
      </c>
      <c r="U464" s="11">
        <f t="shared" si="30"/>
        <v>140630.77910774428</v>
      </c>
      <c r="V464" s="11"/>
      <c r="W464" s="11">
        <f t="shared" si="31"/>
        <v>140630.77910774428</v>
      </c>
      <c r="X464" s="11">
        <v>18587</v>
      </c>
      <c r="Y464" s="11">
        <v>0</v>
      </c>
      <c r="Z464" s="11">
        <v>8834</v>
      </c>
      <c r="AA464" s="11">
        <v>9753</v>
      </c>
      <c r="AB464" s="11">
        <v>0</v>
      </c>
      <c r="AC464" s="14">
        <v>1364</v>
      </c>
      <c r="AD464" s="42">
        <v>92.780791788856305</v>
      </c>
      <c r="AE464">
        <v>304</v>
      </c>
    </row>
    <row r="465" spans="1:31" x14ac:dyDescent="0.25">
      <c r="A465" s="35" t="s">
        <v>927</v>
      </c>
      <c r="B465" s="35">
        <v>3</v>
      </c>
      <c r="C465" s="35" t="s">
        <v>928</v>
      </c>
      <c r="D465" s="35" t="s">
        <v>924</v>
      </c>
      <c r="E465" s="35" t="s">
        <v>1126</v>
      </c>
      <c r="F465" s="11">
        <v>0</v>
      </c>
      <c r="G465" s="11">
        <v>114917</v>
      </c>
      <c r="H465" s="11">
        <v>5994.52</v>
      </c>
      <c r="I465" s="11">
        <v>4609</v>
      </c>
      <c r="J465" s="11">
        <v>0</v>
      </c>
      <c r="K465" s="11">
        <f t="shared" si="29"/>
        <v>125520.52</v>
      </c>
      <c r="L465" s="36">
        <v>0</v>
      </c>
      <c r="M465" s="11">
        <f t="shared" si="28"/>
        <v>125520.52</v>
      </c>
      <c r="N465" s="12">
        <v>0</v>
      </c>
      <c r="O465" s="25"/>
      <c r="P465" s="26">
        <v>0</v>
      </c>
      <c r="Q465" s="12">
        <v>115711.3469591764</v>
      </c>
      <c r="R465" s="12">
        <v>11989</v>
      </c>
      <c r="S465" s="27">
        <v>5676</v>
      </c>
      <c r="T465" s="27">
        <v>0</v>
      </c>
      <c r="U465" s="11">
        <f t="shared" si="30"/>
        <v>133376.34695917642</v>
      </c>
      <c r="V465" s="11"/>
      <c r="W465" s="11">
        <f t="shared" si="31"/>
        <v>133376.34695917642</v>
      </c>
      <c r="X465" s="11">
        <v>0</v>
      </c>
      <c r="Y465" s="11">
        <v>0</v>
      </c>
      <c r="Z465" s="11">
        <v>0</v>
      </c>
      <c r="AA465" s="11">
        <v>0</v>
      </c>
      <c r="AB465" s="11">
        <v>0</v>
      </c>
      <c r="AC465" s="14">
        <v>999</v>
      </c>
      <c r="AD465" s="42">
        <v>119.64564564564564</v>
      </c>
      <c r="AE465">
        <v>170</v>
      </c>
    </row>
    <row r="466" spans="1:31" x14ac:dyDescent="0.25">
      <c r="A466" s="35" t="s">
        <v>929</v>
      </c>
      <c r="B466" s="35">
        <v>3</v>
      </c>
      <c r="C466" s="35" t="s">
        <v>930</v>
      </c>
      <c r="D466" s="35" t="s">
        <v>924</v>
      </c>
      <c r="E466" s="35" t="s">
        <v>1126</v>
      </c>
      <c r="F466" s="11">
        <v>0</v>
      </c>
      <c r="G466" s="11">
        <v>7195361</v>
      </c>
      <c r="H466" s="11">
        <v>375337.97</v>
      </c>
      <c r="I466" s="11">
        <v>35841</v>
      </c>
      <c r="J466" s="11">
        <v>0</v>
      </c>
      <c r="K466" s="11">
        <f t="shared" si="29"/>
        <v>7606539.9699999997</v>
      </c>
      <c r="L466" s="36">
        <v>0</v>
      </c>
      <c r="M466" s="11">
        <f t="shared" si="28"/>
        <v>7606539.9699999997</v>
      </c>
      <c r="N466" s="12">
        <v>0</v>
      </c>
      <c r="O466" s="25"/>
      <c r="P466" s="26">
        <v>0</v>
      </c>
      <c r="Q466" s="12">
        <v>7245097.880796805</v>
      </c>
      <c r="R466" s="12">
        <v>750676</v>
      </c>
      <c r="S466" s="27">
        <v>44136</v>
      </c>
      <c r="T466" s="27">
        <v>0</v>
      </c>
      <c r="U466" s="11">
        <f t="shared" si="30"/>
        <v>8039909.880796805</v>
      </c>
      <c r="V466" s="11"/>
      <c r="W466" s="11">
        <f t="shared" si="31"/>
        <v>8039909.880796805</v>
      </c>
      <c r="X466" s="11">
        <v>0</v>
      </c>
      <c r="Y466" s="11">
        <v>0</v>
      </c>
      <c r="Z466" s="11">
        <v>0</v>
      </c>
      <c r="AA466" s="11">
        <v>0</v>
      </c>
      <c r="AB466" s="11">
        <v>0</v>
      </c>
      <c r="AC466" s="14">
        <v>1715</v>
      </c>
      <c r="AD466" s="42">
        <v>4216.4443148688042</v>
      </c>
      <c r="AE466">
        <v>2</v>
      </c>
    </row>
    <row r="467" spans="1:31" x14ac:dyDescent="0.25">
      <c r="A467" s="35" t="s">
        <v>931</v>
      </c>
      <c r="B467" s="35">
        <v>3</v>
      </c>
      <c r="C467" s="35" t="s">
        <v>932</v>
      </c>
      <c r="D467" s="35" t="s">
        <v>924</v>
      </c>
      <c r="E467" s="35" t="s">
        <v>1126</v>
      </c>
      <c r="F467" s="11">
        <v>0</v>
      </c>
      <c r="G467" s="11">
        <v>272718</v>
      </c>
      <c r="H467" s="11">
        <v>14226.03</v>
      </c>
      <c r="I467" s="11">
        <v>0</v>
      </c>
      <c r="J467" s="11">
        <v>0</v>
      </c>
      <c r="K467" s="11">
        <f t="shared" si="29"/>
        <v>286944.03000000003</v>
      </c>
      <c r="L467" s="36">
        <v>0</v>
      </c>
      <c r="M467" s="11">
        <f t="shared" si="28"/>
        <v>286944.03000000003</v>
      </c>
      <c r="N467" s="12">
        <v>0</v>
      </c>
      <c r="O467" s="25"/>
      <c r="P467" s="26">
        <v>0</v>
      </c>
      <c r="Q467" s="12">
        <v>274603.12329779466</v>
      </c>
      <c r="R467" s="12">
        <v>28452</v>
      </c>
      <c r="S467" s="27">
        <v>0</v>
      </c>
      <c r="T467" s="27">
        <v>0</v>
      </c>
      <c r="U467" s="11">
        <f t="shared" si="30"/>
        <v>303055.12329779466</v>
      </c>
      <c r="V467" s="11"/>
      <c r="W467" s="11">
        <f t="shared" si="31"/>
        <v>303055.12329779466</v>
      </c>
      <c r="X467" s="11">
        <v>0</v>
      </c>
      <c r="Y467" s="11">
        <v>0</v>
      </c>
      <c r="Z467" s="11">
        <v>0</v>
      </c>
      <c r="AA467" s="11">
        <v>0</v>
      </c>
      <c r="AB467" s="11">
        <v>0</v>
      </c>
      <c r="AC467" s="14">
        <v>1559</v>
      </c>
      <c r="AD467" s="42">
        <v>174.93136626042335</v>
      </c>
      <c r="AE467">
        <v>88</v>
      </c>
    </row>
    <row r="468" spans="1:31" x14ac:dyDescent="0.25">
      <c r="A468" s="35" t="s">
        <v>933</v>
      </c>
      <c r="B468" s="35">
        <v>3</v>
      </c>
      <c r="C468" s="35" t="s">
        <v>934</v>
      </c>
      <c r="D468" s="35" t="s">
        <v>924</v>
      </c>
      <c r="E468" s="35" t="s">
        <v>1126</v>
      </c>
      <c r="F468" s="11">
        <v>0</v>
      </c>
      <c r="G468" s="11">
        <v>230610</v>
      </c>
      <c r="H468" s="11">
        <v>12029.51</v>
      </c>
      <c r="I468" s="11">
        <v>0</v>
      </c>
      <c r="J468" s="11">
        <v>0</v>
      </c>
      <c r="K468" s="11">
        <f t="shared" si="29"/>
        <v>242639.51</v>
      </c>
      <c r="L468" s="36">
        <v>0</v>
      </c>
      <c r="M468" s="11">
        <f t="shared" si="28"/>
        <v>242639.51</v>
      </c>
      <c r="N468" s="12">
        <v>0</v>
      </c>
      <c r="O468" s="25"/>
      <c r="P468" s="26">
        <v>0</v>
      </c>
      <c r="Q468" s="12">
        <v>232204.057904885</v>
      </c>
      <c r="R468" s="12">
        <v>24059</v>
      </c>
      <c r="S468" s="27">
        <v>0</v>
      </c>
      <c r="T468" s="27">
        <v>0</v>
      </c>
      <c r="U468" s="11">
        <f t="shared" si="30"/>
        <v>256263.057904885</v>
      </c>
      <c r="V468" s="11"/>
      <c r="W468" s="11">
        <f t="shared" si="31"/>
        <v>256263.057904885</v>
      </c>
      <c r="X468" s="11">
        <v>0</v>
      </c>
      <c r="Y468" s="11">
        <v>0</v>
      </c>
      <c r="Z468" s="11">
        <v>0</v>
      </c>
      <c r="AA468" s="11">
        <v>0</v>
      </c>
      <c r="AB468" s="11">
        <v>0</v>
      </c>
      <c r="AC468" s="14">
        <v>1905</v>
      </c>
      <c r="AD468" s="42">
        <v>121.05511811023622</v>
      </c>
      <c r="AE468">
        <v>163</v>
      </c>
    </row>
    <row r="469" spans="1:31" x14ac:dyDescent="0.25">
      <c r="A469" s="35" t="s">
        <v>935</v>
      </c>
      <c r="B469" s="35">
        <v>3</v>
      </c>
      <c r="C469" s="35" t="s">
        <v>936</v>
      </c>
      <c r="D469" s="35" t="s">
        <v>924</v>
      </c>
      <c r="E469" s="35" t="s">
        <v>1126</v>
      </c>
      <c r="F469" s="11">
        <v>494044</v>
      </c>
      <c r="G469" s="11">
        <v>1340810</v>
      </c>
      <c r="H469" s="11">
        <v>95713.11</v>
      </c>
      <c r="I469" s="11">
        <v>0</v>
      </c>
      <c r="J469" s="11">
        <v>0</v>
      </c>
      <c r="K469" s="11">
        <f t="shared" si="29"/>
        <v>1930567.11</v>
      </c>
      <c r="L469" s="36">
        <v>550000</v>
      </c>
      <c r="M469" s="11">
        <f t="shared" si="28"/>
        <v>2480567.1100000003</v>
      </c>
      <c r="N469" s="12">
        <v>0</v>
      </c>
      <c r="O469" s="25"/>
      <c r="P469" s="26">
        <v>0</v>
      </c>
      <c r="Q469" s="12">
        <v>1847537.1599800957</v>
      </c>
      <c r="R469" s="12">
        <v>191426</v>
      </c>
      <c r="S469" s="27">
        <v>0</v>
      </c>
      <c r="T469" s="27">
        <v>0</v>
      </c>
      <c r="U469" s="11">
        <f t="shared" si="30"/>
        <v>2038963.1599800957</v>
      </c>
      <c r="V469" s="11"/>
      <c r="W469" s="11">
        <f t="shared" si="31"/>
        <v>2038963.1599800957</v>
      </c>
      <c r="X469" s="11">
        <v>48525</v>
      </c>
      <c r="Y469" s="11">
        <v>13734</v>
      </c>
      <c r="Z469" s="11">
        <v>0</v>
      </c>
      <c r="AA469" s="11">
        <v>34791</v>
      </c>
      <c r="AB469" s="11">
        <v>0</v>
      </c>
      <c r="AC469" s="14">
        <v>4818</v>
      </c>
      <c r="AD469" s="42">
        <v>380.83312577833124</v>
      </c>
      <c r="AE469">
        <v>28</v>
      </c>
    </row>
    <row r="470" spans="1:31" x14ac:dyDescent="0.25">
      <c r="A470" s="35" t="s">
        <v>937</v>
      </c>
      <c r="B470" s="35">
        <v>3</v>
      </c>
      <c r="C470" s="35" t="s">
        <v>938</v>
      </c>
      <c r="D470" s="35" t="s">
        <v>924</v>
      </c>
      <c r="E470" s="35" t="s">
        <v>1126</v>
      </c>
      <c r="F470" s="11">
        <v>0</v>
      </c>
      <c r="G470" s="11">
        <v>5295132</v>
      </c>
      <c r="H470" s="11">
        <v>276214.65000000002</v>
      </c>
      <c r="I470" s="11">
        <v>0</v>
      </c>
      <c r="J470" s="11">
        <v>0</v>
      </c>
      <c r="K470" s="11">
        <f t="shared" si="29"/>
        <v>5571346.6500000004</v>
      </c>
      <c r="L470" s="36">
        <v>0</v>
      </c>
      <c r="M470" s="11">
        <f t="shared" si="28"/>
        <v>5571346.6500000004</v>
      </c>
      <c r="N470" s="12">
        <v>0</v>
      </c>
      <c r="O470" s="25"/>
      <c r="P470" s="26">
        <v>0</v>
      </c>
      <c r="Q470" s="12">
        <v>5331733.8256884329</v>
      </c>
      <c r="R470" s="12">
        <v>552429</v>
      </c>
      <c r="S470" s="27">
        <v>0</v>
      </c>
      <c r="T470" s="27">
        <v>0</v>
      </c>
      <c r="U470" s="11">
        <f t="shared" si="30"/>
        <v>5884162.8256884329</v>
      </c>
      <c r="V470" s="11"/>
      <c r="W470" s="11">
        <f t="shared" si="31"/>
        <v>5884162.8256884329</v>
      </c>
      <c r="X470" s="11">
        <v>0</v>
      </c>
      <c r="Y470" s="11">
        <v>0</v>
      </c>
      <c r="Z470" s="11">
        <v>0</v>
      </c>
      <c r="AA470" s="11">
        <v>0</v>
      </c>
      <c r="AB470" s="11">
        <v>0</v>
      </c>
      <c r="AC470" s="14">
        <v>12626</v>
      </c>
      <c r="AD470" s="42">
        <v>419.38317757009344</v>
      </c>
      <c r="AE470">
        <v>23</v>
      </c>
    </row>
    <row r="471" spans="1:31" x14ac:dyDescent="0.25">
      <c r="A471" s="35" t="s">
        <v>939</v>
      </c>
      <c r="B471" s="35">
        <v>3</v>
      </c>
      <c r="C471" s="35" t="s">
        <v>940</v>
      </c>
      <c r="D471" s="35" t="s">
        <v>924</v>
      </c>
      <c r="E471" s="35" t="s">
        <v>1126</v>
      </c>
      <c r="F471" s="11">
        <v>0</v>
      </c>
      <c r="G471" s="11">
        <v>429050</v>
      </c>
      <c r="H471" s="11">
        <v>22380.91</v>
      </c>
      <c r="I471" s="11">
        <v>15076</v>
      </c>
      <c r="J471" s="11">
        <v>0</v>
      </c>
      <c r="K471" s="11">
        <f t="shared" si="29"/>
        <v>466506.91</v>
      </c>
      <c r="L471" s="36">
        <v>0</v>
      </c>
      <c r="M471" s="11">
        <f t="shared" si="28"/>
        <v>466506.91</v>
      </c>
      <c r="N471" s="12">
        <v>0</v>
      </c>
      <c r="O471" s="25"/>
      <c r="P471" s="26">
        <v>0</v>
      </c>
      <c r="Q471" s="12">
        <v>432015.74538871215</v>
      </c>
      <c r="R471" s="12">
        <v>44762</v>
      </c>
      <c r="S471" s="27">
        <v>18565</v>
      </c>
      <c r="T471" s="27">
        <v>0</v>
      </c>
      <c r="U471" s="11">
        <f t="shared" si="30"/>
        <v>495342.74538871215</v>
      </c>
      <c r="V471" s="11"/>
      <c r="W471" s="11">
        <f t="shared" si="31"/>
        <v>495342.74538871215</v>
      </c>
      <c r="X471" s="11">
        <v>0</v>
      </c>
      <c r="Y471" s="11">
        <v>0</v>
      </c>
      <c r="Z471" s="11">
        <v>0</v>
      </c>
      <c r="AA471" s="11">
        <v>0</v>
      </c>
      <c r="AB471" s="11">
        <v>0</v>
      </c>
      <c r="AC471" s="14">
        <v>4214</v>
      </c>
      <c r="AD471" s="42">
        <v>105.39297579496915</v>
      </c>
      <c r="AE471">
        <v>226</v>
      </c>
    </row>
    <row r="472" spans="1:31" x14ac:dyDescent="0.25">
      <c r="A472" s="35" t="s">
        <v>941</v>
      </c>
      <c r="B472" s="35">
        <v>3</v>
      </c>
      <c r="C472" s="35" t="s">
        <v>942</v>
      </c>
      <c r="D472" s="35" t="s">
        <v>924</v>
      </c>
      <c r="E472" s="35" t="s">
        <v>1126</v>
      </c>
      <c r="F472" s="11">
        <v>0</v>
      </c>
      <c r="G472" s="11">
        <v>670966</v>
      </c>
      <c r="H472" s="11">
        <v>35000.19</v>
      </c>
      <c r="I472" s="11">
        <v>18963</v>
      </c>
      <c r="J472" s="11">
        <v>0</v>
      </c>
      <c r="K472" s="11">
        <f t="shared" si="29"/>
        <v>724929.19</v>
      </c>
      <c r="L472" s="36">
        <v>0</v>
      </c>
      <c r="M472" s="11">
        <f t="shared" si="28"/>
        <v>724929.19</v>
      </c>
      <c r="N472" s="12">
        <v>0</v>
      </c>
      <c r="O472" s="25"/>
      <c r="P472" s="26">
        <v>0</v>
      </c>
      <c r="Q472" s="12">
        <v>675603.95436541806</v>
      </c>
      <c r="R472" s="12">
        <v>70000</v>
      </c>
      <c r="S472" s="27">
        <v>23352</v>
      </c>
      <c r="T472" s="27">
        <v>0</v>
      </c>
      <c r="U472" s="11">
        <f t="shared" si="30"/>
        <v>768955.95436541806</v>
      </c>
      <c r="V472" s="11"/>
      <c r="W472" s="11">
        <f t="shared" si="31"/>
        <v>768955.95436541806</v>
      </c>
      <c r="X472" s="11">
        <v>0</v>
      </c>
      <c r="Y472" s="11">
        <v>0</v>
      </c>
      <c r="Z472" s="11">
        <v>0</v>
      </c>
      <c r="AA472" s="11">
        <v>0</v>
      </c>
      <c r="AB472" s="11">
        <v>2888</v>
      </c>
      <c r="AC472" s="14">
        <v>8801</v>
      </c>
      <c r="AD472" s="42">
        <v>78.392114532439493</v>
      </c>
      <c r="AE472">
        <v>415</v>
      </c>
    </row>
    <row r="473" spans="1:31" x14ac:dyDescent="0.25">
      <c r="A473" s="35" t="s">
        <v>943</v>
      </c>
      <c r="B473" s="35">
        <v>3</v>
      </c>
      <c r="C473" s="35" t="s">
        <v>944</v>
      </c>
      <c r="D473" s="35" t="s">
        <v>924</v>
      </c>
      <c r="E473" s="35" t="s">
        <v>1126</v>
      </c>
      <c r="F473" s="11">
        <v>0</v>
      </c>
      <c r="G473" s="11">
        <v>309100</v>
      </c>
      <c r="H473" s="11">
        <v>16123.86</v>
      </c>
      <c r="I473" s="11">
        <v>9664</v>
      </c>
      <c r="J473" s="11">
        <v>2867</v>
      </c>
      <c r="K473" s="11">
        <f t="shared" si="29"/>
        <v>337754.86</v>
      </c>
      <c r="L473" s="36">
        <v>0</v>
      </c>
      <c r="M473" s="11">
        <f t="shared" si="28"/>
        <v>337754.86</v>
      </c>
      <c r="N473" s="12">
        <v>0</v>
      </c>
      <c r="O473" s="25"/>
      <c r="P473" s="26">
        <v>0</v>
      </c>
      <c r="Q473" s="12">
        <v>311236.60855296801</v>
      </c>
      <c r="R473" s="12">
        <v>32248</v>
      </c>
      <c r="S473" s="27">
        <v>11901</v>
      </c>
      <c r="T473" s="27">
        <v>2867</v>
      </c>
      <c r="U473" s="11">
        <f t="shared" si="30"/>
        <v>358252.60855296801</v>
      </c>
      <c r="V473" s="11"/>
      <c r="W473" s="11">
        <f t="shared" si="31"/>
        <v>358252.60855296801</v>
      </c>
      <c r="X473" s="11">
        <v>0</v>
      </c>
      <c r="Y473" s="11">
        <v>0</v>
      </c>
      <c r="Z473" s="11">
        <v>0</v>
      </c>
      <c r="AA473" s="11">
        <v>0</v>
      </c>
      <c r="AB473" s="11">
        <v>0</v>
      </c>
      <c r="AC473" s="14">
        <v>2583</v>
      </c>
      <c r="AD473" s="42">
        <v>124.51838946960898</v>
      </c>
      <c r="AE473">
        <v>158</v>
      </c>
    </row>
    <row r="474" spans="1:31" x14ac:dyDescent="0.25">
      <c r="A474" s="35" t="s">
        <v>945</v>
      </c>
      <c r="B474" s="35">
        <v>3</v>
      </c>
      <c r="C474" s="35" t="s">
        <v>946</v>
      </c>
      <c r="D474" s="35" t="s">
        <v>924</v>
      </c>
      <c r="E474" s="35" t="s">
        <v>1126</v>
      </c>
      <c r="F474" s="11">
        <v>81714</v>
      </c>
      <c r="G474" s="11">
        <v>1314225</v>
      </c>
      <c r="H474" s="11">
        <v>72817.600000000006</v>
      </c>
      <c r="I474" s="11">
        <v>0</v>
      </c>
      <c r="J474" s="11">
        <v>0</v>
      </c>
      <c r="K474" s="11">
        <f t="shared" si="29"/>
        <v>1468756.6</v>
      </c>
      <c r="L474" s="36">
        <v>1658000</v>
      </c>
      <c r="M474" s="11">
        <f t="shared" si="28"/>
        <v>3126756.6</v>
      </c>
      <c r="N474" s="12">
        <v>0</v>
      </c>
      <c r="O474" s="25"/>
      <c r="P474" s="26">
        <v>0</v>
      </c>
      <c r="Q474" s="12">
        <v>1405588.2242213576</v>
      </c>
      <c r="R474" s="12">
        <v>145635</v>
      </c>
      <c r="S474" s="27">
        <v>0</v>
      </c>
      <c r="T474" s="27">
        <v>0</v>
      </c>
      <c r="U474" s="11">
        <f t="shared" si="30"/>
        <v>1551223.2242213576</v>
      </c>
      <c r="V474" s="11"/>
      <c r="W474" s="11">
        <f t="shared" si="31"/>
        <v>1551223.2242213576</v>
      </c>
      <c r="X474" s="11">
        <v>56366</v>
      </c>
      <c r="Y474" s="11">
        <v>0</v>
      </c>
      <c r="Z474" s="11">
        <v>16183</v>
      </c>
      <c r="AA474" s="11">
        <v>40183</v>
      </c>
      <c r="AB474" s="11">
        <v>0</v>
      </c>
      <c r="AC474" s="14">
        <v>5297</v>
      </c>
      <c r="AD474" s="42">
        <v>263.533887105909</v>
      </c>
      <c r="AE474">
        <v>38</v>
      </c>
    </row>
    <row r="475" spans="1:31" x14ac:dyDescent="0.25">
      <c r="A475" s="35" t="s">
        <v>947</v>
      </c>
      <c r="B475" s="35">
        <v>3</v>
      </c>
      <c r="C475" s="35" t="s">
        <v>948</v>
      </c>
      <c r="D475" s="35" t="s">
        <v>924</v>
      </c>
      <c r="E475" s="35" t="s">
        <v>1126</v>
      </c>
      <c r="F475" s="11">
        <v>0</v>
      </c>
      <c r="G475" s="11">
        <v>807374</v>
      </c>
      <c r="H475" s="11">
        <v>42115.76</v>
      </c>
      <c r="I475" s="11">
        <v>0</v>
      </c>
      <c r="J475" s="11">
        <v>0</v>
      </c>
      <c r="K475" s="11">
        <f t="shared" si="29"/>
        <v>849489.76</v>
      </c>
      <c r="L475" s="36">
        <v>0</v>
      </c>
      <c r="M475" s="11">
        <f t="shared" si="28"/>
        <v>849489.76</v>
      </c>
      <c r="N475" s="12">
        <v>0</v>
      </c>
      <c r="O475" s="25"/>
      <c r="P475" s="26">
        <v>0</v>
      </c>
      <c r="Q475" s="12">
        <v>812954.85471965058</v>
      </c>
      <c r="R475" s="12">
        <v>84232</v>
      </c>
      <c r="S475" s="27">
        <v>0</v>
      </c>
      <c r="T475" s="27">
        <v>0</v>
      </c>
      <c r="U475" s="11">
        <f t="shared" si="30"/>
        <v>897186.85471965058</v>
      </c>
      <c r="V475" s="11"/>
      <c r="W475" s="11">
        <f t="shared" si="31"/>
        <v>897186.85471965058</v>
      </c>
      <c r="X475" s="11">
        <v>0</v>
      </c>
      <c r="Y475" s="11">
        <v>0</v>
      </c>
      <c r="Z475" s="11">
        <v>0</v>
      </c>
      <c r="AA475" s="11">
        <v>0</v>
      </c>
      <c r="AB475" s="11">
        <v>0</v>
      </c>
      <c r="AC475" s="14">
        <v>8748</v>
      </c>
      <c r="AD475" s="42">
        <v>92.29240969364426</v>
      </c>
      <c r="AE475">
        <v>311</v>
      </c>
    </row>
    <row r="476" spans="1:31" x14ac:dyDescent="0.25">
      <c r="A476" s="35" t="s">
        <v>949</v>
      </c>
      <c r="B476" s="35">
        <v>3</v>
      </c>
      <c r="C476" s="35" t="s">
        <v>950</v>
      </c>
      <c r="D476" s="35" t="s">
        <v>924</v>
      </c>
      <c r="E476" s="35" t="s">
        <v>1126</v>
      </c>
      <c r="F476" s="11">
        <v>0</v>
      </c>
      <c r="G476" s="11">
        <v>444774</v>
      </c>
      <c r="H476" s="11">
        <v>23201.14</v>
      </c>
      <c r="I476" s="11">
        <v>0</v>
      </c>
      <c r="J476" s="11">
        <v>0</v>
      </c>
      <c r="K476" s="11">
        <f t="shared" si="29"/>
        <v>467975.14</v>
      </c>
      <c r="L476" s="36">
        <v>0</v>
      </c>
      <c r="M476" s="11">
        <f t="shared" si="28"/>
        <v>467975.14</v>
      </c>
      <c r="N476" s="12">
        <v>0</v>
      </c>
      <c r="O476" s="25"/>
      <c r="P476" s="26">
        <v>0</v>
      </c>
      <c r="Q476" s="12">
        <v>447848.43523952703</v>
      </c>
      <c r="R476" s="12">
        <v>46402</v>
      </c>
      <c r="S476" s="27">
        <v>0</v>
      </c>
      <c r="T476" s="27">
        <v>0</v>
      </c>
      <c r="U476" s="11">
        <f t="shared" si="30"/>
        <v>494250.43523952703</v>
      </c>
      <c r="V476" s="11"/>
      <c r="W476" s="11">
        <f t="shared" si="31"/>
        <v>494250.43523952703</v>
      </c>
      <c r="X476" s="11">
        <v>0</v>
      </c>
      <c r="Y476" s="11">
        <v>0</v>
      </c>
      <c r="Z476" s="11">
        <v>0</v>
      </c>
      <c r="AA476" s="11">
        <v>0</v>
      </c>
      <c r="AB476" s="11">
        <v>0</v>
      </c>
      <c r="AC476" s="14">
        <v>3454</v>
      </c>
      <c r="AD476" s="42">
        <v>128.77070063694268</v>
      </c>
      <c r="AE476">
        <v>148</v>
      </c>
    </row>
    <row r="477" spans="1:31" x14ac:dyDescent="0.25">
      <c r="A477" s="35" t="s">
        <v>951</v>
      </c>
      <c r="B477" s="35">
        <v>3</v>
      </c>
      <c r="C477" s="35" t="s">
        <v>952</v>
      </c>
      <c r="D477" s="35" t="s">
        <v>924</v>
      </c>
      <c r="E477" s="35" t="s">
        <v>1126</v>
      </c>
      <c r="F477" s="11">
        <v>0</v>
      </c>
      <c r="G477" s="11">
        <v>249062</v>
      </c>
      <c r="H477" s="11">
        <v>12992.04</v>
      </c>
      <c r="I477" s="11">
        <v>0</v>
      </c>
      <c r="J477" s="11">
        <v>0</v>
      </c>
      <c r="K477" s="11">
        <f t="shared" si="29"/>
        <v>262054.04</v>
      </c>
      <c r="L477" s="36">
        <v>0</v>
      </c>
      <c r="M477" s="11">
        <f t="shared" si="28"/>
        <v>262054.04</v>
      </c>
      <c r="N477" s="12">
        <v>0</v>
      </c>
      <c r="O477" s="25"/>
      <c r="P477" s="26">
        <v>0</v>
      </c>
      <c r="Q477" s="12">
        <v>250783.6046568079</v>
      </c>
      <c r="R477" s="12">
        <v>25984</v>
      </c>
      <c r="S477" s="27">
        <v>0</v>
      </c>
      <c r="T477" s="27">
        <v>0</v>
      </c>
      <c r="U477" s="11">
        <f t="shared" si="30"/>
        <v>276767.6046568079</v>
      </c>
      <c r="V477" s="11"/>
      <c r="W477" s="11">
        <f t="shared" si="31"/>
        <v>276767.6046568079</v>
      </c>
      <c r="X477" s="11">
        <v>23878</v>
      </c>
      <c r="Y477" s="11">
        <v>11175</v>
      </c>
      <c r="Z477" s="11">
        <v>0</v>
      </c>
      <c r="AA477" s="11">
        <v>12703</v>
      </c>
      <c r="AB477" s="11">
        <v>0</v>
      </c>
      <c r="AC477" s="14">
        <v>3677</v>
      </c>
      <c r="AD477" s="42">
        <v>67.735110144139242</v>
      </c>
      <c r="AE477">
        <v>501</v>
      </c>
    </row>
    <row r="478" spans="1:31" x14ac:dyDescent="0.25">
      <c r="A478" s="35" t="s">
        <v>953</v>
      </c>
      <c r="B478" s="35">
        <v>23</v>
      </c>
      <c r="C478" s="35" t="s">
        <v>954</v>
      </c>
      <c r="D478" s="35" t="s">
        <v>955</v>
      </c>
      <c r="E478" s="35" t="s">
        <v>1126</v>
      </c>
      <c r="F478" s="11">
        <v>0</v>
      </c>
      <c r="G478" s="11">
        <v>866281</v>
      </c>
      <c r="H478" s="11">
        <v>45188.58</v>
      </c>
      <c r="I478" s="11">
        <v>0</v>
      </c>
      <c r="J478" s="11">
        <v>0</v>
      </c>
      <c r="K478" s="11">
        <f t="shared" si="29"/>
        <v>911469.58</v>
      </c>
      <c r="L478" s="36">
        <v>0</v>
      </c>
      <c r="M478" s="11">
        <f t="shared" si="28"/>
        <v>911469.58</v>
      </c>
      <c r="N478" s="12">
        <v>0</v>
      </c>
      <c r="O478" s="25"/>
      <c r="P478" s="26">
        <v>0</v>
      </c>
      <c r="Q478" s="12">
        <v>872269.04074368707</v>
      </c>
      <c r="R478" s="12">
        <v>90377</v>
      </c>
      <c r="S478" s="27">
        <v>0</v>
      </c>
      <c r="T478" s="27">
        <v>0</v>
      </c>
      <c r="U478" s="11">
        <f t="shared" si="30"/>
        <v>962646.04074368707</v>
      </c>
      <c r="V478" s="11"/>
      <c r="W478" s="11">
        <f t="shared" si="31"/>
        <v>962646.04074368707</v>
      </c>
      <c r="X478" s="11">
        <v>0</v>
      </c>
      <c r="Y478" s="11">
        <v>0</v>
      </c>
      <c r="Z478" s="11">
        <v>0</v>
      </c>
      <c r="AA478" s="11">
        <v>0</v>
      </c>
      <c r="AB478" s="11">
        <v>0</v>
      </c>
      <c r="AC478" s="14">
        <v>8162</v>
      </c>
      <c r="AD478" s="42">
        <v>106.13587356040186</v>
      </c>
      <c r="AE478">
        <v>221</v>
      </c>
    </row>
    <row r="479" spans="1:31" x14ac:dyDescent="0.25">
      <c r="A479" s="35" t="s">
        <v>956</v>
      </c>
      <c r="B479" s="35">
        <v>21</v>
      </c>
      <c r="C479" s="35" t="s">
        <v>957</v>
      </c>
      <c r="D479" s="35" t="s">
        <v>955</v>
      </c>
      <c r="E479" s="35" t="s">
        <v>1126</v>
      </c>
      <c r="F479" s="11">
        <v>0</v>
      </c>
      <c r="G479" s="11">
        <v>1798308</v>
      </c>
      <c r="H479" s="11">
        <v>93806.73</v>
      </c>
      <c r="I479" s="11">
        <v>0</v>
      </c>
      <c r="J479" s="11">
        <v>0</v>
      </c>
      <c r="K479" s="11">
        <f t="shared" si="29"/>
        <v>1892114.73</v>
      </c>
      <c r="L479" s="36">
        <v>0</v>
      </c>
      <c r="M479" s="11">
        <f t="shared" si="28"/>
        <v>1892114.73</v>
      </c>
      <c r="N479" s="12">
        <v>0</v>
      </c>
      <c r="O479" s="25"/>
      <c r="P479" s="26">
        <v>0</v>
      </c>
      <c r="Q479" s="12">
        <v>1810738.5410989027</v>
      </c>
      <c r="R479" s="12">
        <v>187613</v>
      </c>
      <c r="S479" s="27">
        <v>0</v>
      </c>
      <c r="T479" s="27">
        <v>0</v>
      </c>
      <c r="U479" s="11">
        <f t="shared" si="30"/>
        <v>1998351.5410989027</v>
      </c>
      <c r="V479" s="11"/>
      <c r="W479" s="11">
        <f t="shared" si="31"/>
        <v>1998351.5410989027</v>
      </c>
      <c r="X479" s="11">
        <v>0</v>
      </c>
      <c r="Y479" s="11">
        <v>0</v>
      </c>
      <c r="Z479" s="11">
        <v>0</v>
      </c>
      <c r="AA479" s="11">
        <v>0</v>
      </c>
      <c r="AB479" s="11">
        <v>0</v>
      </c>
      <c r="AC479" s="14">
        <v>27747</v>
      </c>
      <c r="AD479" s="42">
        <v>64.810898475510868</v>
      </c>
      <c r="AE479">
        <v>518</v>
      </c>
    </row>
    <row r="480" spans="1:31" x14ac:dyDescent="0.25">
      <c r="A480" s="35" t="s">
        <v>958</v>
      </c>
      <c r="B480" s="35">
        <v>25</v>
      </c>
      <c r="C480" s="35" t="s">
        <v>959</v>
      </c>
      <c r="D480" s="35" t="s">
        <v>955</v>
      </c>
      <c r="E480" s="35" t="s">
        <v>1126</v>
      </c>
      <c r="F480" s="11">
        <v>0</v>
      </c>
      <c r="G480" s="11">
        <v>662172</v>
      </c>
      <c r="H480" s="11">
        <v>34541.46</v>
      </c>
      <c r="I480" s="11">
        <v>0</v>
      </c>
      <c r="J480" s="11">
        <v>0</v>
      </c>
      <c r="K480" s="11">
        <f t="shared" si="29"/>
        <v>696713.46</v>
      </c>
      <c r="L480" s="36">
        <v>0</v>
      </c>
      <c r="M480" s="11">
        <f t="shared" si="28"/>
        <v>696713.46</v>
      </c>
      <c r="N480" s="12">
        <v>0</v>
      </c>
      <c r="O480" s="25"/>
      <c r="P480" s="26">
        <v>0</v>
      </c>
      <c r="Q480" s="12">
        <v>666749.16712628899</v>
      </c>
      <c r="R480" s="12">
        <v>69083</v>
      </c>
      <c r="S480" s="27">
        <v>0</v>
      </c>
      <c r="T480" s="27">
        <v>0</v>
      </c>
      <c r="U480" s="11">
        <f t="shared" si="30"/>
        <v>735832.16712628899</v>
      </c>
      <c r="V480" s="11"/>
      <c r="W480" s="11">
        <f t="shared" si="31"/>
        <v>735832.16712628899</v>
      </c>
      <c r="X480" s="11">
        <v>0</v>
      </c>
      <c r="Y480" s="11">
        <v>0</v>
      </c>
      <c r="Z480" s="11">
        <v>0</v>
      </c>
      <c r="AA480" s="11">
        <v>0</v>
      </c>
      <c r="AB480" s="11">
        <v>0</v>
      </c>
      <c r="AC480" s="14">
        <v>7808</v>
      </c>
      <c r="AD480" s="42">
        <v>84.806864754098356</v>
      </c>
      <c r="AE480">
        <v>369</v>
      </c>
    </row>
    <row r="481" spans="1:31" x14ac:dyDescent="0.25">
      <c r="A481" s="35" t="s">
        <v>960</v>
      </c>
      <c r="B481" s="35">
        <v>23</v>
      </c>
      <c r="C481" s="35" t="s">
        <v>961</v>
      </c>
      <c r="D481" s="35" t="s">
        <v>955</v>
      </c>
      <c r="E481" s="35" t="s">
        <v>1126</v>
      </c>
      <c r="F481" s="11">
        <v>1593</v>
      </c>
      <c r="G481" s="11">
        <v>1117117</v>
      </c>
      <c r="H481" s="11">
        <v>58356.26</v>
      </c>
      <c r="I481" s="11">
        <v>0</v>
      </c>
      <c r="J481" s="11">
        <v>0</v>
      </c>
      <c r="K481" s="11">
        <f t="shared" si="29"/>
        <v>1177066.26</v>
      </c>
      <c r="L481" s="36">
        <v>0</v>
      </c>
      <c r="M481" s="11">
        <f t="shared" si="28"/>
        <v>1177066.26</v>
      </c>
      <c r="N481" s="12">
        <v>0</v>
      </c>
      <c r="O481" s="25"/>
      <c r="P481" s="26">
        <v>0</v>
      </c>
      <c r="Q481" s="12">
        <v>1126442.9192956677</v>
      </c>
      <c r="R481" s="12">
        <v>116713</v>
      </c>
      <c r="S481" s="27">
        <v>0</v>
      </c>
      <c r="T481" s="27">
        <v>0</v>
      </c>
      <c r="U481" s="11">
        <f t="shared" si="30"/>
        <v>1243155.9192956677</v>
      </c>
      <c r="V481" s="11"/>
      <c r="W481" s="11">
        <f t="shared" si="31"/>
        <v>1243155.9192956677</v>
      </c>
      <c r="X481" s="11">
        <v>256441</v>
      </c>
      <c r="Y481" s="11">
        <v>0</v>
      </c>
      <c r="Z481" s="11">
        <v>131737</v>
      </c>
      <c r="AA481" s="11">
        <v>124704</v>
      </c>
      <c r="AB481" s="11">
        <v>0</v>
      </c>
      <c r="AC481" s="14">
        <v>11919</v>
      </c>
      <c r="AD481" s="42">
        <v>93.85938417652487</v>
      </c>
      <c r="AE481">
        <v>297</v>
      </c>
    </row>
    <row r="482" spans="1:31" x14ac:dyDescent="0.25">
      <c r="A482" s="35" t="s">
        <v>962</v>
      </c>
      <c r="B482" s="35">
        <v>16</v>
      </c>
      <c r="C482" s="35" t="s">
        <v>963</v>
      </c>
      <c r="D482" s="35" t="s">
        <v>955</v>
      </c>
      <c r="E482" s="35" t="s">
        <v>1126</v>
      </c>
      <c r="F482" s="11">
        <v>0</v>
      </c>
      <c r="G482" s="11">
        <v>3017684</v>
      </c>
      <c r="H482" s="11">
        <v>157414.12</v>
      </c>
      <c r="I482" s="11">
        <v>10807</v>
      </c>
      <c r="J482" s="11">
        <v>0</v>
      </c>
      <c r="K482" s="11">
        <f t="shared" si="29"/>
        <v>3185905.12</v>
      </c>
      <c r="L482" s="36">
        <v>0</v>
      </c>
      <c r="M482" s="11">
        <f t="shared" si="28"/>
        <v>3185905.12</v>
      </c>
      <c r="N482" s="12">
        <v>0</v>
      </c>
      <c r="O482" s="25"/>
      <c r="P482" s="26">
        <v>0</v>
      </c>
      <c r="Q482" s="12">
        <v>3038543.2994000479</v>
      </c>
      <c r="R482" s="12">
        <v>314828</v>
      </c>
      <c r="S482" s="27">
        <v>13308</v>
      </c>
      <c r="T482" s="27">
        <v>0</v>
      </c>
      <c r="U482" s="11">
        <f t="shared" si="30"/>
        <v>3366679.2994000479</v>
      </c>
      <c r="V482" s="11"/>
      <c r="W482" s="11">
        <f t="shared" si="31"/>
        <v>3366679.2994000479</v>
      </c>
      <c r="X482" s="11">
        <v>0</v>
      </c>
      <c r="Y482" s="11">
        <v>0</v>
      </c>
      <c r="Z482" s="11">
        <v>0</v>
      </c>
      <c r="AA482" s="11">
        <v>0</v>
      </c>
      <c r="AB482" s="11">
        <v>0</v>
      </c>
      <c r="AC482" s="14">
        <v>14752</v>
      </c>
      <c r="AD482" s="42">
        <v>205.29358731019522</v>
      </c>
      <c r="AE482">
        <v>67</v>
      </c>
    </row>
    <row r="483" spans="1:31" x14ac:dyDescent="0.25">
      <c r="A483" s="35" t="s">
        <v>964</v>
      </c>
      <c r="B483" s="35">
        <v>23</v>
      </c>
      <c r="C483" s="35" t="s">
        <v>965</v>
      </c>
      <c r="D483" s="35" t="s">
        <v>955</v>
      </c>
      <c r="E483" s="35" t="s">
        <v>1126</v>
      </c>
      <c r="F483" s="11">
        <v>0</v>
      </c>
      <c r="G483" s="11">
        <v>5900179</v>
      </c>
      <c r="H483" s="11">
        <v>307776.25</v>
      </c>
      <c r="I483" s="11">
        <v>4082</v>
      </c>
      <c r="J483" s="11">
        <v>0</v>
      </c>
      <c r="K483" s="11">
        <f t="shared" si="29"/>
        <v>6212037.25</v>
      </c>
      <c r="L483" s="36">
        <v>0</v>
      </c>
      <c r="M483" s="11">
        <f t="shared" si="28"/>
        <v>6212037.25</v>
      </c>
      <c r="N483" s="12">
        <v>0</v>
      </c>
      <c r="O483" s="25"/>
      <c r="P483" s="26">
        <v>0</v>
      </c>
      <c r="Q483" s="12">
        <v>5940963.1246051192</v>
      </c>
      <c r="R483" s="12">
        <v>615553</v>
      </c>
      <c r="S483" s="27">
        <v>5027</v>
      </c>
      <c r="T483" s="27">
        <v>0</v>
      </c>
      <c r="U483" s="11">
        <f t="shared" si="30"/>
        <v>6561543.1246051192</v>
      </c>
      <c r="V483" s="11"/>
      <c r="W483" s="11">
        <f t="shared" si="31"/>
        <v>6561543.1246051192</v>
      </c>
      <c r="X483" s="11">
        <v>0</v>
      </c>
      <c r="Y483" s="11">
        <v>0</v>
      </c>
      <c r="Z483" s="11">
        <v>0</v>
      </c>
      <c r="AA483" s="11">
        <v>0</v>
      </c>
      <c r="AB483" s="11">
        <v>11859</v>
      </c>
      <c r="AC483" s="14">
        <v>46350</v>
      </c>
      <c r="AD483" s="42">
        <v>127.38427184466019</v>
      </c>
      <c r="AE483">
        <v>151</v>
      </c>
    </row>
    <row r="484" spans="1:31" x14ac:dyDescent="0.25">
      <c r="A484" s="35" t="s">
        <v>966</v>
      </c>
      <c r="B484" s="35">
        <v>21</v>
      </c>
      <c r="C484" s="35" t="s">
        <v>967</v>
      </c>
      <c r="D484" s="35" t="s">
        <v>955</v>
      </c>
      <c r="E484" s="35" t="s">
        <v>1126</v>
      </c>
      <c r="F484" s="11">
        <v>0</v>
      </c>
      <c r="G484" s="11">
        <v>64992</v>
      </c>
      <c r="H484" s="11">
        <v>3390.24</v>
      </c>
      <c r="I484" s="11">
        <v>0</v>
      </c>
      <c r="J484" s="11">
        <v>0</v>
      </c>
      <c r="K484" s="11">
        <f t="shared" si="29"/>
        <v>68382.240000000005</v>
      </c>
      <c r="L484" s="36">
        <v>0</v>
      </c>
      <c r="M484" s="11">
        <f t="shared" si="28"/>
        <v>68382.240000000005</v>
      </c>
      <c r="N484" s="12">
        <v>0</v>
      </c>
      <c r="O484" s="25"/>
      <c r="P484" s="26">
        <v>0</v>
      </c>
      <c r="Q484" s="12">
        <v>65441.247696779348</v>
      </c>
      <c r="R484" s="12">
        <v>6780</v>
      </c>
      <c r="S484" s="27">
        <v>0</v>
      </c>
      <c r="T484" s="27">
        <v>0</v>
      </c>
      <c r="U484" s="11">
        <f t="shared" si="30"/>
        <v>72221.247696779348</v>
      </c>
      <c r="V484" s="11"/>
      <c r="W484" s="11">
        <f t="shared" si="31"/>
        <v>72221.247696779348</v>
      </c>
      <c r="X484" s="11">
        <v>0</v>
      </c>
      <c r="Y484" s="11">
        <v>0</v>
      </c>
      <c r="Z484" s="11">
        <v>0</v>
      </c>
      <c r="AA484" s="11">
        <v>0</v>
      </c>
      <c r="AB484" s="11">
        <v>0</v>
      </c>
      <c r="AC484" s="14">
        <v>912</v>
      </c>
      <c r="AD484" s="42">
        <v>71.263157894736835</v>
      </c>
      <c r="AE484">
        <v>474</v>
      </c>
    </row>
    <row r="485" spans="1:31" x14ac:dyDescent="0.25">
      <c r="A485" s="35" t="s">
        <v>968</v>
      </c>
      <c r="B485" s="35">
        <v>17</v>
      </c>
      <c r="C485" s="35" t="s">
        <v>454</v>
      </c>
      <c r="D485" s="35" t="s">
        <v>955</v>
      </c>
      <c r="E485" s="35" t="s">
        <v>1126</v>
      </c>
      <c r="F485" s="11">
        <v>0</v>
      </c>
      <c r="G485" s="11">
        <v>4585178</v>
      </c>
      <c r="H485" s="11">
        <v>239180.69</v>
      </c>
      <c r="I485" s="11">
        <v>70219</v>
      </c>
      <c r="J485" s="11">
        <v>0</v>
      </c>
      <c r="K485" s="11">
        <f t="shared" si="29"/>
        <v>4894577.6900000004</v>
      </c>
      <c r="L485" s="36">
        <v>0</v>
      </c>
      <c r="M485" s="11">
        <f t="shared" si="28"/>
        <v>4894577.6900000004</v>
      </c>
      <c r="N485" s="12">
        <v>0</v>
      </c>
      <c r="O485" s="25"/>
      <c r="P485" s="26">
        <v>0</v>
      </c>
      <c r="Q485" s="12">
        <v>4616872.3724738946</v>
      </c>
      <c r="R485" s="12">
        <v>478361</v>
      </c>
      <c r="S485" s="27">
        <v>86470</v>
      </c>
      <c r="T485" s="27">
        <v>0</v>
      </c>
      <c r="U485" s="11">
        <f t="shared" si="30"/>
        <v>5181703.3724738946</v>
      </c>
      <c r="V485" s="11"/>
      <c r="W485" s="11">
        <f t="shared" si="31"/>
        <v>5181703.3724738946</v>
      </c>
      <c r="X485" s="11">
        <v>0</v>
      </c>
      <c r="Y485" s="11">
        <v>0</v>
      </c>
      <c r="Z485" s="11">
        <v>0</v>
      </c>
      <c r="AA485" s="11">
        <v>0</v>
      </c>
      <c r="AB485" s="11">
        <v>16774</v>
      </c>
      <c r="AC485" s="14">
        <v>68428</v>
      </c>
      <c r="AD485" s="42">
        <v>68.033509674402296</v>
      </c>
      <c r="AE485">
        <v>498</v>
      </c>
    </row>
    <row r="486" spans="1:31" x14ac:dyDescent="0.25">
      <c r="A486" s="35" t="s">
        <v>969</v>
      </c>
      <c r="B486" s="35">
        <v>22</v>
      </c>
      <c r="C486" s="35" t="s">
        <v>970</v>
      </c>
      <c r="D486" s="35" t="s">
        <v>955</v>
      </c>
      <c r="E486" s="35" t="s">
        <v>1126</v>
      </c>
      <c r="F486" s="11">
        <v>0</v>
      </c>
      <c r="G486" s="11">
        <v>637053</v>
      </c>
      <c r="H486" s="11">
        <v>33231.160000000003</v>
      </c>
      <c r="I486" s="11">
        <v>0</v>
      </c>
      <c r="J486" s="11">
        <v>0</v>
      </c>
      <c r="K486" s="11">
        <f t="shared" si="29"/>
        <v>670284.16</v>
      </c>
      <c r="L486" s="36">
        <v>0</v>
      </c>
      <c r="M486" s="11">
        <f t="shared" si="28"/>
        <v>670284.16</v>
      </c>
      <c r="N486" s="12">
        <v>0</v>
      </c>
      <c r="O486" s="25"/>
      <c r="P486" s="26">
        <v>0</v>
      </c>
      <c r="Q486" s="12">
        <v>641456.53571172419</v>
      </c>
      <c r="R486" s="12">
        <v>66462</v>
      </c>
      <c r="S486" s="27">
        <v>0</v>
      </c>
      <c r="T486" s="27">
        <v>0</v>
      </c>
      <c r="U486" s="11">
        <f t="shared" si="30"/>
        <v>707918.53571172419</v>
      </c>
      <c r="V486" s="11"/>
      <c r="W486" s="11">
        <f t="shared" si="31"/>
        <v>707918.53571172419</v>
      </c>
      <c r="X486" s="11">
        <v>0</v>
      </c>
      <c r="Y486" s="11">
        <v>0</v>
      </c>
      <c r="Z486" s="11">
        <v>0</v>
      </c>
      <c r="AA486" s="11">
        <v>0</v>
      </c>
      <c r="AB486" s="11">
        <v>0</v>
      </c>
      <c r="AC486" s="14">
        <v>7275</v>
      </c>
      <c r="AD486" s="42">
        <v>87.567422680412378</v>
      </c>
      <c r="AE486">
        <v>350</v>
      </c>
    </row>
    <row r="487" spans="1:31" x14ac:dyDescent="0.25">
      <c r="A487" s="35" t="s">
        <v>971</v>
      </c>
      <c r="B487" s="35">
        <v>16</v>
      </c>
      <c r="C487" s="35" t="s">
        <v>972</v>
      </c>
      <c r="D487" s="35" t="s">
        <v>955</v>
      </c>
      <c r="E487" s="35" t="s">
        <v>1126</v>
      </c>
      <c r="F487" s="11">
        <v>0</v>
      </c>
      <c r="G487" s="11">
        <v>3252088</v>
      </c>
      <c r="H487" s="11">
        <v>169641.54</v>
      </c>
      <c r="I487" s="11">
        <v>13576</v>
      </c>
      <c r="J487" s="11">
        <v>0</v>
      </c>
      <c r="K487" s="11">
        <f t="shared" si="29"/>
        <v>3435305.54</v>
      </c>
      <c r="L487" s="36">
        <v>0</v>
      </c>
      <c r="M487" s="11">
        <f t="shared" si="28"/>
        <v>3435305.54</v>
      </c>
      <c r="N487" s="12">
        <v>0</v>
      </c>
      <c r="O487" s="25"/>
      <c r="P487" s="26">
        <v>0</v>
      </c>
      <c r="Q487" s="12">
        <v>3274567.5827751686</v>
      </c>
      <c r="R487" s="12">
        <v>339283</v>
      </c>
      <c r="S487" s="27">
        <v>16718</v>
      </c>
      <c r="T487" s="27">
        <v>0</v>
      </c>
      <c r="U487" s="11">
        <f t="shared" si="30"/>
        <v>3630568.5827751686</v>
      </c>
      <c r="V487" s="11"/>
      <c r="W487" s="11">
        <f t="shared" si="31"/>
        <v>3630568.5827751686</v>
      </c>
      <c r="X487" s="11">
        <v>0</v>
      </c>
      <c r="Y487" s="11">
        <v>0</v>
      </c>
      <c r="Z487" s="11">
        <v>0</v>
      </c>
      <c r="AA487" s="11">
        <v>0</v>
      </c>
      <c r="AB487" s="11">
        <v>11317</v>
      </c>
      <c r="AC487" s="14">
        <v>42986</v>
      </c>
      <c r="AD487" s="42">
        <v>75.970408970362442</v>
      </c>
      <c r="AE487">
        <v>431</v>
      </c>
    </row>
    <row r="488" spans="1:31" x14ac:dyDescent="0.25">
      <c r="A488" s="35" t="s">
        <v>973</v>
      </c>
      <c r="B488" s="35">
        <v>16</v>
      </c>
      <c r="C488" s="35" t="s">
        <v>974</v>
      </c>
      <c r="D488" s="35" t="s">
        <v>955</v>
      </c>
      <c r="E488" s="35" t="s">
        <v>1126</v>
      </c>
      <c r="F488" s="11">
        <v>110846</v>
      </c>
      <c r="G488" s="11">
        <v>1498129</v>
      </c>
      <c r="H488" s="11">
        <v>83930.38</v>
      </c>
      <c r="I488" s="11">
        <v>0</v>
      </c>
      <c r="J488" s="11">
        <v>0</v>
      </c>
      <c r="K488" s="11">
        <f t="shared" si="29"/>
        <v>1692905.38</v>
      </c>
      <c r="L488" s="36">
        <v>600000</v>
      </c>
      <c r="M488" s="11">
        <f t="shared" si="28"/>
        <v>2292905.38</v>
      </c>
      <c r="N488" s="12">
        <v>0</v>
      </c>
      <c r="O488" s="25"/>
      <c r="P488" s="26">
        <v>0</v>
      </c>
      <c r="Q488" s="12">
        <v>1620096.8044209373</v>
      </c>
      <c r="R488" s="12">
        <v>167861</v>
      </c>
      <c r="S488" s="27">
        <v>0</v>
      </c>
      <c r="T488" s="27">
        <v>0</v>
      </c>
      <c r="U488" s="11">
        <f t="shared" si="30"/>
        <v>1787957.8044209373</v>
      </c>
      <c r="V488" s="11"/>
      <c r="W488" s="11">
        <f t="shared" si="31"/>
        <v>1787957.8044209373</v>
      </c>
      <c r="X488" s="11">
        <v>0</v>
      </c>
      <c r="Y488" s="11">
        <v>0</v>
      </c>
      <c r="Z488" s="11">
        <v>0</v>
      </c>
      <c r="AA488" s="11">
        <v>0</v>
      </c>
      <c r="AB488" s="11">
        <v>0</v>
      </c>
      <c r="AC488" s="14">
        <v>10812</v>
      </c>
      <c r="AD488" s="42">
        <v>148.81381798002221</v>
      </c>
      <c r="AE488">
        <v>116</v>
      </c>
    </row>
    <row r="489" spans="1:31" x14ac:dyDescent="0.25">
      <c r="A489" s="35" t="s">
        <v>975</v>
      </c>
      <c r="B489" s="35">
        <v>16</v>
      </c>
      <c r="C489" s="35" t="s">
        <v>976</v>
      </c>
      <c r="D489" s="35" t="s">
        <v>955</v>
      </c>
      <c r="E489" s="35" t="s">
        <v>1126</v>
      </c>
      <c r="F489" s="11">
        <v>0</v>
      </c>
      <c r="G489" s="11">
        <v>65836</v>
      </c>
      <c r="H489" s="11">
        <v>3434.26</v>
      </c>
      <c r="I489" s="11">
        <v>0</v>
      </c>
      <c r="J489" s="11">
        <v>0</v>
      </c>
      <c r="K489" s="11">
        <f t="shared" si="29"/>
        <v>69270.259999999995</v>
      </c>
      <c r="L489" s="36">
        <v>0</v>
      </c>
      <c r="M489" s="11">
        <f t="shared" si="28"/>
        <v>69270.259999999995</v>
      </c>
      <c r="N489" s="12">
        <v>0</v>
      </c>
      <c r="O489" s="25"/>
      <c r="P489" s="26">
        <v>0</v>
      </c>
      <c r="Q489" s="12">
        <v>66291.081723368494</v>
      </c>
      <c r="R489" s="12">
        <v>6869</v>
      </c>
      <c r="S489" s="27">
        <v>0</v>
      </c>
      <c r="T489" s="27">
        <v>0</v>
      </c>
      <c r="U489" s="11">
        <f t="shared" si="30"/>
        <v>73160.081723368494</v>
      </c>
      <c r="V489" s="11"/>
      <c r="W489" s="11">
        <f t="shared" si="31"/>
        <v>73160.081723368494</v>
      </c>
      <c r="X489" s="11">
        <v>0</v>
      </c>
      <c r="Y489" s="11">
        <v>0</v>
      </c>
      <c r="Z489" s="11">
        <v>0</v>
      </c>
      <c r="AA489" s="11">
        <v>0</v>
      </c>
      <c r="AB489" s="11">
        <v>0</v>
      </c>
      <c r="AC489" s="14">
        <v>438</v>
      </c>
      <c r="AD489" s="42">
        <v>150.31050228310502</v>
      </c>
      <c r="AE489">
        <v>112</v>
      </c>
    </row>
    <row r="490" spans="1:31" x14ac:dyDescent="0.25">
      <c r="A490" s="35" t="s">
        <v>977</v>
      </c>
      <c r="B490" s="35">
        <v>16</v>
      </c>
      <c r="C490" s="35" t="s">
        <v>978</v>
      </c>
      <c r="D490" s="35" t="s">
        <v>955</v>
      </c>
      <c r="E490" s="35" t="s">
        <v>1126</v>
      </c>
      <c r="F490" s="11">
        <v>0</v>
      </c>
      <c r="G490" s="11">
        <v>1379037</v>
      </c>
      <c r="H490" s="11">
        <v>71935.929999999993</v>
      </c>
      <c r="I490" s="11">
        <v>0</v>
      </c>
      <c r="J490" s="11">
        <v>0</v>
      </c>
      <c r="K490" s="11">
        <f t="shared" si="29"/>
        <v>1450972.93</v>
      </c>
      <c r="L490" s="36">
        <v>0</v>
      </c>
      <c r="M490" s="11">
        <f t="shared" si="28"/>
        <v>1450972.93</v>
      </c>
      <c r="N490" s="12">
        <v>0</v>
      </c>
      <c r="O490" s="25"/>
      <c r="P490" s="26">
        <v>0</v>
      </c>
      <c r="Q490" s="12">
        <v>1388569.3916177915</v>
      </c>
      <c r="R490" s="12">
        <v>143872</v>
      </c>
      <c r="S490" s="27">
        <v>0</v>
      </c>
      <c r="T490" s="27">
        <v>0</v>
      </c>
      <c r="U490" s="11">
        <f t="shared" si="30"/>
        <v>1532441.3916177915</v>
      </c>
      <c r="V490" s="11"/>
      <c r="W490" s="11">
        <f t="shared" si="31"/>
        <v>1532441.3916177915</v>
      </c>
      <c r="X490" s="11">
        <v>0</v>
      </c>
      <c r="Y490" s="11">
        <v>0</v>
      </c>
      <c r="Z490" s="11">
        <v>0</v>
      </c>
      <c r="AA490" s="11">
        <v>0</v>
      </c>
      <c r="AB490" s="11">
        <v>3559</v>
      </c>
      <c r="AC490" s="14">
        <v>23502</v>
      </c>
      <c r="AD490" s="42">
        <v>58.677431707939746</v>
      </c>
      <c r="AE490">
        <v>533</v>
      </c>
    </row>
    <row r="491" spans="1:31" x14ac:dyDescent="0.25">
      <c r="A491" s="35" t="s">
        <v>979</v>
      </c>
      <c r="B491" s="35">
        <v>22</v>
      </c>
      <c r="C491" s="35" t="s">
        <v>980</v>
      </c>
      <c r="D491" s="35" t="s">
        <v>955</v>
      </c>
      <c r="E491" s="35" t="s">
        <v>1126</v>
      </c>
      <c r="F491" s="11">
        <v>0</v>
      </c>
      <c r="G491" s="11">
        <v>1538613</v>
      </c>
      <c r="H491" s="11">
        <v>80260.03</v>
      </c>
      <c r="I491" s="11">
        <v>0</v>
      </c>
      <c r="J491" s="11">
        <v>0</v>
      </c>
      <c r="K491" s="11">
        <f t="shared" si="29"/>
        <v>1618873.03</v>
      </c>
      <c r="L491" s="36">
        <v>0</v>
      </c>
      <c r="M491" s="11">
        <f t="shared" si="28"/>
        <v>1618873.03</v>
      </c>
      <c r="N491" s="12">
        <v>0</v>
      </c>
      <c r="O491" s="25"/>
      <c r="P491" s="26">
        <v>0</v>
      </c>
      <c r="Q491" s="12">
        <v>1549248.4373843668</v>
      </c>
      <c r="R491" s="12">
        <v>160520</v>
      </c>
      <c r="S491" s="27">
        <v>0</v>
      </c>
      <c r="T491" s="27">
        <v>0</v>
      </c>
      <c r="U491" s="11">
        <f t="shared" si="30"/>
        <v>1709768.4373843668</v>
      </c>
      <c r="V491" s="11"/>
      <c r="W491" s="11">
        <f t="shared" si="31"/>
        <v>1709768.4373843668</v>
      </c>
      <c r="X491" s="11">
        <v>0</v>
      </c>
      <c r="Y491" s="11">
        <v>0</v>
      </c>
      <c r="Z491" s="11">
        <v>0</v>
      </c>
      <c r="AA491" s="11">
        <v>0</v>
      </c>
      <c r="AB491" s="11">
        <v>0</v>
      </c>
      <c r="AC491" s="14">
        <v>22497</v>
      </c>
      <c r="AD491" s="42">
        <v>68.391918922523004</v>
      </c>
      <c r="AE491">
        <v>494</v>
      </c>
    </row>
    <row r="492" spans="1:31" x14ac:dyDescent="0.25">
      <c r="A492" s="35" t="s">
        <v>981</v>
      </c>
      <c r="B492" s="35">
        <v>23</v>
      </c>
      <c r="C492" s="35" t="s">
        <v>982</v>
      </c>
      <c r="D492" s="35" t="s">
        <v>955</v>
      </c>
      <c r="E492" s="35" t="s">
        <v>1126</v>
      </c>
      <c r="F492" s="11">
        <v>0</v>
      </c>
      <c r="G492" s="11">
        <v>251059</v>
      </c>
      <c r="H492" s="11">
        <v>13096.21</v>
      </c>
      <c r="I492" s="11">
        <v>0</v>
      </c>
      <c r="J492" s="11">
        <v>0</v>
      </c>
      <c r="K492" s="11">
        <f t="shared" si="29"/>
        <v>264155.21000000002</v>
      </c>
      <c r="L492" s="36">
        <v>0</v>
      </c>
      <c r="M492" s="11">
        <f t="shared" si="28"/>
        <v>264155.21000000002</v>
      </c>
      <c r="N492" s="12">
        <v>0</v>
      </c>
      <c r="O492" s="25"/>
      <c r="P492" s="26">
        <v>0</v>
      </c>
      <c r="Q492" s="12">
        <v>252794.40862730378</v>
      </c>
      <c r="R492" s="12">
        <v>26192</v>
      </c>
      <c r="S492" s="27">
        <v>0</v>
      </c>
      <c r="T492" s="27">
        <v>0</v>
      </c>
      <c r="U492" s="11">
        <f t="shared" si="30"/>
        <v>278986.40862730378</v>
      </c>
      <c r="V492" s="11"/>
      <c r="W492" s="11">
        <f t="shared" si="31"/>
        <v>278986.40862730378</v>
      </c>
      <c r="X492" s="11">
        <v>0</v>
      </c>
      <c r="Y492" s="11">
        <v>0</v>
      </c>
      <c r="Z492" s="11">
        <v>0</v>
      </c>
      <c r="AA492" s="11">
        <v>0</v>
      </c>
      <c r="AB492" s="11">
        <v>0</v>
      </c>
      <c r="AC492" s="14">
        <v>2596</v>
      </c>
      <c r="AD492" s="42">
        <v>96.709938366718035</v>
      </c>
      <c r="AE492">
        <v>273</v>
      </c>
    </row>
    <row r="493" spans="1:31" x14ac:dyDescent="0.25">
      <c r="A493" s="35" t="s">
        <v>983</v>
      </c>
      <c r="B493" s="35">
        <v>23</v>
      </c>
      <c r="C493" s="35" t="s">
        <v>984</v>
      </c>
      <c r="D493" s="35" t="s">
        <v>955</v>
      </c>
      <c r="E493" s="35" t="s">
        <v>1126</v>
      </c>
      <c r="F493" s="11">
        <v>0</v>
      </c>
      <c r="G493" s="11">
        <v>662436</v>
      </c>
      <c r="H493" s="11">
        <v>34555.230000000003</v>
      </c>
      <c r="I493" s="11">
        <v>0</v>
      </c>
      <c r="J493" s="11">
        <v>0</v>
      </c>
      <c r="K493" s="11">
        <f t="shared" si="29"/>
        <v>696991.23</v>
      </c>
      <c r="L493" s="36">
        <v>0</v>
      </c>
      <c r="M493" s="11">
        <f t="shared" si="28"/>
        <v>696991.23</v>
      </c>
      <c r="N493" s="12">
        <v>0</v>
      </c>
      <c r="O493" s="25"/>
      <c r="P493" s="26">
        <v>0</v>
      </c>
      <c r="Q493" s="12">
        <v>667014.9919876866</v>
      </c>
      <c r="R493" s="12">
        <v>69110</v>
      </c>
      <c r="S493" s="27">
        <v>0</v>
      </c>
      <c r="T493" s="27">
        <v>0</v>
      </c>
      <c r="U493" s="11">
        <f t="shared" si="30"/>
        <v>736124.9919876866</v>
      </c>
      <c r="V493" s="11"/>
      <c r="W493" s="11">
        <f t="shared" si="31"/>
        <v>736124.9919876866</v>
      </c>
      <c r="X493" s="11">
        <v>0</v>
      </c>
      <c r="Y493" s="11">
        <v>0</v>
      </c>
      <c r="Z493" s="11">
        <v>0</v>
      </c>
      <c r="AA493" s="11">
        <v>0</v>
      </c>
      <c r="AB493" s="11">
        <v>0</v>
      </c>
      <c r="AC493" s="14">
        <v>9096</v>
      </c>
      <c r="AD493" s="42">
        <v>72.827176781002635</v>
      </c>
      <c r="AE493">
        <v>456</v>
      </c>
    </row>
    <row r="494" spans="1:31" x14ac:dyDescent="0.25">
      <c r="A494" s="35" t="s">
        <v>985</v>
      </c>
      <c r="B494" s="35">
        <v>16</v>
      </c>
      <c r="C494" s="35" t="s">
        <v>986</v>
      </c>
      <c r="D494" s="35" t="s">
        <v>955</v>
      </c>
      <c r="E494" s="35" t="s">
        <v>1126</v>
      </c>
      <c r="F494" s="11">
        <v>0</v>
      </c>
      <c r="G494" s="11">
        <v>76625</v>
      </c>
      <c r="H494" s="11">
        <v>3997.06</v>
      </c>
      <c r="I494" s="11">
        <v>0</v>
      </c>
      <c r="J494" s="11">
        <v>0</v>
      </c>
      <c r="K494" s="11">
        <f t="shared" si="29"/>
        <v>80622.06</v>
      </c>
      <c r="L494" s="36">
        <v>0</v>
      </c>
      <c r="M494" s="11">
        <f t="shared" si="28"/>
        <v>80622.06</v>
      </c>
      <c r="N494" s="12">
        <v>0</v>
      </c>
      <c r="O494" s="25"/>
      <c r="P494" s="26">
        <v>0</v>
      </c>
      <c r="Q494" s="12">
        <v>77154.659108285909</v>
      </c>
      <c r="R494" s="12">
        <v>7994</v>
      </c>
      <c r="S494" s="27">
        <v>0</v>
      </c>
      <c r="T494" s="27">
        <v>0</v>
      </c>
      <c r="U494" s="11">
        <f t="shared" si="30"/>
        <v>85148.659108285909</v>
      </c>
      <c r="V494" s="11"/>
      <c r="W494" s="11">
        <f t="shared" si="31"/>
        <v>85148.659108285909</v>
      </c>
      <c r="X494" s="11">
        <v>0</v>
      </c>
      <c r="Y494" s="11">
        <v>0</v>
      </c>
      <c r="Z494" s="11">
        <v>0</v>
      </c>
      <c r="AA494" s="11">
        <v>0</v>
      </c>
      <c r="AB494" s="11">
        <v>0</v>
      </c>
      <c r="AC494" s="14">
        <v>736</v>
      </c>
      <c r="AD494" s="42">
        <v>104.11005434782609</v>
      </c>
      <c r="AE494">
        <v>232</v>
      </c>
    </row>
    <row r="495" spans="1:31" x14ac:dyDescent="0.25">
      <c r="A495" s="35" t="s">
        <v>987</v>
      </c>
      <c r="B495" s="35">
        <v>16</v>
      </c>
      <c r="C495" s="35" t="s">
        <v>988</v>
      </c>
      <c r="D495" s="35" t="s">
        <v>955</v>
      </c>
      <c r="E495" s="35" t="s">
        <v>1126</v>
      </c>
      <c r="F495" s="11">
        <v>0</v>
      </c>
      <c r="G495" s="11">
        <v>1404290</v>
      </c>
      <c r="H495" s="11">
        <v>73253.22</v>
      </c>
      <c r="I495" s="11">
        <v>0</v>
      </c>
      <c r="J495" s="11">
        <v>0</v>
      </c>
      <c r="K495" s="11">
        <f t="shared" si="29"/>
        <v>1477543.22</v>
      </c>
      <c r="L495" s="36">
        <v>0</v>
      </c>
      <c r="M495" s="11">
        <f t="shared" si="28"/>
        <v>1477543.22</v>
      </c>
      <c r="N495" s="12">
        <v>0</v>
      </c>
      <c r="O495" s="25"/>
      <c r="P495" s="26">
        <v>0</v>
      </c>
      <c r="Q495" s="12">
        <v>1413996.9492877626</v>
      </c>
      <c r="R495" s="12">
        <v>146506</v>
      </c>
      <c r="S495" s="27">
        <v>0</v>
      </c>
      <c r="T495" s="27">
        <v>0</v>
      </c>
      <c r="U495" s="11">
        <f t="shared" si="30"/>
        <v>1560502.9492877626</v>
      </c>
      <c r="V495" s="11"/>
      <c r="W495" s="11">
        <f t="shared" si="31"/>
        <v>1560502.9492877626</v>
      </c>
      <c r="X495" s="11">
        <v>0</v>
      </c>
      <c r="Y495" s="11">
        <v>0</v>
      </c>
      <c r="Z495" s="11">
        <v>0</v>
      </c>
      <c r="AA495" s="11">
        <v>0</v>
      </c>
      <c r="AB495" s="11">
        <v>0</v>
      </c>
      <c r="AC495" s="14">
        <v>12559</v>
      </c>
      <c r="AD495" s="42">
        <v>111.81543116490167</v>
      </c>
      <c r="AE495">
        <v>197</v>
      </c>
    </row>
    <row r="496" spans="1:31" x14ac:dyDescent="0.25">
      <c r="A496" s="35" t="s">
        <v>989</v>
      </c>
      <c r="B496" s="35">
        <v>23</v>
      </c>
      <c r="C496" s="35" t="s">
        <v>990</v>
      </c>
      <c r="D496" s="35" t="s">
        <v>955</v>
      </c>
      <c r="E496" s="35" t="s">
        <v>1126</v>
      </c>
      <c r="F496" s="11">
        <v>0</v>
      </c>
      <c r="G496" s="11">
        <v>419294</v>
      </c>
      <c r="H496" s="11">
        <v>21872</v>
      </c>
      <c r="I496" s="11">
        <v>0</v>
      </c>
      <c r="J496" s="11">
        <v>0</v>
      </c>
      <c r="K496" s="11">
        <f t="shared" si="29"/>
        <v>441166</v>
      </c>
      <c r="L496" s="36">
        <v>0</v>
      </c>
      <c r="M496" s="11">
        <f t="shared" si="28"/>
        <v>441166</v>
      </c>
      <c r="N496" s="12">
        <v>0</v>
      </c>
      <c r="O496" s="25"/>
      <c r="P496" s="26">
        <v>0</v>
      </c>
      <c r="Q496" s="12">
        <v>422192.30846524803</v>
      </c>
      <c r="R496" s="12">
        <v>43744</v>
      </c>
      <c r="S496" s="27">
        <v>0</v>
      </c>
      <c r="T496" s="27">
        <v>0</v>
      </c>
      <c r="U496" s="11">
        <f t="shared" si="30"/>
        <v>465936.30846524803</v>
      </c>
      <c r="V496" s="11"/>
      <c r="W496" s="11">
        <f t="shared" si="31"/>
        <v>465936.30846524803</v>
      </c>
      <c r="X496" s="11">
        <v>0</v>
      </c>
      <c r="Y496" s="11">
        <v>0</v>
      </c>
      <c r="Z496" s="11">
        <v>0</v>
      </c>
      <c r="AA496" s="11">
        <v>0</v>
      </c>
      <c r="AB496" s="11">
        <v>0</v>
      </c>
      <c r="AC496" s="14">
        <v>4804</v>
      </c>
      <c r="AD496" s="42">
        <v>87.280183180682769</v>
      </c>
      <c r="AE496">
        <v>355</v>
      </c>
    </row>
    <row r="497" spans="1:31" x14ac:dyDescent="0.25">
      <c r="A497" s="35" t="s">
        <v>991</v>
      </c>
      <c r="B497" s="35">
        <v>21</v>
      </c>
      <c r="C497" s="35" t="s">
        <v>992</v>
      </c>
      <c r="D497" s="35" t="s">
        <v>955</v>
      </c>
      <c r="E497" s="35" t="s">
        <v>1126</v>
      </c>
      <c r="F497" s="11">
        <v>0</v>
      </c>
      <c r="G497" s="11">
        <v>1321130</v>
      </c>
      <c r="H497" s="11">
        <v>68915.27</v>
      </c>
      <c r="I497" s="11">
        <v>0</v>
      </c>
      <c r="J497" s="11">
        <v>0</v>
      </c>
      <c r="K497" s="11">
        <f t="shared" si="29"/>
        <v>1390045.27</v>
      </c>
      <c r="L497" s="36">
        <v>0</v>
      </c>
      <c r="M497" s="11">
        <f t="shared" si="28"/>
        <v>1390045.27</v>
      </c>
      <c r="N497" s="12">
        <v>0</v>
      </c>
      <c r="O497" s="25"/>
      <c r="P497" s="26">
        <v>0</v>
      </c>
      <c r="Q497" s="12">
        <v>1330262.1179475335</v>
      </c>
      <c r="R497" s="12">
        <v>137831</v>
      </c>
      <c r="S497" s="27">
        <v>0</v>
      </c>
      <c r="T497" s="27">
        <v>0</v>
      </c>
      <c r="U497" s="11">
        <f t="shared" si="30"/>
        <v>1468093.1179475335</v>
      </c>
      <c r="V497" s="11"/>
      <c r="W497" s="11">
        <f t="shared" si="31"/>
        <v>1468093.1179475335</v>
      </c>
      <c r="X497" s="11">
        <v>0</v>
      </c>
      <c r="Y497" s="11">
        <v>0</v>
      </c>
      <c r="Z497" s="11">
        <v>0</v>
      </c>
      <c r="AA497" s="11">
        <v>0</v>
      </c>
      <c r="AB497" s="11">
        <v>0</v>
      </c>
      <c r="AC497" s="14">
        <v>15782</v>
      </c>
      <c r="AD497" s="42">
        <v>83.711189963249268</v>
      </c>
      <c r="AE497">
        <v>374</v>
      </c>
    </row>
    <row r="498" spans="1:31" x14ac:dyDescent="0.25">
      <c r="A498" s="35" t="s">
        <v>993</v>
      </c>
      <c r="B498" s="35">
        <v>21</v>
      </c>
      <c r="C498" s="35" t="s">
        <v>994</v>
      </c>
      <c r="D498" s="35" t="s">
        <v>955</v>
      </c>
      <c r="E498" s="35" t="s">
        <v>1126</v>
      </c>
      <c r="F498" s="11">
        <v>0</v>
      </c>
      <c r="G498" s="11">
        <v>700092</v>
      </c>
      <c r="H498" s="11">
        <v>36519.519999999997</v>
      </c>
      <c r="I498" s="11">
        <v>0</v>
      </c>
      <c r="J498" s="11">
        <v>0</v>
      </c>
      <c r="K498" s="11">
        <f t="shared" si="29"/>
        <v>736611.52</v>
      </c>
      <c r="L498" s="36">
        <v>0</v>
      </c>
      <c r="M498" s="11">
        <f t="shared" si="28"/>
        <v>736611.52</v>
      </c>
      <c r="N498" s="12">
        <v>0</v>
      </c>
      <c r="O498" s="25"/>
      <c r="P498" s="26">
        <v>0</v>
      </c>
      <c r="Q498" s="12">
        <v>704931.28358157387</v>
      </c>
      <c r="R498" s="12">
        <v>73039</v>
      </c>
      <c r="S498" s="27">
        <v>0</v>
      </c>
      <c r="T498" s="27">
        <v>0</v>
      </c>
      <c r="U498" s="11">
        <f t="shared" si="30"/>
        <v>777970.28358157387</v>
      </c>
      <c r="V498" s="11"/>
      <c r="W498" s="11">
        <f t="shared" si="31"/>
        <v>777970.28358157387</v>
      </c>
      <c r="X498" s="11">
        <v>0</v>
      </c>
      <c r="Y498" s="11">
        <v>0</v>
      </c>
      <c r="Z498" s="11">
        <v>0</v>
      </c>
      <c r="AA498" s="11">
        <v>0</v>
      </c>
      <c r="AB498" s="11">
        <v>0</v>
      </c>
      <c r="AC498" s="14">
        <v>6486</v>
      </c>
      <c r="AD498" s="42">
        <v>107.93894542090656</v>
      </c>
      <c r="AE498">
        <v>211</v>
      </c>
    </row>
    <row r="499" spans="1:31" x14ac:dyDescent="0.25">
      <c r="A499" s="35" t="s">
        <v>995</v>
      </c>
      <c r="B499" s="35">
        <v>24</v>
      </c>
      <c r="C499" s="35" t="s">
        <v>996</v>
      </c>
      <c r="D499" s="35" t="s">
        <v>997</v>
      </c>
      <c r="E499" s="35" t="s">
        <v>1126</v>
      </c>
      <c r="F499" s="11">
        <v>0</v>
      </c>
      <c r="G499" s="11">
        <v>127232</v>
      </c>
      <c r="H499" s="11">
        <v>6636.92</v>
      </c>
      <c r="I499" s="11">
        <v>0</v>
      </c>
      <c r="J499" s="11">
        <v>0</v>
      </c>
      <c r="K499" s="11">
        <f t="shared" si="29"/>
        <v>133868.92000000001</v>
      </c>
      <c r="L499" s="36">
        <v>0</v>
      </c>
      <c r="M499" s="11">
        <f t="shared" si="28"/>
        <v>133868.92000000001</v>
      </c>
      <c r="N499" s="12">
        <v>0</v>
      </c>
      <c r="O499" s="25"/>
      <c r="P499" s="26">
        <v>0</v>
      </c>
      <c r="Q499" s="12">
        <v>128111.47259595997</v>
      </c>
      <c r="R499" s="12">
        <v>13274</v>
      </c>
      <c r="S499" s="27">
        <v>0</v>
      </c>
      <c r="T499" s="27">
        <v>0</v>
      </c>
      <c r="U499" s="11">
        <f t="shared" si="30"/>
        <v>141385.47259595996</v>
      </c>
      <c r="V499" s="11"/>
      <c r="W499" s="11">
        <f t="shared" si="31"/>
        <v>141385.47259595996</v>
      </c>
      <c r="X499" s="11">
        <v>0</v>
      </c>
      <c r="Y499" s="11">
        <v>0</v>
      </c>
      <c r="Z499" s="11">
        <v>0</v>
      </c>
      <c r="AA499" s="11">
        <v>0</v>
      </c>
      <c r="AB499" s="11">
        <v>0</v>
      </c>
      <c r="AC499" s="14">
        <v>598</v>
      </c>
      <c r="AD499" s="42">
        <v>212.76254180602007</v>
      </c>
      <c r="AE499">
        <v>61</v>
      </c>
    </row>
    <row r="500" spans="1:31" x14ac:dyDescent="0.25">
      <c r="A500" s="35" t="s">
        <v>998</v>
      </c>
      <c r="B500" s="35">
        <v>24</v>
      </c>
      <c r="C500" s="35" t="s">
        <v>999</v>
      </c>
      <c r="D500" s="35" t="s">
        <v>997</v>
      </c>
      <c r="E500" s="35" t="s">
        <v>1126</v>
      </c>
      <c r="F500" s="11">
        <v>0</v>
      </c>
      <c r="G500" s="11">
        <v>435351</v>
      </c>
      <c r="H500" s="11">
        <v>22709.599999999999</v>
      </c>
      <c r="I500" s="11">
        <v>28395</v>
      </c>
      <c r="J500" s="11">
        <v>0</v>
      </c>
      <c r="K500" s="11">
        <f t="shared" si="29"/>
        <v>486455.6</v>
      </c>
      <c r="L500" s="36">
        <v>0</v>
      </c>
      <c r="M500" s="11">
        <f t="shared" si="28"/>
        <v>486455.6</v>
      </c>
      <c r="N500" s="12">
        <v>0</v>
      </c>
      <c r="O500" s="25"/>
      <c r="P500" s="26">
        <v>0</v>
      </c>
      <c r="Q500" s="12">
        <v>438360.30012987118</v>
      </c>
      <c r="R500" s="12">
        <v>45419</v>
      </c>
      <c r="S500" s="27">
        <v>34967</v>
      </c>
      <c r="T500" s="27">
        <v>0</v>
      </c>
      <c r="U500" s="11">
        <f t="shared" si="30"/>
        <v>518746.30012987118</v>
      </c>
      <c r="V500" s="11"/>
      <c r="W500" s="11">
        <f t="shared" si="31"/>
        <v>518746.30012987118</v>
      </c>
      <c r="X500" s="11">
        <v>0</v>
      </c>
      <c r="Y500" s="11">
        <v>0</v>
      </c>
      <c r="Z500" s="11">
        <v>0</v>
      </c>
      <c r="AA500" s="11">
        <v>0</v>
      </c>
      <c r="AB500" s="11">
        <v>0</v>
      </c>
      <c r="AC500" s="14">
        <v>6172</v>
      </c>
      <c r="AD500" s="42">
        <v>75.137070641607252</v>
      </c>
      <c r="AE500">
        <v>440</v>
      </c>
    </row>
    <row r="501" spans="1:31" x14ac:dyDescent="0.25">
      <c r="A501" s="35" t="s">
        <v>1000</v>
      </c>
      <c r="B501" s="35">
        <v>24</v>
      </c>
      <c r="C501" s="35" t="s">
        <v>1001</v>
      </c>
      <c r="D501" s="35" t="s">
        <v>997</v>
      </c>
      <c r="E501" s="35" t="s">
        <v>1126</v>
      </c>
      <c r="F501" s="11">
        <v>99543</v>
      </c>
      <c r="G501" s="11">
        <v>577304</v>
      </c>
      <c r="H501" s="11">
        <v>35306.97</v>
      </c>
      <c r="I501" s="11">
        <v>0</v>
      </c>
      <c r="J501" s="11">
        <v>0</v>
      </c>
      <c r="K501" s="11">
        <f t="shared" si="29"/>
        <v>712153.97</v>
      </c>
      <c r="L501" s="36">
        <v>0</v>
      </c>
      <c r="M501" s="11">
        <f t="shared" si="28"/>
        <v>712153.97</v>
      </c>
      <c r="N501" s="12">
        <v>0</v>
      </c>
      <c r="O501" s="25"/>
      <c r="P501" s="26">
        <v>0</v>
      </c>
      <c r="Q501" s="12">
        <v>681525.60591799009</v>
      </c>
      <c r="R501" s="12">
        <v>70614</v>
      </c>
      <c r="S501" s="27">
        <v>0</v>
      </c>
      <c r="T501" s="27">
        <v>0</v>
      </c>
      <c r="U501" s="11">
        <f t="shared" si="30"/>
        <v>752139.60591799009</v>
      </c>
      <c r="V501" s="11"/>
      <c r="W501" s="11">
        <f t="shared" si="31"/>
        <v>752139.60591799009</v>
      </c>
      <c r="X501" s="11">
        <v>0</v>
      </c>
      <c r="Y501" s="11">
        <v>0</v>
      </c>
      <c r="Z501" s="11">
        <v>0</v>
      </c>
      <c r="AA501" s="11">
        <v>0</v>
      </c>
      <c r="AB501" s="11">
        <v>0</v>
      </c>
      <c r="AC501" s="14">
        <v>794</v>
      </c>
      <c r="AD501" s="42">
        <v>852.45214105793445</v>
      </c>
      <c r="AE501">
        <v>8</v>
      </c>
    </row>
    <row r="502" spans="1:31" x14ac:dyDescent="0.25">
      <c r="A502" s="35" t="s">
        <v>1002</v>
      </c>
      <c r="B502" s="35">
        <v>24</v>
      </c>
      <c r="C502" s="35" t="s">
        <v>1003</v>
      </c>
      <c r="D502" s="35" t="s">
        <v>997</v>
      </c>
      <c r="E502" s="35" t="s">
        <v>1126</v>
      </c>
      <c r="F502" s="11">
        <v>0</v>
      </c>
      <c r="G502" s="11">
        <v>575475</v>
      </c>
      <c r="H502" s="11">
        <v>30019.01</v>
      </c>
      <c r="I502" s="11">
        <v>41920</v>
      </c>
      <c r="J502" s="11">
        <v>0</v>
      </c>
      <c r="K502" s="11">
        <f t="shared" si="29"/>
        <v>647414.01</v>
      </c>
      <c r="L502" s="36">
        <v>0</v>
      </c>
      <c r="M502" s="11">
        <f t="shared" si="28"/>
        <v>647414.01</v>
      </c>
      <c r="N502" s="12">
        <v>0</v>
      </c>
      <c r="O502" s="25"/>
      <c r="P502" s="26">
        <v>0</v>
      </c>
      <c r="Q502" s="12">
        <v>579452.88679074496</v>
      </c>
      <c r="R502" s="12">
        <v>60038</v>
      </c>
      <c r="S502" s="27">
        <v>51622</v>
      </c>
      <c r="T502" s="27">
        <v>0</v>
      </c>
      <c r="U502" s="11">
        <f t="shared" si="30"/>
        <v>691112.88679074496</v>
      </c>
      <c r="V502" s="11"/>
      <c r="W502" s="11">
        <f t="shared" si="31"/>
        <v>691112.88679074496</v>
      </c>
      <c r="X502" s="11">
        <v>0</v>
      </c>
      <c r="Y502" s="11">
        <v>0</v>
      </c>
      <c r="Z502" s="11">
        <v>0</v>
      </c>
      <c r="AA502" s="11">
        <v>0</v>
      </c>
      <c r="AB502" s="11">
        <v>0</v>
      </c>
      <c r="AC502" s="14">
        <v>8061</v>
      </c>
      <c r="AD502" s="42">
        <v>76.590373402803621</v>
      </c>
      <c r="AE502">
        <v>427</v>
      </c>
    </row>
    <row r="503" spans="1:31" x14ac:dyDescent="0.25">
      <c r="A503" s="35" t="s">
        <v>1004</v>
      </c>
      <c r="B503" s="35">
        <v>24</v>
      </c>
      <c r="C503" s="35" t="s">
        <v>1005</v>
      </c>
      <c r="D503" s="35" t="s">
        <v>997</v>
      </c>
      <c r="E503" s="35" t="s">
        <v>1126</v>
      </c>
      <c r="F503" s="11">
        <v>0</v>
      </c>
      <c r="G503" s="11">
        <v>455001</v>
      </c>
      <c r="H503" s="11">
        <v>23734.62</v>
      </c>
      <c r="I503" s="11">
        <v>10729</v>
      </c>
      <c r="J503" s="11">
        <v>13066</v>
      </c>
      <c r="K503" s="11">
        <f t="shared" si="29"/>
        <v>502530.62</v>
      </c>
      <c r="L503" s="36">
        <v>0</v>
      </c>
      <c r="M503" s="11">
        <f t="shared" si="28"/>
        <v>502530.62</v>
      </c>
      <c r="N503" s="12">
        <v>0</v>
      </c>
      <c r="O503" s="25"/>
      <c r="P503" s="26">
        <v>0</v>
      </c>
      <c r="Q503" s="12">
        <v>458146.12788162084</v>
      </c>
      <c r="R503" s="12">
        <v>47469</v>
      </c>
      <c r="S503" s="27">
        <v>13212</v>
      </c>
      <c r="T503" s="27">
        <v>13066</v>
      </c>
      <c r="U503" s="11">
        <f t="shared" si="30"/>
        <v>531893.12788162078</v>
      </c>
      <c r="V503" s="11"/>
      <c r="W503" s="11">
        <f t="shared" si="31"/>
        <v>531893.12788162078</v>
      </c>
      <c r="X503" s="11">
        <v>0</v>
      </c>
      <c r="Y503" s="11">
        <v>0</v>
      </c>
      <c r="Z503" s="11">
        <v>0</v>
      </c>
      <c r="AA503" s="11">
        <v>0</v>
      </c>
      <c r="AB503" s="11">
        <v>0</v>
      </c>
      <c r="AC503" s="14">
        <v>5362</v>
      </c>
      <c r="AD503" s="42">
        <v>89.294293174188738</v>
      </c>
      <c r="AE503">
        <v>336</v>
      </c>
    </row>
    <row r="504" spans="1:31" x14ac:dyDescent="0.25">
      <c r="A504" s="35" t="s">
        <v>1006</v>
      </c>
      <c r="B504" s="35">
        <v>24</v>
      </c>
      <c r="C504" s="35" t="s">
        <v>1007</v>
      </c>
      <c r="D504" s="35" t="s">
        <v>997</v>
      </c>
      <c r="E504" s="35" t="s">
        <v>1126</v>
      </c>
      <c r="F504" s="11">
        <v>0</v>
      </c>
      <c r="G504" s="11">
        <v>607671</v>
      </c>
      <c r="H504" s="11">
        <v>31698.48</v>
      </c>
      <c r="I504" s="11">
        <v>7929</v>
      </c>
      <c r="J504" s="11">
        <v>4089</v>
      </c>
      <c r="K504" s="11">
        <f t="shared" si="29"/>
        <v>651387.48</v>
      </c>
      <c r="L504" s="36">
        <v>0</v>
      </c>
      <c r="M504" s="11">
        <f t="shared" si="28"/>
        <v>651387.48</v>
      </c>
      <c r="N504" s="12">
        <v>0</v>
      </c>
      <c r="O504" s="25"/>
      <c r="P504" s="26">
        <v>0</v>
      </c>
      <c r="Q504" s="12">
        <v>611871.43693300104</v>
      </c>
      <c r="R504" s="12">
        <v>63397</v>
      </c>
      <c r="S504" s="27">
        <v>9764</v>
      </c>
      <c r="T504" s="27">
        <v>4089</v>
      </c>
      <c r="U504" s="11">
        <f t="shared" si="30"/>
        <v>689121.43693300104</v>
      </c>
      <c r="V504" s="11"/>
      <c r="W504" s="11">
        <f t="shared" si="31"/>
        <v>689121.43693300104</v>
      </c>
      <c r="X504" s="11">
        <v>0</v>
      </c>
      <c r="Y504" s="11">
        <v>0</v>
      </c>
      <c r="Z504" s="11">
        <v>0</v>
      </c>
      <c r="AA504" s="11">
        <v>0</v>
      </c>
      <c r="AB504" s="11">
        <v>0</v>
      </c>
      <c r="AC504" s="14">
        <v>4938</v>
      </c>
      <c r="AD504" s="42">
        <v>125.49392466585662</v>
      </c>
      <c r="AE504">
        <v>154</v>
      </c>
    </row>
    <row r="505" spans="1:31" x14ac:dyDescent="0.25">
      <c r="A505" s="35" t="s">
        <v>1008</v>
      </c>
      <c r="B505" s="35">
        <v>24</v>
      </c>
      <c r="C505" s="35" t="s">
        <v>1009</v>
      </c>
      <c r="D505" s="35" t="s">
        <v>997</v>
      </c>
      <c r="E505" s="35" t="s">
        <v>1126</v>
      </c>
      <c r="F505" s="11">
        <v>0</v>
      </c>
      <c r="G505" s="11">
        <v>261706</v>
      </c>
      <c r="H505" s="11">
        <v>13651.6</v>
      </c>
      <c r="I505" s="11">
        <v>6351</v>
      </c>
      <c r="J505" s="11">
        <v>0</v>
      </c>
      <c r="K505" s="11">
        <f t="shared" si="29"/>
        <v>281708.59999999998</v>
      </c>
      <c r="L505" s="36">
        <v>0</v>
      </c>
      <c r="M505" s="11">
        <f t="shared" si="28"/>
        <v>281708.59999999998</v>
      </c>
      <c r="N505" s="12">
        <v>0</v>
      </c>
      <c r="O505" s="25"/>
      <c r="P505" s="26">
        <v>0</v>
      </c>
      <c r="Q505" s="12">
        <v>263515.00445798464</v>
      </c>
      <c r="R505" s="12">
        <v>27303</v>
      </c>
      <c r="S505" s="27">
        <v>7821</v>
      </c>
      <c r="T505" s="27">
        <v>0</v>
      </c>
      <c r="U505" s="11">
        <f t="shared" si="30"/>
        <v>298639.00445798464</v>
      </c>
      <c r="V505" s="11"/>
      <c r="W505" s="11">
        <f t="shared" si="31"/>
        <v>298639.00445798464</v>
      </c>
      <c r="X505" s="11">
        <v>0</v>
      </c>
      <c r="Y505" s="11">
        <v>0</v>
      </c>
      <c r="Z505" s="11">
        <v>0</v>
      </c>
      <c r="AA505" s="11">
        <v>0</v>
      </c>
      <c r="AB505" s="11">
        <v>0</v>
      </c>
      <c r="AC505" s="14">
        <v>3257</v>
      </c>
      <c r="AD505" s="42">
        <v>82.301811482959778</v>
      </c>
      <c r="AE505">
        <v>386</v>
      </c>
    </row>
    <row r="506" spans="1:31" x14ac:dyDescent="0.25">
      <c r="A506" s="35" t="s">
        <v>1010</v>
      </c>
      <c r="B506" s="35">
        <v>24</v>
      </c>
      <c r="C506" s="35" t="s">
        <v>1011</v>
      </c>
      <c r="D506" s="35" t="s">
        <v>997</v>
      </c>
      <c r="E506" s="35" t="s">
        <v>1126</v>
      </c>
      <c r="F506" s="11">
        <v>0</v>
      </c>
      <c r="G506" s="11">
        <v>203787</v>
      </c>
      <c r="H506" s="11">
        <v>10630.32</v>
      </c>
      <c r="I506" s="11">
        <v>4084</v>
      </c>
      <c r="J506" s="11">
        <v>0</v>
      </c>
      <c r="K506" s="11">
        <f t="shared" si="29"/>
        <v>218501.32</v>
      </c>
      <c r="L506" s="36">
        <v>0</v>
      </c>
      <c r="M506" s="11">
        <f t="shared" si="28"/>
        <v>218501.32</v>
      </c>
      <c r="N506" s="12">
        <v>0</v>
      </c>
      <c r="O506" s="25"/>
      <c r="P506" s="26">
        <v>0</v>
      </c>
      <c r="Q506" s="12">
        <v>205195.64783948136</v>
      </c>
      <c r="R506" s="12">
        <v>21261</v>
      </c>
      <c r="S506" s="27">
        <v>5029</v>
      </c>
      <c r="T506" s="27">
        <v>0</v>
      </c>
      <c r="U506" s="11">
        <f t="shared" si="30"/>
        <v>231485.64783948136</v>
      </c>
      <c r="V506" s="11"/>
      <c r="W506" s="11">
        <f t="shared" si="31"/>
        <v>231485.64783948136</v>
      </c>
      <c r="X506" s="11">
        <v>0</v>
      </c>
      <c r="Y506" s="11">
        <v>0</v>
      </c>
      <c r="Z506" s="11">
        <v>0</v>
      </c>
      <c r="AA506" s="11">
        <v>0</v>
      </c>
      <c r="AB506" s="11">
        <v>0</v>
      </c>
      <c r="AC506" s="14">
        <v>3651</v>
      </c>
      <c r="AD506" s="42">
        <v>56.935360175294441</v>
      </c>
      <c r="AE506">
        <v>541</v>
      </c>
    </row>
    <row r="507" spans="1:31" x14ac:dyDescent="0.25">
      <c r="A507" s="35" t="s">
        <v>1012</v>
      </c>
      <c r="B507" s="35">
        <v>24</v>
      </c>
      <c r="C507" s="35" t="s">
        <v>1013</v>
      </c>
      <c r="D507" s="35" t="s">
        <v>997</v>
      </c>
      <c r="E507" s="35" t="s">
        <v>1126</v>
      </c>
      <c r="F507" s="11">
        <v>0</v>
      </c>
      <c r="G507" s="11">
        <v>225924</v>
      </c>
      <c r="H507" s="11">
        <v>11785.07</v>
      </c>
      <c r="I507" s="11">
        <v>0</v>
      </c>
      <c r="J507" s="11">
        <v>0</v>
      </c>
      <c r="K507" s="11">
        <f t="shared" si="29"/>
        <v>237709.07</v>
      </c>
      <c r="L507" s="36">
        <v>0</v>
      </c>
      <c r="M507" s="11">
        <f t="shared" si="28"/>
        <v>237709.07</v>
      </c>
      <c r="N507" s="12">
        <v>0</v>
      </c>
      <c r="O507" s="25"/>
      <c r="P507" s="26">
        <v>0</v>
      </c>
      <c r="Q507" s="12">
        <v>227485.66661507843</v>
      </c>
      <c r="R507" s="12">
        <v>23570</v>
      </c>
      <c r="S507" s="27">
        <v>0</v>
      </c>
      <c r="T507" s="27">
        <v>0</v>
      </c>
      <c r="U507" s="11">
        <f t="shared" si="30"/>
        <v>251055.66661507843</v>
      </c>
      <c r="V507" s="11"/>
      <c r="W507" s="11">
        <f t="shared" si="31"/>
        <v>251055.66661507843</v>
      </c>
      <c r="X507" s="11">
        <v>0</v>
      </c>
      <c r="Y507" s="11">
        <v>0</v>
      </c>
      <c r="Z507" s="11">
        <v>0</v>
      </c>
      <c r="AA507" s="11">
        <v>0</v>
      </c>
      <c r="AB507" s="11">
        <v>0</v>
      </c>
      <c r="AC507" s="14">
        <v>3282</v>
      </c>
      <c r="AD507" s="42">
        <v>68.837294332723943</v>
      </c>
      <c r="AE507">
        <v>488</v>
      </c>
    </row>
    <row r="508" spans="1:31" x14ac:dyDescent="0.25">
      <c r="A508" s="35" t="s">
        <v>1014</v>
      </c>
      <c r="B508" s="35">
        <v>24</v>
      </c>
      <c r="C508" s="35" t="s">
        <v>1015</v>
      </c>
      <c r="D508" s="35" t="s">
        <v>997</v>
      </c>
      <c r="E508" s="35" t="s">
        <v>1126</v>
      </c>
      <c r="F508" s="11">
        <v>0</v>
      </c>
      <c r="G508" s="11">
        <v>411854</v>
      </c>
      <c r="H508" s="11">
        <v>21483.9</v>
      </c>
      <c r="I508" s="11">
        <v>28491</v>
      </c>
      <c r="J508" s="11">
        <v>0</v>
      </c>
      <c r="K508" s="11">
        <f t="shared" si="29"/>
        <v>461828.9</v>
      </c>
      <c r="L508" s="36">
        <v>0</v>
      </c>
      <c r="M508" s="11">
        <f t="shared" si="28"/>
        <v>461828.9</v>
      </c>
      <c r="N508" s="12">
        <v>0</v>
      </c>
      <c r="O508" s="25"/>
      <c r="P508" s="26">
        <v>0</v>
      </c>
      <c r="Q508" s="12">
        <v>414700.88055313518</v>
      </c>
      <c r="R508" s="12">
        <v>42968</v>
      </c>
      <c r="S508" s="27">
        <v>35085</v>
      </c>
      <c r="T508" s="27">
        <v>0</v>
      </c>
      <c r="U508" s="11">
        <f t="shared" si="30"/>
        <v>492753.88055313518</v>
      </c>
      <c r="V508" s="11"/>
      <c r="W508" s="11">
        <f t="shared" si="31"/>
        <v>492753.88055313518</v>
      </c>
      <c r="X508" s="11">
        <v>0</v>
      </c>
      <c r="Y508" s="11">
        <v>0</v>
      </c>
      <c r="Z508" s="11">
        <v>0</v>
      </c>
      <c r="AA508" s="11">
        <v>0</v>
      </c>
      <c r="AB508" s="11">
        <v>0</v>
      </c>
      <c r="AC508" s="14">
        <v>4914</v>
      </c>
      <c r="AD508" s="42">
        <v>89.610297110297111</v>
      </c>
      <c r="AE508">
        <v>330</v>
      </c>
    </row>
    <row r="509" spans="1:31" x14ac:dyDescent="0.25">
      <c r="A509" s="35" t="s">
        <v>1016</v>
      </c>
      <c r="B509" s="35">
        <v>24</v>
      </c>
      <c r="C509" s="35" t="s">
        <v>1017</v>
      </c>
      <c r="D509" s="35" t="s">
        <v>997</v>
      </c>
      <c r="E509" s="35" t="s">
        <v>1126</v>
      </c>
      <c r="F509" s="11">
        <v>0</v>
      </c>
      <c r="G509" s="11">
        <v>500403</v>
      </c>
      <c r="H509" s="11">
        <v>26102.959999999999</v>
      </c>
      <c r="I509" s="11">
        <v>29950</v>
      </c>
      <c r="J509" s="11">
        <v>194721</v>
      </c>
      <c r="K509" s="11">
        <f t="shared" si="29"/>
        <v>751176.96</v>
      </c>
      <c r="L509" s="36">
        <v>0</v>
      </c>
      <c r="M509" s="11">
        <f t="shared" si="28"/>
        <v>751176.96</v>
      </c>
      <c r="N509" s="12">
        <v>0</v>
      </c>
      <c r="O509" s="25"/>
      <c r="P509" s="26">
        <v>0</v>
      </c>
      <c r="Q509" s="12">
        <v>503861.96256787726</v>
      </c>
      <c r="R509" s="12">
        <v>52206</v>
      </c>
      <c r="S509" s="27">
        <v>36882</v>
      </c>
      <c r="T509" s="27">
        <v>194721</v>
      </c>
      <c r="U509" s="11">
        <f t="shared" si="30"/>
        <v>787670.96256787726</v>
      </c>
      <c r="V509" s="11"/>
      <c r="W509" s="11">
        <f t="shared" si="31"/>
        <v>787670.96256787726</v>
      </c>
      <c r="X509" s="11">
        <v>0</v>
      </c>
      <c r="Y509" s="11">
        <v>0</v>
      </c>
      <c r="Z509" s="11">
        <v>0</v>
      </c>
      <c r="AA509" s="11">
        <v>0</v>
      </c>
      <c r="AB509" s="11">
        <v>0</v>
      </c>
      <c r="AC509" s="14">
        <v>8225</v>
      </c>
      <c r="AD509" s="42">
        <v>88.154893617021273</v>
      </c>
      <c r="AE509">
        <v>343</v>
      </c>
    </row>
    <row r="510" spans="1:31" x14ac:dyDescent="0.25">
      <c r="A510" s="35" t="s">
        <v>1018</v>
      </c>
      <c r="B510" s="35">
        <v>24</v>
      </c>
      <c r="C510" s="35" t="s">
        <v>1019</v>
      </c>
      <c r="D510" s="35" t="s">
        <v>997</v>
      </c>
      <c r="E510" s="35" t="s">
        <v>1126</v>
      </c>
      <c r="F510" s="11">
        <v>0</v>
      </c>
      <c r="G510" s="11">
        <v>953270</v>
      </c>
      <c r="H510" s="11">
        <v>49726.27</v>
      </c>
      <c r="I510" s="11">
        <v>0</v>
      </c>
      <c r="J510" s="11">
        <v>0</v>
      </c>
      <c r="K510" s="11">
        <f t="shared" si="29"/>
        <v>1002996.27</v>
      </c>
      <c r="L510" s="36">
        <v>0</v>
      </c>
      <c r="M510" s="11">
        <f t="shared" si="28"/>
        <v>1002996.27</v>
      </c>
      <c r="N510" s="12">
        <v>0</v>
      </c>
      <c r="O510" s="25"/>
      <c r="P510" s="26">
        <v>0</v>
      </c>
      <c r="Q510" s="12">
        <v>959859.33948653447</v>
      </c>
      <c r="R510" s="12">
        <v>99453</v>
      </c>
      <c r="S510" s="27">
        <v>0</v>
      </c>
      <c r="T510" s="27">
        <v>0</v>
      </c>
      <c r="U510" s="11">
        <f t="shared" si="30"/>
        <v>1059312.3394865345</v>
      </c>
      <c r="V510" s="11"/>
      <c r="W510" s="11">
        <f t="shared" si="31"/>
        <v>1059312.3394865345</v>
      </c>
      <c r="X510" s="11">
        <v>0</v>
      </c>
      <c r="Y510" s="11">
        <v>0</v>
      </c>
      <c r="Z510" s="11">
        <v>0</v>
      </c>
      <c r="AA510" s="11">
        <v>0</v>
      </c>
      <c r="AB510" s="11">
        <v>0</v>
      </c>
      <c r="AC510" s="14">
        <v>14435</v>
      </c>
      <c r="AD510" s="42">
        <v>66.038794596466914</v>
      </c>
      <c r="AE510">
        <v>509</v>
      </c>
    </row>
    <row r="511" spans="1:31" x14ac:dyDescent="0.25">
      <c r="A511" s="35" t="s">
        <v>1020</v>
      </c>
      <c r="B511" s="35">
        <v>24</v>
      </c>
      <c r="C511" s="35" t="s">
        <v>1021</v>
      </c>
      <c r="D511" s="35" t="s">
        <v>997</v>
      </c>
      <c r="E511" s="35" t="s">
        <v>1126</v>
      </c>
      <c r="F511" s="11">
        <v>0</v>
      </c>
      <c r="G511" s="11">
        <v>183868</v>
      </c>
      <c r="H511" s="11">
        <v>9591.27</v>
      </c>
      <c r="I511" s="11">
        <v>4576</v>
      </c>
      <c r="J511" s="11">
        <v>0</v>
      </c>
      <c r="K511" s="11">
        <f t="shared" si="29"/>
        <v>198035.27</v>
      </c>
      <c r="L511" s="36">
        <v>0</v>
      </c>
      <c r="M511" s="11">
        <f t="shared" si="28"/>
        <v>198035.27</v>
      </c>
      <c r="N511" s="12">
        <v>0</v>
      </c>
      <c r="O511" s="25"/>
      <c r="P511" s="26">
        <v>0</v>
      </c>
      <c r="Q511" s="12">
        <v>185138.96066456527</v>
      </c>
      <c r="R511" s="12">
        <v>19183</v>
      </c>
      <c r="S511" s="27">
        <v>5635</v>
      </c>
      <c r="T511" s="27">
        <v>0</v>
      </c>
      <c r="U511" s="11">
        <f t="shared" si="30"/>
        <v>209956.96066456527</v>
      </c>
      <c r="V511" s="11"/>
      <c r="W511" s="11">
        <f t="shared" si="31"/>
        <v>209956.96066456527</v>
      </c>
      <c r="X511" s="11">
        <v>0</v>
      </c>
      <c r="Y511" s="11">
        <v>0</v>
      </c>
      <c r="Z511" s="11">
        <v>0</v>
      </c>
      <c r="AA511" s="11">
        <v>0</v>
      </c>
      <c r="AB511" s="11">
        <v>0</v>
      </c>
      <c r="AC511" s="14">
        <v>2381</v>
      </c>
      <c r="AD511" s="42">
        <v>79.144897102057953</v>
      </c>
      <c r="AE511">
        <v>408</v>
      </c>
    </row>
    <row r="512" spans="1:31" x14ac:dyDescent="0.25">
      <c r="A512" s="35" t="s">
        <v>1022</v>
      </c>
      <c r="B512" s="35">
        <v>24</v>
      </c>
      <c r="C512" s="35" t="s">
        <v>1023</v>
      </c>
      <c r="D512" s="35" t="s">
        <v>997</v>
      </c>
      <c r="E512" s="35" t="s">
        <v>1126</v>
      </c>
      <c r="F512" s="11">
        <v>0</v>
      </c>
      <c r="G512" s="11">
        <v>253520</v>
      </c>
      <c r="H512" s="11">
        <v>13224.59</v>
      </c>
      <c r="I512" s="11">
        <v>123371</v>
      </c>
      <c r="J512" s="11">
        <v>0</v>
      </c>
      <c r="K512" s="11">
        <f t="shared" si="29"/>
        <v>390115.59</v>
      </c>
      <c r="L512" s="36">
        <v>0</v>
      </c>
      <c r="M512" s="11">
        <f t="shared" si="28"/>
        <v>390115.59</v>
      </c>
      <c r="N512" s="12">
        <v>0</v>
      </c>
      <c r="O512" s="25"/>
      <c r="P512" s="26">
        <v>0</v>
      </c>
      <c r="Q512" s="12">
        <v>255272.41992995294</v>
      </c>
      <c r="R512" s="12">
        <v>26449</v>
      </c>
      <c r="S512" s="27">
        <v>151923</v>
      </c>
      <c r="T512" s="27">
        <v>0</v>
      </c>
      <c r="U512" s="11">
        <f t="shared" si="30"/>
        <v>433644.41992995294</v>
      </c>
      <c r="V512" s="11"/>
      <c r="W512" s="11">
        <f t="shared" si="31"/>
        <v>433644.41992995294</v>
      </c>
      <c r="X512" s="11">
        <v>0</v>
      </c>
      <c r="Y512" s="11">
        <v>0</v>
      </c>
      <c r="Z512" s="11">
        <v>0</v>
      </c>
      <c r="AA512" s="11">
        <v>0</v>
      </c>
      <c r="AB512" s="11">
        <v>0</v>
      </c>
      <c r="AC512" s="14">
        <v>3803</v>
      </c>
      <c r="AD512" s="42">
        <v>99.103602419142788</v>
      </c>
      <c r="AE512">
        <v>264</v>
      </c>
    </row>
    <row r="513" spans="1:31" x14ac:dyDescent="0.25">
      <c r="A513" s="35" t="s">
        <v>1024</v>
      </c>
      <c r="B513" s="35">
        <v>24</v>
      </c>
      <c r="C513" s="35" t="s">
        <v>1025</v>
      </c>
      <c r="D513" s="35" t="s">
        <v>997</v>
      </c>
      <c r="E513" s="35" t="s">
        <v>1126</v>
      </c>
      <c r="F513" s="11">
        <v>0</v>
      </c>
      <c r="G513" s="11">
        <v>1017377</v>
      </c>
      <c r="H513" s="11">
        <v>53070.34</v>
      </c>
      <c r="I513" s="11">
        <v>8539</v>
      </c>
      <c r="J513" s="11">
        <v>0</v>
      </c>
      <c r="K513" s="11">
        <f t="shared" si="29"/>
        <v>1078986.3400000001</v>
      </c>
      <c r="L513" s="36">
        <v>0</v>
      </c>
      <c r="M513" s="11">
        <f t="shared" si="28"/>
        <v>1078986.3400000001</v>
      </c>
      <c r="N513" s="12">
        <v>0</v>
      </c>
      <c r="O513" s="25"/>
      <c r="P513" s="26">
        <v>0</v>
      </c>
      <c r="Q513" s="12">
        <v>1024409.4697502198</v>
      </c>
      <c r="R513" s="12">
        <v>106141</v>
      </c>
      <c r="S513" s="27">
        <v>10515</v>
      </c>
      <c r="T513" s="27">
        <v>0</v>
      </c>
      <c r="U513" s="11">
        <f t="shared" si="30"/>
        <v>1141065.46975022</v>
      </c>
      <c r="V513" s="11"/>
      <c r="W513" s="11">
        <f t="shared" si="31"/>
        <v>1141065.46975022</v>
      </c>
      <c r="X513" s="11">
        <v>0</v>
      </c>
      <c r="Y513" s="11">
        <v>0</v>
      </c>
      <c r="Z513" s="11">
        <v>0</v>
      </c>
      <c r="AA513" s="11">
        <v>0</v>
      </c>
      <c r="AB513" s="11">
        <v>0</v>
      </c>
      <c r="AC513" s="14">
        <v>8524</v>
      </c>
      <c r="AD513" s="42">
        <v>120.35617081182544</v>
      </c>
      <c r="AE513">
        <v>168</v>
      </c>
    </row>
    <row r="514" spans="1:31" x14ac:dyDescent="0.25">
      <c r="A514" s="35" t="s">
        <v>1026</v>
      </c>
      <c r="B514" s="35">
        <v>24</v>
      </c>
      <c r="C514" s="35" t="s">
        <v>1027</v>
      </c>
      <c r="D514" s="35" t="s">
        <v>997</v>
      </c>
      <c r="E514" s="35" t="s">
        <v>1126</v>
      </c>
      <c r="F514" s="11">
        <v>7808</v>
      </c>
      <c r="G514" s="11">
        <v>182470</v>
      </c>
      <c r="H514" s="11">
        <v>9925.64</v>
      </c>
      <c r="I514" s="11">
        <v>7111</v>
      </c>
      <c r="J514" s="11">
        <v>0</v>
      </c>
      <c r="K514" s="11">
        <f t="shared" si="29"/>
        <v>207314.64</v>
      </c>
      <c r="L514" s="36">
        <v>0</v>
      </c>
      <c r="M514" s="11">
        <f t="shared" ref="M514:M564" si="32">SUM(K514,L514)</f>
        <v>207314.64</v>
      </c>
      <c r="N514" s="12">
        <v>0</v>
      </c>
      <c r="O514" s="25"/>
      <c r="P514" s="26">
        <v>0</v>
      </c>
      <c r="Q514" s="12">
        <v>191593.26885228616</v>
      </c>
      <c r="R514" s="12">
        <v>19851</v>
      </c>
      <c r="S514" s="27">
        <v>8757</v>
      </c>
      <c r="T514" s="27">
        <v>0</v>
      </c>
      <c r="U514" s="11">
        <f t="shared" si="30"/>
        <v>220201.26885228616</v>
      </c>
      <c r="V514" s="11"/>
      <c r="W514" s="11">
        <f t="shared" si="31"/>
        <v>220201.26885228616</v>
      </c>
      <c r="X514" s="11">
        <v>0</v>
      </c>
      <c r="Y514" s="11">
        <v>0</v>
      </c>
      <c r="Z514" s="11">
        <v>0</v>
      </c>
      <c r="AA514" s="11">
        <v>0</v>
      </c>
      <c r="AB514" s="11">
        <v>0</v>
      </c>
      <c r="AC514" s="14">
        <v>2267</v>
      </c>
      <c r="AD514" s="42">
        <v>87.070577856197616</v>
      </c>
      <c r="AE514">
        <v>357</v>
      </c>
    </row>
    <row r="515" spans="1:31" x14ac:dyDescent="0.25">
      <c r="A515" s="35" t="s">
        <v>1028</v>
      </c>
      <c r="B515" s="35">
        <v>24</v>
      </c>
      <c r="C515" s="35" t="s">
        <v>1029</v>
      </c>
      <c r="D515" s="35" t="s">
        <v>997</v>
      </c>
      <c r="E515" s="35" t="s">
        <v>1126</v>
      </c>
      <c r="F515" s="11">
        <v>0</v>
      </c>
      <c r="G515" s="11">
        <v>170438</v>
      </c>
      <c r="H515" s="11">
        <v>8890.7099999999991</v>
      </c>
      <c r="I515" s="11">
        <v>87935</v>
      </c>
      <c r="J515" s="11">
        <v>0</v>
      </c>
      <c r="K515" s="11">
        <f t="shared" ref="K515:K565" si="33">SUM(F515:J515)</f>
        <v>267263.70999999996</v>
      </c>
      <c r="L515" s="36">
        <v>0</v>
      </c>
      <c r="M515" s="11">
        <f t="shared" si="32"/>
        <v>267263.70999999996</v>
      </c>
      <c r="N515" s="12">
        <v>0</v>
      </c>
      <c r="O515" s="25"/>
      <c r="P515" s="26">
        <v>0</v>
      </c>
      <c r="Q515" s="12">
        <v>171616.12775331855</v>
      </c>
      <c r="R515" s="12">
        <v>17781</v>
      </c>
      <c r="S515" s="27">
        <v>108286</v>
      </c>
      <c r="T515" s="27">
        <v>0</v>
      </c>
      <c r="U515" s="11">
        <f t="shared" ref="U515:U565" si="34">SUM(P515:T515)</f>
        <v>297683.12775331852</v>
      </c>
      <c r="V515" s="11"/>
      <c r="W515" s="11">
        <f t="shared" ref="W515:W565" si="35">SUM(U515:V515)</f>
        <v>297683.12775331852</v>
      </c>
      <c r="X515" s="11">
        <v>0</v>
      </c>
      <c r="Y515" s="11">
        <v>0</v>
      </c>
      <c r="Z515" s="11">
        <v>0</v>
      </c>
      <c r="AA515" s="11">
        <v>0</v>
      </c>
      <c r="AB515" s="11">
        <v>0</v>
      </c>
      <c r="AC515" s="14">
        <v>1987</v>
      </c>
      <c r="AD515" s="42">
        <v>130.03170608958229</v>
      </c>
      <c r="AE515">
        <v>143</v>
      </c>
    </row>
    <row r="516" spans="1:31" x14ac:dyDescent="0.25">
      <c r="A516" s="35" t="s">
        <v>1030</v>
      </c>
      <c r="B516" s="35">
        <v>24</v>
      </c>
      <c r="C516" s="35" t="s">
        <v>1031</v>
      </c>
      <c r="D516" s="35" t="s">
        <v>997</v>
      </c>
      <c r="E516" s="35" t="s">
        <v>1126</v>
      </c>
      <c r="F516" s="11">
        <v>0</v>
      </c>
      <c r="G516" s="11">
        <v>1235421</v>
      </c>
      <c r="H516" s="11">
        <v>64444.36</v>
      </c>
      <c r="I516" s="11">
        <v>28476</v>
      </c>
      <c r="J516" s="11">
        <v>29328</v>
      </c>
      <c r="K516" s="11">
        <f t="shared" si="33"/>
        <v>1357669.36</v>
      </c>
      <c r="L516" s="36">
        <v>0</v>
      </c>
      <c r="M516" s="11">
        <f t="shared" si="32"/>
        <v>1357669.36</v>
      </c>
      <c r="N516" s="12">
        <v>0</v>
      </c>
      <c r="O516" s="25"/>
      <c r="P516" s="26">
        <v>0</v>
      </c>
      <c r="Q516" s="12">
        <v>1243960.6670175227</v>
      </c>
      <c r="R516" s="12">
        <v>128889</v>
      </c>
      <c r="S516" s="27">
        <v>35066</v>
      </c>
      <c r="T516" s="27">
        <v>29328</v>
      </c>
      <c r="U516" s="11">
        <f t="shared" si="34"/>
        <v>1437243.6670175227</v>
      </c>
      <c r="V516" s="11"/>
      <c r="W516" s="11">
        <f t="shared" si="35"/>
        <v>1437243.6670175227</v>
      </c>
      <c r="X516" s="11">
        <v>0</v>
      </c>
      <c r="Y516" s="11">
        <v>0</v>
      </c>
      <c r="Z516" s="11">
        <v>0</v>
      </c>
      <c r="AA516" s="11">
        <v>0</v>
      </c>
      <c r="AB516" s="11">
        <v>0</v>
      </c>
      <c r="AC516" s="14">
        <v>19976</v>
      </c>
      <c r="AD516" s="42">
        <v>64.738936724068878</v>
      </c>
      <c r="AE516">
        <v>519</v>
      </c>
    </row>
    <row r="517" spans="1:31" x14ac:dyDescent="0.25">
      <c r="A517" s="35" t="s">
        <v>1032</v>
      </c>
      <c r="B517" s="35">
        <v>24</v>
      </c>
      <c r="C517" s="35" t="s">
        <v>1033</v>
      </c>
      <c r="D517" s="35" t="s">
        <v>997</v>
      </c>
      <c r="E517" s="35" t="s">
        <v>1126</v>
      </c>
      <c r="F517" s="11">
        <v>0</v>
      </c>
      <c r="G517" s="11">
        <v>216582</v>
      </c>
      <c r="H517" s="11">
        <v>11297.76</v>
      </c>
      <c r="I517" s="11">
        <v>4439</v>
      </c>
      <c r="J517" s="11">
        <v>0</v>
      </c>
      <c r="K517" s="11">
        <f t="shared" si="33"/>
        <v>232318.76</v>
      </c>
      <c r="L517" s="36">
        <v>0</v>
      </c>
      <c r="M517" s="11">
        <f t="shared" si="32"/>
        <v>232318.76</v>
      </c>
      <c r="N517" s="12">
        <v>0</v>
      </c>
      <c r="O517" s="25"/>
      <c r="P517" s="26">
        <v>0</v>
      </c>
      <c r="Q517" s="12">
        <v>218079.09140607869</v>
      </c>
      <c r="R517" s="12">
        <v>22596</v>
      </c>
      <c r="S517" s="27">
        <v>5466</v>
      </c>
      <c r="T517" s="27">
        <v>0</v>
      </c>
      <c r="U517" s="11">
        <f t="shared" si="34"/>
        <v>246141.09140607869</v>
      </c>
      <c r="V517" s="11"/>
      <c r="W517" s="11">
        <f t="shared" si="35"/>
        <v>246141.09140607869</v>
      </c>
      <c r="X517" s="11">
        <v>0</v>
      </c>
      <c r="Y517" s="11">
        <v>0</v>
      </c>
      <c r="Z517" s="11">
        <v>0</v>
      </c>
      <c r="AA517" s="11">
        <v>0</v>
      </c>
      <c r="AB517" s="11">
        <v>0</v>
      </c>
      <c r="AC517" s="14">
        <v>3545</v>
      </c>
      <c r="AD517" s="42">
        <v>62.34724964739069</v>
      </c>
      <c r="AE517">
        <v>524</v>
      </c>
    </row>
    <row r="518" spans="1:31" x14ac:dyDescent="0.25">
      <c r="A518" s="35" t="s">
        <v>1034</v>
      </c>
      <c r="B518" s="35">
        <v>24</v>
      </c>
      <c r="C518" s="35" t="s">
        <v>1035</v>
      </c>
      <c r="D518" s="35" t="s">
        <v>997</v>
      </c>
      <c r="E518" s="35" t="s">
        <v>1126</v>
      </c>
      <c r="F518" s="11">
        <v>0</v>
      </c>
      <c r="G518" s="11">
        <v>277731</v>
      </c>
      <c r="H518" s="11">
        <v>14487.53</v>
      </c>
      <c r="I518" s="11">
        <v>64272</v>
      </c>
      <c r="J518" s="11">
        <v>0</v>
      </c>
      <c r="K518" s="11">
        <f t="shared" si="33"/>
        <v>356490.53</v>
      </c>
      <c r="L518" s="36">
        <v>0</v>
      </c>
      <c r="M518" s="11">
        <f t="shared" si="32"/>
        <v>356490.53</v>
      </c>
      <c r="N518" s="12">
        <v>0</v>
      </c>
      <c r="O518" s="25"/>
      <c r="P518" s="26">
        <v>0</v>
      </c>
      <c r="Q518" s="12">
        <v>279650.77492728684</v>
      </c>
      <c r="R518" s="12">
        <v>28975</v>
      </c>
      <c r="S518" s="27">
        <v>79147</v>
      </c>
      <c r="T518" s="27">
        <v>0</v>
      </c>
      <c r="U518" s="11">
        <f t="shared" si="34"/>
        <v>387772.77492728684</v>
      </c>
      <c r="V518" s="11"/>
      <c r="W518" s="11">
        <f t="shared" si="35"/>
        <v>387772.77492728684</v>
      </c>
      <c r="X518" s="11">
        <v>0</v>
      </c>
      <c r="Y518" s="11">
        <v>0</v>
      </c>
      <c r="Z518" s="11">
        <v>0</v>
      </c>
      <c r="AA518" s="11">
        <v>0</v>
      </c>
      <c r="AB518" s="11">
        <v>0</v>
      </c>
      <c r="AC518" s="14">
        <v>4020</v>
      </c>
      <c r="AD518" s="42">
        <v>85.075373134328359</v>
      </c>
      <c r="AE518">
        <v>366</v>
      </c>
    </row>
    <row r="519" spans="1:31" x14ac:dyDescent="0.25">
      <c r="A519" s="35" t="s">
        <v>1036</v>
      </c>
      <c r="B519" s="35">
        <v>24</v>
      </c>
      <c r="C519" s="35" t="s">
        <v>1037</v>
      </c>
      <c r="D519" s="35" t="s">
        <v>997</v>
      </c>
      <c r="E519" s="35" t="s">
        <v>1126</v>
      </c>
      <c r="F519" s="11">
        <v>0</v>
      </c>
      <c r="G519" s="11">
        <v>187473</v>
      </c>
      <c r="H519" s="11">
        <v>9779.32</v>
      </c>
      <c r="I519" s="11">
        <v>0</v>
      </c>
      <c r="J519" s="11">
        <v>0</v>
      </c>
      <c r="K519" s="11">
        <f t="shared" si="33"/>
        <v>197252.32</v>
      </c>
      <c r="L519" s="36">
        <v>0</v>
      </c>
      <c r="M519" s="11">
        <f t="shared" si="32"/>
        <v>197252.32</v>
      </c>
      <c r="N519" s="12">
        <v>0</v>
      </c>
      <c r="O519" s="25"/>
      <c r="P519" s="26">
        <v>0</v>
      </c>
      <c r="Q519" s="12">
        <v>188768.87969993716</v>
      </c>
      <c r="R519" s="12">
        <v>19559</v>
      </c>
      <c r="S519" s="27">
        <v>0</v>
      </c>
      <c r="T519" s="27">
        <v>0</v>
      </c>
      <c r="U519" s="11">
        <f t="shared" si="34"/>
        <v>208327.87969993716</v>
      </c>
      <c r="V519" s="11"/>
      <c r="W519" s="11">
        <f t="shared" si="35"/>
        <v>208327.87969993716</v>
      </c>
      <c r="X519" s="11">
        <v>0</v>
      </c>
      <c r="Y519" s="11">
        <v>0</v>
      </c>
      <c r="Z519" s="11">
        <v>0</v>
      </c>
      <c r="AA519" s="11">
        <v>0</v>
      </c>
      <c r="AB519" s="11">
        <v>0</v>
      </c>
      <c r="AC519" s="14">
        <v>2034</v>
      </c>
      <c r="AD519" s="42">
        <v>92.169616519174042</v>
      </c>
      <c r="AE519">
        <v>312</v>
      </c>
    </row>
    <row r="520" spans="1:31" x14ac:dyDescent="0.25">
      <c r="A520" s="35" t="s">
        <v>1038</v>
      </c>
      <c r="B520" s="35">
        <v>24</v>
      </c>
      <c r="C520" s="35" t="s">
        <v>1039</v>
      </c>
      <c r="D520" s="35" t="s">
        <v>997</v>
      </c>
      <c r="E520" s="35" t="s">
        <v>1126</v>
      </c>
      <c r="F520" s="11">
        <v>0</v>
      </c>
      <c r="G520" s="11">
        <v>1862248</v>
      </c>
      <c r="H520" s="11">
        <v>97142.09</v>
      </c>
      <c r="I520" s="11">
        <v>105963</v>
      </c>
      <c r="J520" s="11">
        <v>294455</v>
      </c>
      <c r="K520" s="11">
        <f t="shared" si="33"/>
        <v>2359808.09</v>
      </c>
      <c r="L520" s="36">
        <v>0</v>
      </c>
      <c r="M520" s="11">
        <f t="shared" si="32"/>
        <v>2359808.09</v>
      </c>
      <c r="N520" s="12">
        <v>0</v>
      </c>
      <c r="O520" s="25"/>
      <c r="P520" s="26">
        <v>0</v>
      </c>
      <c r="Q520" s="12">
        <v>1875120.5169995069</v>
      </c>
      <c r="R520" s="12">
        <v>194284</v>
      </c>
      <c r="S520" s="27">
        <v>130487</v>
      </c>
      <c r="T520" s="27">
        <v>294455</v>
      </c>
      <c r="U520" s="11">
        <f t="shared" si="34"/>
        <v>2494346.5169995069</v>
      </c>
      <c r="V520" s="11"/>
      <c r="W520" s="11">
        <f t="shared" si="35"/>
        <v>2494346.5169995069</v>
      </c>
      <c r="X520" s="11">
        <v>0</v>
      </c>
      <c r="Y520" s="11">
        <v>0</v>
      </c>
      <c r="Z520" s="11">
        <v>0</v>
      </c>
      <c r="AA520" s="11">
        <v>0</v>
      </c>
      <c r="AB520" s="11">
        <v>0</v>
      </c>
      <c r="AC520" s="14">
        <v>22446</v>
      </c>
      <c r="AD520" s="42">
        <v>100.80486500935579</v>
      </c>
      <c r="AE520">
        <v>252</v>
      </c>
    </row>
    <row r="521" spans="1:31" x14ac:dyDescent="0.25">
      <c r="A521" s="35" t="s">
        <v>1040</v>
      </c>
      <c r="B521" s="35">
        <v>24</v>
      </c>
      <c r="C521" s="35" t="s">
        <v>1041</v>
      </c>
      <c r="D521" s="35" t="s">
        <v>997</v>
      </c>
      <c r="E521" s="35" t="s">
        <v>1126</v>
      </c>
      <c r="F521" s="11">
        <v>0</v>
      </c>
      <c r="G521" s="11">
        <v>36938</v>
      </c>
      <c r="H521" s="11">
        <v>1926.83</v>
      </c>
      <c r="I521" s="11">
        <v>0</v>
      </c>
      <c r="J521" s="11">
        <v>0</v>
      </c>
      <c r="K521" s="11">
        <f t="shared" si="33"/>
        <v>38864.83</v>
      </c>
      <c r="L521" s="36">
        <v>0</v>
      </c>
      <c r="M521" s="11">
        <f t="shared" si="32"/>
        <v>38864.83</v>
      </c>
      <c r="N521" s="12">
        <v>0</v>
      </c>
      <c r="O521" s="25"/>
      <c r="P521" s="26">
        <v>0</v>
      </c>
      <c r="Q521" s="12">
        <v>37193.328523874254</v>
      </c>
      <c r="R521" s="12">
        <v>3854</v>
      </c>
      <c r="S521" s="27">
        <v>0</v>
      </c>
      <c r="T521" s="27">
        <v>0</v>
      </c>
      <c r="U521" s="11">
        <f t="shared" si="34"/>
        <v>41047.328523874254</v>
      </c>
      <c r="V521" s="11"/>
      <c r="W521" s="11">
        <f t="shared" si="35"/>
        <v>41047.328523874254</v>
      </c>
      <c r="X521" s="11">
        <v>0</v>
      </c>
      <c r="Y521" s="11">
        <v>0</v>
      </c>
      <c r="Z521" s="11">
        <v>0</v>
      </c>
      <c r="AA521" s="11">
        <v>0</v>
      </c>
      <c r="AB521" s="11">
        <v>0</v>
      </c>
      <c r="AC521" s="14">
        <v>5</v>
      </c>
      <c r="AD521" s="42">
        <v>7387.6</v>
      </c>
      <c r="AE521">
        <v>1</v>
      </c>
    </row>
    <row r="522" spans="1:31" x14ac:dyDescent="0.25">
      <c r="A522" s="35" t="s">
        <v>1042</v>
      </c>
      <c r="B522" s="35">
        <v>24</v>
      </c>
      <c r="C522" s="35" t="s">
        <v>1043</v>
      </c>
      <c r="D522" s="35" t="s">
        <v>997</v>
      </c>
      <c r="E522" s="35" t="s">
        <v>1126</v>
      </c>
      <c r="F522" s="11">
        <v>0</v>
      </c>
      <c r="G522" s="11">
        <v>754665</v>
      </c>
      <c r="H522" s="11">
        <v>39366.26</v>
      </c>
      <c r="I522" s="11">
        <v>29948</v>
      </c>
      <c r="J522" s="11">
        <v>4559</v>
      </c>
      <c r="K522" s="11">
        <f t="shared" si="33"/>
        <v>828538.26</v>
      </c>
      <c r="L522" s="36">
        <v>0</v>
      </c>
      <c r="M522" s="11">
        <f t="shared" si="32"/>
        <v>828538.26</v>
      </c>
      <c r="N522" s="12">
        <v>0</v>
      </c>
      <c r="O522" s="25"/>
      <c r="P522" s="26">
        <v>0</v>
      </c>
      <c r="Q522" s="12">
        <v>759881.51146433386</v>
      </c>
      <c r="R522" s="12">
        <v>78733</v>
      </c>
      <c r="S522" s="27">
        <v>36879</v>
      </c>
      <c r="T522" s="27">
        <v>4559</v>
      </c>
      <c r="U522" s="11">
        <f t="shared" si="34"/>
        <v>880052.51146433386</v>
      </c>
      <c r="V522" s="11"/>
      <c r="W522" s="11">
        <f t="shared" si="35"/>
        <v>880052.51146433386</v>
      </c>
      <c r="X522" s="11">
        <v>0</v>
      </c>
      <c r="Y522" s="11">
        <v>0</v>
      </c>
      <c r="Z522" s="11">
        <v>0</v>
      </c>
      <c r="AA522" s="11">
        <v>0</v>
      </c>
      <c r="AB522" s="11">
        <v>0</v>
      </c>
      <c r="AC522" s="14">
        <v>10866</v>
      </c>
      <c r="AD522" s="42">
        <v>72.627645867844649</v>
      </c>
      <c r="AE522">
        <v>457</v>
      </c>
    </row>
    <row r="523" spans="1:31" x14ac:dyDescent="0.25">
      <c r="A523" s="35" t="s">
        <v>1044</v>
      </c>
      <c r="B523" s="35">
        <v>21</v>
      </c>
      <c r="C523" s="35" t="s">
        <v>1045</v>
      </c>
      <c r="D523" s="35" t="s">
        <v>1046</v>
      </c>
      <c r="E523" s="35" t="s">
        <v>1126</v>
      </c>
      <c r="F523" s="11">
        <v>0</v>
      </c>
      <c r="G523" s="11">
        <v>1540591</v>
      </c>
      <c r="H523" s="11">
        <v>80363.210000000006</v>
      </c>
      <c r="I523" s="11">
        <v>0</v>
      </c>
      <c r="J523" s="11">
        <v>0</v>
      </c>
      <c r="K523" s="11">
        <f t="shared" si="33"/>
        <v>1620954.21</v>
      </c>
      <c r="L523" s="36">
        <v>0</v>
      </c>
      <c r="M523" s="11">
        <f t="shared" si="32"/>
        <v>1620954.21</v>
      </c>
      <c r="N523" s="12">
        <v>0</v>
      </c>
      <c r="O523" s="25"/>
      <c r="P523" s="26">
        <v>0</v>
      </c>
      <c r="Q523" s="12">
        <v>1551240.1100201409</v>
      </c>
      <c r="R523" s="12">
        <v>160726</v>
      </c>
      <c r="S523" s="27">
        <v>0</v>
      </c>
      <c r="T523" s="27">
        <v>0</v>
      </c>
      <c r="U523" s="11">
        <f t="shared" si="34"/>
        <v>1711966.1100201409</v>
      </c>
      <c r="V523" s="11"/>
      <c r="W523" s="11">
        <f t="shared" si="35"/>
        <v>1711966.1100201409</v>
      </c>
      <c r="X523" s="11">
        <v>0</v>
      </c>
      <c r="Y523" s="11">
        <v>0</v>
      </c>
      <c r="Z523" s="11">
        <v>0</v>
      </c>
      <c r="AA523" s="11">
        <v>0</v>
      </c>
      <c r="AB523" s="11">
        <v>0</v>
      </c>
      <c r="AC523" s="14">
        <v>13169</v>
      </c>
      <c r="AD523" s="42">
        <v>116.98617966436328</v>
      </c>
      <c r="AE523">
        <v>183</v>
      </c>
    </row>
    <row r="524" spans="1:31" x14ac:dyDescent="0.25">
      <c r="A524" s="35" t="s">
        <v>1047</v>
      </c>
      <c r="B524" s="35">
        <v>22</v>
      </c>
      <c r="C524" s="35" t="s">
        <v>1048</v>
      </c>
      <c r="D524" s="35" t="s">
        <v>1046</v>
      </c>
      <c r="E524" s="35" t="s">
        <v>1126</v>
      </c>
      <c r="F524" s="11">
        <v>0</v>
      </c>
      <c r="G524" s="11">
        <v>1788527</v>
      </c>
      <c r="H524" s="11">
        <v>93296.51</v>
      </c>
      <c r="I524" s="11">
        <v>0</v>
      </c>
      <c r="J524" s="11">
        <v>0</v>
      </c>
      <c r="K524" s="11">
        <f t="shared" si="33"/>
        <v>1881823.51</v>
      </c>
      <c r="L524" s="36">
        <v>0</v>
      </c>
      <c r="M524" s="11">
        <f t="shared" si="32"/>
        <v>1881823.51</v>
      </c>
      <c r="N524" s="12">
        <v>0</v>
      </c>
      <c r="O524" s="25"/>
      <c r="P524" s="26">
        <v>0</v>
      </c>
      <c r="Q524" s="12">
        <v>1800889.931366594</v>
      </c>
      <c r="R524" s="12">
        <v>186593</v>
      </c>
      <c r="S524" s="27">
        <v>0</v>
      </c>
      <c r="T524" s="27">
        <v>0</v>
      </c>
      <c r="U524" s="11">
        <f t="shared" si="34"/>
        <v>1987482.931366594</v>
      </c>
      <c r="V524" s="11"/>
      <c r="W524" s="11">
        <f t="shared" si="35"/>
        <v>1987482.931366594</v>
      </c>
      <c r="X524" s="11">
        <v>0</v>
      </c>
      <c r="Y524" s="11">
        <v>0</v>
      </c>
      <c r="Z524" s="11">
        <v>0</v>
      </c>
      <c r="AA524" s="11">
        <v>0</v>
      </c>
      <c r="AB524" s="11">
        <v>0</v>
      </c>
      <c r="AC524" s="14">
        <v>15393</v>
      </c>
      <c r="AD524" s="42">
        <v>116.19093094263626</v>
      </c>
      <c r="AE524">
        <v>187</v>
      </c>
    </row>
    <row r="525" spans="1:31" x14ac:dyDescent="0.25">
      <c r="A525" s="35" t="s">
        <v>1049</v>
      </c>
      <c r="B525" s="35">
        <v>21</v>
      </c>
      <c r="C525" s="35" t="s">
        <v>1050</v>
      </c>
      <c r="D525" s="35" t="s">
        <v>1046</v>
      </c>
      <c r="E525" s="35" t="s">
        <v>1126</v>
      </c>
      <c r="F525" s="11">
        <v>0</v>
      </c>
      <c r="G525" s="11">
        <v>2900712</v>
      </c>
      <c r="H525" s="11">
        <v>151312.4</v>
      </c>
      <c r="I525" s="11">
        <v>0</v>
      </c>
      <c r="J525" s="11">
        <v>0</v>
      </c>
      <c r="K525" s="11">
        <f t="shared" si="33"/>
        <v>3052024.4</v>
      </c>
      <c r="L525" s="36">
        <v>0</v>
      </c>
      <c r="M525" s="11">
        <f t="shared" si="32"/>
        <v>3052024.4</v>
      </c>
      <c r="N525" s="12">
        <v>0</v>
      </c>
      <c r="O525" s="25"/>
      <c r="P525" s="26">
        <v>0</v>
      </c>
      <c r="Q525" s="12">
        <v>2920762.7475538561</v>
      </c>
      <c r="R525" s="12">
        <v>302625</v>
      </c>
      <c r="S525" s="27">
        <v>0</v>
      </c>
      <c r="T525" s="27">
        <v>0</v>
      </c>
      <c r="U525" s="11">
        <f t="shared" si="34"/>
        <v>3223387.7475538561</v>
      </c>
      <c r="V525" s="11"/>
      <c r="W525" s="11">
        <f t="shared" si="35"/>
        <v>3223387.7475538561</v>
      </c>
      <c r="X525" s="11">
        <v>0</v>
      </c>
      <c r="Y525" s="11">
        <v>0</v>
      </c>
      <c r="Z525" s="11">
        <v>0</v>
      </c>
      <c r="AA525" s="11">
        <v>0</v>
      </c>
      <c r="AB525" s="11">
        <v>0</v>
      </c>
      <c r="AC525" s="14">
        <v>23983</v>
      </c>
      <c r="AD525" s="42">
        <v>120.94867197598299</v>
      </c>
      <c r="AE525">
        <v>164</v>
      </c>
    </row>
    <row r="526" spans="1:31" x14ac:dyDescent="0.25">
      <c r="A526" s="35" t="s">
        <v>1051</v>
      </c>
      <c r="B526" s="35">
        <v>20</v>
      </c>
      <c r="C526" s="35" t="s">
        <v>1052</v>
      </c>
      <c r="D526" s="35" t="s">
        <v>1046</v>
      </c>
      <c r="E526" s="35" t="s">
        <v>1127</v>
      </c>
      <c r="F526" s="11">
        <v>550283</v>
      </c>
      <c r="G526" s="11">
        <v>28640404</v>
      </c>
      <c r="H526" s="11">
        <v>1522699.6</v>
      </c>
      <c r="I526" s="11">
        <v>0</v>
      </c>
      <c r="J526" s="11">
        <v>0</v>
      </c>
      <c r="K526" s="11">
        <f t="shared" si="33"/>
        <v>30713386.600000001</v>
      </c>
      <c r="L526" s="36">
        <v>0</v>
      </c>
      <c r="M526" s="11">
        <f t="shared" si="32"/>
        <v>30713386.600000001</v>
      </c>
      <c r="N526" s="12">
        <v>0</v>
      </c>
      <c r="O526" s="25"/>
      <c r="P526" s="26">
        <v>0</v>
      </c>
      <c r="Q526" s="12">
        <v>29392463.35558464</v>
      </c>
      <c r="R526" s="12">
        <v>3045399</v>
      </c>
      <c r="S526" s="27">
        <v>0</v>
      </c>
      <c r="T526" s="27">
        <v>0</v>
      </c>
      <c r="U526" s="11">
        <f t="shared" si="34"/>
        <v>32437862.35558464</v>
      </c>
      <c r="V526" s="11"/>
      <c r="W526" s="11">
        <f t="shared" si="35"/>
        <v>32437862.35558464</v>
      </c>
      <c r="X526" s="11">
        <v>0</v>
      </c>
      <c r="Y526" s="11">
        <v>0</v>
      </c>
      <c r="Z526" s="11">
        <v>0</v>
      </c>
      <c r="AA526" s="11">
        <v>0</v>
      </c>
      <c r="AB526" s="11">
        <v>0</v>
      </c>
      <c r="AC526" s="14">
        <v>135407</v>
      </c>
      <c r="AD526" s="42">
        <v>215.57738521642159</v>
      </c>
      <c r="AE526">
        <v>58</v>
      </c>
    </row>
    <row r="527" spans="1:31" x14ac:dyDescent="0.25">
      <c r="A527" s="35" t="s">
        <v>1053</v>
      </c>
      <c r="B527" s="35">
        <v>22</v>
      </c>
      <c r="C527" s="35" t="s">
        <v>1054</v>
      </c>
      <c r="D527" s="35" t="s">
        <v>1046</v>
      </c>
      <c r="E527" s="35" t="s">
        <v>1126</v>
      </c>
      <c r="F527" s="11">
        <v>0</v>
      </c>
      <c r="G527" s="11">
        <v>755288</v>
      </c>
      <c r="H527" s="11">
        <v>39398.76</v>
      </c>
      <c r="I527" s="11">
        <v>0</v>
      </c>
      <c r="J527" s="11">
        <v>0</v>
      </c>
      <c r="K527" s="11">
        <f t="shared" si="33"/>
        <v>794686.76</v>
      </c>
      <c r="L527" s="36">
        <v>0</v>
      </c>
      <c r="M527" s="11">
        <f t="shared" si="32"/>
        <v>794686.76</v>
      </c>
      <c r="N527" s="12">
        <v>0</v>
      </c>
      <c r="O527" s="25"/>
      <c r="P527" s="26">
        <v>0</v>
      </c>
      <c r="Q527" s="12">
        <v>760508.81786073803</v>
      </c>
      <c r="R527" s="12">
        <v>78798</v>
      </c>
      <c r="S527" s="27">
        <v>0</v>
      </c>
      <c r="T527" s="27">
        <v>0</v>
      </c>
      <c r="U527" s="11">
        <f t="shared" si="34"/>
        <v>839306.81786073803</v>
      </c>
      <c r="V527" s="11"/>
      <c r="W527" s="11">
        <f t="shared" si="35"/>
        <v>839306.81786073803</v>
      </c>
      <c r="X527" s="11">
        <v>0</v>
      </c>
      <c r="Y527" s="11">
        <v>0</v>
      </c>
      <c r="Z527" s="11">
        <v>0</v>
      </c>
      <c r="AA527" s="11">
        <v>0</v>
      </c>
      <c r="AB527" s="11">
        <v>0</v>
      </c>
      <c r="AC527" s="14">
        <v>7699</v>
      </c>
      <c r="AD527" s="42">
        <v>98.102091180672815</v>
      </c>
      <c r="AE527">
        <v>269</v>
      </c>
    </row>
    <row r="528" spans="1:31" x14ac:dyDescent="0.25">
      <c r="A528" s="35" t="s">
        <v>1055</v>
      </c>
      <c r="B528" s="35">
        <v>21</v>
      </c>
      <c r="C528" s="35" t="s">
        <v>1056</v>
      </c>
      <c r="D528" s="35" t="s">
        <v>1046</v>
      </c>
      <c r="E528" s="35" t="s">
        <v>1126</v>
      </c>
      <c r="F528" s="11">
        <v>0</v>
      </c>
      <c r="G528" s="11">
        <v>490186</v>
      </c>
      <c r="H528" s="11">
        <v>25570.01</v>
      </c>
      <c r="I528" s="11">
        <v>0</v>
      </c>
      <c r="J528" s="11">
        <v>0</v>
      </c>
      <c r="K528" s="11">
        <f t="shared" si="33"/>
        <v>515756.01</v>
      </c>
      <c r="L528" s="36">
        <v>0</v>
      </c>
      <c r="M528" s="11">
        <f t="shared" si="32"/>
        <v>515756.01</v>
      </c>
      <c r="N528" s="12">
        <v>0</v>
      </c>
      <c r="O528" s="25"/>
      <c r="P528" s="26">
        <v>0</v>
      </c>
      <c r="Q528" s="12">
        <v>493574.33904932119</v>
      </c>
      <c r="R528" s="12">
        <v>51140</v>
      </c>
      <c r="S528" s="27">
        <v>0</v>
      </c>
      <c r="T528" s="27">
        <v>0</v>
      </c>
      <c r="U528" s="11">
        <f t="shared" si="34"/>
        <v>544714.33904932113</v>
      </c>
      <c r="V528" s="11"/>
      <c r="W528" s="11">
        <f t="shared" si="35"/>
        <v>544714.33904932113</v>
      </c>
      <c r="X528" s="11">
        <v>0</v>
      </c>
      <c r="Y528" s="11">
        <v>0</v>
      </c>
      <c r="Z528" s="11">
        <v>0</v>
      </c>
      <c r="AA528" s="11">
        <v>0</v>
      </c>
      <c r="AB528" s="11">
        <v>0</v>
      </c>
      <c r="AC528" s="14">
        <v>4393</v>
      </c>
      <c r="AD528" s="42">
        <v>111.58342818119736</v>
      </c>
      <c r="AE528">
        <v>199</v>
      </c>
    </row>
    <row r="529" spans="1:31" x14ac:dyDescent="0.25">
      <c r="A529" s="35" t="s">
        <v>1057</v>
      </c>
      <c r="B529" s="35">
        <v>20</v>
      </c>
      <c r="C529" s="35" t="s">
        <v>1058</v>
      </c>
      <c r="D529" s="35" t="s">
        <v>1046</v>
      </c>
      <c r="E529" s="35" t="s">
        <v>1126</v>
      </c>
      <c r="F529" s="11">
        <v>198827</v>
      </c>
      <c r="G529" s="11">
        <v>4115872</v>
      </c>
      <c r="H529" s="11">
        <v>225071.46</v>
      </c>
      <c r="I529" s="11">
        <v>0</v>
      </c>
      <c r="J529" s="11">
        <v>0</v>
      </c>
      <c r="K529" s="11">
        <f t="shared" si="33"/>
        <v>4539770.46</v>
      </c>
      <c r="L529" s="36">
        <v>0</v>
      </c>
      <c r="M529" s="11">
        <f t="shared" si="32"/>
        <v>4539770.46</v>
      </c>
      <c r="N529" s="12">
        <v>0</v>
      </c>
      <c r="O529" s="25"/>
      <c r="P529" s="26">
        <v>0</v>
      </c>
      <c r="Q529" s="12">
        <v>4344523.7259362098</v>
      </c>
      <c r="R529" s="12">
        <v>450143</v>
      </c>
      <c r="S529" s="27">
        <v>0</v>
      </c>
      <c r="T529" s="27">
        <v>0</v>
      </c>
      <c r="U529" s="11">
        <f t="shared" si="34"/>
        <v>4794666.7259362098</v>
      </c>
      <c r="V529" s="11"/>
      <c r="W529" s="11">
        <f t="shared" si="35"/>
        <v>4794666.7259362098</v>
      </c>
      <c r="X529" s="11">
        <v>0</v>
      </c>
      <c r="Y529" s="11">
        <v>0</v>
      </c>
      <c r="Z529" s="11">
        <v>0</v>
      </c>
      <c r="AA529" s="11">
        <v>0</v>
      </c>
      <c r="AB529" s="11">
        <v>0</v>
      </c>
      <c r="AC529" s="14">
        <v>22180</v>
      </c>
      <c r="AD529" s="42">
        <v>194.53106402164113</v>
      </c>
      <c r="AE529">
        <v>72</v>
      </c>
    </row>
    <row r="530" spans="1:31" x14ac:dyDescent="0.25">
      <c r="A530" s="35" t="s">
        <v>1059</v>
      </c>
      <c r="B530" s="35">
        <v>21</v>
      </c>
      <c r="C530" s="35" t="s">
        <v>1060</v>
      </c>
      <c r="D530" s="35" t="s">
        <v>1046</v>
      </c>
      <c r="E530" s="35" t="s">
        <v>1126</v>
      </c>
      <c r="F530" s="11">
        <v>0</v>
      </c>
      <c r="G530" s="11">
        <v>996188</v>
      </c>
      <c r="H530" s="11">
        <v>51965.04</v>
      </c>
      <c r="I530" s="11">
        <v>0</v>
      </c>
      <c r="J530" s="11">
        <v>0</v>
      </c>
      <c r="K530" s="11">
        <f t="shared" si="33"/>
        <v>1048153.04</v>
      </c>
      <c r="L530" s="36">
        <v>0</v>
      </c>
      <c r="M530" s="11">
        <f t="shared" si="32"/>
        <v>1048153.04</v>
      </c>
      <c r="N530" s="12">
        <v>0</v>
      </c>
      <c r="O530" s="25"/>
      <c r="P530" s="26">
        <v>0</v>
      </c>
      <c r="Q530" s="12">
        <v>1003074.0038860049</v>
      </c>
      <c r="R530" s="12">
        <v>103930</v>
      </c>
      <c r="S530" s="27">
        <v>0</v>
      </c>
      <c r="T530" s="27">
        <v>0</v>
      </c>
      <c r="U530" s="11">
        <f t="shared" si="34"/>
        <v>1107004.0038860049</v>
      </c>
      <c r="V530" s="11"/>
      <c r="W530" s="11">
        <f t="shared" si="35"/>
        <v>1107004.0038860049</v>
      </c>
      <c r="X530" s="11">
        <v>0</v>
      </c>
      <c r="Y530" s="11">
        <v>0</v>
      </c>
      <c r="Z530" s="11">
        <v>0</v>
      </c>
      <c r="AA530" s="11">
        <v>0</v>
      </c>
      <c r="AB530" s="11">
        <v>0</v>
      </c>
      <c r="AC530" s="14">
        <v>8335</v>
      </c>
      <c r="AD530" s="42">
        <v>119.51865626874626</v>
      </c>
      <c r="AE530">
        <v>171</v>
      </c>
    </row>
    <row r="531" spans="1:31" x14ac:dyDescent="0.25">
      <c r="A531" s="35" t="s">
        <v>1061</v>
      </c>
      <c r="B531" s="35">
        <v>22</v>
      </c>
      <c r="C531" s="35" t="s">
        <v>1062</v>
      </c>
      <c r="D531" s="35" t="s">
        <v>1046</v>
      </c>
      <c r="E531" s="35" t="s">
        <v>1126</v>
      </c>
      <c r="F531" s="11">
        <v>0</v>
      </c>
      <c r="G531" s="11">
        <v>19909229</v>
      </c>
      <c r="H531" s="11">
        <v>1038542.71</v>
      </c>
      <c r="I531" s="11">
        <v>0</v>
      </c>
      <c r="J531" s="11">
        <v>0</v>
      </c>
      <c r="K531" s="11">
        <f t="shared" si="33"/>
        <v>20947771.710000001</v>
      </c>
      <c r="L531" s="36">
        <v>0</v>
      </c>
      <c r="M531" s="11">
        <f t="shared" si="32"/>
        <v>20947771.710000001</v>
      </c>
      <c r="N531" s="12">
        <v>0</v>
      </c>
      <c r="O531" s="25"/>
      <c r="P531" s="26">
        <v>0</v>
      </c>
      <c r="Q531" s="12">
        <v>20046848.63430734</v>
      </c>
      <c r="R531" s="12">
        <v>2077085</v>
      </c>
      <c r="S531" s="27">
        <v>0</v>
      </c>
      <c r="T531" s="27">
        <v>0</v>
      </c>
      <c r="U531" s="11">
        <f t="shared" si="34"/>
        <v>22123933.63430734</v>
      </c>
      <c r="V531" s="11"/>
      <c r="W531" s="11">
        <f t="shared" si="35"/>
        <v>22123933.63430734</v>
      </c>
      <c r="X531" s="11">
        <v>0</v>
      </c>
      <c r="Y531" s="11">
        <v>0</v>
      </c>
      <c r="Z531" s="11">
        <v>0</v>
      </c>
      <c r="AA531" s="11">
        <v>0</v>
      </c>
      <c r="AB531" s="11">
        <v>0</v>
      </c>
      <c r="AC531" s="14">
        <v>43594</v>
      </c>
      <c r="AD531" s="42">
        <v>456.69654080836813</v>
      </c>
      <c r="AE531">
        <v>20</v>
      </c>
    </row>
    <row r="532" spans="1:31" x14ac:dyDescent="0.25">
      <c r="A532" s="35" t="s">
        <v>1063</v>
      </c>
      <c r="B532" s="35">
        <v>21</v>
      </c>
      <c r="C532" s="35" t="s">
        <v>1064</v>
      </c>
      <c r="D532" s="35" t="s">
        <v>1046</v>
      </c>
      <c r="E532" s="35" t="s">
        <v>1126</v>
      </c>
      <c r="F532" s="11">
        <v>0</v>
      </c>
      <c r="G532" s="11">
        <v>767600</v>
      </c>
      <c r="H532" s="11">
        <v>40041</v>
      </c>
      <c r="I532" s="11">
        <v>0</v>
      </c>
      <c r="J532" s="11">
        <v>0</v>
      </c>
      <c r="K532" s="11">
        <f t="shared" si="33"/>
        <v>807641</v>
      </c>
      <c r="L532" s="36">
        <v>0</v>
      </c>
      <c r="M532" s="11">
        <f t="shared" si="32"/>
        <v>807641</v>
      </c>
      <c r="N532" s="12">
        <v>0</v>
      </c>
      <c r="O532" s="25"/>
      <c r="P532" s="26">
        <v>0</v>
      </c>
      <c r="Q532" s="12">
        <v>772905.92276046018</v>
      </c>
      <c r="R532" s="12">
        <v>80082</v>
      </c>
      <c r="S532" s="27">
        <v>0</v>
      </c>
      <c r="T532" s="27">
        <v>0</v>
      </c>
      <c r="U532" s="11">
        <f t="shared" si="34"/>
        <v>852987.92276046018</v>
      </c>
      <c r="V532" s="11"/>
      <c r="W532" s="11">
        <f t="shared" si="35"/>
        <v>852987.92276046018</v>
      </c>
      <c r="X532" s="11">
        <v>0</v>
      </c>
      <c r="Y532" s="11">
        <v>0</v>
      </c>
      <c r="Z532" s="11">
        <v>0</v>
      </c>
      <c r="AA532" s="11">
        <v>0</v>
      </c>
      <c r="AB532" s="11">
        <v>0</v>
      </c>
      <c r="AC532" s="14">
        <v>7014</v>
      </c>
      <c r="AD532" s="42">
        <v>109.43826632449387</v>
      </c>
      <c r="AE532">
        <v>206</v>
      </c>
    </row>
    <row r="533" spans="1:31" x14ac:dyDescent="0.25">
      <c r="A533" s="35" t="s">
        <v>1065</v>
      </c>
      <c r="B533" s="35">
        <v>21</v>
      </c>
      <c r="C533" s="35" t="s">
        <v>1066</v>
      </c>
      <c r="D533" s="35" t="s">
        <v>1046</v>
      </c>
      <c r="E533" s="35" t="s">
        <v>1126</v>
      </c>
      <c r="F533" s="11">
        <v>0</v>
      </c>
      <c r="G533" s="11">
        <v>1303819</v>
      </c>
      <c r="H533" s="11">
        <v>68012.259999999995</v>
      </c>
      <c r="I533" s="11">
        <v>0</v>
      </c>
      <c r="J533" s="11">
        <v>0</v>
      </c>
      <c r="K533" s="11">
        <f t="shared" si="33"/>
        <v>1371831.26</v>
      </c>
      <c r="L533" s="36">
        <v>0</v>
      </c>
      <c r="M533" s="11">
        <f t="shared" si="32"/>
        <v>1371831.26</v>
      </c>
      <c r="N533" s="12">
        <v>0</v>
      </c>
      <c r="O533" s="25"/>
      <c r="P533" s="26">
        <v>0</v>
      </c>
      <c r="Q533" s="12">
        <v>1312831.4581912721</v>
      </c>
      <c r="R533" s="12">
        <v>136025</v>
      </c>
      <c r="S533" s="27">
        <v>0</v>
      </c>
      <c r="T533" s="27">
        <v>0</v>
      </c>
      <c r="U533" s="11">
        <f t="shared" si="34"/>
        <v>1448856.4581912721</v>
      </c>
      <c r="V533" s="11"/>
      <c r="W533" s="11">
        <f t="shared" si="35"/>
        <v>1448856.4581912721</v>
      </c>
      <c r="X533" s="11">
        <v>0</v>
      </c>
      <c r="Y533" s="11">
        <v>0</v>
      </c>
      <c r="Z533" s="11">
        <v>0</v>
      </c>
      <c r="AA533" s="11">
        <v>0</v>
      </c>
      <c r="AB533" s="11">
        <v>0</v>
      </c>
      <c r="AC533" s="14">
        <v>13617</v>
      </c>
      <c r="AD533" s="42">
        <v>95.749357420870965</v>
      </c>
      <c r="AE533">
        <v>283</v>
      </c>
    </row>
    <row r="534" spans="1:31" x14ac:dyDescent="0.25">
      <c r="A534" s="35" t="s">
        <v>1067</v>
      </c>
      <c r="B534" s="35">
        <v>22</v>
      </c>
      <c r="C534" s="35" t="s">
        <v>1068</v>
      </c>
      <c r="D534" s="35" t="s">
        <v>1046</v>
      </c>
      <c r="E534" s="35" t="s">
        <v>1126</v>
      </c>
      <c r="F534" s="11">
        <v>492063</v>
      </c>
      <c r="G534" s="11">
        <v>7285936</v>
      </c>
      <c r="H534" s="11">
        <v>405730.64</v>
      </c>
      <c r="I534" s="11">
        <v>0</v>
      </c>
      <c r="J534" s="11">
        <v>0</v>
      </c>
      <c r="K534" s="11">
        <f t="shared" si="33"/>
        <v>8183729.6399999997</v>
      </c>
      <c r="L534" s="36">
        <v>0</v>
      </c>
      <c r="M534" s="11">
        <f t="shared" si="32"/>
        <v>8183729.6399999997</v>
      </c>
      <c r="N534" s="12">
        <v>0</v>
      </c>
      <c r="O534" s="25"/>
      <c r="P534" s="26">
        <v>0</v>
      </c>
      <c r="Q534" s="12">
        <v>7831763.2807776667</v>
      </c>
      <c r="R534" s="12">
        <v>811461</v>
      </c>
      <c r="S534" s="27">
        <v>0</v>
      </c>
      <c r="T534" s="27">
        <v>0</v>
      </c>
      <c r="U534" s="11">
        <f t="shared" si="34"/>
        <v>8643224.2807776667</v>
      </c>
      <c r="V534" s="11"/>
      <c r="W534" s="11">
        <f t="shared" si="35"/>
        <v>8643224.2807776667</v>
      </c>
      <c r="X534" s="11">
        <v>0</v>
      </c>
      <c r="Y534" s="11">
        <v>0</v>
      </c>
      <c r="Z534" s="11">
        <v>0</v>
      </c>
      <c r="AA534" s="11">
        <v>0</v>
      </c>
      <c r="AB534" s="11">
        <v>0</v>
      </c>
      <c r="AC534" s="14">
        <v>54936</v>
      </c>
      <c r="AD534" s="42">
        <v>141.58291466433667</v>
      </c>
      <c r="AE534">
        <v>126</v>
      </c>
    </row>
    <row r="535" spans="1:31" x14ac:dyDescent="0.25">
      <c r="A535" s="35" t="s">
        <v>1069</v>
      </c>
      <c r="B535" s="35">
        <v>22</v>
      </c>
      <c r="C535" s="35" t="s">
        <v>1070</v>
      </c>
      <c r="D535" s="35" t="s">
        <v>1046</v>
      </c>
      <c r="E535" s="35" t="s">
        <v>1126</v>
      </c>
      <c r="F535" s="11">
        <v>152975</v>
      </c>
      <c r="G535" s="11">
        <v>3855998</v>
      </c>
      <c r="H535" s="11">
        <v>209123.6</v>
      </c>
      <c r="I535" s="11">
        <v>0</v>
      </c>
      <c r="J535" s="11">
        <v>0</v>
      </c>
      <c r="K535" s="11">
        <f t="shared" si="33"/>
        <v>4218096.5999999996</v>
      </c>
      <c r="L535" s="36">
        <v>0</v>
      </c>
      <c r="M535" s="11">
        <f t="shared" si="32"/>
        <v>4218096.5999999996</v>
      </c>
      <c r="N535" s="12">
        <v>0</v>
      </c>
      <c r="O535" s="25"/>
      <c r="P535" s="26">
        <v>0</v>
      </c>
      <c r="Q535" s="12">
        <v>4036684.439664891</v>
      </c>
      <c r="R535" s="12">
        <v>418247</v>
      </c>
      <c r="S535" s="27">
        <v>0</v>
      </c>
      <c r="T535" s="27">
        <v>0</v>
      </c>
      <c r="U535" s="11">
        <f t="shared" si="34"/>
        <v>4454931.439664891</v>
      </c>
      <c r="V535" s="11"/>
      <c r="W535" s="11">
        <f t="shared" si="35"/>
        <v>4454931.439664891</v>
      </c>
      <c r="X535" s="11">
        <v>0</v>
      </c>
      <c r="Y535" s="11">
        <v>0</v>
      </c>
      <c r="Z535" s="11">
        <v>0</v>
      </c>
      <c r="AA535" s="11">
        <v>0</v>
      </c>
      <c r="AB535" s="11">
        <v>0</v>
      </c>
      <c r="AC535" s="14">
        <v>29911</v>
      </c>
      <c r="AD535" s="42">
        <v>134.03005583230251</v>
      </c>
      <c r="AE535">
        <v>137</v>
      </c>
    </row>
    <row r="536" spans="1:31" x14ac:dyDescent="0.25">
      <c r="A536" s="35" t="s">
        <v>1071</v>
      </c>
      <c r="B536" s="35">
        <v>20</v>
      </c>
      <c r="C536" s="35" t="s">
        <v>1072</v>
      </c>
      <c r="D536" s="35" t="s">
        <v>1046</v>
      </c>
      <c r="E536" s="35" t="s">
        <v>1126</v>
      </c>
      <c r="F536" s="11">
        <v>3453</v>
      </c>
      <c r="G536" s="11">
        <v>2438528</v>
      </c>
      <c r="H536" s="11">
        <v>127383.21</v>
      </c>
      <c r="I536" s="11">
        <v>0</v>
      </c>
      <c r="J536" s="11">
        <v>0</v>
      </c>
      <c r="K536" s="11">
        <f t="shared" si="33"/>
        <v>2569364.21</v>
      </c>
      <c r="L536" s="36">
        <v>0</v>
      </c>
      <c r="M536" s="11">
        <f t="shared" si="32"/>
        <v>2569364.21</v>
      </c>
      <c r="N536" s="12">
        <v>0</v>
      </c>
      <c r="O536" s="25"/>
      <c r="P536" s="26">
        <v>0</v>
      </c>
      <c r="Q536" s="12">
        <v>2458860.8365926412</v>
      </c>
      <c r="R536" s="12">
        <v>254766</v>
      </c>
      <c r="S536" s="27">
        <v>0</v>
      </c>
      <c r="T536" s="27">
        <v>0</v>
      </c>
      <c r="U536" s="11">
        <f t="shared" si="34"/>
        <v>2713626.8365926412</v>
      </c>
      <c r="V536" s="11"/>
      <c r="W536" s="11">
        <f t="shared" si="35"/>
        <v>2713626.8365926412</v>
      </c>
      <c r="X536" s="11">
        <v>0</v>
      </c>
      <c r="Y536" s="11">
        <v>0</v>
      </c>
      <c r="Z536" s="11">
        <v>0</v>
      </c>
      <c r="AA536" s="11">
        <v>0</v>
      </c>
      <c r="AB536" s="11">
        <v>0</v>
      </c>
      <c r="AC536" s="14">
        <v>22432</v>
      </c>
      <c r="AD536" s="42">
        <v>108.86149251069899</v>
      </c>
      <c r="AE536">
        <v>207</v>
      </c>
    </row>
    <row r="537" spans="1:31" x14ac:dyDescent="0.25">
      <c r="A537" s="35" t="s">
        <v>1073</v>
      </c>
      <c r="B537" s="35">
        <v>21</v>
      </c>
      <c r="C537" s="35" t="s">
        <v>1074</v>
      </c>
      <c r="D537" s="35" t="s">
        <v>1046</v>
      </c>
      <c r="E537" s="35" t="s">
        <v>1126</v>
      </c>
      <c r="F537" s="11">
        <v>0</v>
      </c>
      <c r="G537" s="11">
        <v>1084086</v>
      </c>
      <c r="H537" s="11">
        <v>56550.14</v>
      </c>
      <c r="I537" s="11">
        <v>0</v>
      </c>
      <c r="J537" s="11">
        <v>0</v>
      </c>
      <c r="K537" s="11">
        <f t="shared" si="33"/>
        <v>1140636.1399999999</v>
      </c>
      <c r="L537" s="36">
        <v>0</v>
      </c>
      <c r="M537" s="11">
        <f t="shared" si="32"/>
        <v>1140636.1399999999</v>
      </c>
      <c r="N537" s="12">
        <v>0</v>
      </c>
      <c r="O537" s="25"/>
      <c r="P537" s="26">
        <v>0</v>
      </c>
      <c r="Q537" s="12">
        <v>1091579.5859584371</v>
      </c>
      <c r="R537" s="12">
        <v>113100</v>
      </c>
      <c r="S537" s="27">
        <v>0</v>
      </c>
      <c r="T537" s="27">
        <v>0</v>
      </c>
      <c r="U537" s="11">
        <f t="shared" si="34"/>
        <v>1204679.5859584371</v>
      </c>
      <c r="V537" s="11"/>
      <c r="W537" s="11">
        <f t="shared" si="35"/>
        <v>1204679.5859584371</v>
      </c>
      <c r="X537" s="11">
        <v>0</v>
      </c>
      <c r="Y537" s="11">
        <v>0</v>
      </c>
      <c r="Z537" s="11">
        <v>0</v>
      </c>
      <c r="AA537" s="11">
        <v>0</v>
      </c>
      <c r="AB537" s="11">
        <v>0</v>
      </c>
      <c r="AC537" s="14">
        <v>13911</v>
      </c>
      <c r="AD537" s="42">
        <v>77.930127237438001</v>
      </c>
      <c r="AE537">
        <v>420</v>
      </c>
    </row>
    <row r="538" spans="1:31" x14ac:dyDescent="0.25">
      <c r="A538" s="35" t="s">
        <v>1075</v>
      </c>
      <c r="B538" s="35">
        <v>22</v>
      </c>
      <c r="C538" s="35" t="s">
        <v>1076</v>
      </c>
      <c r="D538" s="35" t="s">
        <v>1046</v>
      </c>
      <c r="E538" s="35" t="s">
        <v>1126</v>
      </c>
      <c r="F538" s="11">
        <v>0</v>
      </c>
      <c r="G538" s="11">
        <v>2227587</v>
      </c>
      <c r="H538" s="11">
        <v>116199.59</v>
      </c>
      <c r="I538" s="11">
        <v>0</v>
      </c>
      <c r="J538" s="11">
        <v>0</v>
      </c>
      <c r="K538" s="11">
        <f t="shared" si="33"/>
        <v>2343786.59</v>
      </c>
      <c r="L538" s="36">
        <v>0</v>
      </c>
      <c r="M538" s="11">
        <f t="shared" si="32"/>
        <v>2343786.59</v>
      </c>
      <c r="N538" s="12">
        <v>0</v>
      </c>
      <c r="O538" s="25"/>
      <c r="P538" s="26">
        <v>0</v>
      </c>
      <c r="Q538" s="12">
        <v>2242984.8694166299</v>
      </c>
      <c r="R538" s="12">
        <v>232399</v>
      </c>
      <c r="S538" s="27">
        <v>0</v>
      </c>
      <c r="T538" s="27">
        <v>0</v>
      </c>
      <c r="U538" s="11">
        <f t="shared" si="34"/>
        <v>2475383.8694166299</v>
      </c>
      <c r="V538" s="11"/>
      <c r="W538" s="11">
        <f t="shared" si="35"/>
        <v>2475383.8694166299</v>
      </c>
      <c r="X538" s="11">
        <v>0</v>
      </c>
      <c r="Y538" s="11">
        <v>0</v>
      </c>
      <c r="Z538" s="11">
        <v>0</v>
      </c>
      <c r="AA538" s="11">
        <v>0</v>
      </c>
      <c r="AB538" s="11">
        <v>0</v>
      </c>
      <c r="AC538" s="14">
        <v>24676</v>
      </c>
      <c r="AD538" s="42">
        <v>90.273423569460206</v>
      </c>
      <c r="AE538">
        <v>323</v>
      </c>
    </row>
    <row r="539" spans="1:31" x14ac:dyDescent="0.25">
      <c r="A539" s="35" t="s">
        <v>1077</v>
      </c>
      <c r="B539" s="35">
        <v>21</v>
      </c>
      <c r="C539" s="35" t="s">
        <v>256</v>
      </c>
      <c r="D539" s="35" t="s">
        <v>1046</v>
      </c>
      <c r="E539" s="35" t="s">
        <v>1126</v>
      </c>
      <c r="F539" s="11">
        <v>0</v>
      </c>
      <c r="G539" s="11">
        <v>1753357</v>
      </c>
      <c r="H539" s="11">
        <v>91461.91</v>
      </c>
      <c r="I539" s="11">
        <v>0</v>
      </c>
      <c r="J539" s="11">
        <v>0</v>
      </c>
      <c r="K539" s="11">
        <f t="shared" si="33"/>
        <v>1844818.91</v>
      </c>
      <c r="L539" s="36">
        <v>0</v>
      </c>
      <c r="M539" s="11">
        <f t="shared" si="32"/>
        <v>1844818.91</v>
      </c>
      <c r="N539" s="12">
        <v>0</v>
      </c>
      <c r="O539" s="25"/>
      <c r="P539" s="26">
        <v>0</v>
      </c>
      <c r="Q539" s="12">
        <v>1765476.8238842003</v>
      </c>
      <c r="R539" s="12">
        <v>182924</v>
      </c>
      <c r="S539" s="27">
        <v>0</v>
      </c>
      <c r="T539" s="27">
        <v>0</v>
      </c>
      <c r="U539" s="11">
        <f t="shared" si="34"/>
        <v>1948400.8238842003</v>
      </c>
      <c r="V539" s="11"/>
      <c r="W539" s="11">
        <f t="shared" si="35"/>
        <v>1948400.8238842003</v>
      </c>
      <c r="X539" s="11">
        <v>0</v>
      </c>
      <c r="Y539" s="11">
        <v>0</v>
      </c>
      <c r="Z539" s="11">
        <v>0</v>
      </c>
      <c r="AA539" s="11">
        <v>0</v>
      </c>
      <c r="AB539" s="11">
        <v>0</v>
      </c>
      <c r="AC539" s="14">
        <v>16979</v>
      </c>
      <c r="AD539" s="42">
        <v>103.26621120207315</v>
      </c>
      <c r="AE539">
        <v>239</v>
      </c>
    </row>
    <row r="540" spans="1:31" x14ac:dyDescent="0.25">
      <c r="A540" s="35" t="s">
        <v>1078</v>
      </c>
      <c r="B540" s="35">
        <v>21</v>
      </c>
      <c r="C540" s="35" t="s">
        <v>1079</v>
      </c>
      <c r="D540" s="35" t="s">
        <v>1046</v>
      </c>
      <c r="E540" s="35" t="s">
        <v>1126</v>
      </c>
      <c r="F540" s="11">
        <v>0</v>
      </c>
      <c r="G540" s="11">
        <v>3023257</v>
      </c>
      <c r="H540" s="11">
        <v>157704.82999999999</v>
      </c>
      <c r="I540" s="11">
        <v>0</v>
      </c>
      <c r="J540" s="11">
        <v>0</v>
      </c>
      <c r="K540" s="11">
        <f t="shared" si="33"/>
        <v>3180961.83</v>
      </c>
      <c r="L540" s="36">
        <v>0</v>
      </c>
      <c r="M540" s="11">
        <f t="shared" si="32"/>
        <v>3180961.83</v>
      </c>
      <c r="N540" s="12">
        <v>0</v>
      </c>
      <c r="O540" s="25"/>
      <c r="P540" s="26">
        <v>0</v>
      </c>
      <c r="Q540" s="12">
        <v>3044154.8219476556</v>
      </c>
      <c r="R540" s="12">
        <v>315410</v>
      </c>
      <c r="S540" s="27">
        <v>0</v>
      </c>
      <c r="T540" s="27">
        <v>0</v>
      </c>
      <c r="U540" s="11">
        <f t="shared" si="34"/>
        <v>3359564.8219476556</v>
      </c>
      <c r="V540" s="11"/>
      <c r="W540" s="11">
        <f t="shared" si="35"/>
        <v>3359564.8219476556</v>
      </c>
      <c r="X540" s="11">
        <v>0</v>
      </c>
      <c r="Y540" s="11">
        <v>0</v>
      </c>
      <c r="Z540" s="11">
        <v>0</v>
      </c>
      <c r="AA540" s="11">
        <v>0</v>
      </c>
      <c r="AB540" s="11">
        <v>0</v>
      </c>
      <c r="AC540" s="14">
        <v>22526</v>
      </c>
      <c r="AD540" s="42">
        <v>134.21188848441801</v>
      </c>
      <c r="AE540">
        <v>136</v>
      </c>
    </row>
    <row r="541" spans="1:31" x14ac:dyDescent="0.25">
      <c r="A541" s="35" t="s">
        <v>1080</v>
      </c>
      <c r="B541" s="35">
        <v>20</v>
      </c>
      <c r="C541" s="35" t="s">
        <v>563</v>
      </c>
      <c r="D541" s="35" t="s">
        <v>1046</v>
      </c>
      <c r="E541" s="35" t="s">
        <v>1126</v>
      </c>
      <c r="F541" s="11">
        <v>0</v>
      </c>
      <c r="G541" s="11">
        <v>6137868</v>
      </c>
      <c r="H541" s="11">
        <v>320175.03000000003</v>
      </c>
      <c r="I541" s="11">
        <v>0</v>
      </c>
      <c r="J541" s="11">
        <v>0</v>
      </c>
      <c r="K541" s="11">
        <f t="shared" si="33"/>
        <v>6458043.0300000003</v>
      </c>
      <c r="L541" s="36">
        <v>0</v>
      </c>
      <c r="M541" s="11">
        <f t="shared" si="32"/>
        <v>6458043.0300000003</v>
      </c>
      <c r="N541" s="12">
        <v>0</v>
      </c>
      <c r="O541" s="25"/>
      <c r="P541" s="26">
        <v>0</v>
      </c>
      <c r="Q541" s="12">
        <v>6180295.1150624026</v>
      </c>
      <c r="R541" s="12">
        <v>640350</v>
      </c>
      <c r="S541" s="27">
        <v>0</v>
      </c>
      <c r="T541" s="27">
        <v>0</v>
      </c>
      <c r="U541" s="11">
        <f t="shared" si="34"/>
        <v>6820645.1150624026</v>
      </c>
      <c r="V541" s="11"/>
      <c r="W541" s="11">
        <f t="shared" si="35"/>
        <v>6820645.1150624026</v>
      </c>
      <c r="X541" s="11">
        <v>0</v>
      </c>
      <c r="Y541" s="11">
        <v>0</v>
      </c>
      <c r="Z541" s="11">
        <v>0</v>
      </c>
      <c r="AA541" s="11">
        <v>0</v>
      </c>
      <c r="AB541" s="11">
        <v>0</v>
      </c>
      <c r="AC541" s="14">
        <v>59800</v>
      </c>
      <c r="AD541" s="42">
        <v>102.63993311036789</v>
      </c>
      <c r="AE541">
        <v>244</v>
      </c>
    </row>
    <row r="542" spans="1:31" x14ac:dyDescent="0.25">
      <c r="A542" s="35" t="s">
        <v>1081</v>
      </c>
      <c r="B542" s="35">
        <v>21</v>
      </c>
      <c r="C542" s="35" t="s">
        <v>1082</v>
      </c>
      <c r="D542" s="35" t="s">
        <v>1046</v>
      </c>
      <c r="E542" s="35" t="s">
        <v>1126</v>
      </c>
      <c r="F542" s="11">
        <v>0</v>
      </c>
      <c r="G542" s="11">
        <v>3073326</v>
      </c>
      <c r="H542" s="11">
        <v>160316.62</v>
      </c>
      <c r="I542" s="11">
        <v>0</v>
      </c>
      <c r="J542" s="11">
        <v>0</v>
      </c>
      <c r="K542" s="11">
        <f t="shared" si="33"/>
        <v>3233642.62</v>
      </c>
      <c r="L542" s="36">
        <v>0</v>
      </c>
      <c r="M542" s="11">
        <f t="shared" si="32"/>
        <v>3233642.62</v>
      </c>
      <c r="N542" s="12">
        <v>0</v>
      </c>
      <c r="O542" s="25"/>
      <c r="P542" s="26">
        <v>0</v>
      </c>
      <c r="Q542" s="12">
        <v>3094569.916588997</v>
      </c>
      <c r="R542" s="12">
        <v>320633</v>
      </c>
      <c r="S542" s="27">
        <v>0</v>
      </c>
      <c r="T542" s="27">
        <v>0</v>
      </c>
      <c r="U542" s="11">
        <f t="shared" si="34"/>
        <v>3415202.916588997</v>
      </c>
      <c r="V542" s="11"/>
      <c r="W542" s="11">
        <f t="shared" si="35"/>
        <v>3415202.916588997</v>
      </c>
      <c r="X542" s="11">
        <v>0</v>
      </c>
      <c r="Y542" s="11">
        <v>0</v>
      </c>
      <c r="Z542" s="11">
        <v>0</v>
      </c>
      <c r="AA542" s="11">
        <v>0</v>
      </c>
      <c r="AB542" s="11">
        <v>0</v>
      </c>
      <c r="AC542" s="14">
        <v>30754</v>
      </c>
      <c r="AD542" s="42">
        <v>99.932561618000904</v>
      </c>
      <c r="AE542">
        <v>260</v>
      </c>
    </row>
    <row r="543" spans="1:31" x14ac:dyDescent="0.25">
      <c r="A543" s="35" t="s">
        <v>1083</v>
      </c>
      <c r="B543" s="35">
        <v>22</v>
      </c>
      <c r="C543" s="35" t="s">
        <v>1084</v>
      </c>
      <c r="D543" s="35" t="s">
        <v>1046</v>
      </c>
      <c r="E543" s="35" t="s">
        <v>1126</v>
      </c>
      <c r="F543" s="11">
        <v>19172</v>
      </c>
      <c r="G543" s="11">
        <v>172317</v>
      </c>
      <c r="H543" s="11">
        <v>9988.81</v>
      </c>
      <c r="I543" s="11">
        <v>0</v>
      </c>
      <c r="J543" s="11">
        <v>0</v>
      </c>
      <c r="K543" s="11">
        <f t="shared" si="33"/>
        <v>201477.81</v>
      </c>
      <c r="L543" s="36">
        <v>0</v>
      </c>
      <c r="M543" s="11">
        <f t="shared" si="32"/>
        <v>201477.81</v>
      </c>
      <c r="N543" s="12">
        <v>0</v>
      </c>
      <c r="O543" s="25"/>
      <c r="P543" s="26">
        <v>0</v>
      </c>
      <c r="Q543" s="12">
        <v>192812.63971271203</v>
      </c>
      <c r="R543" s="12">
        <v>19978</v>
      </c>
      <c r="S543" s="27">
        <v>0</v>
      </c>
      <c r="T543" s="27">
        <v>0</v>
      </c>
      <c r="U543" s="11">
        <f t="shared" si="34"/>
        <v>212790.63971271203</v>
      </c>
      <c r="V543" s="11"/>
      <c r="W543" s="11">
        <f t="shared" si="35"/>
        <v>212790.63971271203</v>
      </c>
      <c r="X543" s="11">
        <v>0</v>
      </c>
      <c r="Y543" s="11">
        <v>0</v>
      </c>
      <c r="Z543" s="11">
        <v>0</v>
      </c>
      <c r="AA543" s="11">
        <v>0</v>
      </c>
      <c r="AB543" s="11">
        <v>0</v>
      </c>
      <c r="AC543" s="14">
        <v>1405</v>
      </c>
      <c r="AD543" s="42">
        <v>136.29110320284698</v>
      </c>
      <c r="AE543">
        <v>134</v>
      </c>
    </row>
    <row r="544" spans="1:31" x14ac:dyDescent="0.25">
      <c r="A544" s="35" t="s">
        <v>1085</v>
      </c>
      <c r="B544" s="35">
        <v>24</v>
      </c>
      <c r="C544" s="35" t="s">
        <v>1086</v>
      </c>
      <c r="D544" s="35" t="s">
        <v>1087</v>
      </c>
      <c r="E544" s="35" t="s">
        <v>1126</v>
      </c>
      <c r="F544" s="11">
        <v>0</v>
      </c>
      <c r="G544" s="11">
        <v>350511</v>
      </c>
      <c r="H544" s="11">
        <v>18284.02</v>
      </c>
      <c r="I544" s="11">
        <v>39735</v>
      </c>
      <c r="J544" s="11">
        <v>0</v>
      </c>
      <c r="K544" s="11">
        <f t="shared" si="33"/>
        <v>408530.02</v>
      </c>
      <c r="L544" s="36">
        <v>0</v>
      </c>
      <c r="M544" s="11">
        <f t="shared" si="32"/>
        <v>408530.02</v>
      </c>
      <c r="N544" s="12">
        <v>0</v>
      </c>
      <c r="O544" s="25"/>
      <c r="P544" s="26">
        <v>0</v>
      </c>
      <c r="Q544" s="12">
        <v>352933.85603529401</v>
      </c>
      <c r="R544" s="12">
        <v>36568</v>
      </c>
      <c r="S544" s="27">
        <v>48931</v>
      </c>
      <c r="T544" s="27">
        <v>0</v>
      </c>
      <c r="U544" s="11">
        <f t="shared" si="34"/>
        <v>438432.85603529401</v>
      </c>
      <c r="V544" s="11"/>
      <c r="W544" s="11">
        <f t="shared" si="35"/>
        <v>438432.85603529401</v>
      </c>
      <c r="X544" s="11">
        <v>0</v>
      </c>
      <c r="Y544" s="11">
        <v>0</v>
      </c>
      <c r="Z544" s="11">
        <v>0</v>
      </c>
      <c r="AA544" s="11">
        <v>0</v>
      </c>
      <c r="AB544" s="11">
        <v>0</v>
      </c>
      <c r="AC544" s="14">
        <v>5423</v>
      </c>
      <c r="AD544" s="42">
        <v>71.96127604646874</v>
      </c>
      <c r="AE544">
        <v>465</v>
      </c>
    </row>
    <row r="545" spans="1:31" x14ac:dyDescent="0.25">
      <c r="A545" s="35" t="s">
        <v>1088</v>
      </c>
      <c r="B545" s="35">
        <v>23</v>
      </c>
      <c r="C545" s="35" t="s">
        <v>1089</v>
      </c>
      <c r="D545" s="35" t="s">
        <v>1087</v>
      </c>
      <c r="E545" s="35" t="s">
        <v>1126</v>
      </c>
      <c r="F545" s="11">
        <v>0</v>
      </c>
      <c r="G545" s="11">
        <v>225747</v>
      </c>
      <c r="H545" s="11">
        <v>11775.84</v>
      </c>
      <c r="I545" s="11">
        <v>0</v>
      </c>
      <c r="J545" s="11">
        <v>0</v>
      </c>
      <c r="K545" s="11">
        <f t="shared" si="33"/>
        <v>237522.84</v>
      </c>
      <c r="L545" s="36">
        <v>0</v>
      </c>
      <c r="M545" s="11">
        <f t="shared" si="32"/>
        <v>237522.84</v>
      </c>
      <c r="N545" s="12">
        <v>0</v>
      </c>
      <c r="O545" s="25"/>
      <c r="P545" s="26">
        <v>0</v>
      </c>
      <c r="Q545" s="12">
        <v>227307.44312845962</v>
      </c>
      <c r="R545" s="12">
        <v>23552</v>
      </c>
      <c r="S545" s="27">
        <v>0</v>
      </c>
      <c r="T545" s="27">
        <v>0</v>
      </c>
      <c r="U545" s="11">
        <f t="shared" si="34"/>
        <v>250859.44312845962</v>
      </c>
      <c r="V545" s="11"/>
      <c r="W545" s="11">
        <f t="shared" si="35"/>
        <v>250859.44312845962</v>
      </c>
      <c r="X545" s="11">
        <v>0</v>
      </c>
      <c r="Y545" s="11">
        <v>0</v>
      </c>
      <c r="Z545" s="11">
        <v>0</v>
      </c>
      <c r="AA545" s="11">
        <v>0</v>
      </c>
      <c r="AB545" s="11">
        <v>0</v>
      </c>
      <c r="AC545" s="14">
        <v>2337</v>
      </c>
      <c r="AD545" s="42">
        <v>96.596919127086011</v>
      </c>
      <c r="AE545">
        <v>274</v>
      </c>
    </row>
    <row r="546" spans="1:31" x14ac:dyDescent="0.25">
      <c r="A546" s="35" t="s">
        <v>1090</v>
      </c>
      <c r="B546" s="35">
        <v>24</v>
      </c>
      <c r="C546" s="35" t="s">
        <v>1091</v>
      </c>
      <c r="D546" s="35" t="s">
        <v>1087</v>
      </c>
      <c r="E546" s="35" t="s">
        <v>1126</v>
      </c>
      <c r="F546" s="11">
        <v>0</v>
      </c>
      <c r="G546" s="11">
        <v>476140</v>
      </c>
      <c r="H546" s="11">
        <v>24837.31</v>
      </c>
      <c r="I546" s="11">
        <v>3430</v>
      </c>
      <c r="J546" s="11">
        <v>0</v>
      </c>
      <c r="K546" s="11">
        <f t="shared" si="33"/>
        <v>504407.31</v>
      </c>
      <c r="L546" s="36">
        <v>0</v>
      </c>
      <c r="M546" s="11">
        <f t="shared" si="32"/>
        <v>504407.31</v>
      </c>
      <c r="N546" s="12">
        <v>0</v>
      </c>
      <c r="O546" s="25"/>
      <c r="P546" s="26">
        <v>0</v>
      </c>
      <c r="Q546" s="12">
        <v>479431.24812814686</v>
      </c>
      <c r="R546" s="12">
        <v>49675</v>
      </c>
      <c r="S546" s="27">
        <v>4224</v>
      </c>
      <c r="T546" s="27">
        <v>0</v>
      </c>
      <c r="U546" s="11">
        <f t="shared" si="34"/>
        <v>533330.24812814686</v>
      </c>
      <c r="V546" s="11"/>
      <c r="W546" s="11">
        <f t="shared" si="35"/>
        <v>533330.24812814686</v>
      </c>
      <c r="X546" s="11">
        <v>0</v>
      </c>
      <c r="Y546" s="11">
        <v>0</v>
      </c>
      <c r="Z546" s="11">
        <v>0</v>
      </c>
      <c r="AA546" s="11">
        <v>0</v>
      </c>
      <c r="AB546" s="11">
        <v>0</v>
      </c>
      <c r="AC546" s="14">
        <v>2521</v>
      </c>
      <c r="AD546" s="42">
        <v>190.2300674335581</v>
      </c>
      <c r="AE546">
        <v>78</v>
      </c>
    </row>
    <row r="547" spans="1:31" x14ac:dyDescent="0.25">
      <c r="A547" s="35" t="s">
        <v>1092</v>
      </c>
      <c r="B547" s="35">
        <v>24</v>
      </c>
      <c r="C547" s="35" t="s">
        <v>1093</v>
      </c>
      <c r="D547" s="35" t="s">
        <v>1087</v>
      </c>
      <c r="E547" s="35" t="s">
        <v>1126</v>
      </c>
      <c r="F547" s="11">
        <v>0</v>
      </c>
      <c r="G547" s="11">
        <v>2930536</v>
      </c>
      <c r="H547" s="11">
        <v>152868.14000000001</v>
      </c>
      <c r="I547" s="11">
        <v>14854</v>
      </c>
      <c r="J547" s="11">
        <v>0</v>
      </c>
      <c r="K547" s="11">
        <f t="shared" si="33"/>
        <v>3098258.14</v>
      </c>
      <c r="L547" s="36">
        <v>0</v>
      </c>
      <c r="M547" s="11">
        <f t="shared" si="32"/>
        <v>3098258.14</v>
      </c>
      <c r="N547" s="12">
        <v>0</v>
      </c>
      <c r="O547" s="25"/>
      <c r="P547" s="26">
        <v>0</v>
      </c>
      <c r="Q547" s="12">
        <v>2950792.9015929494</v>
      </c>
      <c r="R547" s="12">
        <v>305736</v>
      </c>
      <c r="S547" s="27">
        <v>18292</v>
      </c>
      <c r="T547" s="27">
        <v>0</v>
      </c>
      <c r="U547" s="11">
        <f t="shared" si="34"/>
        <v>3274820.9015929494</v>
      </c>
      <c r="V547" s="11"/>
      <c r="W547" s="11">
        <f t="shared" si="35"/>
        <v>3274820.9015929494</v>
      </c>
      <c r="X547" s="11">
        <v>0</v>
      </c>
      <c r="Y547" s="11">
        <v>0</v>
      </c>
      <c r="Z547" s="11">
        <v>0</v>
      </c>
      <c r="AA547" s="11">
        <v>0</v>
      </c>
      <c r="AB547" s="11">
        <v>0</v>
      </c>
      <c r="AC547" s="14">
        <v>5736</v>
      </c>
      <c r="AD547" s="42">
        <v>513.49198047419804</v>
      </c>
      <c r="AE547">
        <v>15</v>
      </c>
    </row>
    <row r="548" spans="1:31" x14ac:dyDescent="0.25">
      <c r="A548" s="35" t="s">
        <v>1094</v>
      </c>
      <c r="B548" s="35">
        <v>23</v>
      </c>
      <c r="C548" s="35" t="s">
        <v>454</v>
      </c>
      <c r="D548" s="35" t="s">
        <v>1087</v>
      </c>
      <c r="E548" s="35" t="s">
        <v>1126</v>
      </c>
      <c r="F548" s="11">
        <v>0</v>
      </c>
      <c r="G548" s="11">
        <v>255591</v>
      </c>
      <c r="H548" s="11">
        <v>13332.62</v>
      </c>
      <c r="I548" s="11">
        <v>5099</v>
      </c>
      <c r="J548" s="11">
        <v>0</v>
      </c>
      <c r="K548" s="11">
        <f t="shared" si="33"/>
        <v>274022.62</v>
      </c>
      <c r="L548" s="36">
        <v>0</v>
      </c>
      <c r="M548" s="11">
        <f t="shared" si="32"/>
        <v>274022.62</v>
      </c>
      <c r="N548" s="12">
        <v>0</v>
      </c>
      <c r="O548" s="25"/>
      <c r="P548" s="26">
        <v>0</v>
      </c>
      <c r="Q548" s="12">
        <v>257357.73541462843</v>
      </c>
      <c r="R548" s="12">
        <v>26665</v>
      </c>
      <c r="S548" s="27">
        <v>6279</v>
      </c>
      <c r="T548" s="27">
        <v>0</v>
      </c>
      <c r="U548" s="11">
        <f t="shared" si="34"/>
        <v>290301.73541462841</v>
      </c>
      <c r="V548" s="11"/>
      <c r="W548" s="11">
        <f t="shared" si="35"/>
        <v>290301.73541462841</v>
      </c>
      <c r="X548" s="11">
        <v>0</v>
      </c>
      <c r="Y548" s="11">
        <v>0</v>
      </c>
      <c r="Z548" s="11">
        <v>0</v>
      </c>
      <c r="AA548" s="11">
        <v>0</v>
      </c>
      <c r="AB548" s="11">
        <v>0</v>
      </c>
      <c r="AC548" s="14">
        <v>2976</v>
      </c>
      <c r="AD548" s="42">
        <v>87.597446236559136</v>
      </c>
      <c r="AE548">
        <v>349</v>
      </c>
    </row>
    <row r="549" spans="1:31" x14ac:dyDescent="0.25">
      <c r="A549" s="35" t="s">
        <v>1095</v>
      </c>
      <c r="B549" s="35">
        <v>24</v>
      </c>
      <c r="C549" s="35" t="s">
        <v>1096</v>
      </c>
      <c r="D549" s="35" t="s">
        <v>1087</v>
      </c>
      <c r="E549" s="35" t="s">
        <v>1126</v>
      </c>
      <c r="F549" s="11">
        <v>0</v>
      </c>
      <c r="G549" s="11">
        <v>184871</v>
      </c>
      <c r="H549" s="11">
        <v>9643.59</v>
      </c>
      <c r="I549" s="11">
        <v>9131</v>
      </c>
      <c r="J549" s="11">
        <v>0</v>
      </c>
      <c r="K549" s="11">
        <f t="shared" si="33"/>
        <v>203645.59</v>
      </c>
      <c r="L549" s="36">
        <v>0</v>
      </c>
      <c r="M549" s="11">
        <f t="shared" si="32"/>
        <v>203645.59</v>
      </c>
      <c r="N549" s="12">
        <v>0</v>
      </c>
      <c r="O549" s="25"/>
      <c r="P549" s="26">
        <v>0</v>
      </c>
      <c r="Q549" s="12">
        <v>186148.89375540521</v>
      </c>
      <c r="R549" s="12">
        <v>19287</v>
      </c>
      <c r="S549" s="27">
        <v>11244</v>
      </c>
      <c r="T549" s="27">
        <v>0</v>
      </c>
      <c r="U549" s="11">
        <f t="shared" si="34"/>
        <v>216679.89375540521</v>
      </c>
      <c r="V549" s="11"/>
      <c r="W549" s="11">
        <f t="shared" si="35"/>
        <v>216679.89375540521</v>
      </c>
      <c r="X549" s="11">
        <v>0</v>
      </c>
      <c r="Y549" s="11">
        <v>0</v>
      </c>
      <c r="Z549" s="11">
        <v>0</v>
      </c>
      <c r="AA549" s="11">
        <v>0</v>
      </c>
      <c r="AB549" s="11">
        <v>0</v>
      </c>
      <c r="AC549" s="14">
        <v>2222</v>
      </c>
      <c r="AD549" s="42">
        <v>87.309630963096311</v>
      </c>
      <c r="AE549">
        <v>353</v>
      </c>
    </row>
    <row r="550" spans="1:31" x14ac:dyDescent="0.25">
      <c r="A550" s="35" t="s">
        <v>1097</v>
      </c>
      <c r="B550" s="35">
        <v>23</v>
      </c>
      <c r="C550" s="35" t="s">
        <v>384</v>
      </c>
      <c r="D550" s="35" t="s">
        <v>1087</v>
      </c>
      <c r="E550" s="35" t="s">
        <v>1126</v>
      </c>
      <c r="F550" s="11">
        <v>0</v>
      </c>
      <c r="G550" s="11">
        <v>315438</v>
      </c>
      <c r="H550" s="11">
        <v>16454.47</v>
      </c>
      <c r="I550" s="11">
        <v>0</v>
      </c>
      <c r="J550" s="11">
        <v>0</v>
      </c>
      <c r="K550" s="11">
        <f t="shared" si="33"/>
        <v>331892.46999999997</v>
      </c>
      <c r="L550" s="36">
        <v>0</v>
      </c>
      <c r="M550" s="11">
        <f t="shared" si="32"/>
        <v>331892.46999999997</v>
      </c>
      <c r="N550" s="12">
        <v>0</v>
      </c>
      <c r="O550" s="25"/>
      <c r="P550" s="26">
        <v>0</v>
      </c>
      <c r="Q550" s="12">
        <v>317618.41905121686</v>
      </c>
      <c r="R550" s="12">
        <v>32909</v>
      </c>
      <c r="S550" s="27">
        <v>0</v>
      </c>
      <c r="T550" s="27">
        <v>0</v>
      </c>
      <c r="U550" s="11">
        <f t="shared" si="34"/>
        <v>350527.41905121686</v>
      </c>
      <c r="V550" s="11"/>
      <c r="W550" s="11">
        <f t="shared" si="35"/>
        <v>350527.41905121686</v>
      </c>
      <c r="X550" s="11">
        <v>0</v>
      </c>
      <c r="Y550" s="11">
        <v>0</v>
      </c>
      <c r="Z550" s="11">
        <v>0</v>
      </c>
      <c r="AA550" s="11">
        <v>0</v>
      </c>
      <c r="AB550" s="11">
        <v>0</v>
      </c>
      <c r="AC550" s="14">
        <v>5472</v>
      </c>
      <c r="AD550" s="42">
        <v>57.645833333333336</v>
      </c>
      <c r="AE550">
        <v>537</v>
      </c>
    </row>
    <row r="551" spans="1:31" x14ac:dyDescent="0.25">
      <c r="A551" s="35" t="s">
        <v>1098</v>
      </c>
      <c r="B551" s="35">
        <v>23</v>
      </c>
      <c r="C551" s="35" t="s">
        <v>1099</v>
      </c>
      <c r="D551" s="35" t="s">
        <v>1087</v>
      </c>
      <c r="E551" s="35" t="s">
        <v>1126</v>
      </c>
      <c r="F551" s="11">
        <v>0</v>
      </c>
      <c r="G551" s="11">
        <v>720587</v>
      </c>
      <c r="H551" s="11">
        <v>37588.620000000003</v>
      </c>
      <c r="I551" s="11">
        <v>61706</v>
      </c>
      <c r="J551" s="11">
        <v>0</v>
      </c>
      <c r="K551" s="11">
        <f t="shared" si="33"/>
        <v>819881.62</v>
      </c>
      <c r="L551" s="36">
        <v>0</v>
      </c>
      <c r="M551" s="11">
        <f t="shared" si="32"/>
        <v>819881.62</v>
      </c>
      <c r="N551" s="12">
        <v>0</v>
      </c>
      <c r="O551" s="25"/>
      <c r="P551" s="26">
        <v>0</v>
      </c>
      <c r="Q551" s="12">
        <v>725567.9522722665</v>
      </c>
      <c r="R551" s="12">
        <v>75177</v>
      </c>
      <c r="S551" s="27">
        <v>75987</v>
      </c>
      <c r="T551" s="27">
        <v>0</v>
      </c>
      <c r="U551" s="11">
        <f t="shared" si="34"/>
        <v>876731.9522722665</v>
      </c>
      <c r="V551" s="11"/>
      <c r="W551" s="11">
        <f t="shared" si="35"/>
        <v>876731.9522722665</v>
      </c>
      <c r="X551" s="11">
        <v>0</v>
      </c>
      <c r="Y551" s="11">
        <v>0</v>
      </c>
      <c r="Z551" s="11">
        <v>0</v>
      </c>
      <c r="AA551" s="11">
        <v>0</v>
      </c>
      <c r="AB551" s="11">
        <v>0</v>
      </c>
      <c r="AC551" s="14">
        <v>10355</v>
      </c>
      <c r="AD551" s="42">
        <v>75.547368421052639</v>
      </c>
      <c r="AE551">
        <v>436</v>
      </c>
    </row>
    <row r="552" spans="1:31" x14ac:dyDescent="0.25">
      <c r="A552" s="35" t="s">
        <v>1100</v>
      </c>
      <c r="B552" s="35">
        <v>24</v>
      </c>
      <c r="C552" s="35" t="s">
        <v>1101</v>
      </c>
      <c r="D552" s="35" t="s">
        <v>1087</v>
      </c>
      <c r="E552" s="35" t="s">
        <v>1126</v>
      </c>
      <c r="F552" s="11">
        <v>0</v>
      </c>
      <c r="G552" s="11">
        <v>120959</v>
      </c>
      <c r="H552" s="11">
        <v>6309.69</v>
      </c>
      <c r="I552" s="11">
        <v>22315</v>
      </c>
      <c r="J552" s="11">
        <v>0</v>
      </c>
      <c r="K552" s="11">
        <f t="shared" si="33"/>
        <v>149583.69</v>
      </c>
      <c r="L552" s="36">
        <v>0</v>
      </c>
      <c r="M552" s="11">
        <f t="shared" si="32"/>
        <v>149583.69</v>
      </c>
      <c r="N552" s="12">
        <v>0</v>
      </c>
      <c r="O552" s="25"/>
      <c r="P552" s="26">
        <v>0</v>
      </c>
      <c r="Q552" s="12">
        <v>121795.11140070675</v>
      </c>
      <c r="R552" s="12">
        <v>12619</v>
      </c>
      <c r="S552" s="27">
        <v>27479</v>
      </c>
      <c r="T552" s="27">
        <v>0</v>
      </c>
      <c r="U552" s="11">
        <f t="shared" si="34"/>
        <v>161893.11140070675</v>
      </c>
      <c r="V552" s="11"/>
      <c r="W552" s="11">
        <f t="shared" si="35"/>
        <v>161893.11140070675</v>
      </c>
      <c r="X552" s="11">
        <v>0</v>
      </c>
      <c r="Y552" s="11">
        <v>0</v>
      </c>
      <c r="Z552" s="11">
        <v>0</v>
      </c>
      <c r="AA552" s="11">
        <v>0</v>
      </c>
      <c r="AB552" s="11">
        <v>0</v>
      </c>
      <c r="AC552" s="14">
        <v>1609</v>
      </c>
      <c r="AD552" s="42">
        <v>89.045369794903664</v>
      </c>
      <c r="AE552">
        <v>338</v>
      </c>
    </row>
    <row r="553" spans="1:31" x14ac:dyDescent="0.25">
      <c r="A553" s="35" t="s">
        <v>1102</v>
      </c>
      <c r="B553" s="35">
        <v>23</v>
      </c>
      <c r="C553" s="35" t="s">
        <v>1103</v>
      </c>
      <c r="D553" s="35" t="s">
        <v>1087</v>
      </c>
      <c r="E553" s="35" t="s">
        <v>1126</v>
      </c>
      <c r="F553" s="11">
        <v>0</v>
      </c>
      <c r="G553" s="11">
        <v>244290</v>
      </c>
      <c r="H553" s="11">
        <v>12743.12</v>
      </c>
      <c r="I553" s="11">
        <v>183966</v>
      </c>
      <c r="J553" s="11">
        <v>0</v>
      </c>
      <c r="K553" s="11">
        <f t="shared" si="33"/>
        <v>440999.12</v>
      </c>
      <c r="L553" s="36">
        <v>0</v>
      </c>
      <c r="M553" s="11">
        <f t="shared" si="32"/>
        <v>440999.12</v>
      </c>
      <c r="N553" s="12">
        <v>0</v>
      </c>
      <c r="O553" s="25"/>
      <c r="P553" s="26">
        <v>0</v>
      </c>
      <c r="Q553" s="12">
        <v>245978.61890457637</v>
      </c>
      <c r="R553" s="12">
        <v>25486</v>
      </c>
      <c r="S553" s="27">
        <v>226542</v>
      </c>
      <c r="T553" s="27">
        <v>0</v>
      </c>
      <c r="U553" s="11">
        <f t="shared" si="34"/>
        <v>498006.6189045764</v>
      </c>
      <c r="V553" s="11"/>
      <c r="W553" s="11">
        <f t="shared" si="35"/>
        <v>498006.6189045764</v>
      </c>
      <c r="X553" s="11">
        <v>0</v>
      </c>
      <c r="Y553" s="11">
        <v>0</v>
      </c>
      <c r="Z553" s="11">
        <v>0</v>
      </c>
      <c r="AA553" s="11">
        <v>0</v>
      </c>
      <c r="AB553" s="11">
        <v>0</v>
      </c>
      <c r="AC553" s="14">
        <v>2516</v>
      </c>
      <c r="AD553" s="42">
        <v>170.21303656597775</v>
      </c>
      <c r="AE553">
        <v>92</v>
      </c>
    </row>
    <row r="554" spans="1:31" x14ac:dyDescent="0.25">
      <c r="A554" s="35" t="s">
        <v>1104</v>
      </c>
      <c r="B554" s="35">
        <v>24</v>
      </c>
      <c r="C554" s="35" t="s">
        <v>1105</v>
      </c>
      <c r="D554" s="35" t="s">
        <v>1087</v>
      </c>
      <c r="E554" s="35" t="s">
        <v>1126</v>
      </c>
      <c r="F554" s="11">
        <v>0</v>
      </c>
      <c r="G554" s="11">
        <v>184384</v>
      </c>
      <c r="H554" s="11">
        <v>9618.19</v>
      </c>
      <c r="I554" s="11">
        <v>7426</v>
      </c>
      <c r="J554" s="11">
        <v>0</v>
      </c>
      <c r="K554" s="11">
        <f t="shared" si="33"/>
        <v>201428.19</v>
      </c>
      <c r="L554" s="36">
        <v>0</v>
      </c>
      <c r="M554" s="11">
        <f t="shared" si="32"/>
        <v>201428.19</v>
      </c>
      <c r="N554" s="12">
        <v>0</v>
      </c>
      <c r="O554" s="25"/>
      <c r="P554" s="26">
        <v>0</v>
      </c>
      <c r="Q554" s="12">
        <v>185658.52743911502</v>
      </c>
      <c r="R554" s="12">
        <v>19236</v>
      </c>
      <c r="S554" s="27">
        <v>9145</v>
      </c>
      <c r="T554" s="27">
        <v>0</v>
      </c>
      <c r="U554" s="11">
        <f t="shared" si="34"/>
        <v>214039.52743911502</v>
      </c>
      <c r="V554" s="11"/>
      <c r="W554" s="11">
        <f t="shared" si="35"/>
        <v>214039.52743911502</v>
      </c>
      <c r="X554" s="11">
        <v>0</v>
      </c>
      <c r="Y554" s="11">
        <v>0</v>
      </c>
      <c r="Z554" s="11">
        <v>0</v>
      </c>
      <c r="AA554" s="11">
        <v>0</v>
      </c>
      <c r="AB554" s="11">
        <v>0</v>
      </c>
      <c r="AC554" s="14">
        <v>1832</v>
      </c>
      <c r="AD554" s="42">
        <v>104.69978165938865</v>
      </c>
      <c r="AE554">
        <v>227</v>
      </c>
    </row>
    <row r="555" spans="1:31" x14ac:dyDescent="0.25">
      <c r="A555" s="35" t="s">
        <v>1106</v>
      </c>
      <c r="B555" s="35">
        <v>24</v>
      </c>
      <c r="C555" s="35" t="s">
        <v>1107</v>
      </c>
      <c r="D555" s="35" t="s">
        <v>1087</v>
      </c>
      <c r="E555" s="35" t="s">
        <v>1126</v>
      </c>
      <c r="F555" s="11">
        <v>0</v>
      </c>
      <c r="G555" s="11">
        <v>297491</v>
      </c>
      <c r="H555" s="11">
        <v>15518.29</v>
      </c>
      <c r="I555" s="11">
        <v>3625</v>
      </c>
      <c r="J555" s="11">
        <v>0</v>
      </c>
      <c r="K555" s="11">
        <f t="shared" si="33"/>
        <v>316634.28999999998</v>
      </c>
      <c r="L555" s="36">
        <v>0</v>
      </c>
      <c r="M555" s="11">
        <f t="shared" si="32"/>
        <v>316634.28999999998</v>
      </c>
      <c r="N555" s="12">
        <v>0</v>
      </c>
      <c r="O555" s="25"/>
      <c r="P555" s="26">
        <v>0</v>
      </c>
      <c r="Q555" s="12">
        <v>299547.36303795216</v>
      </c>
      <c r="R555" s="12">
        <v>31037</v>
      </c>
      <c r="S555" s="27">
        <v>4464</v>
      </c>
      <c r="T555" s="27">
        <v>0</v>
      </c>
      <c r="U555" s="11">
        <f t="shared" si="34"/>
        <v>335048.36303795216</v>
      </c>
      <c r="V555" s="11"/>
      <c r="W555" s="11">
        <f t="shared" si="35"/>
        <v>335048.36303795216</v>
      </c>
      <c r="X555" s="11">
        <v>0</v>
      </c>
      <c r="Y555" s="11">
        <v>0</v>
      </c>
      <c r="Z555" s="11">
        <v>0</v>
      </c>
      <c r="AA555" s="11">
        <v>0</v>
      </c>
      <c r="AB555" s="11">
        <v>0</v>
      </c>
      <c r="AC555" s="14">
        <v>5481</v>
      </c>
      <c r="AD555" s="42">
        <v>54.938149972632729</v>
      </c>
      <c r="AE555">
        <v>545</v>
      </c>
    </row>
    <row r="556" spans="1:31" x14ac:dyDescent="0.25">
      <c r="A556" s="35" t="s">
        <v>1108</v>
      </c>
      <c r="B556" s="35">
        <v>24</v>
      </c>
      <c r="C556" s="35" t="s">
        <v>1109</v>
      </c>
      <c r="D556" s="35" t="s">
        <v>1087</v>
      </c>
      <c r="E556" s="35" t="s">
        <v>1126</v>
      </c>
      <c r="F556" s="11">
        <v>0</v>
      </c>
      <c r="G556" s="11">
        <v>264368</v>
      </c>
      <c r="H556" s="11">
        <v>13790.46</v>
      </c>
      <c r="I556" s="11">
        <v>23118</v>
      </c>
      <c r="J556" s="11">
        <v>0</v>
      </c>
      <c r="K556" s="11">
        <f t="shared" si="33"/>
        <v>301276.46000000002</v>
      </c>
      <c r="L556" s="36">
        <v>0</v>
      </c>
      <c r="M556" s="11">
        <f t="shared" si="32"/>
        <v>301276.46000000002</v>
      </c>
      <c r="N556" s="12">
        <v>0</v>
      </c>
      <c r="O556" s="25"/>
      <c r="P556" s="26">
        <v>0</v>
      </c>
      <c r="Q556" s="12">
        <v>266195.40514374326</v>
      </c>
      <c r="R556" s="12">
        <v>27581</v>
      </c>
      <c r="S556" s="27">
        <v>28468</v>
      </c>
      <c r="T556" s="27">
        <v>0</v>
      </c>
      <c r="U556" s="11">
        <f t="shared" si="34"/>
        <v>322244.40514374326</v>
      </c>
      <c r="V556" s="11"/>
      <c r="W556" s="11">
        <f t="shared" si="35"/>
        <v>322244.40514374326</v>
      </c>
      <c r="X556" s="11">
        <v>0</v>
      </c>
      <c r="Y556" s="11">
        <v>0</v>
      </c>
      <c r="Z556" s="11">
        <v>0</v>
      </c>
      <c r="AA556" s="11">
        <v>0</v>
      </c>
      <c r="AB556" s="11">
        <v>0</v>
      </c>
      <c r="AC556" s="14">
        <v>2904</v>
      </c>
      <c r="AD556" s="42">
        <v>98.996556473829202</v>
      </c>
      <c r="AE556">
        <v>265</v>
      </c>
    </row>
    <row r="557" spans="1:31" x14ac:dyDescent="0.25">
      <c r="A557" s="35" t="s">
        <v>1110</v>
      </c>
      <c r="B557" s="35">
        <v>24</v>
      </c>
      <c r="C557" s="35" t="s">
        <v>1111</v>
      </c>
      <c r="D557" s="35" t="s">
        <v>1087</v>
      </c>
      <c r="E557" s="35" t="s">
        <v>1126</v>
      </c>
      <c r="F557" s="11">
        <v>0</v>
      </c>
      <c r="G557" s="11">
        <v>188603</v>
      </c>
      <c r="H557" s="11">
        <v>9838.26</v>
      </c>
      <c r="I557" s="11">
        <v>34362</v>
      </c>
      <c r="J557" s="11">
        <v>0</v>
      </c>
      <c r="K557" s="11">
        <f t="shared" si="33"/>
        <v>232803.26</v>
      </c>
      <c r="L557" s="36">
        <v>0</v>
      </c>
      <c r="M557" s="11">
        <f t="shared" si="32"/>
        <v>232803.26</v>
      </c>
      <c r="N557" s="12">
        <v>0</v>
      </c>
      <c r="O557" s="25"/>
      <c r="P557" s="26">
        <v>0</v>
      </c>
      <c r="Q557" s="12">
        <v>189906.69065970698</v>
      </c>
      <c r="R557" s="12">
        <v>19677</v>
      </c>
      <c r="S557" s="27">
        <v>42315</v>
      </c>
      <c r="T557" s="27">
        <v>0</v>
      </c>
      <c r="U557" s="11">
        <f t="shared" si="34"/>
        <v>251898.69065970698</v>
      </c>
      <c r="V557" s="11"/>
      <c r="W557" s="11">
        <f t="shared" si="35"/>
        <v>251898.69065970698</v>
      </c>
      <c r="X557" s="11">
        <v>0</v>
      </c>
      <c r="Y557" s="11">
        <v>0</v>
      </c>
      <c r="Z557" s="11">
        <v>0</v>
      </c>
      <c r="AA557" s="11">
        <v>0</v>
      </c>
      <c r="AB557" s="11">
        <v>0</v>
      </c>
      <c r="AC557" s="14">
        <v>2680</v>
      </c>
      <c r="AD557" s="42">
        <v>83.195895522388057</v>
      </c>
      <c r="AE557">
        <v>377</v>
      </c>
    </row>
    <row r="558" spans="1:31" x14ac:dyDescent="0.25">
      <c r="A558" s="35" t="s">
        <v>1112</v>
      </c>
      <c r="B558" s="35">
        <v>23</v>
      </c>
      <c r="C558" s="35" t="s">
        <v>1113</v>
      </c>
      <c r="D558" s="35" t="s">
        <v>1087</v>
      </c>
      <c r="E558" s="35" t="s">
        <v>1126</v>
      </c>
      <c r="F558" s="11">
        <v>0</v>
      </c>
      <c r="G558" s="11">
        <v>948271</v>
      </c>
      <c r="H558" s="11">
        <v>49465.5</v>
      </c>
      <c r="I558" s="11">
        <v>0</v>
      </c>
      <c r="J558" s="11">
        <v>0</v>
      </c>
      <c r="K558" s="11">
        <f t="shared" si="33"/>
        <v>997736.5</v>
      </c>
      <c r="L558" s="36">
        <v>0</v>
      </c>
      <c r="M558" s="11">
        <f t="shared" si="32"/>
        <v>997736.5</v>
      </c>
      <c r="N558" s="12">
        <v>0</v>
      </c>
      <c r="O558" s="25"/>
      <c r="P558" s="26">
        <v>0</v>
      </c>
      <c r="Q558" s="12">
        <v>954825.78462999524</v>
      </c>
      <c r="R558" s="12">
        <v>98931</v>
      </c>
      <c r="S558" s="27">
        <v>0</v>
      </c>
      <c r="T558" s="27">
        <v>0</v>
      </c>
      <c r="U558" s="11">
        <f t="shared" si="34"/>
        <v>1053756.7846299952</v>
      </c>
      <c r="V558" s="11"/>
      <c r="W558" s="11">
        <f t="shared" si="35"/>
        <v>1053756.7846299952</v>
      </c>
      <c r="X558" s="11">
        <v>0</v>
      </c>
      <c r="Y558" s="11">
        <v>0</v>
      </c>
      <c r="Z558" s="11">
        <v>0</v>
      </c>
      <c r="AA558" s="11">
        <v>0</v>
      </c>
      <c r="AB558" s="11">
        <v>0</v>
      </c>
      <c r="AC558" s="14">
        <v>9412</v>
      </c>
      <c r="AD558" s="42">
        <v>100.7512749681258</v>
      </c>
      <c r="AE558">
        <v>254</v>
      </c>
    </row>
    <row r="559" spans="1:31" x14ac:dyDescent="0.25">
      <c r="A559" s="35" t="s">
        <v>1114</v>
      </c>
      <c r="B559" s="35">
        <v>23</v>
      </c>
      <c r="C559" s="35" t="s">
        <v>225</v>
      </c>
      <c r="D559" s="35" t="s">
        <v>1087</v>
      </c>
      <c r="E559" s="35" t="s">
        <v>1126</v>
      </c>
      <c r="F559" s="11">
        <v>0</v>
      </c>
      <c r="G559" s="11">
        <v>864858</v>
      </c>
      <c r="H559" s="11">
        <v>45114.35</v>
      </c>
      <c r="I559" s="11">
        <v>25077</v>
      </c>
      <c r="J559" s="11">
        <v>0</v>
      </c>
      <c r="K559" s="11">
        <f t="shared" si="33"/>
        <v>935049.35</v>
      </c>
      <c r="L559" s="36">
        <v>0</v>
      </c>
      <c r="M559" s="11">
        <f t="shared" si="32"/>
        <v>935049.35</v>
      </c>
      <c r="N559" s="12">
        <v>0</v>
      </c>
      <c r="O559" s="25"/>
      <c r="P559" s="26">
        <v>0</v>
      </c>
      <c r="Q559" s="12">
        <v>870836.20446426014</v>
      </c>
      <c r="R559" s="12">
        <v>90229</v>
      </c>
      <c r="S559" s="27">
        <v>30881</v>
      </c>
      <c r="T559" s="27">
        <v>0</v>
      </c>
      <c r="U559" s="11">
        <f t="shared" si="34"/>
        <v>991946.20446426014</v>
      </c>
      <c r="V559" s="11"/>
      <c r="W559" s="11">
        <f t="shared" si="35"/>
        <v>991946.20446426014</v>
      </c>
      <c r="X559" s="11">
        <v>0</v>
      </c>
      <c r="Y559" s="11">
        <v>0</v>
      </c>
      <c r="Z559" s="11">
        <v>0</v>
      </c>
      <c r="AA559" s="11">
        <v>0</v>
      </c>
      <c r="AB559" s="11">
        <v>0</v>
      </c>
      <c r="AC559" s="14">
        <v>7811</v>
      </c>
      <c r="AD559" s="42">
        <v>113.93355524260659</v>
      </c>
      <c r="AE559">
        <v>192</v>
      </c>
    </row>
    <row r="560" spans="1:31" x14ac:dyDescent="0.25">
      <c r="A560" s="35" t="s">
        <v>1115</v>
      </c>
      <c r="B560" s="35">
        <v>24</v>
      </c>
      <c r="C560" s="35" t="s">
        <v>1116</v>
      </c>
      <c r="D560" s="35" t="s">
        <v>1087</v>
      </c>
      <c r="E560" s="35" t="s">
        <v>1126</v>
      </c>
      <c r="F560" s="11">
        <v>0</v>
      </c>
      <c r="G560" s="11">
        <v>178498</v>
      </c>
      <c r="H560" s="11">
        <v>9311.15</v>
      </c>
      <c r="I560" s="11">
        <v>0</v>
      </c>
      <c r="J560" s="11">
        <v>0</v>
      </c>
      <c r="K560" s="11">
        <f t="shared" si="33"/>
        <v>187809.15</v>
      </c>
      <c r="L560" s="36">
        <v>0</v>
      </c>
      <c r="M560" s="11">
        <f t="shared" si="32"/>
        <v>187809.15</v>
      </c>
      <c r="N560" s="12">
        <v>0</v>
      </c>
      <c r="O560" s="25"/>
      <c r="P560" s="26">
        <v>0</v>
      </c>
      <c r="Q560" s="12">
        <v>179731.84132477414</v>
      </c>
      <c r="R560" s="12">
        <v>18622</v>
      </c>
      <c r="S560" s="27">
        <v>0</v>
      </c>
      <c r="T560" s="27">
        <v>0</v>
      </c>
      <c r="U560" s="11">
        <f t="shared" si="34"/>
        <v>198353.84132477414</v>
      </c>
      <c r="V560" s="11"/>
      <c r="W560" s="11">
        <f t="shared" si="35"/>
        <v>198353.84132477414</v>
      </c>
      <c r="X560" s="11">
        <v>0</v>
      </c>
      <c r="Y560" s="11">
        <v>0</v>
      </c>
      <c r="Z560" s="11">
        <v>0</v>
      </c>
      <c r="AA560" s="11">
        <v>0</v>
      </c>
      <c r="AB560" s="11">
        <v>0</v>
      </c>
      <c r="AC560" s="14">
        <v>2447</v>
      </c>
      <c r="AD560" s="42">
        <v>72.945647731916637</v>
      </c>
      <c r="AE560">
        <v>454</v>
      </c>
    </row>
    <row r="561" spans="1:31" x14ac:dyDescent="0.25">
      <c r="A561" s="35" t="s">
        <v>1117</v>
      </c>
      <c r="B561" s="35">
        <v>23</v>
      </c>
      <c r="C561" s="35" t="s">
        <v>1118</v>
      </c>
      <c r="D561" s="35" t="s">
        <v>1087</v>
      </c>
      <c r="E561" s="35" t="s">
        <v>1126</v>
      </c>
      <c r="F561" s="11">
        <v>75085</v>
      </c>
      <c r="G561" s="11">
        <v>1930316</v>
      </c>
      <c r="H561" s="11">
        <v>104609.5</v>
      </c>
      <c r="I561" s="11">
        <v>0</v>
      </c>
      <c r="J561" s="11">
        <v>0</v>
      </c>
      <c r="K561" s="11">
        <f t="shared" si="33"/>
        <v>2110010.5</v>
      </c>
      <c r="L561" s="36">
        <v>0</v>
      </c>
      <c r="M561" s="11">
        <f t="shared" si="32"/>
        <v>2110010.5</v>
      </c>
      <c r="N561" s="12">
        <v>0</v>
      </c>
      <c r="O561" s="25"/>
      <c r="P561" s="26">
        <v>0</v>
      </c>
      <c r="Q561" s="12">
        <v>2019263.0411799762</v>
      </c>
      <c r="R561" s="12">
        <v>209219</v>
      </c>
      <c r="S561" s="27">
        <v>0</v>
      </c>
      <c r="T561" s="27">
        <v>0</v>
      </c>
      <c r="U561" s="11">
        <f t="shared" si="34"/>
        <v>2228482.0411799764</v>
      </c>
      <c r="V561" s="11"/>
      <c r="W561" s="11">
        <f t="shared" si="35"/>
        <v>2228482.0411799764</v>
      </c>
      <c r="X561" s="11">
        <v>0</v>
      </c>
      <c r="Y561" s="11">
        <v>0</v>
      </c>
      <c r="Z561" s="11">
        <v>0</v>
      </c>
      <c r="AA561" s="11">
        <v>0</v>
      </c>
      <c r="AB561" s="11">
        <v>0</v>
      </c>
      <c r="AC561" s="14">
        <v>15291</v>
      </c>
      <c r="AD561" s="42">
        <v>131.14910731803022</v>
      </c>
      <c r="AE561">
        <v>141</v>
      </c>
    </row>
    <row r="562" spans="1:31" x14ac:dyDescent="0.25">
      <c r="A562" s="35" t="s">
        <v>1119</v>
      </c>
      <c r="B562" s="35">
        <v>23</v>
      </c>
      <c r="C562" s="35" t="s">
        <v>1120</v>
      </c>
      <c r="D562" s="35" t="s">
        <v>1087</v>
      </c>
      <c r="E562" s="35" t="s">
        <v>1126</v>
      </c>
      <c r="F562" s="11">
        <v>0</v>
      </c>
      <c r="G562" s="11">
        <v>346889</v>
      </c>
      <c r="H562" s="11">
        <v>18095.080000000002</v>
      </c>
      <c r="I562" s="11">
        <v>4969</v>
      </c>
      <c r="J562" s="11">
        <v>0</v>
      </c>
      <c r="K562" s="11">
        <f t="shared" si="33"/>
        <v>369953.08</v>
      </c>
      <c r="L562" s="36">
        <v>0</v>
      </c>
      <c r="M562" s="11">
        <f t="shared" si="32"/>
        <v>369953.08</v>
      </c>
      <c r="N562" s="12">
        <v>0</v>
      </c>
      <c r="O562" s="25"/>
      <c r="P562" s="26">
        <v>0</v>
      </c>
      <c r="Q562" s="12">
        <v>349286.81948990788</v>
      </c>
      <c r="R562" s="12">
        <v>36190</v>
      </c>
      <c r="S562" s="27">
        <v>6119</v>
      </c>
      <c r="T562" s="27">
        <v>0</v>
      </c>
      <c r="U562" s="11">
        <f t="shared" si="34"/>
        <v>391595.81948990788</v>
      </c>
      <c r="V562" s="11"/>
      <c r="W562" s="11">
        <f t="shared" si="35"/>
        <v>391595.81948990788</v>
      </c>
      <c r="X562" s="11">
        <v>0</v>
      </c>
      <c r="Y562" s="11">
        <v>0</v>
      </c>
      <c r="Z562" s="11">
        <v>0</v>
      </c>
      <c r="AA562" s="11">
        <v>0</v>
      </c>
      <c r="AB562" s="11">
        <v>0</v>
      </c>
      <c r="AC562" s="14">
        <v>3254</v>
      </c>
      <c r="AD562" s="42">
        <v>108.13091579594345</v>
      </c>
      <c r="AE562">
        <v>210</v>
      </c>
    </row>
    <row r="563" spans="1:31" x14ac:dyDescent="0.25">
      <c r="A563" s="35" t="s">
        <v>1121</v>
      </c>
      <c r="B563" s="35">
        <v>23</v>
      </c>
      <c r="C563" s="35" t="s">
        <v>1122</v>
      </c>
      <c r="D563" s="35" t="s">
        <v>1087</v>
      </c>
      <c r="E563" s="35" t="s">
        <v>1126</v>
      </c>
      <c r="F563" s="11">
        <v>0</v>
      </c>
      <c r="G563" s="11">
        <v>593376</v>
      </c>
      <c r="H563" s="11">
        <v>30952.799999999999</v>
      </c>
      <c r="I563" s="11">
        <v>0</v>
      </c>
      <c r="J563" s="11">
        <v>0</v>
      </c>
      <c r="K563" s="11">
        <f t="shared" si="33"/>
        <v>624328.80000000005</v>
      </c>
      <c r="L563" s="36">
        <v>0</v>
      </c>
      <c r="M563" s="11">
        <f t="shared" si="32"/>
        <v>624328.80000000005</v>
      </c>
      <c r="N563" s="12">
        <v>0</v>
      </c>
      <c r="O563" s="25"/>
      <c r="P563" s="26">
        <v>0</v>
      </c>
      <c r="Q563" s="12">
        <v>597477.62483573589</v>
      </c>
      <c r="R563" s="12">
        <v>61906</v>
      </c>
      <c r="S563" s="27">
        <v>0</v>
      </c>
      <c r="T563" s="27">
        <v>0</v>
      </c>
      <c r="U563" s="11">
        <f t="shared" si="34"/>
        <v>659383.62483573589</v>
      </c>
      <c r="V563" s="11"/>
      <c r="W563" s="11">
        <f t="shared" si="35"/>
        <v>659383.62483573589</v>
      </c>
      <c r="X563" s="11">
        <v>0</v>
      </c>
      <c r="Y563" s="11">
        <v>0</v>
      </c>
      <c r="Z563" s="11">
        <v>0</v>
      </c>
      <c r="AA563" s="11">
        <v>0</v>
      </c>
      <c r="AB563" s="11">
        <v>0</v>
      </c>
      <c r="AC563" s="14">
        <v>7314</v>
      </c>
      <c r="AD563" s="42">
        <v>81.128794093519275</v>
      </c>
      <c r="AE563">
        <v>394</v>
      </c>
    </row>
    <row r="564" spans="1:31" x14ac:dyDescent="0.25">
      <c r="A564" s="35" t="s">
        <v>1123</v>
      </c>
      <c r="B564" s="35">
        <v>23</v>
      </c>
      <c r="C564" s="35" t="s">
        <v>180</v>
      </c>
      <c r="D564" s="35" t="s">
        <v>1087</v>
      </c>
      <c r="E564" s="35" t="s">
        <v>1126</v>
      </c>
      <c r="F564" s="11">
        <v>0</v>
      </c>
      <c r="G564" s="11">
        <v>540273</v>
      </c>
      <c r="H564" s="11">
        <v>28182.74</v>
      </c>
      <c r="I564" s="11">
        <v>0</v>
      </c>
      <c r="J564" s="11">
        <v>0</v>
      </c>
      <c r="K564" s="11">
        <f t="shared" si="33"/>
        <v>568455.74</v>
      </c>
      <c r="L564" s="36">
        <v>0</v>
      </c>
      <c r="M564" s="11">
        <f t="shared" si="32"/>
        <v>568455.74</v>
      </c>
      <c r="N564" s="12">
        <v>0</v>
      </c>
      <c r="O564" s="25"/>
      <c r="P564" s="26">
        <v>0</v>
      </c>
      <c r="Q564" s="12">
        <v>544007.55811303039</v>
      </c>
      <c r="R564" s="12">
        <v>56365</v>
      </c>
      <c r="S564" s="27">
        <v>0</v>
      </c>
      <c r="T564" s="27">
        <v>0</v>
      </c>
      <c r="U564" s="11">
        <f t="shared" si="34"/>
        <v>600372.55811303039</v>
      </c>
      <c r="V564" s="11"/>
      <c r="W564" s="11">
        <f t="shared" si="35"/>
        <v>600372.55811303039</v>
      </c>
      <c r="X564" s="11">
        <v>0</v>
      </c>
      <c r="Y564" s="11">
        <v>0</v>
      </c>
      <c r="Z564" s="11">
        <v>0</v>
      </c>
      <c r="AA564" s="11">
        <v>0</v>
      </c>
      <c r="AB564" s="11">
        <v>0</v>
      </c>
      <c r="AC564" s="14">
        <v>6508</v>
      </c>
      <c r="AD564" s="42">
        <v>83.016748617086662</v>
      </c>
      <c r="AE564">
        <v>381</v>
      </c>
    </row>
    <row r="565" spans="1:31" x14ac:dyDescent="0.25">
      <c r="A565" s="40" t="s">
        <v>1124</v>
      </c>
      <c r="B565" s="40">
        <v>24</v>
      </c>
      <c r="C565" s="40" t="s">
        <v>1125</v>
      </c>
      <c r="D565" s="40" t="s">
        <v>1087</v>
      </c>
      <c r="E565" s="35" t="s">
        <v>1126</v>
      </c>
      <c r="F565" s="11">
        <v>0</v>
      </c>
      <c r="G565" s="11">
        <v>283286</v>
      </c>
      <c r="H565" s="11">
        <v>14777.3</v>
      </c>
      <c r="I565" s="11">
        <v>14328</v>
      </c>
      <c r="J565" s="11">
        <v>13442</v>
      </c>
      <c r="K565" s="11">
        <f t="shared" si="33"/>
        <v>325833.3</v>
      </c>
      <c r="L565" s="36">
        <v>0</v>
      </c>
      <c r="M565" s="11">
        <f>SUM(K565,L565)</f>
        <v>325833.3</v>
      </c>
      <c r="N565" s="12">
        <v>0</v>
      </c>
      <c r="O565" s="25"/>
      <c r="P565" s="26">
        <v>0</v>
      </c>
      <c r="Q565" s="12">
        <v>285244.17305252701</v>
      </c>
      <c r="R565" s="12">
        <v>29555</v>
      </c>
      <c r="S565" s="27">
        <v>17644</v>
      </c>
      <c r="T565" s="27">
        <v>13442</v>
      </c>
      <c r="U565" s="11">
        <f t="shared" si="34"/>
        <v>345885.17305252701</v>
      </c>
      <c r="V565" s="11"/>
      <c r="W565" s="11">
        <f t="shared" si="35"/>
        <v>345885.17305252701</v>
      </c>
      <c r="X565" s="11">
        <v>0</v>
      </c>
      <c r="Y565" s="11">
        <v>0</v>
      </c>
      <c r="Z565" s="11">
        <v>0</v>
      </c>
      <c r="AA565" s="11">
        <v>0</v>
      </c>
      <c r="AB565" s="11">
        <v>0</v>
      </c>
      <c r="AC565" s="14">
        <v>4630</v>
      </c>
      <c r="AD565" s="42">
        <v>67.182721382289415</v>
      </c>
      <c r="AE565">
        <v>504</v>
      </c>
    </row>
    <row r="566" spans="1:31" x14ac:dyDescent="0.25">
      <c r="A566" s="1"/>
      <c r="B566" s="1"/>
      <c r="C566" s="1"/>
      <c r="D566" s="1"/>
      <c r="E566" s="1"/>
      <c r="F566" s="13">
        <f t="shared" ref="F566:G566" si="36">SUM(F2:F565)</f>
        <v>127643239</v>
      </c>
      <c r="G566" s="13">
        <f t="shared" si="36"/>
        <v>1310133142</v>
      </c>
      <c r="H566" s="13">
        <f>SUM(H2:H565)</f>
        <v>75000000.029999971</v>
      </c>
      <c r="I566" s="13">
        <f t="shared" ref="I566" si="37">SUM(I2:I565)</f>
        <v>6482677</v>
      </c>
      <c r="J566" s="13">
        <f t="shared" ref="J566:K566" si="38">SUM(J2:J565)</f>
        <v>2217648</v>
      </c>
      <c r="K566" s="13">
        <f t="shared" si="38"/>
        <v>1521476706.0299993</v>
      </c>
      <c r="L566" s="13">
        <f t="shared" ref="L566" si="39">SUM(L2:L565)</f>
        <v>42339633.370000005</v>
      </c>
      <c r="M566" s="13">
        <f t="shared" ref="M566" si="40">SUM(M2:M565)</f>
        <v>1563816339.3999994</v>
      </c>
      <c r="N566" s="37">
        <v>0</v>
      </c>
      <c r="O566" s="13">
        <v>0</v>
      </c>
      <c r="P566" s="13">
        <v>0</v>
      </c>
      <c r="Q566" s="37">
        <v>1447714800.0000002</v>
      </c>
      <c r="R566" s="13">
        <f>SUM(R1:R565)</f>
        <v>149999996</v>
      </c>
      <c r="S566" s="13">
        <f>SUM(S1:S565)</f>
        <v>7983000</v>
      </c>
      <c r="T566" s="13">
        <f>SUM(T1:T565)</f>
        <v>2217648</v>
      </c>
      <c r="U566" s="13">
        <f>SUM(U1:U565)</f>
        <v>1607915444</v>
      </c>
      <c r="V566" s="13">
        <v>0</v>
      </c>
      <c r="W566" s="13">
        <f>SUM(W1:W565)</f>
        <v>1607915444</v>
      </c>
      <c r="X566" s="13">
        <v>12399928</v>
      </c>
      <c r="Y566" s="13">
        <v>723734</v>
      </c>
      <c r="Z566" s="13">
        <v>4198086</v>
      </c>
      <c r="AA566" s="13">
        <v>7478108</v>
      </c>
      <c r="AB566" s="13">
        <v>800854</v>
      </c>
      <c r="AE566" s="1"/>
    </row>
    <row r="567" spans="1:31" s="1" customFormat="1" x14ac:dyDescent="0.25">
      <c r="A567"/>
      <c r="B567"/>
      <c r="C567"/>
      <c r="D567"/>
      <c r="E567"/>
      <c r="F567" s="11"/>
      <c r="G567" s="11"/>
      <c r="H567" s="11"/>
      <c r="I567"/>
      <c r="J567"/>
      <c r="K567" s="14"/>
      <c r="L567"/>
      <c r="M567"/>
      <c r="N567"/>
      <c r="O567"/>
      <c r="P567"/>
      <c r="Q567" s="15">
        <v>0.10525247864744602</v>
      </c>
      <c r="R567" s="15"/>
      <c r="S567"/>
      <c r="T567"/>
      <c r="U567"/>
      <c r="V567"/>
      <c r="W567"/>
      <c r="X567"/>
      <c r="Y567"/>
      <c r="Z567"/>
      <c r="AA567"/>
      <c r="AB567"/>
      <c r="AC567"/>
      <c r="AD567"/>
      <c r="AE567"/>
    </row>
    <row r="568" spans="1:31" x14ac:dyDescent="0.25">
      <c r="N568" s="14">
        <v>-127643239</v>
      </c>
    </row>
    <row r="569" spans="1:31" x14ac:dyDescent="0.25">
      <c r="K569" s="14"/>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566"/>
  <sheetViews>
    <sheetView workbookViewId="0">
      <selection activeCell="AD4" sqref="AD4"/>
    </sheetView>
  </sheetViews>
  <sheetFormatPr defaultRowHeight="15" x14ac:dyDescent="0.25"/>
  <cols>
    <col min="1" max="1" width="36.140625" customWidth="1"/>
    <col min="2" max="2" width="8.5703125" customWidth="1"/>
    <col min="4" max="4" width="22.28515625" customWidth="1"/>
    <col min="6" max="6" width="20.7109375" customWidth="1"/>
  </cols>
  <sheetData>
    <row r="1" spans="1:7" x14ac:dyDescent="0.25">
      <c r="A1" t="s">
        <v>1130</v>
      </c>
      <c r="B1" t="s">
        <v>1129</v>
      </c>
      <c r="C1" s="29" t="s">
        <v>3</v>
      </c>
      <c r="D1" s="30" t="s">
        <v>0</v>
      </c>
      <c r="E1" s="2" t="s">
        <v>1</v>
      </c>
      <c r="F1" s="43" t="s">
        <v>1146</v>
      </c>
      <c r="G1" s="43" t="s">
        <v>1146</v>
      </c>
    </row>
    <row r="2" spans="1:7" x14ac:dyDescent="0.25">
      <c r="A2" t="s">
        <v>1204</v>
      </c>
      <c r="B2">
        <v>1</v>
      </c>
      <c r="C2" s="44" t="s">
        <v>1205</v>
      </c>
      <c r="D2" s="45" t="s">
        <v>1206</v>
      </c>
      <c r="E2" s="46" t="s">
        <v>1207</v>
      </c>
      <c r="F2" s="47" t="s">
        <v>1146</v>
      </c>
      <c r="G2" s="47" t="s">
        <v>1146</v>
      </c>
    </row>
    <row r="3" spans="1:7" x14ac:dyDescent="0.25">
      <c r="A3" s="28" t="str">
        <f t="shared" ref="A3:A67" si="0">D3&amp;", "&amp;E3&amp;" County"</f>
        <v>Aberdeen Township, Monmouth County</v>
      </c>
      <c r="B3" s="28">
        <v>2</v>
      </c>
      <c r="C3" s="28" t="s">
        <v>697</v>
      </c>
      <c r="D3" s="28" t="s">
        <v>698</v>
      </c>
      <c r="E3" s="28" t="s">
        <v>640</v>
      </c>
      <c r="F3" s="28" t="str">
        <f>IF(G3="","Calendar Year",IF(G3="T","Calendar Year","State Fiscal Year"))</f>
        <v>Calendar Year</v>
      </c>
      <c r="G3" s="28" t="str">
        <f>VLOOKUP(C3,'2023 Muniinfo'!$A$2:$E$566,5,FALSE)</f>
        <v/>
      </c>
    </row>
    <row r="4" spans="1:7" x14ac:dyDescent="0.25">
      <c r="A4" s="28" t="str">
        <f t="shared" si="0"/>
        <v>Absecon City, Atlantic County</v>
      </c>
      <c r="B4" s="28">
        <f>B3+1</f>
        <v>3</v>
      </c>
      <c r="C4" s="28" t="s">
        <v>4</v>
      </c>
      <c r="D4" s="28" t="s">
        <v>5</v>
      </c>
      <c r="E4" s="28" t="s">
        <v>6</v>
      </c>
      <c r="F4" s="28" t="str">
        <f t="shared" ref="F4:F67" si="1">IF(G4="","Calendar Year",IF(G4="T","Calendar Year","State Fiscal Year"))</f>
        <v>Calendar Year</v>
      </c>
      <c r="G4" s="28" t="str">
        <f>VLOOKUP(C4,'2023 Muniinfo'!$A$2:$E$566,5,FALSE)</f>
        <v/>
      </c>
    </row>
    <row r="5" spans="1:7" x14ac:dyDescent="0.25">
      <c r="A5" s="28" t="str">
        <f t="shared" si="0"/>
        <v>Alexandria Township, Hunterdon County</v>
      </c>
      <c r="B5" s="28">
        <f t="shared" ref="B5:B68" si="2">B4+1</f>
        <v>4</v>
      </c>
      <c r="C5" s="28" t="s">
        <v>514</v>
      </c>
      <c r="D5" s="28" t="s">
        <v>515</v>
      </c>
      <c r="E5" s="28" t="s">
        <v>516</v>
      </c>
      <c r="F5" s="28" t="str">
        <f t="shared" si="1"/>
        <v>Calendar Year</v>
      </c>
      <c r="G5" s="28" t="str">
        <f>VLOOKUP(C5,'2023 Muniinfo'!$A$2:$E$566,5,FALSE)</f>
        <v/>
      </c>
    </row>
    <row r="6" spans="1:7" x14ac:dyDescent="0.25">
      <c r="A6" s="28" t="str">
        <f t="shared" si="0"/>
        <v>Allamuchy Township, Warren County</v>
      </c>
      <c r="B6" s="28">
        <f t="shared" si="2"/>
        <v>5</v>
      </c>
      <c r="C6" s="28" t="s">
        <v>1085</v>
      </c>
      <c r="D6" s="28" t="s">
        <v>1086</v>
      </c>
      <c r="E6" s="28" t="s">
        <v>1087</v>
      </c>
      <c r="F6" s="28" t="str">
        <f t="shared" si="1"/>
        <v>Calendar Year</v>
      </c>
      <c r="G6" s="28" t="str">
        <f>VLOOKUP(C6,'2023 Muniinfo'!$A$2:$E$566,5,FALSE)</f>
        <v/>
      </c>
    </row>
    <row r="7" spans="1:7" x14ac:dyDescent="0.25">
      <c r="A7" s="28" t="str">
        <f t="shared" si="0"/>
        <v>Allendale Borough, Bergen County</v>
      </c>
      <c r="B7" s="28">
        <f t="shared" si="2"/>
        <v>6</v>
      </c>
      <c r="C7" s="28" t="s">
        <v>48</v>
      </c>
      <c r="D7" s="28" t="s">
        <v>49</v>
      </c>
      <c r="E7" s="28" t="s">
        <v>50</v>
      </c>
      <c r="F7" s="28" t="str">
        <f t="shared" si="1"/>
        <v>Calendar Year</v>
      </c>
      <c r="G7" s="28" t="str">
        <f>VLOOKUP(C7,'2023 Muniinfo'!$A$2:$E$566,5,FALSE)</f>
        <v/>
      </c>
    </row>
    <row r="8" spans="1:7" x14ac:dyDescent="0.25">
      <c r="A8" s="28" t="str">
        <f t="shared" si="0"/>
        <v>Allenhurst Borough, Monmouth County</v>
      </c>
      <c r="B8" s="28">
        <f t="shared" si="2"/>
        <v>7</v>
      </c>
      <c r="C8" s="28" t="s">
        <v>638</v>
      </c>
      <c r="D8" s="28" t="s">
        <v>639</v>
      </c>
      <c r="E8" s="28" t="s">
        <v>640</v>
      </c>
      <c r="F8" s="28" t="str">
        <f t="shared" si="1"/>
        <v>Calendar Year</v>
      </c>
      <c r="G8" s="28" t="str">
        <f>VLOOKUP(C8,'2023 Muniinfo'!$A$2:$E$566,5,FALSE)</f>
        <v/>
      </c>
    </row>
    <row r="9" spans="1:7" x14ac:dyDescent="0.25">
      <c r="A9" s="28" t="str">
        <f t="shared" si="0"/>
        <v>Allentown Borough, Monmouth County</v>
      </c>
      <c r="B9" s="28">
        <f t="shared" si="2"/>
        <v>8</v>
      </c>
      <c r="C9" s="28" t="s">
        <v>641</v>
      </c>
      <c r="D9" s="28" t="s">
        <v>642</v>
      </c>
      <c r="E9" s="28" t="s">
        <v>640</v>
      </c>
      <c r="F9" s="28" t="str">
        <f t="shared" si="1"/>
        <v>Calendar Year</v>
      </c>
      <c r="G9" s="28" t="str">
        <f>VLOOKUP(C9,'2023 Muniinfo'!$A$2:$E$566,5,FALSE)</f>
        <v/>
      </c>
    </row>
    <row r="10" spans="1:7" x14ac:dyDescent="0.25">
      <c r="A10" s="28" t="str">
        <f t="shared" si="0"/>
        <v>Alloway Township, Salem County</v>
      </c>
      <c r="B10" s="28">
        <f t="shared" si="2"/>
        <v>9</v>
      </c>
      <c r="C10" s="28" t="s">
        <v>922</v>
      </c>
      <c r="D10" s="28" t="s">
        <v>923</v>
      </c>
      <c r="E10" s="28" t="s">
        <v>924</v>
      </c>
      <c r="F10" s="28" t="str">
        <f t="shared" si="1"/>
        <v>Calendar Year</v>
      </c>
      <c r="G10" s="28" t="str">
        <f>VLOOKUP(C10,'2023 Muniinfo'!$A$2:$E$566,5,FALSE)</f>
        <v/>
      </c>
    </row>
    <row r="11" spans="1:7" x14ac:dyDescent="0.25">
      <c r="A11" s="28" t="str">
        <f t="shared" si="0"/>
        <v>Alpha Borough, Warren County</v>
      </c>
      <c r="B11" s="28">
        <f t="shared" si="2"/>
        <v>10</v>
      </c>
      <c r="C11" s="28" t="s">
        <v>1088</v>
      </c>
      <c r="D11" s="28" t="s">
        <v>1089</v>
      </c>
      <c r="E11" s="28" t="s">
        <v>1087</v>
      </c>
      <c r="F11" s="28" t="str">
        <f t="shared" si="1"/>
        <v>Calendar Year</v>
      </c>
      <c r="G11" s="28" t="str">
        <f>VLOOKUP(C11,'2023 Muniinfo'!$A$2:$E$566,5,FALSE)</f>
        <v/>
      </c>
    </row>
    <row r="12" spans="1:7" x14ac:dyDescent="0.25">
      <c r="A12" s="28" t="str">
        <f t="shared" si="0"/>
        <v>Alpine Borough, Bergen County</v>
      </c>
      <c r="B12" s="28">
        <f t="shared" si="2"/>
        <v>11</v>
      </c>
      <c r="C12" s="28" t="s">
        <v>51</v>
      </c>
      <c r="D12" s="28" t="s">
        <v>52</v>
      </c>
      <c r="E12" s="28" t="s">
        <v>50</v>
      </c>
      <c r="F12" s="28" t="str">
        <f t="shared" si="1"/>
        <v>Calendar Year</v>
      </c>
      <c r="G12" s="28" t="str">
        <f>VLOOKUP(C12,'2023 Muniinfo'!$A$2:$E$566,5,FALSE)</f>
        <v/>
      </c>
    </row>
    <row r="13" spans="1:7" x14ac:dyDescent="0.25">
      <c r="A13" s="28" t="str">
        <f t="shared" si="0"/>
        <v>Andover Borough, Sussex County</v>
      </c>
      <c r="B13" s="28">
        <f t="shared" si="2"/>
        <v>12</v>
      </c>
      <c r="C13" s="28" t="s">
        <v>995</v>
      </c>
      <c r="D13" s="28" t="s">
        <v>996</v>
      </c>
      <c r="E13" s="28" t="s">
        <v>997</v>
      </c>
      <c r="F13" s="28" t="str">
        <f t="shared" si="1"/>
        <v>Calendar Year</v>
      </c>
      <c r="G13" s="28" t="str">
        <f>VLOOKUP(C13,'2023 Muniinfo'!$A$2:$E$566,5,FALSE)</f>
        <v/>
      </c>
    </row>
    <row r="14" spans="1:7" x14ac:dyDescent="0.25">
      <c r="A14" s="28" t="str">
        <f t="shared" si="0"/>
        <v>Andover Township, Sussex County</v>
      </c>
      <c r="B14" s="28">
        <f t="shared" si="2"/>
        <v>13</v>
      </c>
      <c r="C14" s="28" t="s">
        <v>998</v>
      </c>
      <c r="D14" s="28" t="s">
        <v>999</v>
      </c>
      <c r="E14" s="28" t="s">
        <v>997</v>
      </c>
      <c r="F14" s="28" t="str">
        <f t="shared" si="1"/>
        <v>Calendar Year</v>
      </c>
      <c r="G14" s="28" t="str">
        <f>VLOOKUP(C14,'2023 Muniinfo'!$A$2:$E$566,5,FALSE)</f>
        <v/>
      </c>
    </row>
    <row r="15" spans="1:7" x14ac:dyDescent="0.25">
      <c r="A15" s="28" t="str">
        <f t="shared" si="0"/>
        <v>Asbury Park City, Monmouth County</v>
      </c>
      <c r="B15" s="28">
        <f t="shared" si="2"/>
        <v>14</v>
      </c>
      <c r="C15" s="28" t="s">
        <v>643</v>
      </c>
      <c r="D15" s="28" t="s">
        <v>644</v>
      </c>
      <c r="E15" s="28" t="s">
        <v>640</v>
      </c>
      <c r="F15" s="28" t="str">
        <f t="shared" si="1"/>
        <v>Calendar Year</v>
      </c>
      <c r="G15" s="28" t="str">
        <f>VLOOKUP(C15,'2023 Muniinfo'!$A$2:$E$566,5,FALSE)</f>
        <v/>
      </c>
    </row>
    <row r="16" spans="1:7" x14ac:dyDescent="0.25">
      <c r="A16" s="28" t="s">
        <v>1174</v>
      </c>
      <c r="B16" s="28">
        <f>B15+1</f>
        <v>15</v>
      </c>
      <c r="C16" s="28" t="s">
        <v>1172</v>
      </c>
      <c r="D16" s="28" t="s">
        <v>1173</v>
      </c>
      <c r="E16" s="28" t="s">
        <v>6</v>
      </c>
      <c r="F16" s="28" t="str">
        <f t="shared" si="1"/>
        <v>Calendar Year</v>
      </c>
      <c r="G16" s="28" t="str">
        <f>VLOOKUP(C16,'2023 Muniinfo'!$A$2:$E$566,5,FALSE)</f>
        <v/>
      </c>
    </row>
    <row r="17" spans="1:7" x14ac:dyDescent="0.25">
      <c r="A17" s="28" t="str">
        <f t="shared" si="0"/>
        <v>Atlantic Highlands Borough, Monmouth County</v>
      </c>
      <c r="B17" s="28">
        <f>B16+1</f>
        <v>16</v>
      </c>
      <c r="C17" s="28" t="s">
        <v>645</v>
      </c>
      <c r="D17" s="28" t="s">
        <v>646</v>
      </c>
      <c r="E17" s="28" t="s">
        <v>640</v>
      </c>
      <c r="F17" s="28" t="str">
        <f t="shared" si="1"/>
        <v>Calendar Year</v>
      </c>
      <c r="G17" s="28" t="str">
        <f>VLOOKUP(C17,'2023 Muniinfo'!$A$2:$E$566,5,FALSE)</f>
        <v/>
      </c>
    </row>
    <row r="18" spans="1:7" x14ac:dyDescent="0.25">
      <c r="A18" s="28" t="str">
        <f t="shared" si="0"/>
        <v>Audubon Borough, Camden County</v>
      </c>
      <c r="B18" s="28">
        <f t="shared" si="2"/>
        <v>17</v>
      </c>
      <c r="C18" s="28" t="s">
        <v>268</v>
      </c>
      <c r="D18" s="28" t="s">
        <v>269</v>
      </c>
      <c r="E18" s="28" t="s">
        <v>270</v>
      </c>
      <c r="F18" s="28" t="str">
        <f t="shared" si="1"/>
        <v>Calendar Year</v>
      </c>
      <c r="G18" s="28" t="str">
        <f>VLOOKUP(C18,'2023 Muniinfo'!$A$2:$E$566,5,FALSE)</f>
        <v/>
      </c>
    </row>
    <row r="19" spans="1:7" x14ac:dyDescent="0.25">
      <c r="A19" s="28" t="str">
        <f t="shared" si="0"/>
        <v>Audubon Park Borough, Camden County</v>
      </c>
      <c r="B19" s="28">
        <f t="shared" si="2"/>
        <v>18</v>
      </c>
      <c r="C19" s="28" t="s">
        <v>271</v>
      </c>
      <c r="D19" s="28" t="s">
        <v>272</v>
      </c>
      <c r="E19" s="28" t="s">
        <v>270</v>
      </c>
      <c r="F19" s="28" t="str">
        <f t="shared" si="1"/>
        <v>Calendar Year</v>
      </c>
      <c r="G19" s="28" t="str">
        <f>VLOOKUP(C19,'2023 Muniinfo'!$A$2:$E$566,5,FALSE)</f>
        <v/>
      </c>
    </row>
    <row r="20" spans="1:7" x14ac:dyDescent="0.25">
      <c r="A20" s="28" t="str">
        <f t="shared" si="0"/>
        <v>Avalon Borough, Cape May County</v>
      </c>
      <c r="B20" s="28">
        <f t="shared" si="2"/>
        <v>19</v>
      </c>
      <c r="C20" s="28" t="s">
        <v>340</v>
      </c>
      <c r="D20" s="28" t="s">
        <v>341</v>
      </c>
      <c r="E20" s="28" t="s">
        <v>342</v>
      </c>
      <c r="F20" s="28" t="str">
        <f t="shared" si="1"/>
        <v>Calendar Year</v>
      </c>
      <c r="G20" s="28" t="str">
        <f>VLOOKUP(C20,'2023 Muniinfo'!$A$2:$E$566,5,FALSE)</f>
        <v/>
      </c>
    </row>
    <row r="21" spans="1:7" x14ac:dyDescent="0.25">
      <c r="A21" s="28" t="str">
        <f t="shared" si="0"/>
        <v>Avon-by-the-Sea Borough, Monmouth County</v>
      </c>
      <c r="B21" s="28">
        <f t="shared" si="2"/>
        <v>20</v>
      </c>
      <c r="C21" s="28" t="s">
        <v>647</v>
      </c>
      <c r="D21" s="28" t="s">
        <v>648</v>
      </c>
      <c r="E21" s="28" t="s">
        <v>640</v>
      </c>
      <c r="F21" s="28" t="str">
        <f t="shared" si="1"/>
        <v>Calendar Year</v>
      </c>
      <c r="G21" s="28" t="str">
        <f>VLOOKUP(C21,'2023 Muniinfo'!$A$2:$E$566,5,FALSE)</f>
        <v/>
      </c>
    </row>
    <row r="22" spans="1:7" x14ac:dyDescent="0.25">
      <c r="A22" s="28" t="str">
        <f t="shared" si="0"/>
        <v>Barnegat Light Borough, Ocean County</v>
      </c>
      <c r="B22" s="28">
        <f t="shared" si="2"/>
        <v>21</v>
      </c>
      <c r="C22" s="28" t="s">
        <v>823</v>
      </c>
      <c r="D22" s="28" t="s">
        <v>824</v>
      </c>
      <c r="E22" s="28" t="s">
        <v>825</v>
      </c>
      <c r="F22" s="28" t="str">
        <f t="shared" si="1"/>
        <v>Calendar Year</v>
      </c>
      <c r="G22" s="28" t="str">
        <f>VLOOKUP(C22,'2023 Muniinfo'!$A$2:$E$566,5,FALSE)</f>
        <v/>
      </c>
    </row>
    <row r="23" spans="1:7" x14ac:dyDescent="0.25">
      <c r="A23" s="28" t="str">
        <f t="shared" si="0"/>
        <v>Barnegat Township, Ocean County</v>
      </c>
      <c r="B23" s="28">
        <f t="shared" si="2"/>
        <v>22</v>
      </c>
      <c r="C23" s="28" t="s">
        <v>887</v>
      </c>
      <c r="D23" s="28" t="s">
        <v>888</v>
      </c>
      <c r="E23" s="28" t="s">
        <v>825</v>
      </c>
      <c r="F23" s="28" t="str">
        <f t="shared" si="1"/>
        <v>Calendar Year</v>
      </c>
      <c r="G23" s="28" t="str">
        <f>VLOOKUP(C23,'2023 Muniinfo'!$A$2:$E$566,5,FALSE)</f>
        <v/>
      </c>
    </row>
    <row r="24" spans="1:7" x14ac:dyDescent="0.25">
      <c r="A24" s="28" t="str">
        <f t="shared" si="0"/>
        <v>Barrington Borough, Camden County</v>
      </c>
      <c r="B24" s="28">
        <f t="shared" si="2"/>
        <v>23</v>
      </c>
      <c r="C24" s="28" t="s">
        <v>273</v>
      </c>
      <c r="D24" s="28" t="s">
        <v>274</v>
      </c>
      <c r="E24" s="28" t="s">
        <v>270</v>
      </c>
      <c r="F24" s="28" t="str">
        <f t="shared" si="1"/>
        <v>Calendar Year</v>
      </c>
      <c r="G24" s="28" t="str">
        <f>VLOOKUP(C24,'2023 Muniinfo'!$A$2:$E$566,5,FALSE)</f>
        <v/>
      </c>
    </row>
    <row r="25" spans="1:7" x14ac:dyDescent="0.25">
      <c r="A25" s="28" t="str">
        <f t="shared" si="0"/>
        <v>Bass River Township, Burlington County</v>
      </c>
      <c r="B25" s="28">
        <f t="shared" si="2"/>
        <v>24</v>
      </c>
      <c r="C25" s="28" t="s">
        <v>189</v>
      </c>
      <c r="D25" s="28" t="s">
        <v>190</v>
      </c>
      <c r="E25" s="28" t="s">
        <v>191</v>
      </c>
      <c r="F25" s="28" t="str">
        <f t="shared" si="1"/>
        <v>Calendar Year</v>
      </c>
      <c r="G25" s="28" t="str">
        <f>VLOOKUP(C25,'2023 Muniinfo'!$A$2:$E$566,5,FALSE)</f>
        <v/>
      </c>
    </row>
    <row r="26" spans="1:7" x14ac:dyDescent="0.25">
      <c r="A26" s="28" t="str">
        <f t="shared" si="0"/>
        <v>Bay Head Borough, Ocean County</v>
      </c>
      <c r="B26" s="28">
        <f t="shared" si="2"/>
        <v>25</v>
      </c>
      <c r="C26" s="28" t="s">
        <v>826</v>
      </c>
      <c r="D26" s="28" t="s">
        <v>827</v>
      </c>
      <c r="E26" s="28" t="s">
        <v>825</v>
      </c>
      <c r="F26" s="28" t="str">
        <f t="shared" si="1"/>
        <v>Calendar Year</v>
      </c>
      <c r="G26" s="28" t="str">
        <f>VLOOKUP(C26,'2023 Muniinfo'!$A$2:$E$566,5,FALSE)</f>
        <v/>
      </c>
    </row>
    <row r="27" spans="1:7" x14ac:dyDescent="0.25">
      <c r="A27" s="28" t="str">
        <f t="shared" si="0"/>
        <v>Bayonne City, Hudson County</v>
      </c>
      <c r="B27" s="28">
        <f t="shared" si="2"/>
        <v>26</v>
      </c>
      <c r="C27" s="28" t="s">
        <v>491</v>
      </c>
      <c r="D27" s="28" t="s">
        <v>492</v>
      </c>
      <c r="E27" s="28" t="s">
        <v>493</v>
      </c>
      <c r="F27" s="28" t="str">
        <f t="shared" si="1"/>
        <v>Calendar Year</v>
      </c>
      <c r="G27" s="28" t="str">
        <f>VLOOKUP(C27,'2023 Muniinfo'!$A$2:$E$566,5,FALSE)</f>
        <v/>
      </c>
    </row>
    <row r="28" spans="1:7" x14ac:dyDescent="0.25">
      <c r="A28" s="28" t="str">
        <f t="shared" si="0"/>
        <v>Beach Haven Borough, Ocean County</v>
      </c>
      <c r="B28" s="28">
        <f t="shared" si="2"/>
        <v>27</v>
      </c>
      <c r="C28" s="28" t="s">
        <v>828</v>
      </c>
      <c r="D28" s="28" t="s">
        <v>829</v>
      </c>
      <c r="E28" s="28" t="s">
        <v>825</v>
      </c>
      <c r="F28" s="28" t="str">
        <f t="shared" si="1"/>
        <v>Calendar Year</v>
      </c>
      <c r="G28" s="28" t="str">
        <f>VLOOKUP(C28,'2023 Muniinfo'!$A$2:$E$566,5,FALSE)</f>
        <v/>
      </c>
    </row>
    <row r="29" spans="1:7" x14ac:dyDescent="0.25">
      <c r="A29" s="28" t="str">
        <f t="shared" si="0"/>
        <v>Beachwood Borough, Ocean County</v>
      </c>
      <c r="B29" s="28">
        <f t="shared" si="2"/>
        <v>28</v>
      </c>
      <c r="C29" s="28" t="s">
        <v>830</v>
      </c>
      <c r="D29" s="28" t="s">
        <v>831</v>
      </c>
      <c r="E29" s="28" t="s">
        <v>825</v>
      </c>
      <c r="F29" s="28" t="str">
        <f t="shared" si="1"/>
        <v>Calendar Year</v>
      </c>
      <c r="G29" s="28" t="str">
        <f>VLOOKUP(C29,'2023 Muniinfo'!$A$2:$E$566,5,FALSE)</f>
        <v/>
      </c>
    </row>
    <row r="30" spans="1:7" x14ac:dyDescent="0.25">
      <c r="A30" s="28" t="str">
        <f t="shared" si="0"/>
        <v>Bedminster Township, Somerset County</v>
      </c>
      <c r="B30" s="28">
        <f t="shared" si="2"/>
        <v>29</v>
      </c>
      <c r="C30" s="28" t="s">
        <v>953</v>
      </c>
      <c r="D30" s="28" t="s">
        <v>954</v>
      </c>
      <c r="E30" s="28" t="s">
        <v>955</v>
      </c>
      <c r="F30" s="28" t="str">
        <f t="shared" si="1"/>
        <v>Calendar Year</v>
      </c>
      <c r="G30" s="28" t="str">
        <f>VLOOKUP(C30,'2023 Muniinfo'!$A$2:$E$566,5,FALSE)</f>
        <v/>
      </c>
    </row>
    <row r="31" spans="1:7" x14ac:dyDescent="0.25">
      <c r="A31" s="28" t="str">
        <f t="shared" si="0"/>
        <v>Belleville Township, Essex County</v>
      </c>
      <c r="B31" s="28">
        <f t="shared" si="2"/>
        <v>30</v>
      </c>
      <c r="C31" s="28" t="s">
        <v>401</v>
      </c>
      <c r="D31" s="28" t="s">
        <v>402</v>
      </c>
      <c r="E31" s="28" t="s">
        <v>403</v>
      </c>
      <c r="F31" s="28" t="str">
        <f t="shared" si="1"/>
        <v>Calendar Year</v>
      </c>
      <c r="G31" s="28" t="str">
        <f>VLOOKUP(C31,'2023 Muniinfo'!$A$2:$E$566,5,FALSE)</f>
        <v/>
      </c>
    </row>
    <row r="32" spans="1:7" x14ac:dyDescent="0.25">
      <c r="A32" s="28" t="str">
        <f t="shared" si="0"/>
        <v>Bellmawr Borough, Camden County</v>
      </c>
      <c r="B32" s="28">
        <f t="shared" si="2"/>
        <v>31</v>
      </c>
      <c r="C32" s="28" t="s">
        <v>275</v>
      </c>
      <c r="D32" s="28" t="s">
        <v>276</v>
      </c>
      <c r="E32" s="28" t="s">
        <v>270</v>
      </c>
      <c r="F32" s="28" t="str">
        <f t="shared" si="1"/>
        <v>Calendar Year</v>
      </c>
      <c r="G32" s="28" t="str">
        <f>VLOOKUP(C32,'2023 Muniinfo'!$A$2:$E$566,5,FALSE)</f>
        <v/>
      </c>
    </row>
    <row r="33" spans="1:7" x14ac:dyDescent="0.25">
      <c r="A33" s="28" t="str">
        <f t="shared" si="0"/>
        <v>Belmar Borough, Monmouth County</v>
      </c>
      <c r="B33" s="28">
        <f t="shared" si="2"/>
        <v>32</v>
      </c>
      <c r="C33" s="28" t="s">
        <v>649</v>
      </c>
      <c r="D33" s="28" t="s">
        <v>650</v>
      </c>
      <c r="E33" s="28" t="s">
        <v>640</v>
      </c>
      <c r="F33" s="28" t="str">
        <f t="shared" si="1"/>
        <v>Calendar Year</v>
      </c>
      <c r="G33" s="28" t="str">
        <f>VLOOKUP(C33,'2023 Muniinfo'!$A$2:$E$566,5,FALSE)</f>
        <v/>
      </c>
    </row>
    <row r="34" spans="1:7" x14ac:dyDescent="0.25">
      <c r="A34" s="28" t="str">
        <f t="shared" si="0"/>
        <v>Belvidere Town, Warren County</v>
      </c>
      <c r="B34" s="28">
        <f t="shared" si="2"/>
        <v>33</v>
      </c>
      <c r="C34" s="28" t="s">
        <v>1090</v>
      </c>
      <c r="D34" s="28" t="s">
        <v>1091</v>
      </c>
      <c r="E34" s="28" t="s">
        <v>1087</v>
      </c>
      <c r="F34" s="28" t="str">
        <f t="shared" si="1"/>
        <v>Calendar Year</v>
      </c>
      <c r="G34" s="28" t="str">
        <f>VLOOKUP(C34,'2023 Muniinfo'!$A$2:$E$566,5,FALSE)</f>
        <v/>
      </c>
    </row>
    <row r="35" spans="1:7" x14ac:dyDescent="0.25">
      <c r="A35" s="28" t="str">
        <f t="shared" si="0"/>
        <v>Bergenfield Borough, Bergen County</v>
      </c>
      <c r="B35" s="28">
        <f t="shared" si="2"/>
        <v>34</v>
      </c>
      <c r="C35" s="28" t="s">
        <v>53</v>
      </c>
      <c r="D35" s="28" t="s">
        <v>54</v>
      </c>
      <c r="E35" s="28" t="s">
        <v>50</v>
      </c>
      <c r="F35" s="28" t="str">
        <f t="shared" si="1"/>
        <v>Calendar Year</v>
      </c>
      <c r="G35" s="28" t="str">
        <f>VLOOKUP(C35,'2023 Muniinfo'!$A$2:$E$566,5,FALSE)</f>
        <v/>
      </c>
    </row>
    <row r="36" spans="1:7" x14ac:dyDescent="0.25">
      <c r="A36" s="28" t="str">
        <f t="shared" si="0"/>
        <v>Berkeley Heights Township, Union County</v>
      </c>
      <c r="B36" s="28">
        <f t="shared" si="2"/>
        <v>35</v>
      </c>
      <c r="C36" s="28" t="s">
        <v>1044</v>
      </c>
      <c r="D36" s="28" t="s">
        <v>1045</v>
      </c>
      <c r="E36" s="28" t="s">
        <v>1046</v>
      </c>
      <c r="F36" s="28" t="str">
        <f t="shared" si="1"/>
        <v>Calendar Year</v>
      </c>
      <c r="G36" s="28" t="str">
        <f>VLOOKUP(C36,'2023 Muniinfo'!$A$2:$E$566,5,FALSE)</f>
        <v/>
      </c>
    </row>
    <row r="37" spans="1:7" x14ac:dyDescent="0.25">
      <c r="A37" s="28" t="str">
        <f t="shared" si="0"/>
        <v>Berkeley Township, Ocean County</v>
      </c>
      <c r="B37" s="28">
        <f t="shared" si="2"/>
        <v>36</v>
      </c>
      <c r="C37" s="28" t="s">
        <v>832</v>
      </c>
      <c r="D37" s="28" t="s">
        <v>833</v>
      </c>
      <c r="E37" s="28" t="s">
        <v>825</v>
      </c>
      <c r="F37" s="28" t="str">
        <f t="shared" si="1"/>
        <v>Calendar Year</v>
      </c>
      <c r="G37" s="28" t="str">
        <f>VLOOKUP(C37,'2023 Muniinfo'!$A$2:$E$566,5,FALSE)</f>
        <v/>
      </c>
    </row>
    <row r="38" spans="1:7" x14ac:dyDescent="0.25">
      <c r="A38" s="28" t="str">
        <f t="shared" si="0"/>
        <v>Berlin Borough, Camden County</v>
      </c>
      <c r="B38" s="28">
        <f t="shared" si="2"/>
        <v>37</v>
      </c>
      <c r="C38" s="28" t="s">
        <v>277</v>
      </c>
      <c r="D38" s="28" t="s">
        <v>278</v>
      </c>
      <c r="E38" s="28" t="s">
        <v>270</v>
      </c>
      <c r="F38" s="28" t="str">
        <f t="shared" si="1"/>
        <v>Calendar Year</v>
      </c>
      <c r="G38" s="28" t="str">
        <f>VLOOKUP(C38,'2023 Muniinfo'!$A$2:$E$566,5,FALSE)</f>
        <v/>
      </c>
    </row>
    <row r="39" spans="1:7" x14ac:dyDescent="0.25">
      <c r="A39" s="28" t="str">
        <f t="shared" si="0"/>
        <v>Berlin Township, Camden County</v>
      </c>
      <c r="B39" s="28">
        <f t="shared" si="2"/>
        <v>38</v>
      </c>
      <c r="C39" s="28" t="s">
        <v>279</v>
      </c>
      <c r="D39" s="28" t="s">
        <v>280</v>
      </c>
      <c r="E39" s="28" t="s">
        <v>270</v>
      </c>
      <c r="F39" s="28" t="str">
        <f t="shared" si="1"/>
        <v>Calendar Year</v>
      </c>
      <c r="G39" s="28" t="str">
        <f>VLOOKUP(C39,'2023 Muniinfo'!$A$2:$E$566,5,FALSE)</f>
        <v/>
      </c>
    </row>
    <row r="40" spans="1:7" x14ac:dyDescent="0.25">
      <c r="A40" s="28" t="str">
        <f t="shared" si="0"/>
        <v>Bernards Township, Somerset County</v>
      </c>
      <c r="B40" s="28">
        <f t="shared" si="2"/>
        <v>39</v>
      </c>
      <c r="C40" s="28" t="s">
        <v>956</v>
      </c>
      <c r="D40" s="28" t="s">
        <v>957</v>
      </c>
      <c r="E40" s="28" t="s">
        <v>955</v>
      </c>
      <c r="F40" s="28" t="str">
        <f t="shared" si="1"/>
        <v>Calendar Year</v>
      </c>
      <c r="G40" s="28" t="str">
        <f>VLOOKUP(C40,'2023 Muniinfo'!$A$2:$E$566,5,FALSE)</f>
        <v/>
      </c>
    </row>
    <row r="41" spans="1:7" x14ac:dyDescent="0.25">
      <c r="A41" s="28" t="str">
        <f t="shared" si="0"/>
        <v>Bernardsville Borough, Somerset County</v>
      </c>
      <c r="B41" s="28">
        <f t="shared" si="2"/>
        <v>40</v>
      </c>
      <c r="C41" s="28" t="s">
        <v>958</v>
      </c>
      <c r="D41" s="28" t="s">
        <v>959</v>
      </c>
      <c r="E41" s="28" t="s">
        <v>955</v>
      </c>
      <c r="F41" s="28" t="str">
        <f t="shared" si="1"/>
        <v>Calendar Year</v>
      </c>
      <c r="G41" s="28" t="str">
        <f>VLOOKUP(C41,'2023 Muniinfo'!$A$2:$E$566,5,FALSE)</f>
        <v/>
      </c>
    </row>
    <row r="42" spans="1:7" x14ac:dyDescent="0.25">
      <c r="A42" s="28" t="str">
        <f t="shared" si="0"/>
        <v>Bethlehem Township, Hunterdon County</v>
      </c>
      <c r="B42" s="28">
        <f t="shared" si="2"/>
        <v>41</v>
      </c>
      <c r="C42" s="28" t="s">
        <v>517</v>
      </c>
      <c r="D42" s="28" t="s">
        <v>518</v>
      </c>
      <c r="E42" s="28" t="s">
        <v>516</v>
      </c>
      <c r="F42" s="28" t="str">
        <f t="shared" si="1"/>
        <v>Calendar Year</v>
      </c>
      <c r="G42" s="28" t="str">
        <f>VLOOKUP(C42,'2023 Muniinfo'!$A$2:$E$566,5,FALSE)</f>
        <v/>
      </c>
    </row>
    <row r="43" spans="1:7" x14ac:dyDescent="0.25">
      <c r="A43" s="28" t="str">
        <f t="shared" si="0"/>
        <v>Beverly City, Burlington County</v>
      </c>
      <c r="B43" s="28">
        <f t="shared" si="2"/>
        <v>42</v>
      </c>
      <c r="C43" s="28" t="s">
        <v>192</v>
      </c>
      <c r="D43" s="28" t="s">
        <v>193</v>
      </c>
      <c r="E43" s="28" t="s">
        <v>191</v>
      </c>
      <c r="F43" s="28" t="str">
        <f t="shared" si="1"/>
        <v>Calendar Year</v>
      </c>
      <c r="G43" s="28" t="str">
        <f>VLOOKUP(C43,'2023 Muniinfo'!$A$2:$E$566,5,FALSE)</f>
        <v/>
      </c>
    </row>
    <row r="44" spans="1:7" x14ac:dyDescent="0.25">
      <c r="A44" s="28" t="str">
        <f t="shared" si="0"/>
        <v>Blairstown Township, Warren County</v>
      </c>
      <c r="B44" s="28">
        <f t="shared" si="2"/>
        <v>43</v>
      </c>
      <c r="C44" s="28" t="s">
        <v>1092</v>
      </c>
      <c r="D44" s="28" t="s">
        <v>1093</v>
      </c>
      <c r="E44" s="28" t="s">
        <v>1087</v>
      </c>
      <c r="F44" s="28" t="str">
        <f t="shared" si="1"/>
        <v>Calendar Year</v>
      </c>
      <c r="G44" s="28" t="str">
        <f>VLOOKUP(C44,'2023 Muniinfo'!$A$2:$E$566,5,FALSE)</f>
        <v/>
      </c>
    </row>
    <row r="45" spans="1:7" x14ac:dyDescent="0.25">
      <c r="A45" s="28" t="str">
        <f t="shared" si="0"/>
        <v>Bloomfield Township, Essex County</v>
      </c>
      <c r="B45" s="28">
        <f t="shared" si="2"/>
        <v>44</v>
      </c>
      <c r="C45" s="28" t="s">
        <v>404</v>
      </c>
      <c r="D45" s="28" t="s">
        <v>405</v>
      </c>
      <c r="E45" s="28" t="s">
        <v>403</v>
      </c>
      <c r="F45" s="28" t="str">
        <f t="shared" si="1"/>
        <v>Calendar Year</v>
      </c>
      <c r="G45" s="28" t="str">
        <f>VLOOKUP(C45,'2023 Muniinfo'!$A$2:$E$566,5,FALSE)</f>
        <v/>
      </c>
    </row>
    <row r="46" spans="1:7" x14ac:dyDescent="0.25">
      <c r="A46" s="28" t="str">
        <f t="shared" si="0"/>
        <v>Bloomingdale Borough, Passaic County</v>
      </c>
      <c r="B46" s="28">
        <f t="shared" si="2"/>
        <v>45</v>
      </c>
      <c r="C46" s="28" t="s">
        <v>889</v>
      </c>
      <c r="D46" s="28" t="s">
        <v>890</v>
      </c>
      <c r="E46" s="28" t="s">
        <v>891</v>
      </c>
      <c r="F46" s="28" t="str">
        <f t="shared" si="1"/>
        <v>Calendar Year</v>
      </c>
      <c r="G46" s="28" t="str">
        <f>VLOOKUP(C46,'2023 Muniinfo'!$A$2:$E$566,5,FALSE)</f>
        <v/>
      </c>
    </row>
    <row r="47" spans="1:7" x14ac:dyDescent="0.25">
      <c r="A47" s="28" t="str">
        <f t="shared" si="0"/>
        <v>Bloomsbury Borough, Hunterdon County</v>
      </c>
      <c r="B47" s="28">
        <f t="shared" si="2"/>
        <v>46</v>
      </c>
      <c r="C47" s="28" t="s">
        <v>519</v>
      </c>
      <c r="D47" s="28" t="s">
        <v>520</v>
      </c>
      <c r="E47" s="28" t="s">
        <v>516</v>
      </c>
      <c r="F47" s="28" t="str">
        <f t="shared" si="1"/>
        <v>Calendar Year</v>
      </c>
      <c r="G47" s="28" t="str">
        <f>VLOOKUP(C47,'2023 Muniinfo'!$A$2:$E$566,5,FALSE)</f>
        <v/>
      </c>
    </row>
    <row r="48" spans="1:7" x14ac:dyDescent="0.25">
      <c r="A48" s="28" t="str">
        <f t="shared" si="0"/>
        <v>Bogota Borough, Bergen County</v>
      </c>
      <c r="B48" s="28">
        <f t="shared" si="2"/>
        <v>47</v>
      </c>
      <c r="C48" s="28" t="s">
        <v>55</v>
      </c>
      <c r="D48" s="28" t="s">
        <v>56</v>
      </c>
      <c r="E48" s="28" t="s">
        <v>50</v>
      </c>
      <c r="F48" s="28" t="str">
        <f t="shared" si="1"/>
        <v>Calendar Year</v>
      </c>
      <c r="G48" s="28" t="str">
        <f>VLOOKUP(C48,'2023 Muniinfo'!$A$2:$E$566,5,FALSE)</f>
        <v/>
      </c>
    </row>
    <row r="49" spans="1:7" x14ac:dyDescent="0.25">
      <c r="A49" s="28" t="str">
        <f t="shared" si="0"/>
        <v>Boonton Town, Morris County</v>
      </c>
      <c r="B49" s="28">
        <f t="shared" si="2"/>
        <v>48</v>
      </c>
      <c r="C49" s="28" t="s">
        <v>745</v>
      </c>
      <c r="D49" s="28" t="s">
        <v>746</v>
      </c>
      <c r="E49" s="28" t="s">
        <v>747</v>
      </c>
      <c r="F49" s="28" t="str">
        <f t="shared" si="1"/>
        <v>Calendar Year</v>
      </c>
      <c r="G49" s="28" t="str">
        <f>VLOOKUP(C49,'2023 Muniinfo'!$A$2:$E$566,5,FALSE)</f>
        <v/>
      </c>
    </row>
    <row r="50" spans="1:7" x14ac:dyDescent="0.25">
      <c r="A50" s="28" t="str">
        <f t="shared" si="0"/>
        <v>Boonton Township, Morris County</v>
      </c>
      <c r="B50" s="28">
        <f t="shared" si="2"/>
        <v>49</v>
      </c>
      <c r="C50" s="28" t="s">
        <v>748</v>
      </c>
      <c r="D50" s="28" t="s">
        <v>749</v>
      </c>
      <c r="E50" s="28" t="s">
        <v>747</v>
      </c>
      <c r="F50" s="28" t="str">
        <f t="shared" si="1"/>
        <v>Calendar Year</v>
      </c>
      <c r="G50" s="28" t="str">
        <f>VLOOKUP(C50,'2023 Muniinfo'!$A$2:$E$566,5,FALSE)</f>
        <v/>
      </c>
    </row>
    <row r="51" spans="1:7" x14ac:dyDescent="0.25">
      <c r="A51" s="28" t="str">
        <f t="shared" si="0"/>
        <v>Bordentown City, Burlington County</v>
      </c>
      <c r="B51" s="28">
        <f t="shared" si="2"/>
        <v>50</v>
      </c>
      <c r="C51" s="28" t="s">
        <v>194</v>
      </c>
      <c r="D51" s="28" t="s">
        <v>195</v>
      </c>
      <c r="E51" s="28" t="s">
        <v>191</v>
      </c>
      <c r="F51" s="28" t="str">
        <f t="shared" si="1"/>
        <v>Calendar Year</v>
      </c>
      <c r="G51" s="28" t="str">
        <f>VLOOKUP(C51,'2023 Muniinfo'!$A$2:$E$566,5,FALSE)</f>
        <v/>
      </c>
    </row>
    <row r="52" spans="1:7" x14ac:dyDescent="0.25">
      <c r="A52" s="28" t="str">
        <f t="shared" si="0"/>
        <v>Bordentown Township, Burlington County</v>
      </c>
      <c r="B52" s="28">
        <f t="shared" si="2"/>
        <v>51</v>
      </c>
      <c r="C52" s="28" t="s">
        <v>196</v>
      </c>
      <c r="D52" s="28" t="s">
        <v>197</v>
      </c>
      <c r="E52" s="28" t="s">
        <v>191</v>
      </c>
      <c r="F52" s="28" t="str">
        <f t="shared" si="1"/>
        <v>Calendar Year</v>
      </c>
      <c r="G52" s="28" t="str">
        <f>VLOOKUP(C52,'2023 Muniinfo'!$A$2:$E$566,5,FALSE)</f>
        <v/>
      </c>
    </row>
    <row r="53" spans="1:7" x14ac:dyDescent="0.25">
      <c r="A53" s="28" t="str">
        <f t="shared" si="0"/>
        <v>Bound Brook Borough, Somerset County</v>
      </c>
      <c r="B53" s="28">
        <f t="shared" si="2"/>
        <v>52</v>
      </c>
      <c r="C53" s="28" t="s">
        <v>960</v>
      </c>
      <c r="D53" s="28" t="s">
        <v>961</v>
      </c>
      <c r="E53" s="28" t="s">
        <v>955</v>
      </c>
      <c r="F53" s="28" t="str">
        <f t="shared" si="1"/>
        <v>Calendar Year</v>
      </c>
      <c r="G53" s="28" t="str">
        <f>VLOOKUP(C53,'2023 Muniinfo'!$A$2:$E$566,5,FALSE)</f>
        <v/>
      </c>
    </row>
    <row r="54" spans="1:7" x14ac:dyDescent="0.25">
      <c r="A54" s="28" t="str">
        <f t="shared" si="0"/>
        <v>Bradley Beach Borough, Monmouth County</v>
      </c>
      <c r="B54" s="28">
        <f t="shared" si="2"/>
        <v>53</v>
      </c>
      <c r="C54" s="28" t="s">
        <v>651</v>
      </c>
      <c r="D54" s="28" t="s">
        <v>652</v>
      </c>
      <c r="E54" s="28" t="s">
        <v>640</v>
      </c>
      <c r="F54" s="28" t="str">
        <f t="shared" si="1"/>
        <v>Calendar Year</v>
      </c>
      <c r="G54" s="28" t="str">
        <f>VLOOKUP(C54,'2023 Muniinfo'!$A$2:$E$566,5,FALSE)</f>
        <v/>
      </c>
    </row>
    <row r="55" spans="1:7" x14ac:dyDescent="0.25">
      <c r="A55" s="28" t="str">
        <f t="shared" si="0"/>
        <v>Branchburg Township, Somerset County</v>
      </c>
      <c r="B55" s="28">
        <f t="shared" si="2"/>
        <v>54</v>
      </c>
      <c r="C55" s="28" t="s">
        <v>962</v>
      </c>
      <c r="D55" s="28" t="s">
        <v>963</v>
      </c>
      <c r="E55" s="28" t="s">
        <v>955</v>
      </c>
      <c r="F55" s="28" t="str">
        <f t="shared" si="1"/>
        <v>Calendar Year</v>
      </c>
      <c r="G55" s="28" t="str">
        <f>VLOOKUP(C55,'2023 Muniinfo'!$A$2:$E$566,5,FALSE)</f>
        <v/>
      </c>
    </row>
    <row r="56" spans="1:7" x14ac:dyDescent="0.25">
      <c r="A56" s="28" t="str">
        <f t="shared" si="0"/>
        <v>Branchville Borough, Sussex County</v>
      </c>
      <c r="B56" s="28">
        <f t="shared" si="2"/>
        <v>55</v>
      </c>
      <c r="C56" s="28" t="s">
        <v>1000</v>
      </c>
      <c r="D56" s="28" t="s">
        <v>1001</v>
      </c>
      <c r="E56" s="28" t="s">
        <v>997</v>
      </c>
      <c r="F56" s="28" t="str">
        <f t="shared" si="1"/>
        <v>Calendar Year</v>
      </c>
      <c r="G56" s="28" t="str">
        <f>VLOOKUP(C56,'2023 Muniinfo'!$A$2:$E$566,5,FALSE)</f>
        <v/>
      </c>
    </row>
    <row r="57" spans="1:7" x14ac:dyDescent="0.25">
      <c r="A57" s="28" t="str">
        <f t="shared" si="0"/>
        <v>Brick Township, Ocean County</v>
      </c>
      <c r="B57" s="28">
        <f t="shared" si="2"/>
        <v>56</v>
      </c>
      <c r="C57" s="28" t="s">
        <v>834</v>
      </c>
      <c r="D57" s="28" t="s">
        <v>835</v>
      </c>
      <c r="E57" s="28" t="s">
        <v>825</v>
      </c>
      <c r="F57" s="28" t="str">
        <f t="shared" si="1"/>
        <v>Calendar Year</v>
      </c>
      <c r="G57" s="28" t="str">
        <f>VLOOKUP(C57,'2023 Muniinfo'!$A$2:$E$566,5,FALSE)</f>
        <v/>
      </c>
    </row>
    <row r="58" spans="1:7" x14ac:dyDescent="0.25">
      <c r="A58" s="28" t="str">
        <f t="shared" si="0"/>
        <v>Bridgeton City, Cumberland County</v>
      </c>
      <c r="B58" s="28">
        <f t="shared" si="2"/>
        <v>57</v>
      </c>
      <c r="C58" s="28" t="s">
        <v>372</v>
      </c>
      <c r="D58" s="28" t="s">
        <v>373</v>
      </c>
      <c r="E58" s="28" t="s">
        <v>374</v>
      </c>
      <c r="F58" s="28" t="str">
        <f t="shared" si="1"/>
        <v>Calendar Year</v>
      </c>
      <c r="G58" s="28" t="str">
        <f>VLOOKUP(C58,'2023 Muniinfo'!$A$2:$E$566,5,FALSE)</f>
        <v/>
      </c>
    </row>
    <row r="59" spans="1:7" x14ac:dyDescent="0.25">
      <c r="A59" s="28" t="str">
        <f t="shared" si="0"/>
        <v>Bridgewater Township, Somerset County</v>
      </c>
      <c r="B59" s="28">
        <f t="shared" si="2"/>
        <v>58</v>
      </c>
      <c r="C59" s="28" t="s">
        <v>964</v>
      </c>
      <c r="D59" s="28" t="s">
        <v>965</v>
      </c>
      <c r="E59" s="28" t="s">
        <v>955</v>
      </c>
      <c r="F59" s="28" t="str">
        <f t="shared" si="1"/>
        <v>Calendar Year</v>
      </c>
      <c r="G59" s="28" t="str">
        <f>VLOOKUP(C59,'2023 Muniinfo'!$A$2:$E$566,5,FALSE)</f>
        <v/>
      </c>
    </row>
    <row r="60" spans="1:7" x14ac:dyDescent="0.25">
      <c r="A60" s="28" t="str">
        <f t="shared" si="0"/>
        <v>Brielle Borough, Monmouth County</v>
      </c>
      <c r="B60" s="28">
        <f t="shared" si="2"/>
        <v>59</v>
      </c>
      <c r="C60" s="28" t="s">
        <v>653</v>
      </c>
      <c r="D60" s="28" t="s">
        <v>654</v>
      </c>
      <c r="E60" s="28" t="s">
        <v>640</v>
      </c>
      <c r="F60" s="28" t="str">
        <f t="shared" si="1"/>
        <v>Calendar Year</v>
      </c>
      <c r="G60" s="28" t="str">
        <f>VLOOKUP(C60,'2023 Muniinfo'!$A$2:$E$566,5,FALSE)</f>
        <v/>
      </c>
    </row>
    <row r="61" spans="1:7" x14ac:dyDescent="0.25">
      <c r="A61" s="28" t="str">
        <f t="shared" si="0"/>
        <v>Brigantine City, Atlantic County</v>
      </c>
      <c r="B61" s="28">
        <f t="shared" si="2"/>
        <v>60</v>
      </c>
      <c r="C61" s="28" t="s">
        <v>7</v>
      </c>
      <c r="D61" s="28" t="s">
        <v>8</v>
      </c>
      <c r="E61" s="28" t="s">
        <v>6</v>
      </c>
      <c r="F61" s="28" t="str">
        <f t="shared" si="1"/>
        <v>Calendar Year</v>
      </c>
      <c r="G61" s="28" t="str">
        <f>VLOOKUP(C61,'2023 Muniinfo'!$A$2:$E$566,5,FALSE)</f>
        <v/>
      </c>
    </row>
    <row r="62" spans="1:7" x14ac:dyDescent="0.25">
      <c r="A62" s="28" t="str">
        <f t="shared" si="0"/>
        <v>Brooklawn Borough, Camden County</v>
      </c>
      <c r="B62" s="28">
        <f t="shared" si="2"/>
        <v>61</v>
      </c>
      <c r="C62" s="28" t="s">
        <v>281</v>
      </c>
      <c r="D62" s="28" t="s">
        <v>282</v>
      </c>
      <c r="E62" s="28" t="s">
        <v>270</v>
      </c>
      <c r="F62" s="28" t="str">
        <f t="shared" si="1"/>
        <v>Calendar Year</v>
      </c>
      <c r="G62" s="28" t="str">
        <f>VLOOKUP(C62,'2023 Muniinfo'!$A$2:$E$566,5,FALSE)</f>
        <v/>
      </c>
    </row>
    <row r="63" spans="1:7" x14ac:dyDescent="0.25">
      <c r="A63" s="28" t="str">
        <f t="shared" si="0"/>
        <v>Buena Borough, Atlantic County</v>
      </c>
      <c r="B63" s="28">
        <f t="shared" si="2"/>
        <v>62</v>
      </c>
      <c r="C63" s="28" t="s">
        <v>9</v>
      </c>
      <c r="D63" s="28" t="s">
        <v>10</v>
      </c>
      <c r="E63" s="28" t="s">
        <v>6</v>
      </c>
      <c r="F63" s="28" t="str">
        <f t="shared" si="1"/>
        <v>Calendar Year</v>
      </c>
      <c r="G63" s="28" t="str">
        <f>VLOOKUP(C63,'2023 Muniinfo'!$A$2:$E$566,5,FALSE)</f>
        <v/>
      </c>
    </row>
    <row r="64" spans="1:7" x14ac:dyDescent="0.25">
      <c r="A64" s="28" t="str">
        <f t="shared" si="0"/>
        <v>Buena Vista Township, Atlantic County</v>
      </c>
      <c r="B64" s="28">
        <f t="shared" si="2"/>
        <v>63</v>
      </c>
      <c r="C64" s="28" t="s">
        <v>11</v>
      </c>
      <c r="D64" s="28" t="s">
        <v>12</v>
      </c>
      <c r="E64" s="28" t="s">
        <v>6</v>
      </c>
      <c r="F64" s="28" t="str">
        <f t="shared" si="1"/>
        <v>Calendar Year</v>
      </c>
      <c r="G64" s="28" t="str">
        <f>VLOOKUP(C64,'2023 Muniinfo'!$A$2:$E$566,5,FALSE)</f>
        <v/>
      </c>
    </row>
    <row r="65" spans="1:7" x14ac:dyDescent="0.25">
      <c r="A65" s="28" t="str">
        <f t="shared" si="0"/>
        <v>Burlington City, Burlington County</v>
      </c>
      <c r="B65" s="28">
        <f t="shared" si="2"/>
        <v>64</v>
      </c>
      <c r="C65" s="28" t="s">
        <v>198</v>
      </c>
      <c r="D65" s="28" t="s">
        <v>199</v>
      </c>
      <c r="E65" s="28" t="s">
        <v>191</v>
      </c>
      <c r="F65" s="28" t="str">
        <f t="shared" si="1"/>
        <v>Calendar Year</v>
      </c>
      <c r="G65" s="28" t="str">
        <f>VLOOKUP(C65,'2023 Muniinfo'!$A$2:$E$566,5,FALSE)</f>
        <v/>
      </c>
    </row>
    <row r="66" spans="1:7" x14ac:dyDescent="0.25">
      <c r="A66" s="28" t="str">
        <f t="shared" si="0"/>
        <v>Burlington Township, Burlington County</v>
      </c>
      <c r="B66" s="28">
        <f t="shared" si="2"/>
        <v>65</v>
      </c>
      <c r="C66" s="28" t="s">
        <v>200</v>
      </c>
      <c r="D66" s="28" t="s">
        <v>201</v>
      </c>
      <c r="E66" s="28" t="s">
        <v>191</v>
      </c>
      <c r="F66" s="28" t="str">
        <f t="shared" si="1"/>
        <v>Calendar Year</v>
      </c>
      <c r="G66" s="28" t="str">
        <f>VLOOKUP(C66,'2023 Muniinfo'!$A$2:$E$566,5,FALSE)</f>
        <v/>
      </c>
    </row>
    <row r="67" spans="1:7" x14ac:dyDescent="0.25">
      <c r="A67" s="28" t="str">
        <f t="shared" si="0"/>
        <v>Butler Borough, Morris County</v>
      </c>
      <c r="B67" s="28">
        <f t="shared" si="2"/>
        <v>66</v>
      </c>
      <c r="C67" s="28" t="s">
        <v>750</v>
      </c>
      <c r="D67" s="28" t="s">
        <v>751</v>
      </c>
      <c r="E67" s="28" t="s">
        <v>747</v>
      </c>
      <c r="F67" s="28" t="str">
        <f t="shared" si="1"/>
        <v>Calendar Year</v>
      </c>
      <c r="G67" s="28" t="str">
        <f>VLOOKUP(C67,'2023 Muniinfo'!$A$2:$E$566,5,FALSE)</f>
        <v/>
      </c>
    </row>
    <row r="68" spans="1:7" x14ac:dyDescent="0.25">
      <c r="A68" s="28" t="str">
        <f t="shared" ref="A68:A131" si="3">D68&amp;", "&amp;E68&amp;" County"</f>
        <v>Byram Township, Sussex County</v>
      </c>
      <c r="B68" s="28">
        <f t="shared" si="2"/>
        <v>67</v>
      </c>
      <c r="C68" s="28" t="s">
        <v>1002</v>
      </c>
      <c r="D68" s="28" t="s">
        <v>1003</v>
      </c>
      <c r="E68" s="28" t="s">
        <v>997</v>
      </c>
      <c r="F68" s="28" t="str">
        <f t="shared" ref="F68:F131" si="4">IF(G68="","Calendar Year",IF(G68="T","Calendar Year","State Fiscal Year"))</f>
        <v>Calendar Year</v>
      </c>
      <c r="G68" s="28" t="str">
        <f>VLOOKUP(C68,'2023 Muniinfo'!$A$2:$E$566,5,FALSE)</f>
        <v/>
      </c>
    </row>
    <row r="69" spans="1:7" x14ac:dyDescent="0.25">
      <c r="A69" s="28" t="str">
        <f t="shared" si="3"/>
        <v>Caldwell Township, Essex County</v>
      </c>
      <c r="B69" s="28">
        <f t="shared" ref="B69:B132" si="5">B68+1</f>
        <v>68</v>
      </c>
      <c r="C69" s="28" t="s">
        <v>406</v>
      </c>
      <c r="D69" s="28" t="s">
        <v>407</v>
      </c>
      <c r="E69" s="28" t="s">
        <v>403</v>
      </c>
      <c r="F69" s="28" t="str">
        <f t="shared" si="4"/>
        <v>Calendar Year</v>
      </c>
      <c r="G69" s="28" t="str">
        <f>VLOOKUP(C69,'2023 Muniinfo'!$A$2:$E$566,5,FALSE)</f>
        <v/>
      </c>
    </row>
    <row r="70" spans="1:7" x14ac:dyDescent="0.25">
      <c r="A70" s="28" t="str">
        <f t="shared" si="3"/>
        <v>Califon Borough, Hunterdon County</v>
      </c>
      <c r="B70" s="28">
        <f t="shared" si="5"/>
        <v>69</v>
      </c>
      <c r="C70" s="28" t="s">
        <v>521</v>
      </c>
      <c r="D70" s="28" t="s">
        <v>522</v>
      </c>
      <c r="E70" s="28" t="s">
        <v>516</v>
      </c>
      <c r="F70" s="28" t="str">
        <f t="shared" si="4"/>
        <v>Calendar Year</v>
      </c>
      <c r="G70" s="28" t="str">
        <f>VLOOKUP(C70,'2023 Muniinfo'!$A$2:$E$566,5,FALSE)</f>
        <v/>
      </c>
    </row>
    <row r="71" spans="1:7" x14ac:dyDescent="0.25">
      <c r="A71" s="28" t="str">
        <f t="shared" si="3"/>
        <v>Camden City, Camden County</v>
      </c>
      <c r="B71" s="28">
        <f t="shared" si="5"/>
        <v>70</v>
      </c>
      <c r="C71" s="28" t="s">
        <v>283</v>
      </c>
      <c r="D71" s="28" t="s">
        <v>284</v>
      </c>
      <c r="E71" s="28" t="s">
        <v>270</v>
      </c>
      <c r="F71" s="28" t="str">
        <f t="shared" si="4"/>
        <v>Calendar Year</v>
      </c>
      <c r="G71" s="28" t="str">
        <f>VLOOKUP(C71,'2023 Muniinfo'!$A$2:$E$566,5,FALSE)</f>
        <v/>
      </c>
    </row>
    <row r="72" spans="1:7" x14ac:dyDescent="0.25">
      <c r="A72" s="28" t="str">
        <f t="shared" si="3"/>
        <v>Cape May City, Cape May County</v>
      </c>
      <c r="B72" s="28">
        <f t="shared" si="5"/>
        <v>71</v>
      </c>
      <c r="C72" s="28" t="s">
        <v>343</v>
      </c>
      <c r="D72" s="28" t="s">
        <v>344</v>
      </c>
      <c r="E72" s="28" t="s">
        <v>342</v>
      </c>
      <c r="F72" s="28" t="str">
        <f t="shared" si="4"/>
        <v>Calendar Year</v>
      </c>
      <c r="G72" s="28" t="str">
        <f>VLOOKUP(C72,'2023 Muniinfo'!$A$2:$E$566,5,FALSE)</f>
        <v/>
      </c>
    </row>
    <row r="73" spans="1:7" x14ac:dyDescent="0.25">
      <c r="A73" s="28" t="str">
        <f t="shared" si="3"/>
        <v>Cape May Point Borough, Cape May County</v>
      </c>
      <c r="B73" s="28">
        <f t="shared" si="5"/>
        <v>72</v>
      </c>
      <c r="C73" s="28" t="s">
        <v>345</v>
      </c>
      <c r="D73" s="28" t="s">
        <v>346</v>
      </c>
      <c r="E73" s="28" t="s">
        <v>342</v>
      </c>
      <c r="F73" s="28" t="str">
        <f t="shared" si="4"/>
        <v>Calendar Year</v>
      </c>
      <c r="G73" s="28" t="str">
        <f>VLOOKUP(C73,'2023 Muniinfo'!$A$2:$E$566,5,FALSE)</f>
        <v/>
      </c>
    </row>
    <row r="74" spans="1:7" x14ac:dyDescent="0.25">
      <c r="A74" s="28" t="str">
        <f t="shared" si="3"/>
        <v>Carlstadt Borough, Bergen County</v>
      </c>
      <c r="B74" s="28">
        <f t="shared" si="5"/>
        <v>73</v>
      </c>
      <c r="C74" s="28" t="s">
        <v>57</v>
      </c>
      <c r="D74" s="28" t="s">
        <v>58</v>
      </c>
      <c r="E74" s="28" t="s">
        <v>50</v>
      </c>
      <c r="F74" s="28" t="str">
        <f t="shared" si="4"/>
        <v>Calendar Year</v>
      </c>
      <c r="G74" s="28" t="str">
        <f>VLOOKUP(C74,'2023 Muniinfo'!$A$2:$E$566,5,FALSE)</f>
        <v/>
      </c>
    </row>
    <row r="75" spans="1:7" x14ac:dyDescent="0.25">
      <c r="A75" s="28" t="str">
        <f t="shared" si="3"/>
        <v>Carneys Point Township, Salem County</v>
      </c>
      <c r="B75" s="28">
        <f t="shared" si="5"/>
        <v>74</v>
      </c>
      <c r="C75" s="28" t="s">
        <v>947</v>
      </c>
      <c r="D75" s="28" t="s">
        <v>948</v>
      </c>
      <c r="E75" s="28" t="s">
        <v>924</v>
      </c>
      <c r="F75" s="28" t="str">
        <f t="shared" si="4"/>
        <v>Calendar Year</v>
      </c>
      <c r="G75" s="28" t="str">
        <f>VLOOKUP(C75,'2023 Muniinfo'!$A$2:$E$566,5,FALSE)</f>
        <v/>
      </c>
    </row>
    <row r="76" spans="1:7" x14ac:dyDescent="0.25">
      <c r="A76" s="28" t="str">
        <f t="shared" si="3"/>
        <v>Carteret Borough, Middlesex County</v>
      </c>
      <c r="B76" s="28">
        <f t="shared" si="5"/>
        <v>75</v>
      </c>
      <c r="C76" s="28" t="s">
        <v>588</v>
      </c>
      <c r="D76" s="28" t="s">
        <v>589</v>
      </c>
      <c r="E76" s="28" t="s">
        <v>590</v>
      </c>
      <c r="F76" s="28" t="str">
        <f t="shared" si="4"/>
        <v>Calendar Year</v>
      </c>
      <c r="G76" s="28" t="str">
        <f>VLOOKUP(C76,'2023 Muniinfo'!$A$2:$E$566,5,FALSE)</f>
        <v/>
      </c>
    </row>
    <row r="77" spans="1:7" x14ac:dyDescent="0.25">
      <c r="A77" s="28" t="str">
        <f t="shared" si="3"/>
        <v>Cedar Grove Township, Essex County</v>
      </c>
      <c r="B77" s="28">
        <f t="shared" si="5"/>
        <v>76</v>
      </c>
      <c r="C77" s="28" t="s">
        <v>408</v>
      </c>
      <c r="D77" s="28" t="s">
        <v>409</v>
      </c>
      <c r="E77" s="28" t="s">
        <v>403</v>
      </c>
      <c r="F77" s="28" t="str">
        <f t="shared" si="4"/>
        <v>Calendar Year</v>
      </c>
      <c r="G77" s="28" t="str">
        <f>VLOOKUP(C77,'2023 Muniinfo'!$A$2:$E$566,5,FALSE)</f>
        <v/>
      </c>
    </row>
    <row r="78" spans="1:7" x14ac:dyDescent="0.25">
      <c r="A78" s="28" t="str">
        <f t="shared" si="3"/>
        <v>Chatham Borough, Morris County</v>
      </c>
      <c r="B78" s="28">
        <f t="shared" si="5"/>
        <v>77</v>
      </c>
      <c r="C78" s="28" t="s">
        <v>752</v>
      </c>
      <c r="D78" s="28" t="s">
        <v>753</v>
      </c>
      <c r="E78" s="28" t="s">
        <v>747</v>
      </c>
      <c r="F78" s="28" t="str">
        <f t="shared" si="4"/>
        <v>Calendar Year</v>
      </c>
      <c r="G78" s="28" t="str">
        <f>VLOOKUP(C78,'2023 Muniinfo'!$A$2:$E$566,5,FALSE)</f>
        <v/>
      </c>
    </row>
    <row r="79" spans="1:7" x14ac:dyDescent="0.25">
      <c r="A79" s="28" t="str">
        <f t="shared" si="3"/>
        <v>Chatham Township, Morris County</v>
      </c>
      <c r="B79" s="28">
        <f t="shared" si="5"/>
        <v>78</v>
      </c>
      <c r="C79" s="28" t="s">
        <v>754</v>
      </c>
      <c r="D79" s="28" t="s">
        <v>755</v>
      </c>
      <c r="E79" s="28" t="s">
        <v>747</v>
      </c>
      <c r="F79" s="28" t="str">
        <f t="shared" si="4"/>
        <v>Calendar Year</v>
      </c>
      <c r="G79" s="28" t="str">
        <f>VLOOKUP(C79,'2023 Muniinfo'!$A$2:$E$566,5,FALSE)</f>
        <v/>
      </c>
    </row>
    <row r="80" spans="1:7" x14ac:dyDescent="0.25">
      <c r="A80" s="28" t="str">
        <f t="shared" si="3"/>
        <v>Cherry Hill Township, Camden County</v>
      </c>
      <c r="B80" s="28">
        <f t="shared" si="5"/>
        <v>79</v>
      </c>
      <c r="C80" s="28" t="s">
        <v>285</v>
      </c>
      <c r="D80" s="28" t="s">
        <v>286</v>
      </c>
      <c r="E80" s="28" t="s">
        <v>270</v>
      </c>
      <c r="F80" s="28" t="str">
        <f t="shared" si="4"/>
        <v>State Fiscal Year</v>
      </c>
      <c r="G80" s="28" t="str">
        <f>VLOOKUP(C80,'2023 Muniinfo'!$A$2:$E$566,5,FALSE)</f>
        <v>S</v>
      </c>
    </row>
    <row r="81" spans="1:7" x14ac:dyDescent="0.25">
      <c r="A81" s="28" t="str">
        <f t="shared" si="3"/>
        <v>Chesilhurst Borough, Camden County</v>
      </c>
      <c r="B81" s="28">
        <f t="shared" si="5"/>
        <v>80</v>
      </c>
      <c r="C81" s="28" t="s">
        <v>287</v>
      </c>
      <c r="D81" s="28" t="s">
        <v>288</v>
      </c>
      <c r="E81" s="28" t="s">
        <v>270</v>
      </c>
      <c r="F81" s="28" t="str">
        <f t="shared" si="4"/>
        <v>Calendar Year</v>
      </c>
      <c r="G81" s="28" t="str">
        <f>VLOOKUP(C81,'2023 Muniinfo'!$A$2:$E$566,5,FALSE)</f>
        <v/>
      </c>
    </row>
    <row r="82" spans="1:7" x14ac:dyDescent="0.25">
      <c r="A82" s="28" t="str">
        <f t="shared" si="3"/>
        <v>Chester Borough, Morris County</v>
      </c>
      <c r="B82" s="28">
        <f t="shared" si="5"/>
        <v>81</v>
      </c>
      <c r="C82" s="28" t="s">
        <v>756</v>
      </c>
      <c r="D82" s="28" t="s">
        <v>757</v>
      </c>
      <c r="E82" s="28" t="s">
        <v>747</v>
      </c>
      <c r="F82" s="28" t="str">
        <f t="shared" si="4"/>
        <v>Calendar Year</v>
      </c>
      <c r="G82" s="28" t="str">
        <f>VLOOKUP(C82,'2023 Muniinfo'!$A$2:$E$566,5,FALSE)</f>
        <v/>
      </c>
    </row>
    <row r="83" spans="1:7" x14ac:dyDescent="0.25">
      <c r="A83" s="28" t="str">
        <f t="shared" si="3"/>
        <v>Chester Township, Morris County</v>
      </c>
      <c r="B83" s="28">
        <f t="shared" si="5"/>
        <v>82</v>
      </c>
      <c r="C83" s="28" t="s">
        <v>758</v>
      </c>
      <c r="D83" s="28" t="s">
        <v>759</v>
      </c>
      <c r="E83" s="28" t="s">
        <v>747</v>
      </c>
      <c r="F83" s="28" t="str">
        <f t="shared" si="4"/>
        <v>Calendar Year</v>
      </c>
      <c r="G83" s="28" t="str">
        <f>VLOOKUP(C83,'2023 Muniinfo'!$A$2:$E$566,5,FALSE)</f>
        <v/>
      </c>
    </row>
    <row r="84" spans="1:7" x14ac:dyDescent="0.25">
      <c r="A84" s="28" t="str">
        <f t="shared" si="3"/>
        <v>Chesterfield Township, Burlington County</v>
      </c>
      <c r="B84" s="28">
        <f t="shared" si="5"/>
        <v>83</v>
      </c>
      <c r="C84" s="28" t="s">
        <v>202</v>
      </c>
      <c r="D84" s="28" t="s">
        <v>203</v>
      </c>
      <c r="E84" s="28" t="s">
        <v>191</v>
      </c>
      <c r="F84" s="28" t="str">
        <f t="shared" si="4"/>
        <v>Calendar Year</v>
      </c>
      <c r="G84" s="28" t="str">
        <f>VLOOKUP(C84,'2023 Muniinfo'!$A$2:$E$566,5,FALSE)</f>
        <v/>
      </c>
    </row>
    <row r="85" spans="1:7" x14ac:dyDescent="0.25">
      <c r="A85" s="28" t="str">
        <f t="shared" si="3"/>
        <v>Cinnaminson Township, Burlington County</v>
      </c>
      <c r="B85" s="28">
        <f t="shared" si="5"/>
        <v>84</v>
      </c>
      <c r="C85" s="28" t="s">
        <v>204</v>
      </c>
      <c r="D85" s="28" t="s">
        <v>205</v>
      </c>
      <c r="E85" s="28" t="s">
        <v>191</v>
      </c>
      <c r="F85" s="28" t="str">
        <f t="shared" si="4"/>
        <v>Calendar Year</v>
      </c>
      <c r="G85" s="28" t="str">
        <f>VLOOKUP(C85,'2023 Muniinfo'!$A$2:$E$566,5,FALSE)</f>
        <v/>
      </c>
    </row>
    <row r="86" spans="1:7" x14ac:dyDescent="0.25">
      <c r="A86" s="28" t="str">
        <f t="shared" si="3"/>
        <v>Clark Township, Union County</v>
      </c>
      <c r="B86" s="28">
        <f t="shared" si="5"/>
        <v>85</v>
      </c>
      <c r="C86" s="28" t="s">
        <v>1047</v>
      </c>
      <c r="D86" s="28" t="s">
        <v>1048</v>
      </c>
      <c r="E86" s="28" t="s">
        <v>1046</v>
      </c>
      <c r="F86" s="28" t="str">
        <f t="shared" si="4"/>
        <v>Calendar Year</v>
      </c>
      <c r="G86" s="28" t="str">
        <f>VLOOKUP(C86,'2023 Muniinfo'!$A$2:$E$566,5,FALSE)</f>
        <v/>
      </c>
    </row>
    <row r="87" spans="1:7" x14ac:dyDescent="0.25">
      <c r="A87" s="28" t="str">
        <f t="shared" si="3"/>
        <v>Clayton Borough, Gloucester County</v>
      </c>
      <c r="B87" s="28">
        <f t="shared" si="5"/>
        <v>86</v>
      </c>
      <c r="C87" s="28" t="s">
        <v>444</v>
      </c>
      <c r="D87" s="28" t="s">
        <v>445</v>
      </c>
      <c r="E87" s="28" t="s">
        <v>446</v>
      </c>
      <c r="F87" s="28" t="str">
        <f t="shared" si="4"/>
        <v>Calendar Year</v>
      </c>
      <c r="G87" s="28" t="str">
        <f>VLOOKUP(C87,'2023 Muniinfo'!$A$2:$E$566,5,FALSE)</f>
        <v/>
      </c>
    </row>
    <row r="88" spans="1:7" x14ac:dyDescent="0.25">
      <c r="A88" s="28" t="str">
        <f t="shared" si="3"/>
        <v>Clementon Borough, Camden County</v>
      </c>
      <c r="B88" s="28">
        <f t="shared" si="5"/>
        <v>87</v>
      </c>
      <c r="C88" s="28" t="s">
        <v>289</v>
      </c>
      <c r="D88" s="28" t="s">
        <v>290</v>
      </c>
      <c r="E88" s="28" t="s">
        <v>270</v>
      </c>
      <c r="F88" s="28" t="str">
        <f t="shared" si="4"/>
        <v>Calendar Year</v>
      </c>
      <c r="G88" s="28" t="str">
        <f>VLOOKUP(C88,'2023 Muniinfo'!$A$2:$E$566,5,FALSE)</f>
        <v/>
      </c>
    </row>
    <row r="89" spans="1:7" x14ac:dyDescent="0.25">
      <c r="A89" s="28" t="str">
        <f t="shared" si="3"/>
        <v>Cliffside Park Borough, Bergen County</v>
      </c>
      <c r="B89" s="28">
        <f t="shared" si="5"/>
        <v>88</v>
      </c>
      <c r="C89" s="28" t="s">
        <v>59</v>
      </c>
      <c r="D89" s="28" t="s">
        <v>60</v>
      </c>
      <c r="E89" s="28" t="s">
        <v>50</v>
      </c>
      <c r="F89" s="28" t="str">
        <f t="shared" si="4"/>
        <v>Calendar Year</v>
      </c>
      <c r="G89" s="28" t="str">
        <f>VLOOKUP(C89,'2023 Muniinfo'!$A$2:$E$566,5,FALSE)</f>
        <v/>
      </c>
    </row>
    <row r="90" spans="1:7" x14ac:dyDescent="0.25">
      <c r="A90" s="28" t="str">
        <f t="shared" si="3"/>
        <v>Clifton City, Passaic County</v>
      </c>
      <c r="B90" s="28">
        <f t="shared" si="5"/>
        <v>89</v>
      </c>
      <c r="C90" s="28" t="s">
        <v>892</v>
      </c>
      <c r="D90" s="28" t="s">
        <v>893</v>
      </c>
      <c r="E90" s="28" t="s">
        <v>891</v>
      </c>
      <c r="F90" s="28" t="str">
        <f t="shared" si="4"/>
        <v>Calendar Year</v>
      </c>
      <c r="G90" s="28" t="str">
        <f>VLOOKUP(C90,'2023 Muniinfo'!$A$2:$E$566,5,FALSE)</f>
        <v/>
      </c>
    </row>
    <row r="91" spans="1:7" x14ac:dyDescent="0.25">
      <c r="A91" s="28" t="str">
        <f t="shared" si="3"/>
        <v>Clinton Town, Hunterdon County</v>
      </c>
      <c r="B91" s="28">
        <f t="shared" si="5"/>
        <v>90</v>
      </c>
      <c r="C91" s="28" t="s">
        <v>523</v>
      </c>
      <c r="D91" s="28" t="s">
        <v>524</v>
      </c>
      <c r="E91" s="28" t="s">
        <v>516</v>
      </c>
      <c r="F91" s="28" t="str">
        <f t="shared" si="4"/>
        <v>Calendar Year</v>
      </c>
      <c r="G91" s="28" t="str">
        <f>VLOOKUP(C91,'2023 Muniinfo'!$A$2:$E$566,5,FALSE)</f>
        <v/>
      </c>
    </row>
    <row r="92" spans="1:7" x14ac:dyDescent="0.25">
      <c r="A92" s="28" t="str">
        <f t="shared" si="3"/>
        <v>Clinton Township, Hunterdon County</v>
      </c>
      <c r="B92" s="28">
        <f t="shared" si="5"/>
        <v>91</v>
      </c>
      <c r="C92" s="28" t="s">
        <v>525</v>
      </c>
      <c r="D92" s="28" t="s">
        <v>526</v>
      </c>
      <c r="E92" s="28" t="s">
        <v>516</v>
      </c>
      <c r="F92" s="28" t="str">
        <f t="shared" si="4"/>
        <v>Calendar Year</v>
      </c>
      <c r="G92" s="28" t="str">
        <f>VLOOKUP(C92,'2023 Muniinfo'!$A$2:$E$566,5,FALSE)</f>
        <v/>
      </c>
    </row>
    <row r="93" spans="1:7" x14ac:dyDescent="0.25">
      <c r="A93" s="28" t="str">
        <f t="shared" si="3"/>
        <v>Closter Borough, Bergen County</v>
      </c>
      <c r="B93" s="28">
        <f t="shared" si="5"/>
        <v>92</v>
      </c>
      <c r="C93" s="28" t="s">
        <v>61</v>
      </c>
      <c r="D93" s="28" t="s">
        <v>62</v>
      </c>
      <c r="E93" s="28" t="s">
        <v>50</v>
      </c>
      <c r="F93" s="28" t="str">
        <f t="shared" si="4"/>
        <v>Calendar Year</v>
      </c>
      <c r="G93" s="28" t="str">
        <f>VLOOKUP(C93,'2023 Muniinfo'!$A$2:$E$566,5,FALSE)</f>
        <v/>
      </c>
    </row>
    <row r="94" spans="1:7" x14ac:dyDescent="0.25">
      <c r="A94" s="28" t="str">
        <f t="shared" si="3"/>
        <v>Collingswood Borough, Camden County</v>
      </c>
      <c r="B94" s="28">
        <f t="shared" si="5"/>
        <v>93</v>
      </c>
      <c r="C94" s="28" t="s">
        <v>291</v>
      </c>
      <c r="D94" s="28" t="s">
        <v>292</v>
      </c>
      <c r="E94" s="28" t="s">
        <v>270</v>
      </c>
      <c r="F94" s="28" t="str">
        <f t="shared" si="4"/>
        <v>Calendar Year</v>
      </c>
      <c r="G94" s="28" t="str">
        <f>VLOOKUP(C94,'2023 Muniinfo'!$A$2:$E$566,5,FALSE)</f>
        <v/>
      </c>
    </row>
    <row r="95" spans="1:7" x14ac:dyDescent="0.25">
      <c r="A95" s="28" t="str">
        <f t="shared" si="3"/>
        <v>Colts Neck Township, Monmouth County</v>
      </c>
      <c r="B95" s="28">
        <f t="shared" si="5"/>
        <v>94</v>
      </c>
      <c r="C95" s="28" t="s">
        <v>655</v>
      </c>
      <c r="D95" s="28" t="s">
        <v>656</v>
      </c>
      <c r="E95" s="28" t="s">
        <v>640</v>
      </c>
      <c r="F95" s="28" t="str">
        <f t="shared" si="4"/>
        <v>Calendar Year</v>
      </c>
      <c r="G95" s="28" t="str">
        <f>VLOOKUP(C95,'2023 Muniinfo'!$A$2:$E$566,5,FALSE)</f>
        <v/>
      </c>
    </row>
    <row r="96" spans="1:7" x14ac:dyDescent="0.25">
      <c r="A96" s="28" t="str">
        <f t="shared" si="3"/>
        <v>Commercial Township, Cumberland County</v>
      </c>
      <c r="B96" s="28">
        <f t="shared" si="5"/>
        <v>95</v>
      </c>
      <c r="C96" s="28" t="s">
        <v>375</v>
      </c>
      <c r="D96" s="28" t="s">
        <v>376</v>
      </c>
      <c r="E96" s="28" t="s">
        <v>374</v>
      </c>
      <c r="F96" s="28" t="str">
        <f t="shared" si="4"/>
        <v>Calendar Year</v>
      </c>
      <c r="G96" s="28" t="str">
        <f>VLOOKUP(C96,'2023 Muniinfo'!$A$2:$E$566,5,FALSE)</f>
        <v/>
      </c>
    </row>
    <row r="97" spans="1:7" x14ac:dyDescent="0.25">
      <c r="A97" s="28" t="str">
        <f t="shared" si="3"/>
        <v>Corbin City, Atlantic County</v>
      </c>
      <c r="B97" s="28">
        <f t="shared" si="5"/>
        <v>96</v>
      </c>
      <c r="C97" s="28" t="s">
        <v>13</v>
      </c>
      <c r="D97" s="28" t="s">
        <v>14</v>
      </c>
      <c r="E97" s="28" t="s">
        <v>6</v>
      </c>
      <c r="F97" s="28" t="str">
        <f t="shared" si="4"/>
        <v>Calendar Year</v>
      </c>
      <c r="G97" s="28" t="str">
        <f>VLOOKUP(C97,'2023 Muniinfo'!$A$2:$E$566,5,FALSE)</f>
        <v/>
      </c>
    </row>
    <row r="98" spans="1:7" x14ac:dyDescent="0.25">
      <c r="A98" s="28" t="str">
        <f t="shared" si="3"/>
        <v>Cranbury Township, Middlesex County</v>
      </c>
      <c r="B98" s="28">
        <f t="shared" si="5"/>
        <v>97</v>
      </c>
      <c r="C98" s="28" t="s">
        <v>591</v>
      </c>
      <c r="D98" s="28" t="s">
        <v>592</v>
      </c>
      <c r="E98" s="28" t="s">
        <v>590</v>
      </c>
      <c r="F98" s="28" t="str">
        <f t="shared" si="4"/>
        <v>Calendar Year</v>
      </c>
      <c r="G98" s="28" t="str">
        <f>VLOOKUP(C98,'2023 Muniinfo'!$A$2:$E$566,5,FALSE)</f>
        <v/>
      </c>
    </row>
    <row r="99" spans="1:7" x14ac:dyDescent="0.25">
      <c r="A99" s="28" t="str">
        <f t="shared" si="3"/>
        <v>Cranford Township, Union County</v>
      </c>
      <c r="B99" s="28">
        <f t="shared" si="5"/>
        <v>98</v>
      </c>
      <c r="C99" s="28" t="s">
        <v>1049</v>
      </c>
      <c r="D99" s="28" t="s">
        <v>1050</v>
      </c>
      <c r="E99" s="28" t="s">
        <v>1046</v>
      </c>
      <c r="F99" s="28" t="str">
        <f t="shared" si="4"/>
        <v>Calendar Year</v>
      </c>
      <c r="G99" s="28" t="str">
        <f>VLOOKUP(C99,'2023 Muniinfo'!$A$2:$E$566,5,FALSE)</f>
        <v/>
      </c>
    </row>
    <row r="100" spans="1:7" x14ac:dyDescent="0.25">
      <c r="A100" s="28" t="str">
        <f t="shared" si="3"/>
        <v>Cresskill Borough, Bergen County</v>
      </c>
      <c r="B100" s="28">
        <f t="shared" si="5"/>
        <v>99</v>
      </c>
      <c r="C100" s="28" t="s">
        <v>63</v>
      </c>
      <c r="D100" s="28" t="s">
        <v>64</v>
      </c>
      <c r="E100" s="28" t="s">
        <v>50</v>
      </c>
      <c r="F100" s="28" t="str">
        <f t="shared" si="4"/>
        <v>Calendar Year</v>
      </c>
      <c r="G100" s="28" t="str">
        <f>VLOOKUP(C100,'2023 Muniinfo'!$A$2:$E$566,5,FALSE)</f>
        <v/>
      </c>
    </row>
    <row r="101" spans="1:7" x14ac:dyDescent="0.25">
      <c r="A101" s="28" t="str">
        <f t="shared" si="3"/>
        <v>Deal Borough, Monmouth County</v>
      </c>
      <c r="B101" s="28">
        <f t="shared" si="5"/>
        <v>100</v>
      </c>
      <c r="C101" s="28" t="s">
        <v>657</v>
      </c>
      <c r="D101" s="28" t="s">
        <v>658</v>
      </c>
      <c r="E101" s="28" t="s">
        <v>640</v>
      </c>
      <c r="F101" s="28" t="str">
        <f t="shared" si="4"/>
        <v>Calendar Year</v>
      </c>
      <c r="G101" s="28" t="str">
        <f>VLOOKUP(C101,'2023 Muniinfo'!$A$2:$E$566,5,FALSE)</f>
        <v/>
      </c>
    </row>
    <row r="102" spans="1:7" x14ac:dyDescent="0.25">
      <c r="A102" s="28" t="str">
        <f t="shared" si="3"/>
        <v>Deerfield Township, Cumberland County</v>
      </c>
      <c r="B102" s="28">
        <f t="shared" si="5"/>
        <v>101</v>
      </c>
      <c r="C102" s="28" t="s">
        <v>377</v>
      </c>
      <c r="D102" s="28" t="s">
        <v>378</v>
      </c>
      <c r="E102" s="28" t="s">
        <v>374</v>
      </c>
      <c r="F102" s="28" t="str">
        <f t="shared" si="4"/>
        <v>Calendar Year</v>
      </c>
      <c r="G102" s="28" t="str">
        <f>VLOOKUP(C102,'2023 Muniinfo'!$A$2:$E$566,5,FALSE)</f>
        <v/>
      </c>
    </row>
    <row r="103" spans="1:7" x14ac:dyDescent="0.25">
      <c r="A103" s="28" t="str">
        <f t="shared" si="3"/>
        <v>Delanco Township, Burlington County</v>
      </c>
      <c r="B103" s="28">
        <f t="shared" si="5"/>
        <v>102</v>
      </c>
      <c r="C103" s="28" t="s">
        <v>206</v>
      </c>
      <c r="D103" s="28" t="s">
        <v>207</v>
      </c>
      <c r="E103" s="28" t="s">
        <v>191</v>
      </c>
      <c r="F103" s="28" t="str">
        <f t="shared" si="4"/>
        <v>Calendar Year</v>
      </c>
      <c r="G103" s="28" t="str">
        <f>VLOOKUP(C103,'2023 Muniinfo'!$A$2:$E$566,5,FALSE)</f>
        <v/>
      </c>
    </row>
    <row r="104" spans="1:7" x14ac:dyDescent="0.25">
      <c r="A104" s="28" t="str">
        <f t="shared" si="3"/>
        <v>Delaware Township, Hunterdon County</v>
      </c>
      <c r="B104" s="28">
        <f t="shared" si="5"/>
        <v>103</v>
      </c>
      <c r="C104" s="28" t="s">
        <v>527</v>
      </c>
      <c r="D104" s="28" t="s">
        <v>528</v>
      </c>
      <c r="E104" s="28" t="s">
        <v>516</v>
      </c>
      <c r="F104" s="28" t="str">
        <f t="shared" si="4"/>
        <v>Calendar Year</v>
      </c>
      <c r="G104" s="28" t="str">
        <f>VLOOKUP(C104,'2023 Muniinfo'!$A$2:$E$566,5,FALSE)</f>
        <v/>
      </c>
    </row>
    <row r="105" spans="1:7" x14ac:dyDescent="0.25">
      <c r="A105" s="28" t="str">
        <f t="shared" si="3"/>
        <v>Delran Township, Burlington County</v>
      </c>
      <c r="B105" s="28">
        <f t="shared" si="5"/>
        <v>104</v>
      </c>
      <c r="C105" s="28" t="s">
        <v>208</v>
      </c>
      <c r="D105" s="28" t="s">
        <v>209</v>
      </c>
      <c r="E105" s="28" t="s">
        <v>191</v>
      </c>
      <c r="F105" s="28" t="str">
        <f t="shared" si="4"/>
        <v>Calendar Year</v>
      </c>
      <c r="G105" s="28" t="str">
        <f>VLOOKUP(C105,'2023 Muniinfo'!$A$2:$E$566,5,FALSE)</f>
        <v/>
      </c>
    </row>
    <row r="106" spans="1:7" x14ac:dyDescent="0.25">
      <c r="A106" s="28" t="str">
        <f t="shared" si="3"/>
        <v>Demarest Borough, Bergen County</v>
      </c>
      <c r="B106" s="28">
        <f t="shared" si="5"/>
        <v>105</v>
      </c>
      <c r="C106" s="28" t="s">
        <v>65</v>
      </c>
      <c r="D106" s="28" t="s">
        <v>66</v>
      </c>
      <c r="E106" s="28" t="s">
        <v>50</v>
      </c>
      <c r="F106" s="28" t="str">
        <f t="shared" si="4"/>
        <v>Calendar Year</v>
      </c>
      <c r="G106" s="28" t="str">
        <f>VLOOKUP(C106,'2023 Muniinfo'!$A$2:$E$566,5,FALSE)</f>
        <v/>
      </c>
    </row>
    <row r="107" spans="1:7" x14ac:dyDescent="0.25">
      <c r="A107" s="28" t="str">
        <f t="shared" si="3"/>
        <v>Dennis Township, Cape May County</v>
      </c>
      <c r="B107" s="28">
        <f t="shared" si="5"/>
        <v>106</v>
      </c>
      <c r="C107" s="28" t="s">
        <v>347</v>
      </c>
      <c r="D107" s="28" t="s">
        <v>348</v>
      </c>
      <c r="E107" s="28" t="s">
        <v>342</v>
      </c>
      <c r="F107" s="28" t="str">
        <f t="shared" si="4"/>
        <v>Calendar Year</v>
      </c>
      <c r="G107" s="28" t="str">
        <f>VLOOKUP(C107,'2023 Muniinfo'!$A$2:$E$566,5,FALSE)</f>
        <v/>
      </c>
    </row>
    <row r="108" spans="1:7" x14ac:dyDescent="0.25">
      <c r="A108" s="28" t="str">
        <f t="shared" si="3"/>
        <v>Denville Township, Morris County</v>
      </c>
      <c r="B108" s="28">
        <f t="shared" si="5"/>
        <v>107</v>
      </c>
      <c r="C108" s="28" t="s">
        <v>760</v>
      </c>
      <c r="D108" s="28" t="s">
        <v>761</v>
      </c>
      <c r="E108" s="28" t="s">
        <v>747</v>
      </c>
      <c r="F108" s="28" t="str">
        <f t="shared" si="4"/>
        <v>Calendar Year</v>
      </c>
      <c r="G108" s="28" t="str">
        <f>VLOOKUP(C108,'2023 Muniinfo'!$A$2:$E$566,5,FALSE)</f>
        <v/>
      </c>
    </row>
    <row r="109" spans="1:7" x14ac:dyDescent="0.25">
      <c r="A109" s="28" t="str">
        <f t="shared" si="3"/>
        <v>Deptford Township, Gloucester County</v>
      </c>
      <c r="B109" s="28">
        <f t="shared" si="5"/>
        <v>108</v>
      </c>
      <c r="C109" s="28" t="s">
        <v>447</v>
      </c>
      <c r="D109" s="28" t="s">
        <v>448</v>
      </c>
      <c r="E109" s="28" t="s">
        <v>446</v>
      </c>
      <c r="F109" s="28" t="str">
        <f t="shared" si="4"/>
        <v>Calendar Year</v>
      </c>
      <c r="G109" s="28" t="str">
        <f>VLOOKUP(C109,'2023 Muniinfo'!$A$2:$E$566,5,FALSE)</f>
        <v/>
      </c>
    </row>
    <row r="110" spans="1:7" x14ac:dyDescent="0.25">
      <c r="A110" s="28" t="str">
        <f t="shared" si="3"/>
        <v>Dover Town, Morris County</v>
      </c>
      <c r="B110" s="28">
        <f t="shared" si="5"/>
        <v>109</v>
      </c>
      <c r="C110" s="28" t="s">
        <v>762</v>
      </c>
      <c r="D110" s="28" t="s">
        <v>763</v>
      </c>
      <c r="E110" s="28" t="s">
        <v>747</v>
      </c>
      <c r="F110" s="28" t="str">
        <f t="shared" si="4"/>
        <v>Calendar Year</v>
      </c>
      <c r="G110" s="28" t="str">
        <f>VLOOKUP(C110,'2023 Muniinfo'!$A$2:$E$566,5,FALSE)</f>
        <v/>
      </c>
    </row>
    <row r="111" spans="1:7" x14ac:dyDescent="0.25">
      <c r="A111" s="28" t="str">
        <f t="shared" si="3"/>
        <v>Downe Township, Cumberland County</v>
      </c>
      <c r="B111" s="28">
        <f t="shared" si="5"/>
        <v>110</v>
      </c>
      <c r="C111" s="28" t="s">
        <v>379</v>
      </c>
      <c r="D111" s="28" t="s">
        <v>380</v>
      </c>
      <c r="E111" s="28" t="s">
        <v>374</v>
      </c>
      <c r="F111" s="28" t="str">
        <f t="shared" si="4"/>
        <v>Calendar Year</v>
      </c>
      <c r="G111" s="28" t="str">
        <f>VLOOKUP(C111,'2023 Muniinfo'!$A$2:$E$566,5,FALSE)</f>
        <v/>
      </c>
    </row>
    <row r="112" spans="1:7" x14ac:dyDescent="0.25">
      <c r="A112" s="28" t="str">
        <f t="shared" si="3"/>
        <v>Dumont Borough, Bergen County</v>
      </c>
      <c r="B112" s="28">
        <f t="shared" si="5"/>
        <v>111</v>
      </c>
      <c r="C112" s="28" t="s">
        <v>67</v>
      </c>
      <c r="D112" s="28" t="s">
        <v>68</v>
      </c>
      <c r="E112" s="28" t="s">
        <v>50</v>
      </c>
      <c r="F112" s="28" t="str">
        <f t="shared" si="4"/>
        <v>Calendar Year</v>
      </c>
      <c r="G112" s="28" t="str">
        <f>VLOOKUP(C112,'2023 Muniinfo'!$A$2:$E$566,5,FALSE)</f>
        <v/>
      </c>
    </row>
    <row r="113" spans="1:7" x14ac:dyDescent="0.25">
      <c r="A113" s="28" t="str">
        <f t="shared" si="3"/>
        <v>Dunellen Borough, Middlesex County</v>
      </c>
      <c r="B113" s="28">
        <f t="shared" si="5"/>
        <v>112</v>
      </c>
      <c r="C113" s="28" t="s">
        <v>593</v>
      </c>
      <c r="D113" s="28" t="s">
        <v>594</v>
      </c>
      <c r="E113" s="28" t="s">
        <v>590</v>
      </c>
      <c r="F113" s="28" t="str">
        <f t="shared" si="4"/>
        <v>Calendar Year</v>
      </c>
      <c r="G113" s="28" t="str">
        <f>VLOOKUP(C113,'2023 Muniinfo'!$A$2:$E$566,5,FALSE)</f>
        <v/>
      </c>
    </row>
    <row r="114" spans="1:7" x14ac:dyDescent="0.25">
      <c r="A114" s="28" t="str">
        <f t="shared" si="3"/>
        <v>Eagleswood Township, Ocean County</v>
      </c>
      <c r="B114" s="28">
        <f t="shared" si="5"/>
        <v>113</v>
      </c>
      <c r="C114" s="28" t="s">
        <v>838</v>
      </c>
      <c r="D114" s="28" t="s">
        <v>839</v>
      </c>
      <c r="E114" s="28" t="s">
        <v>825</v>
      </c>
      <c r="F114" s="28" t="str">
        <f t="shared" si="4"/>
        <v>Calendar Year</v>
      </c>
      <c r="G114" s="28" t="str">
        <f>VLOOKUP(C114,'2023 Muniinfo'!$A$2:$E$566,5,FALSE)</f>
        <v/>
      </c>
    </row>
    <row r="115" spans="1:7" x14ac:dyDescent="0.25">
      <c r="A115" s="28" t="str">
        <f t="shared" si="3"/>
        <v>East Amwell Township, Hunterdon County</v>
      </c>
      <c r="B115" s="28">
        <f t="shared" si="5"/>
        <v>114</v>
      </c>
      <c r="C115" s="28" t="s">
        <v>529</v>
      </c>
      <c r="D115" s="28" t="s">
        <v>530</v>
      </c>
      <c r="E115" s="28" t="s">
        <v>516</v>
      </c>
      <c r="F115" s="28" t="str">
        <f t="shared" si="4"/>
        <v>Calendar Year</v>
      </c>
      <c r="G115" s="28" t="str">
        <f>VLOOKUP(C115,'2023 Muniinfo'!$A$2:$E$566,5,FALSE)</f>
        <v/>
      </c>
    </row>
    <row r="116" spans="1:7" x14ac:dyDescent="0.25">
      <c r="A116" s="28" t="str">
        <f t="shared" si="3"/>
        <v>East Brunswick Township, Middlesex County</v>
      </c>
      <c r="B116" s="28">
        <f t="shared" si="5"/>
        <v>115</v>
      </c>
      <c r="C116" s="28" t="s">
        <v>595</v>
      </c>
      <c r="D116" s="28" t="s">
        <v>596</v>
      </c>
      <c r="E116" s="28" t="s">
        <v>590</v>
      </c>
      <c r="F116" s="28" t="str">
        <f t="shared" si="4"/>
        <v>Calendar Year</v>
      </c>
      <c r="G116" s="28" t="str">
        <f>VLOOKUP(C116,'2023 Muniinfo'!$A$2:$E$566,5,FALSE)</f>
        <v/>
      </c>
    </row>
    <row r="117" spans="1:7" x14ac:dyDescent="0.25">
      <c r="A117" s="28" t="str">
        <f t="shared" si="3"/>
        <v>East Greenwich Township, Gloucester County</v>
      </c>
      <c r="B117" s="28">
        <f t="shared" si="5"/>
        <v>116</v>
      </c>
      <c r="C117" s="28" t="s">
        <v>449</v>
      </c>
      <c r="D117" s="28" t="s">
        <v>450</v>
      </c>
      <c r="E117" s="28" t="s">
        <v>446</v>
      </c>
      <c r="F117" s="28" t="str">
        <f t="shared" si="4"/>
        <v>Calendar Year</v>
      </c>
      <c r="G117" s="28" t="str">
        <f>VLOOKUP(C117,'2023 Muniinfo'!$A$2:$E$566,5,FALSE)</f>
        <v/>
      </c>
    </row>
    <row r="118" spans="1:7" x14ac:dyDescent="0.25">
      <c r="A118" s="28" t="str">
        <f t="shared" si="3"/>
        <v>East Hanover Township, Morris County</v>
      </c>
      <c r="B118" s="28">
        <f t="shared" si="5"/>
        <v>117</v>
      </c>
      <c r="C118" s="28" t="s">
        <v>764</v>
      </c>
      <c r="D118" s="28" t="s">
        <v>765</v>
      </c>
      <c r="E118" s="28" t="s">
        <v>747</v>
      </c>
      <c r="F118" s="28" t="str">
        <f t="shared" si="4"/>
        <v>Calendar Year</v>
      </c>
      <c r="G118" s="28" t="str">
        <f>VLOOKUP(C118,'2023 Muniinfo'!$A$2:$E$566,5,FALSE)</f>
        <v/>
      </c>
    </row>
    <row r="119" spans="1:7" x14ac:dyDescent="0.25">
      <c r="A119" s="28" t="str">
        <f t="shared" si="3"/>
        <v>East Newark Borough, Hudson County</v>
      </c>
      <c r="B119" s="28">
        <f t="shared" si="5"/>
        <v>118</v>
      </c>
      <c r="C119" s="28" t="s">
        <v>494</v>
      </c>
      <c r="D119" s="28" t="s">
        <v>495</v>
      </c>
      <c r="E119" s="28" t="s">
        <v>493</v>
      </c>
      <c r="F119" s="28" t="str">
        <f t="shared" si="4"/>
        <v>Calendar Year</v>
      </c>
      <c r="G119" s="28" t="str">
        <f>VLOOKUP(C119,'2023 Muniinfo'!$A$2:$E$566,5,FALSE)</f>
        <v/>
      </c>
    </row>
    <row r="120" spans="1:7" x14ac:dyDescent="0.25">
      <c r="A120" s="28" t="str">
        <f t="shared" si="3"/>
        <v>East Orange City, Essex County</v>
      </c>
      <c r="B120" s="28">
        <f t="shared" si="5"/>
        <v>119</v>
      </c>
      <c r="C120" s="28" t="s">
        <v>410</v>
      </c>
      <c r="D120" s="28" t="s">
        <v>411</v>
      </c>
      <c r="E120" s="28" t="s">
        <v>403</v>
      </c>
      <c r="F120" s="28" t="str">
        <f t="shared" si="4"/>
        <v>Calendar Year</v>
      </c>
      <c r="G120" s="28" t="str">
        <f>VLOOKUP(C120,'2023 Muniinfo'!$A$2:$E$566,5,FALSE)</f>
        <v/>
      </c>
    </row>
    <row r="121" spans="1:7" x14ac:dyDescent="0.25">
      <c r="A121" s="28" t="str">
        <f t="shared" si="3"/>
        <v>East Rutherford Borough, Bergen County</v>
      </c>
      <c r="B121" s="28">
        <f t="shared" si="5"/>
        <v>120</v>
      </c>
      <c r="C121" s="28" t="s">
        <v>71</v>
      </c>
      <c r="D121" s="28" t="s">
        <v>72</v>
      </c>
      <c r="E121" s="28" t="s">
        <v>50</v>
      </c>
      <c r="F121" s="28" t="str">
        <f t="shared" si="4"/>
        <v>Calendar Year</v>
      </c>
      <c r="G121" s="28" t="str">
        <f>VLOOKUP(C121,'2023 Muniinfo'!$A$2:$E$566,5,FALSE)</f>
        <v/>
      </c>
    </row>
    <row r="122" spans="1:7" x14ac:dyDescent="0.25">
      <c r="A122" s="28" t="str">
        <f t="shared" si="3"/>
        <v>East Windsor Township, Mercer County</v>
      </c>
      <c r="B122" s="28">
        <f t="shared" si="5"/>
        <v>121</v>
      </c>
      <c r="C122" s="28" t="s">
        <v>566</v>
      </c>
      <c r="D122" s="28" t="s">
        <v>567</v>
      </c>
      <c r="E122" s="28" t="s">
        <v>568</v>
      </c>
      <c r="F122" s="28" t="str">
        <f t="shared" si="4"/>
        <v>Calendar Year</v>
      </c>
      <c r="G122" s="28" t="str">
        <f>VLOOKUP(C122,'2023 Muniinfo'!$A$2:$E$566,5,FALSE)</f>
        <v/>
      </c>
    </row>
    <row r="123" spans="1:7" x14ac:dyDescent="0.25">
      <c r="A123" s="28" t="str">
        <f t="shared" si="3"/>
        <v>Eastampton Township, Burlington County</v>
      </c>
      <c r="B123" s="28">
        <f t="shared" si="5"/>
        <v>122</v>
      </c>
      <c r="C123" s="28" t="s">
        <v>210</v>
      </c>
      <c r="D123" s="28" t="s">
        <v>211</v>
      </c>
      <c r="E123" s="28" t="s">
        <v>191</v>
      </c>
      <c r="F123" s="28" t="str">
        <f t="shared" si="4"/>
        <v>Calendar Year</v>
      </c>
      <c r="G123" s="28" t="str">
        <f>VLOOKUP(C123,'2023 Muniinfo'!$A$2:$E$566,5,FALSE)</f>
        <v/>
      </c>
    </row>
    <row r="124" spans="1:7" x14ac:dyDescent="0.25">
      <c r="A124" s="28" t="str">
        <f t="shared" si="3"/>
        <v>Eatontown Borough, Monmouth County</v>
      </c>
      <c r="B124" s="28">
        <f t="shared" si="5"/>
        <v>123</v>
      </c>
      <c r="C124" s="28" t="s">
        <v>659</v>
      </c>
      <c r="D124" s="28" t="s">
        <v>660</v>
      </c>
      <c r="E124" s="28" t="s">
        <v>640</v>
      </c>
      <c r="F124" s="28" t="str">
        <f t="shared" si="4"/>
        <v>Calendar Year</v>
      </c>
      <c r="G124" s="28" t="str">
        <f>VLOOKUP(C124,'2023 Muniinfo'!$A$2:$E$566,5,FALSE)</f>
        <v/>
      </c>
    </row>
    <row r="125" spans="1:7" x14ac:dyDescent="0.25">
      <c r="A125" s="28" t="str">
        <f t="shared" si="3"/>
        <v>Edgewater Borough, Bergen County</v>
      </c>
      <c r="B125" s="28">
        <f t="shared" si="5"/>
        <v>124</v>
      </c>
      <c r="C125" s="28" t="s">
        <v>73</v>
      </c>
      <c r="D125" s="28" t="s">
        <v>74</v>
      </c>
      <c r="E125" s="28" t="s">
        <v>50</v>
      </c>
      <c r="F125" s="28" t="str">
        <f t="shared" si="4"/>
        <v>Calendar Year</v>
      </c>
      <c r="G125" s="28" t="str">
        <f>VLOOKUP(C125,'2023 Muniinfo'!$A$2:$E$566,5,FALSE)</f>
        <v/>
      </c>
    </row>
    <row r="126" spans="1:7" x14ac:dyDescent="0.25">
      <c r="A126" s="28" t="str">
        <f t="shared" si="3"/>
        <v>Edgewater Park Township, Burlington County</v>
      </c>
      <c r="B126" s="28">
        <f t="shared" si="5"/>
        <v>125</v>
      </c>
      <c r="C126" s="28" t="s">
        <v>212</v>
      </c>
      <c r="D126" s="28" t="s">
        <v>213</v>
      </c>
      <c r="E126" s="28" t="s">
        <v>191</v>
      </c>
      <c r="F126" s="28" t="str">
        <f t="shared" si="4"/>
        <v>Calendar Year</v>
      </c>
      <c r="G126" s="28" t="str">
        <f>VLOOKUP(C126,'2023 Muniinfo'!$A$2:$E$566,5,FALSE)</f>
        <v/>
      </c>
    </row>
    <row r="127" spans="1:7" x14ac:dyDescent="0.25">
      <c r="A127" s="28" t="str">
        <f t="shared" si="3"/>
        <v>Edison Township, Middlesex County</v>
      </c>
      <c r="B127" s="28">
        <f t="shared" si="5"/>
        <v>126</v>
      </c>
      <c r="C127" s="28" t="s">
        <v>597</v>
      </c>
      <c r="D127" s="28" t="s">
        <v>598</v>
      </c>
      <c r="E127" s="28" t="s">
        <v>590</v>
      </c>
      <c r="F127" s="28" t="str">
        <f t="shared" si="4"/>
        <v>Calendar Year</v>
      </c>
      <c r="G127" s="28" t="str">
        <f>VLOOKUP(C127,'2023 Muniinfo'!$A$2:$E$566,5,FALSE)</f>
        <v/>
      </c>
    </row>
    <row r="128" spans="1:7" x14ac:dyDescent="0.25">
      <c r="A128" s="28" t="str">
        <f t="shared" si="3"/>
        <v>Egg Harbor City, Atlantic County</v>
      </c>
      <c r="B128" s="28">
        <f t="shared" si="5"/>
        <v>127</v>
      </c>
      <c r="C128" s="28" t="s">
        <v>15</v>
      </c>
      <c r="D128" s="28" t="s">
        <v>16</v>
      </c>
      <c r="E128" s="28" t="s">
        <v>6</v>
      </c>
      <c r="F128" s="28" t="str">
        <f t="shared" si="4"/>
        <v>Calendar Year</v>
      </c>
      <c r="G128" s="28" t="str">
        <f>VLOOKUP(C128,'2023 Muniinfo'!$A$2:$E$566,5,FALSE)</f>
        <v/>
      </c>
    </row>
    <row r="129" spans="1:7" x14ac:dyDescent="0.25">
      <c r="A129" s="28" t="str">
        <f t="shared" si="3"/>
        <v>Egg Harbor Township, Atlantic County</v>
      </c>
      <c r="B129" s="28">
        <f t="shared" si="5"/>
        <v>128</v>
      </c>
      <c r="C129" s="28" t="s">
        <v>17</v>
      </c>
      <c r="D129" s="28" t="s">
        <v>18</v>
      </c>
      <c r="E129" s="28" t="s">
        <v>6</v>
      </c>
      <c r="F129" s="28" t="str">
        <f t="shared" si="4"/>
        <v>Calendar Year</v>
      </c>
      <c r="G129" s="28" t="str">
        <f>VLOOKUP(C129,'2023 Muniinfo'!$A$2:$E$566,5,FALSE)</f>
        <v/>
      </c>
    </row>
    <row r="130" spans="1:7" x14ac:dyDescent="0.25">
      <c r="A130" s="28" t="str">
        <f t="shared" si="3"/>
        <v>Elizabeth City, Union County</v>
      </c>
      <c r="B130" s="28">
        <f t="shared" si="5"/>
        <v>129</v>
      </c>
      <c r="C130" s="28" t="s">
        <v>1051</v>
      </c>
      <c r="D130" s="28" t="s">
        <v>1052</v>
      </c>
      <c r="E130" s="28" t="s">
        <v>1046</v>
      </c>
      <c r="F130" s="28" t="str">
        <f t="shared" si="4"/>
        <v>State Fiscal Year</v>
      </c>
      <c r="G130" s="28" t="str">
        <f>VLOOKUP(C130,'2023 Muniinfo'!$A$2:$E$566,5,FALSE)</f>
        <v>S</v>
      </c>
    </row>
    <row r="131" spans="1:7" x14ac:dyDescent="0.25">
      <c r="A131" s="28" t="str">
        <f t="shared" si="3"/>
        <v>Elk Township, Gloucester County</v>
      </c>
      <c r="B131" s="28">
        <f t="shared" si="5"/>
        <v>130</v>
      </c>
      <c r="C131" s="28" t="s">
        <v>451</v>
      </c>
      <c r="D131" s="28" t="s">
        <v>452</v>
      </c>
      <c r="E131" s="28" t="s">
        <v>446</v>
      </c>
      <c r="F131" s="28" t="str">
        <f t="shared" si="4"/>
        <v>Calendar Year</v>
      </c>
      <c r="G131" s="28" t="str">
        <f>VLOOKUP(C131,'2023 Muniinfo'!$A$2:$E$566,5,FALSE)</f>
        <v/>
      </c>
    </row>
    <row r="132" spans="1:7" x14ac:dyDescent="0.25">
      <c r="A132" s="28" t="str">
        <f t="shared" ref="A132:A195" si="6">D132&amp;", "&amp;E132&amp;" County"</f>
        <v>Elmer Borough, Salem County</v>
      </c>
      <c r="B132" s="28">
        <f t="shared" si="5"/>
        <v>131</v>
      </c>
      <c r="C132" s="28" t="s">
        <v>925</v>
      </c>
      <c r="D132" s="28" t="s">
        <v>926</v>
      </c>
      <c r="E132" s="28" t="s">
        <v>924</v>
      </c>
      <c r="F132" s="28" t="str">
        <f t="shared" ref="F132:F195" si="7">IF(G132="","Calendar Year",IF(G132="T","Calendar Year","State Fiscal Year"))</f>
        <v>Calendar Year</v>
      </c>
      <c r="G132" s="28" t="str">
        <f>VLOOKUP(C132,'2023 Muniinfo'!$A$2:$E$566,5,FALSE)</f>
        <v/>
      </c>
    </row>
    <row r="133" spans="1:7" x14ac:dyDescent="0.25">
      <c r="A133" s="28" t="str">
        <f t="shared" si="6"/>
        <v>Elmwood Park Borough, Bergen County</v>
      </c>
      <c r="B133" s="28">
        <f t="shared" ref="B133:B196" si="8">B132+1</f>
        <v>132</v>
      </c>
      <c r="C133" s="28" t="s">
        <v>69</v>
      </c>
      <c r="D133" s="28" t="s">
        <v>70</v>
      </c>
      <c r="E133" s="28" t="s">
        <v>50</v>
      </c>
      <c r="F133" s="28" t="str">
        <f t="shared" si="7"/>
        <v>Calendar Year</v>
      </c>
      <c r="G133" s="28" t="str">
        <f>VLOOKUP(C133,'2023 Muniinfo'!$A$2:$E$566,5,FALSE)</f>
        <v/>
      </c>
    </row>
    <row r="134" spans="1:7" x14ac:dyDescent="0.25">
      <c r="A134" s="28" t="str">
        <f t="shared" si="6"/>
        <v>Elsinboro Township, Salem County</v>
      </c>
      <c r="B134" s="28">
        <f t="shared" si="8"/>
        <v>133</v>
      </c>
      <c r="C134" s="28" t="s">
        <v>927</v>
      </c>
      <c r="D134" s="28" t="s">
        <v>928</v>
      </c>
      <c r="E134" s="28" t="s">
        <v>924</v>
      </c>
      <c r="F134" s="28" t="str">
        <f t="shared" si="7"/>
        <v>Calendar Year</v>
      </c>
      <c r="G134" s="28" t="str">
        <f>VLOOKUP(C134,'2023 Muniinfo'!$A$2:$E$566,5,FALSE)</f>
        <v/>
      </c>
    </row>
    <row r="135" spans="1:7" x14ac:dyDescent="0.25">
      <c r="A135" s="28" t="str">
        <f t="shared" si="6"/>
        <v>Emerson Borough, Bergen County</v>
      </c>
      <c r="B135" s="28">
        <f t="shared" si="8"/>
        <v>134</v>
      </c>
      <c r="C135" s="28" t="s">
        <v>75</v>
      </c>
      <c r="D135" s="28" t="s">
        <v>76</v>
      </c>
      <c r="E135" s="28" t="s">
        <v>50</v>
      </c>
      <c r="F135" s="28" t="str">
        <f t="shared" si="7"/>
        <v>Calendar Year</v>
      </c>
      <c r="G135" s="28" t="str">
        <f>VLOOKUP(C135,'2023 Muniinfo'!$A$2:$E$566,5,FALSE)</f>
        <v/>
      </c>
    </row>
    <row r="136" spans="1:7" x14ac:dyDescent="0.25">
      <c r="A136" s="28" t="str">
        <f t="shared" si="6"/>
        <v>Englewood City, Bergen County</v>
      </c>
      <c r="B136" s="28">
        <f t="shared" si="8"/>
        <v>135</v>
      </c>
      <c r="C136" s="28" t="s">
        <v>77</v>
      </c>
      <c r="D136" s="28" t="s">
        <v>78</v>
      </c>
      <c r="E136" s="28" t="s">
        <v>50</v>
      </c>
      <c r="F136" s="28" t="str">
        <f t="shared" si="7"/>
        <v>Calendar Year</v>
      </c>
      <c r="G136" s="28" t="str">
        <f>VLOOKUP(C136,'2023 Muniinfo'!$A$2:$E$566,5,FALSE)</f>
        <v/>
      </c>
    </row>
    <row r="137" spans="1:7" x14ac:dyDescent="0.25">
      <c r="A137" s="28" t="str">
        <f t="shared" si="6"/>
        <v>Englewood Cliffs Borough, Bergen County</v>
      </c>
      <c r="B137" s="28">
        <f t="shared" si="8"/>
        <v>136</v>
      </c>
      <c r="C137" s="28" t="s">
        <v>79</v>
      </c>
      <c r="D137" s="28" t="s">
        <v>80</v>
      </c>
      <c r="E137" s="28" t="s">
        <v>50</v>
      </c>
      <c r="F137" s="28" t="str">
        <f t="shared" si="7"/>
        <v>Calendar Year</v>
      </c>
      <c r="G137" s="28" t="str">
        <f>VLOOKUP(C137,'2023 Muniinfo'!$A$2:$E$566,5,FALSE)</f>
        <v/>
      </c>
    </row>
    <row r="138" spans="1:7" x14ac:dyDescent="0.25">
      <c r="A138" s="28" t="str">
        <f t="shared" si="6"/>
        <v>Englishtown Borough, Monmouth County</v>
      </c>
      <c r="B138" s="28">
        <f t="shared" si="8"/>
        <v>137</v>
      </c>
      <c r="C138" s="28" t="s">
        <v>661</v>
      </c>
      <c r="D138" s="28" t="s">
        <v>662</v>
      </c>
      <c r="E138" s="28" t="s">
        <v>640</v>
      </c>
      <c r="F138" s="28" t="str">
        <f t="shared" si="7"/>
        <v>Calendar Year</v>
      </c>
      <c r="G138" s="28" t="str">
        <f>VLOOKUP(C138,'2023 Muniinfo'!$A$2:$E$566,5,FALSE)</f>
        <v/>
      </c>
    </row>
    <row r="139" spans="1:7" x14ac:dyDescent="0.25">
      <c r="A139" s="28" t="str">
        <f t="shared" si="6"/>
        <v>Essex Fells Township, Essex County</v>
      </c>
      <c r="B139" s="28">
        <f t="shared" si="8"/>
        <v>138</v>
      </c>
      <c r="C139" s="28" t="s">
        <v>412</v>
      </c>
      <c r="D139" s="28" t="s">
        <v>413</v>
      </c>
      <c r="E139" s="28" t="s">
        <v>403</v>
      </c>
      <c r="F139" s="28" t="str">
        <f t="shared" si="7"/>
        <v>Calendar Year</v>
      </c>
      <c r="G139" s="28" t="str">
        <f>VLOOKUP(C139,'2023 Muniinfo'!$A$2:$E$566,5,FALSE)</f>
        <v/>
      </c>
    </row>
    <row r="140" spans="1:7" x14ac:dyDescent="0.25">
      <c r="A140" s="28" t="str">
        <f t="shared" si="6"/>
        <v>Estell Manor City, Atlantic County</v>
      </c>
      <c r="B140" s="28">
        <f t="shared" si="8"/>
        <v>139</v>
      </c>
      <c r="C140" s="28" t="s">
        <v>19</v>
      </c>
      <c r="D140" s="28" t="s">
        <v>20</v>
      </c>
      <c r="E140" s="28" t="s">
        <v>6</v>
      </c>
      <c r="F140" s="28" t="str">
        <f t="shared" si="7"/>
        <v>Calendar Year</v>
      </c>
      <c r="G140" s="28" t="str">
        <f>VLOOKUP(C140,'2023 Muniinfo'!$A$2:$E$566,5,FALSE)</f>
        <v/>
      </c>
    </row>
    <row r="141" spans="1:7" x14ac:dyDescent="0.25">
      <c r="A141" s="28" t="str">
        <f t="shared" si="6"/>
        <v>Evesham Township, Burlington County</v>
      </c>
      <c r="B141" s="28">
        <f t="shared" si="8"/>
        <v>140</v>
      </c>
      <c r="C141" s="28" t="s">
        <v>214</v>
      </c>
      <c r="D141" s="28" t="s">
        <v>215</v>
      </c>
      <c r="E141" s="28" t="s">
        <v>191</v>
      </c>
      <c r="F141" s="28" t="str">
        <f t="shared" si="7"/>
        <v>Calendar Year</v>
      </c>
      <c r="G141" s="28" t="str">
        <f>VLOOKUP(C141,'2023 Muniinfo'!$A$2:$E$566,5,FALSE)</f>
        <v/>
      </c>
    </row>
    <row r="142" spans="1:7" x14ac:dyDescent="0.25">
      <c r="A142" s="28" t="str">
        <f t="shared" si="6"/>
        <v>Ewing Township, Mercer County</v>
      </c>
      <c r="B142" s="28">
        <f t="shared" si="8"/>
        <v>141</v>
      </c>
      <c r="C142" s="28" t="s">
        <v>569</v>
      </c>
      <c r="D142" s="28" t="s">
        <v>570</v>
      </c>
      <c r="E142" s="28" t="s">
        <v>568</v>
      </c>
      <c r="F142" s="28" t="str">
        <f t="shared" si="7"/>
        <v>Calendar Year</v>
      </c>
      <c r="G142" s="28" t="str">
        <f>VLOOKUP(C142,'2023 Muniinfo'!$A$2:$E$566,5,FALSE)</f>
        <v/>
      </c>
    </row>
    <row r="143" spans="1:7" x14ac:dyDescent="0.25">
      <c r="A143" s="28" t="str">
        <f t="shared" si="6"/>
        <v>Fair Haven Borough, Monmouth County</v>
      </c>
      <c r="B143" s="28">
        <f t="shared" si="8"/>
        <v>142</v>
      </c>
      <c r="C143" s="28" t="s">
        <v>663</v>
      </c>
      <c r="D143" s="28" t="s">
        <v>664</v>
      </c>
      <c r="E143" s="28" t="s">
        <v>640</v>
      </c>
      <c r="F143" s="28" t="str">
        <f t="shared" si="7"/>
        <v>Calendar Year</v>
      </c>
      <c r="G143" s="28" t="str">
        <f>VLOOKUP(C143,'2023 Muniinfo'!$A$2:$E$566,5,FALSE)</f>
        <v/>
      </c>
    </row>
    <row r="144" spans="1:7" x14ac:dyDescent="0.25">
      <c r="A144" s="28" t="str">
        <f t="shared" si="6"/>
        <v>Fair Lawn Borough, Bergen County</v>
      </c>
      <c r="B144" s="28">
        <f t="shared" si="8"/>
        <v>143</v>
      </c>
      <c r="C144" s="28" t="s">
        <v>81</v>
      </c>
      <c r="D144" s="28" t="s">
        <v>82</v>
      </c>
      <c r="E144" s="28" t="s">
        <v>50</v>
      </c>
      <c r="F144" s="28" t="str">
        <f t="shared" si="7"/>
        <v>Calendar Year</v>
      </c>
      <c r="G144" s="28" t="str">
        <f>VLOOKUP(C144,'2023 Muniinfo'!$A$2:$E$566,5,FALSE)</f>
        <v/>
      </c>
    </row>
    <row r="145" spans="1:7" x14ac:dyDescent="0.25">
      <c r="A145" s="28" t="str">
        <f t="shared" si="6"/>
        <v>Fairfield Borough, Essex County</v>
      </c>
      <c r="B145" s="28">
        <f t="shared" si="8"/>
        <v>144</v>
      </c>
      <c r="C145" s="28" t="s">
        <v>414</v>
      </c>
      <c r="D145" s="28" t="s">
        <v>382</v>
      </c>
      <c r="E145" s="28" t="s">
        <v>403</v>
      </c>
      <c r="F145" s="28" t="str">
        <f t="shared" si="7"/>
        <v>Calendar Year</v>
      </c>
      <c r="G145" s="28" t="str">
        <f>VLOOKUP(C145,'2023 Muniinfo'!$A$2:$E$566,5,FALSE)</f>
        <v/>
      </c>
    </row>
    <row r="146" spans="1:7" x14ac:dyDescent="0.25">
      <c r="A146" s="28" t="str">
        <f t="shared" si="6"/>
        <v>Fairfield Township, Cumberland County</v>
      </c>
      <c r="B146" s="28">
        <f t="shared" si="8"/>
        <v>145</v>
      </c>
      <c r="C146" s="28" t="s">
        <v>381</v>
      </c>
      <c r="D146" s="28" t="s">
        <v>1139</v>
      </c>
      <c r="E146" s="28" t="s">
        <v>374</v>
      </c>
      <c r="F146" s="28" t="str">
        <f t="shared" si="7"/>
        <v>Calendar Year</v>
      </c>
      <c r="G146" s="28" t="str">
        <f>VLOOKUP(C146,'2023 Muniinfo'!$A$2:$E$566,5,FALSE)</f>
        <v/>
      </c>
    </row>
    <row r="147" spans="1:7" x14ac:dyDescent="0.25">
      <c r="A147" s="28" t="str">
        <f t="shared" si="6"/>
        <v>Fairview Borough, Bergen County</v>
      </c>
      <c r="B147" s="28">
        <f t="shared" si="8"/>
        <v>146</v>
      </c>
      <c r="C147" s="28" t="s">
        <v>83</v>
      </c>
      <c r="D147" s="28" t="s">
        <v>84</v>
      </c>
      <c r="E147" s="28" t="s">
        <v>50</v>
      </c>
      <c r="F147" s="28" t="str">
        <f t="shared" si="7"/>
        <v>Calendar Year</v>
      </c>
      <c r="G147" s="28" t="str">
        <f>VLOOKUP(C147,'2023 Muniinfo'!$A$2:$E$566,5,FALSE)</f>
        <v/>
      </c>
    </row>
    <row r="148" spans="1:7" x14ac:dyDescent="0.25">
      <c r="A148" s="28" t="str">
        <f t="shared" si="6"/>
        <v>Fanwood Borough, Union County</v>
      </c>
      <c r="B148" s="28">
        <f t="shared" si="8"/>
        <v>147</v>
      </c>
      <c r="C148" s="28" t="s">
        <v>1053</v>
      </c>
      <c r="D148" s="28" t="s">
        <v>1054</v>
      </c>
      <c r="E148" s="28" t="s">
        <v>1046</v>
      </c>
      <c r="F148" s="28" t="str">
        <f t="shared" si="7"/>
        <v>Calendar Year</v>
      </c>
      <c r="G148" s="28" t="str">
        <f>VLOOKUP(C148,'2023 Muniinfo'!$A$2:$E$566,5,FALSE)</f>
        <v/>
      </c>
    </row>
    <row r="149" spans="1:7" x14ac:dyDescent="0.25">
      <c r="A149" s="28" t="str">
        <f t="shared" si="6"/>
        <v>Far Hills Borough, Somerset County</v>
      </c>
      <c r="B149" s="28">
        <f t="shared" si="8"/>
        <v>148</v>
      </c>
      <c r="C149" s="28" t="s">
        <v>966</v>
      </c>
      <c r="D149" s="28" t="s">
        <v>967</v>
      </c>
      <c r="E149" s="28" t="s">
        <v>955</v>
      </c>
      <c r="F149" s="28" t="str">
        <f t="shared" si="7"/>
        <v>Calendar Year</v>
      </c>
      <c r="G149" s="28" t="str">
        <f>VLOOKUP(C149,'2023 Muniinfo'!$A$2:$E$566,5,FALSE)</f>
        <v/>
      </c>
    </row>
    <row r="150" spans="1:7" x14ac:dyDescent="0.25">
      <c r="A150" s="28" t="str">
        <f t="shared" si="6"/>
        <v>Farmingdale Borough, Monmouth County</v>
      </c>
      <c r="B150" s="28">
        <f t="shared" si="8"/>
        <v>149</v>
      </c>
      <c r="C150" s="28" t="s">
        <v>665</v>
      </c>
      <c r="D150" s="28" t="s">
        <v>666</v>
      </c>
      <c r="E150" s="28" t="s">
        <v>640</v>
      </c>
      <c r="F150" s="28" t="str">
        <f t="shared" si="7"/>
        <v>Calendar Year</v>
      </c>
      <c r="G150" s="28" t="str">
        <f>VLOOKUP(C150,'2023 Muniinfo'!$A$2:$E$566,5,FALSE)</f>
        <v/>
      </c>
    </row>
    <row r="151" spans="1:7" x14ac:dyDescent="0.25">
      <c r="A151" s="28" t="str">
        <f t="shared" si="6"/>
        <v>Fieldsboro Borough, Burlington County</v>
      </c>
      <c r="B151" s="28">
        <f t="shared" si="8"/>
        <v>150</v>
      </c>
      <c r="C151" s="28" t="s">
        <v>216</v>
      </c>
      <c r="D151" s="28" t="s">
        <v>217</v>
      </c>
      <c r="E151" s="28" t="s">
        <v>191</v>
      </c>
      <c r="F151" s="28" t="str">
        <f t="shared" si="7"/>
        <v>Calendar Year</v>
      </c>
      <c r="G151" s="28" t="str">
        <f>VLOOKUP(C151,'2023 Muniinfo'!$A$2:$E$566,5,FALSE)</f>
        <v/>
      </c>
    </row>
    <row r="152" spans="1:7" x14ac:dyDescent="0.25">
      <c r="A152" s="28" t="str">
        <f t="shared" si="6"/>
        <v>Flemington Borough, Hunterdon County</v>
      </c>
      <c r="B152" s="28">
        <f t="shared" si="8"/>
        <v>151</v>
      </c>
      <c r="C152" s="28" t="s">
        <v>531</v>
      </c>
      <c r="D152" s="28" t="s">
        <v>532</v>
      </c>
      <c r="E152" s="28" t="s">
        <v>516</v>
      </c>
      <c r="F152" s="28" t="str">
        <f t="shared" si="7"/>
        <v>Calendar Year</v>
      </c>
      <c r="G152" s="28" t="str">
        <f>VLOOKUP(C152,'2023 Muniinfo'!$A$2:$E$566,5,FALSE)</f>
        <v/>
      </c>
    </row>
    <row r="153" spans="1:7" x14ac:dyDescent="0.25">
      <c r="A153" s="28" t="str">
        <f t="shared" si="6"/>
        <v>Florence Township, Burlington County</v>
      </c>
      <c r="B153" s="28">
        <f t="shared" si="8"/>
        <v>152</v>
      </c>
      <c r="C153" s="28" t="s">
        <v>218</v>
      </c>
      <c r="D153" s="28" t="s">
        <v>219</v>
      </c>
      <c r="E153" s="28" t="s">
        <v>191</v>
      </c>
      <c r="F153" s="28" t="str">
        <f t="shared" si="7"/>
        <v>Calendar Year</v>
      </c>
      <c r="G153" s="28" t="str">
        <f>VLOOKUP(C153,'2023 Muniinfo'!$A$2:$E$566,5,FALSE)</f>
        <v/>
      </c>
    </row>
    <row r="154" spans="1:7" x14ac:dyDescent="0.25">
      <c r="A154" s="28" t="str">
        <f t="shared" si="6"/>
        <v>Florham Park Borough, Morris County</v>
      </c>
      <c r="B154" s="28">
        <f t="shared" si="8"/>
        <v>153</v>
      </c>
      <c r="C154" s="28" t="s">
        <v>766</v>
      </c>
      <c r="D154" s="28" t="s">
        <v>767</v>
      </c>
      <c r="E154" s="28" t="s">
        <v>747</v>
      </c>
      <c r="F154" s="28" t="str">
        <f t="shared" si="7"/>
        <v>Calendar Year</v>
      </c>
      <c r="G154" s="28" t="str">
        <f>VLOOKUP(C154,'2023 Muniinfo'!$A$2:$E$566,5,FALSE)</f>
        <v/>
      </c>
    </row>
    <row r="155" spans="1:7" x14ac:dyDescent="0.25">
      <c r="A155" s="28" t="str">
        <f t="shared" si="6"/>
        <v>Folsom Borough, Atlantic County</v>
      </c>
      <c r="B155" s="28">
        <f t="shared" si="8"/>
        <v>154</v>
      </c>
      <c r="C155" s="28" t="s">
        <v>21</v>
      </c>
      <c r="D155" s="28" t="s">
        <v>22</v>
      </c>
      <c r="E155" s="28" t="s">
        <v>6</v>
      </c>
      <c r="F155" s="28" t="str">
        <f t="shared" si="7"/>
        <v>Calendar Year</v>
      </c>
      <c r="G155" s="28" t="str">
        <f>VLOOKUP(C155,'2023 Muniinfo'!$A$2:$E$566,5,FALSE)</f>
        <v/>
      </c>
    </row>
    <row r="156" spans="1:7" x14ac:dyDescent="0.25">
      <c r="A156" s="28" t="str">
        <f t="shared" si="6"/>
        <v>Fort Lee Borough, Bergen County</v>
      </c>
      <c r="B156" s="28">
        <f t="shared" si="8"/>
        <v>155</v>
      </c>
      <c r="C156" s="28" t="s">
        <v>85</v>
      </c>
      <c r="D156" s="28" t="s">
        <v>86</v>
      </c>
      <c r="E156" s="28" t="s">
        <v>50</v>
      </c>
      <c r="F156" s="28" t="str">
        <f t="shared" si="7"/>
        <v>Calendar Year</v>
      </c>
      <c r="G156" s="28" t="str">
        <f>VLOOKUP(C156,'2023 Muniinfo'!$A$2:$E$566,5,FALSE)</f>
        <v/>
      </c>
    </row>
    <row r="157" spans="1:7" x14ac:dyDescent="0.25">
      <c r="A157" s="28" t="str">
        <f t="shared" si="6"/>
        <v>Frankford Township, Sussex County</v>
      </c>
      <c r="B157" s="28">
        <f t="shared" si="8"/>
        <v>156</v>
      </c>
      <c r="C157" s="28" t="s">
        <v>1004</v>
      </c>
      <c r="D157" s="28" t="s">
        <v>1005</v>
      </c>
      <c r="E157" s="28" t="s">
        <v>997</v>
      </c>
      <c r="F157" s="28" t="str">
        <f t="shared" si="7"/>
        <v>Calendar Year</v>
      </c>
      <c r="G157" s="28" t="str">
        <f>VLOOKUP(C157,'2023 Muniinfo'!$A$2:$E$566,5,FALSE)</f>
        <v/>
      </c>
    </row>
    <row r="158" spans="1:7" x14ac:dyDescent="0.25">
      <c r="A158" s="28" t="str">
        <f t="shared" si="6"/>
        <v>Franklin Borough, Sussex County</v>
      </c>
      <c r="B158" s="28">
        <f t="shared" si="8"/>
        <v>157</v>
      </c>
      <c r="C158" s="28" t="s">
        <v>1006</v>
      </c>
      <c r="D158" s="28" t="s">
        <v>1007</v>
      </c>
      <c r="E158" s="28" t="s">
        <v>997</v>
      </c>
      <c r="F158" s="28" t="str">
        <f t="shared" si="7"/>
        <v>Calendar Year</v>
      </c>
      <c r="G158" s="28" t="str">
        <f>VLOOKUP(C158,'2023 Muniinfo'!$A$2:$E$566,5,FALSE)</f>
        <v/>
      </c>
    </row>
    <row r="159" spans="1:7" x14ac:dyDescent="0.25">
      <c r="A159" s="28" t="str">
        <f t="shared" si="6"/>
        <v>Franklin Lakes Borough, Bergen County</v>
      </c>
      <c r="B159" s="28">
        <f t="shared" si="8"/>
        <v>158</v>
      </c>
      <c r="C159" s="28" t="s">
        <v>87</v>
      </c>
      <c r="D159" s="28" t="s">
        <v>88</v>
      </c>
      <c r="E159" s="28" t="s">
        <v>50</v>
      </c>
      <c r="F159" s="28" t="str">
        <f t="shared" si="7"/>
        <v>Calendar Year</v>
      </c>
      <c r="G159" s="28" t="str">
        <f>VLOOKUP(C159,'2023 Muniinfo'!$A$2:$E$566,5,FALSE)</f>
        <v/>
      </c>
    </row>
    <row r="160" spans="1:7" x14ac:dyDescent="0.25">
      <c r="A160" s="28" t="str">
        <f t="shared" si="6"/>
        <v>Franklin Township, Gloucester County</v>
      </c>
      <c r="B160" s="28">
        <f t="shared" si="8"/>
        <v>159</v>
      </c>
      <c r="C160" s="28" t="s">
        <v>453</v>
      </c>
      <c r="D160" s="28" t="s">
        <v>454</v>
      </c>
      <c r="E160" s="28" t="s">
        <v>446</v>
      </c>
      <c r="F160" s="28" t="str">
        <f t="shared" si="7"/>
        <v>Calendar Year</v>
      </c>
      <c r="G160" s="28" t="str">
        <f>VLOOKUP(C160,'2023 Muniinfo'!$A$2:$E$566,5,FALSE)</f>
        <v/>
      </c>
    </row>
    <row r="161" spans="1:7" x14ac:dyDescent="0.25">
      <c r="A161" s="28" t="str">
        <f t="shared" si="6"/>
        <v>Franklin Township, Hunterdon County</v>
      </c>
      <c r="B161" s="28">
        <f t="shared" si="8"/>
        <v>160</v>
      </c>
      <c r="C161" s="28" t="s">
        <v>533</v>
      </c>
      <c r="D161" s="28" t="s">
        <v>454</v>
      </c>
      <c r="E161" s="28" t="s">
        <v>516</v>
      </c>
      <c r="F161" s="28" t="str">
        <f t="shared" si="7"/>
        <v>Calendar Year</v>
      </c>
      <c r="G161" s="28" t="str">
        <f>VLOOKUP(C161,'2023 Muniinfo'!$A$2:$E$566,5,FALSE)</f>
        <v/>
      </c>
    </row>
    <row r="162" spans="1:7" x14ac:dyDescent="0.25">
      <c r="A162" s="28" t="str">
        <f t="shared" si="6"/>
        <v>Franklin Township, Somerset County</v>
      </c>
      <c r="B162" s="28">
        <f t="shared" si="8"/>
        <v>161</v>
      </c>
      <c r="C162" s="28" t="s">
        <v>968</v>
      </c>
      <c r="D162" s="28" t="s">
        <v>454</v>
      </c>
      <c r="E162" s="28" t="s">
        <v>955</v>
      </c>
      <c r="F162" s="28" t="str">
        <f t="shared" si="7"/>
        <v>Calendar Year</v>
      </c>
      <c r="G162" s="28" t="str">
        <f>VLOOKUP(C162,'2023 Muniinfo'!$A$2:$E$566,5,FALSE)</f>
        <v/>
      </c>
    </row>
    <row r="163" spans="1:7" x14ac:dyDescent="0.25">
      <c r="A163" s="28" t="str">
        <f t="shared" si="6"/>
        <v>Franklin Township, Warren County</v>
      </c>
      <c r="B163" s="28">
        <f t="shared" si="8"/>
        <v>162</v>
      </c>
      <c r="C163" s="28" t="s">
        <v>1094</v>
      </c>
      <c r="D163" s="28" t="s">
        <v>454</v>
      </c>
      <c r="E163" s="28" t="s">
        <v>1087</v>
      </c>
      <c r="F163" s="28" t="str">
        <f t="shared" si="7"/>
        <v>Calendar Year</v>
      </c>
      <c r="G163" s="28" t="str">
        <f>VLOOKUP(C163,'2023 Muniinfo'!$A$2:$E$566,5,FALSE)</f>
        <v/>
      </c>
    </row>
    <row r="164" spans="1:7" x14ac:dyDescent="0.25">
      <c r="A164" s="28" t="str">
        <f t="shared" si="6"/>
        <v>Fredon Township, Sussex County</v>
      </c>
      <c r="B164" s="28">
        <f t="shared" si="8"/>
        <v>163</v>
      </c>
      <c r="C164" s="28" t="s">
        <v>1008</v>
      </c>
      <c r="D164" s="28" t="s">
        <v>1009</v>
      </c>
      <c r="E164" s="28" t="s">
        <v>997</v>
      </c>
      <c r="F164" s="28" t="str">
        <f t="shared" si="7"/>
        <v>Calendar Year</v>
      </c>
      <c r="G164" s="28" t="str">
        <f>VLOOKUP(C164,'2023 Muniinfo'!$A$2:$E$566,5,FALSE)</f>
        <v/>
      </c>
    </row>
    <row r="165" spans="1:7" x14ac:dyDescent="0.25">
      <c r="A165" s="28" t="str">
        <f t="shared" si="6"/>
        <v>Freehold Borough, Monmouth County</v>
      </c>
      <c r="B165" s="28">
        <f t="shared" si="8"/>
        <v>164</v>
      </c>
      <c r="C165" s="28" t="s">
        <v>667</v>
      </c>
      <c r="D165" s="28" t="s">
        <v>668</v>
      </c>
      <c r="E165" s="28" t="s">
        <v>640</v>
      </c>
      <c r="F165" s="28" t="str">
        <f t="shared" si="7"/>
        <v>Calendar Year</v>
      </c>
      <c r="G165" s="28" t="str">
        <f>VLOOKUP(C165,'2023 Muniinfo'!$A$2:$E$566,5,FALSE)</f>
        <v/>
      </c>
    </row>
    <row r="166" spans="1:7" x14ac:dyDescent="0.25">
      <c r="A166" s="28" t="str">
        <f t="shared" si="6"/>
        <v>Freehold Township, Monmouth County</v>
      </c>
      <c r="B166" s="28">
        <f t="shared" si="8"/>
        <v>165</v>
      </c>
      <c r="C166" s="28" t="s">
        <v>669</v>
      </c>
      <c r="D166" s="28" t="s">
        <v>670</v>
      </c>
      <c r="E166" s="28" t="s">
        <v>640</v>
      </c>
      <c r="F166" s="28" t="str">
        <f t="shared" si="7"/>
        <v>Calendar Year</v>
      </c>
      <c r="G166" s="28" t="str">
        <f>VLOOKUP(C166,'2023 Muniinfo'!$A$2:$E$566,5,FALSE)</f>
        <v/>
      </c>
    </row>
    <row r="167" spans="1:7" x14ac:dyDescent="0.25">
      <c r="A167" s="28" t="str">
        <f t="shared" si="6"/>
        <v>Frelinghuysen Township, Warren County</v>
      </c>
      <c r="B167" s="28">
        <f t="shared" si="8"/>
        <v>166</v>
      </c>
      <c r="C167" s="28" t="s">
        <v>1095</v>
      </c>
      <c r="D167" s="28" t="s">
        <v>1096</v>
      </c>
      <c r="E167" s="28" t="s">
        <v>1087</v>
      </c>
      <c r="F167" s="28" t="str">
        <f t="shared" si="7"/>
        <v>Calendar Year</v>
      </c>
      <c r="G167" s="28" t="str">
        <f>VLOOKUP(C167,'2023 Muniinfo'!$A$2:$E$566,5,FALSE)</f>
        <v/>
      </c>
    </row>
    <row r="168" spans="1:7" x14ac:dyDescent="0.25">
      <c r="A168" s="28" t="str">
        <f t="shared" si="6"/>
        <v>Frenchtown Borough, Hunterdon County</v>
      </c>
      <c r="B168" s="28">
        <f t="shared" si="8"/>
        <v>167</v>
      </c>
      <c r="C168" s="28" t="s">
        <v>534</v>
      </c>
      <c r="D168" s="28" t="s">
        <v>535</v>
      </c>
      <c r="E168" s="28" t="s">
        <v>516</v>
      </c>
      <c r="F168" s="28" t="str">
        <f t="shared" si="7"/>
        <v>Calendar Year</v>
      </c>
      <c r="G168" s="28" t="str">
        <f>VLOOKUP(C168,'2023 Muniinfo'!$A$2:$E$566,5,FALSE)</f>
        <v/>
      </c>
    </row>
    <row r="169" spans="1:7" x14ac:dyDescent="0.25">
      <c r="A169" s="28" t="str">
        <f t="shared" si="6"/>
        <v>Galloway Township, Atlantic County</v>
      </c>
      <c r="B169" s="28">
        <f t="shared" si="8"/>
        <v>168</v>
      </c>
      <c r="C169" s="28" t="s">
        <v>23</v>
      </c>
      <c r="D169" s="28" t="s">
        <v>24</v>
      </c>
      <c r="E169" s="28" t="s">
        <v>6</v>
      </c>
      <c r="F169" s="28" t="str">
        <f t="shared" si="7"/>
        <v>Calendar Year</v>
      </c>
      <c r="G169" s="28" t="str">
        <f>VLOOKUP(C169,'2023 Muniinfo'!$A$2:$E$566,5,FALSE)</f>
        <v/>
      </c>
    </row>
    <row r="170" spans="1:7" x14ac:dyDescent="0.25">
      <c r="A170" s="28" t="str">
        <f t="shared" si="6"/>
        <v>Garfield City, Bergen County</v>
      </c>
      <c r="B170" s="28">
        <f t="shared" si="8"/>
        <v>169</v>
      </c>
      <c r="C170" s="28" t="s">
        <v>89</v>
      </c>
      <c r="D170" s="28" t="s">
        <v>90</v>
      </c>
      <c r="E170" s="28" t="s">
        <v>50</v>
      </c>
      <c r="F170" s="28" t="str">
        <f t="shared" si="7"/>
        <v>Calendar Year</v>
      </c>
      <c r="G170" s="28" t="str">
        <f>VLOOKUP(C170,'2023 Muniinfo'!$A$2:$E$566,5,FALSE)</f>
        <v/>
      </c>
    </row>
    <row r="171" spans="1:7" x14ac:dyDescent="0.25">
      <c r="A171" s="28" t="str">
        <f t="shared" si="6"/>
        <v>Garwood Borough, Union County</v>
      </c>
      <c r="B171" s="28">
        <f t="shared" si="8"/>
        <v>170</v>
      </c>
      <c r="C171" s="28" t="s">
        <v>1055</v>
      </c>
      <c r="D171" s="28" t="s">
        <v>1056</v>
      </c>
      <c r="E171" s="28" t="s">
        <v>1046</v>
      </c>
      <c r="F171" s="28" t="str">
        <f t="shared" si="7"/>
        <v>Calendar Year</v>
      </c>
      <c r="G171" s="28" t="str">
        <f>VLOOKUP(C171,'2023 Muniinfo'!$A$2:$E$566,5,FALSE)</f>
        <v/>
      </c>
    </row>
    <row r="172" spans="1:7" x14ac:dyDescent="0.25">
      <c r="A172" s="28" t="str">
        <f t="shared" si="6"/>
        <v>Gibbsboro Borough, Camden County</v>
      </c>
      <c r="B172" s="28">
        <f t="shared" si="8"/>
        <v>171</v>
      </c>
      <c r="C172" s="28" t="s">
        <v>293</v>
      </c>
      <c r="D172" s="28" t="s">
        <v>294</v>
      </c>
      <c r="E172" s="28" t="s">
        <v>270</v>
      </c>
      <c r="F172" s="28" t="str">
        <f t="shared" si="7"/>
        <v>Calendar Year</v>
      </c>
      <c r="G172" s="28" t="str">
        <f>VLOOKUP(C172,'2023 Muniinfo'!$A$2:$E$566,5,FALSE)</f>
        <v/>
      </c>
    </row>
    <row r="173" spans="1:7" x14ac:dyDescent="0.25">
      <c r="A173" s="28" t="str">
        <f t="shared" si="6"/>
        <v>Glassboro Borough, Gloucester County</v>
      </c>
      <c r="B173" s="28">
        <f t="shared" si="8"/>
        <v>172</v>
      </c>
      <c r="C173" s="28" t="s">
        <v>455</v>
      </c>
      <c r="D173" s="28" t="s">
        <v>456</v>
      </c>
      <c r="E173" s="28" t="s">
        <v>446</v>
      </c>
      <c r="F173" s="28" t="str">
        <f t="shared" si="7"/>
        <v>Calendar Year</v>
      </c>
      <c r="G173" s="28" t="str">
        <f>VLOOKUP(C173,'2023 Muniinfo'!$A$2:$E$566,5,FALSE)</f>
        <v/>
      </c>
    </row>
    <row r="174" spans="1:7" x14ac:dyDescent="0.25">
      <c r="A174" s="28" t="str">
        <f t="shared" si="6"/>
        <v>Glen Gardner Borough, Hunterdon County</v>
      </c>
      <c r="B174" s="28">
        <f t="shared" si="8"/>
        <v>173</v>
      </c>
      <c r="C174" s="28" t="s">
        <v>536</v>
      </c>
      <c r="D174" s="28" t="s">
        <v>537</v>
      </c>
      <c r="E174" s="28" t="s">
        <v>516</v>
      </c>
      <c r="F174" s="28" t="str">
        <f t="shared" si="7"/>
        <v>Calendar Year</v>
      </c>
      <c r="G174" s="28" t="str">
        <f>VLOOKUP(C174,'2023 Muniinfo'!$A$2:$E$566,5,FALSE)</f>
        <v/>
      </c>
    </row>
    <row r="175" spans="1:7" x14ac:dyDescent="0.25">
      <c r="A175" s="28" t="str">
        <f t="shared" si="6"/>
        <v>Glen Ridge Borough, Essex County</v>
      </c>
      <c r="B175" s="28">
        <f t="shared" si="8"/>
        <v>174</v>
      </c>
      <c r="C175" s="28" t="s">
        <v>415</v>
      </c>
      <c r="D175" s="28" t="s">
        <v>416</v>
      </c>
      <c r="E175" s="28" t="s">
        <v>403</v>
      </c>
      <c r="F175" s="28" t="str">
        <f t="shared" si="7"/>
        <v>Calendar Year</v>
      </c>
      <c r="G175" s="28" t="str">
        <f>VLOOKUP(C175,'2023 Muniinfo'!$A$2:$E$566,5,FALSE)</f>
        <v/>
      </c>
    </row>
    <row r="176" spans="1:7" x14ac:dyDescent="0.25">
      <c r="A176" s="28" t="str">
        <f t="shared" si="6"/>
        <v>Glen Rock Borough, Bergen County</v>
      </c>
      <c r="B176" s="28">
        <f t="shared" si="8"/>
        <v>175</v>
      </c>
      <c r="C176" s="28" t="s">
        <v>91</v>
      </c>
      <c r="D176" s="28" t="s">
        <v>92</v>
      </c>
      <c r="E176" s="28" t="s">
        <v>50</v>
      </c>
      <c r="F176" s="28" t="str">
        <f t="shared" si="7"/>
        <v>Calendar Year</v>
      </c>
      <c r="G176" s="28" t="str">
        <f>VLOOKUP(C176,'2023 Muniinfo'!$A$2:$E$566,5,FALSE)</f>
        <v/>
      </c>
    </row>
    <row r="177" spans="1:7" x14ac:dyDescent="0.25">
      <c r="A177" s="28" t="str">
        <f t="shared" si="6"/>
        <v>Gloucester City City, Camden County</v>
      </c>
      <c r="B177" s="28">
        <f t="shared" si="8"/>
        <v>176</v>
      </c>
      <c r="C177" s="28" t="s">
        <v>295</v>
      </c>
      <c r="D177" s="28" t="s">
        <v>296</v>
      </c>
      <c r="E177" s="28" t="s">
        <v>270</v>
      </c>
      <c r="F177" s="28" t="str">
        <f t="shared" si="7"/>
        <v>Calendar Year</v>
      </c>
      <c r="G177" s="28" t="str">
        <f>VLOOKUP(C177,'2023 Muniinfo'!$A$2:$E$566,5,FALSE)</f>
        <v/>
      </c>
    </row>
    <row r="178" spans="1:7" x14ac:dyDescent="0.25">
      <c r="A178" s="28" t="str">
        <f t="shared" si="6"/>
        <v>Gloucester Township, Camden County</v>
      </c>
      <c r="B178" s="28">
        <f t="shared" si="8"/>
        <v>177</v>
      </c>
      <c r="C178" s="28" t="s">
        <v>297</v>
      </c>
      <c r="D178" s="28" t="s">
        <v>298</v>
      </c>
      <c r="E178" s="28" t="s">
        <v>270</v>
      </c>
      <c r="F178" s="28" t="str">
        <f t="shared" si="7"/>
        <v>Calendar Year</v>
      </c>
      <c r="G178" s="28" t="str">
        <f>VLOOKUP(C178,'2023 Muniinfo'!$A$2:$E$566,5,FALSE)</f>
        <v/>
      </c>
    </row>
    <row r="179" spans="1:7" x14ac:dyDescent="0.25">
      <c r="A179" s="28" t="str">
        <f t="shared" si="6"/>
        <v>Green Brook Township, Somerset County</v>
      </c>
      <c r="B179" s="28">
        <f t="shared" si="8"/>
        <v>178</v>
      </c>
      <c r="C179" s="28" t="s">
        <v>969</v>
      </c>
      <c r="D179" s="28" t="s">
        <v>970</v>
      </c>
      <c r="E179" s="28" t="s">
        <v>955</v>
      </c>
      <c r="F179" s="28" t="str">
        <f t="shared" si="7"/>
        <v>Calendar Year</v>
      </c>
      <c r="G179" s="28" t="str">
        <f>VLOOKUP(C179,'2023 Muniinfo'!$A$2:$E$566,5,FALSE)</f>
        <v/>
      </c>
    </row>
    <row r="180" spans="1:7" x14ac:dyDescent="0.25">
      <c r="A180" s="28" t="str">
        <f t="shared" si="6"/>
        <v>Green Township, Sussex County</v>
      </c>
      <c r="B180" s="28">
        <f t="shared" si="8"/>
        <v>179</v>
      </c>
      <c r="C180" s="28" t="s">
        <v>1010</v>
      </c>
      <c r="D180" s="28" t="s">
        <v>1011</v>
      </c>
      <c r="E180" s="28" t="s">
        <v>997</v>
      </c>
      <c r="F180" s="28" t="str">
        <f t="shared" si="7"/>
        <v>Calendar Year</v>
      </c>
      <c r="G180" s="28" t="str">
        <f>VLOOKUP(C180,'2023 Muniinfo'!$A$2:$E$566,5,FALSE)</f>
        <v/>
      </c>
    </row>
    <row r="181" spans="1:7" x14ac:dyDescent="0.25">
      <c r="A181" s="28" t="str">
        <f t="shared" si="6"/>
        <v>Greenwich Township, Cumberland County</v>
      </c>
      <c r="B181" s="28">
        <f t="shared" si="8"/>
        <v>180</v>
      </c>
      <c r="C181" s="28" t="s">
        <v>383</v>
      </c>
      <c r="D181" s="28" t="s">
        <v>384</v>
      </c>
      <c r="E181" s="28" t="s">
        <v>374</v>
      </c>
      <c r="F181" s="28" t="str">
        <f t="shared" si="7"/>
        <v>Calendar Year</v>
      </c>
      <c r="G181" s="28" t="str">
        <f>VLOOKUP(C181,'2023 Muniinfo'!$A$2:$E$566,5,FALSE)</f>
        <v/>
      </c>
    </row>
    <row r="182" spans="1:7" x14ac:dyDescent="0.25">
      <c r="A182" s="28" t="str">
        <f t="shared" si="6"/>
        <v>Greenwich Township, Gloucester County</v>
      </c>
      <c r="B182" s="28">
        <f t="shared" si="8"/>
        <v>181</v>
      </c>
      <c r="C182" s="28" t="s">
        <v>457</v>
      </c>
      <c r="D182" s="28" t="s">
        <v>384</v>
      </c>
      <c r="E182" s="28" t="s">
        <v>446</v>
      </c>
      <c r="F182" s="28" t="str">
        <f t="shared" si="7"/>
        <v>Calendar Year</v>
      </c>
      <c r="G182" s="28" t="str">
        <f>VLOOKUP(C182,'2023 Muniinfo'!$A$2:$E$566,5,FALSE)</f>
        <v/>
      </c>
    </row>
    <row r="183" spans="1:7" x14ac:dyDescent="0.25">
      <c r="A183" s="28" t="str">
        <f t="shared" si="6"/>
        <v>Greenwich Township, Warren County</v>
      </c>
      <c r="B183" s="28">
        <f t="shared" si="8"/>
        <v>182</v>
      </c>
      <c r="C183" s="28" t="s">
        <v>1097</v>
      </c>
      <c r="D183" s="28" t="s">
        <v>384</v>
      </c>
      <c r="E183" s="28" t="s">
        <v>1087</v>
      </c>
      <c r="F183" s="28" t="str">
        <f t="shared" si="7"/>
        <v>Calendar Year</v>
      </c>
      <c r="G183" s="28" t="str">
        <f>VLOOKUP(C183,'2023 Muniinfo'!$A$2:$E$566,5,FALSE)</f>
        <v/>
      </c>
    </row>
    <row r="184" spans="1:7" x14ac:dyDescent="0.25">
      <c r="A184" s="28" t="str">
        <f t="shared" si="6"/>
        <v>Guttenberg Town, Hudson County</v>
      </c>
      <c r="B184" s="28">
        <f t="shared" si="8"/>
        <v>183</v>
      </c>
      <c r="C184" s="28" t="s">
        <v>496</v>
      </c>
      <c r="D184" s="28" t="s">
        <v>497</v>
      </c>
      <c r="E184" s="28" t="s">
        <v>493</v>
      </c>
      <c r="F184" s="28" t="str">
        <f t="shared" si="7"/>
        <v>Calendar Year</v>
      </c>
      <c r="G184" s="28" t="str">
        <f>VLOOKUP(C184,'2023 Muniinfo'!$A$2:$E$566,5,FALSE)</f>
        <v/>
      </c>
    </row>
    <row r="185" spans="1:7" x14ac:dyDescent="0.25">
      <c r="A185" s="28" t="str">
        <f t="shared" si="6"/>
        <v>Hackensack City, Bergen County</v>
      </c>
      <c r="B185" s="28">
        <f t="shared" si="8"/>
        <v>184</v>
      </c>
      <c r="C185" s="28" t="s">
        <v>93</v>
      </c>
      <c r="D185" s="28" t="s">
        <v>94</v>
      </c>
      <c r="E185" s="28" t="s">
        <v>50</v>
      </c>
      <c r="F185" s="28" t="str">
        <f t="shared" si="7"/>
        <v>Calendar Year</v>
      </c>
      <c r="G185" s="28" t="str">
        <f>VLOOKUP(C185,'2023 Muniinfo'!$A$2:$E$566,5,FALSE)</f>
        <v/>
      </c>
    </row>
    <row r="186" spans="1:7" x14ac:dyDescent="0.25">
      <c r="A186" s="28" t="str">
        <f t="shared" si="6"/>
        <v>Hackettstown Town, Warren County</v>
      </c>
      <c r="B186" s="28">
        <f t="shared" si="8"/>
        <v>185</v>
      </c>
      <c r="C186" s="28" t="s">
        <v>1098</v>
      </c>
      <c r="D186" s="28" t="s">
        <v>1099</v>
      </c>
      <c r="E186" s="28" t="s">
        <v>1087</v>
      </c>
      <c r="F186" s="28" t="str">
        <f t="shared" si="7"/>
        <v>Calendar Year</v>
      </c>
      <c r="G186" s="28" t="str">
        <f>VLOOKUP(C186,'2023 Muniinfo'!$A$2:$E$566,5,FALSE)</f>
        <v/>
      </c>
    </row>
    <row r="187" spans="1:7" x14ac:dyDescent="0.25">
      <c r="A187" s="28" t="str">
        <f t="shared" si="6"/>
        <v>Haddon Heights Borough, Camden County</v>
      </c>
      <c r="B187" s="28">
        <f t="shared" si="8"/>
        <v>186</v>
      </c>
      <c r="C187" s="28" t="s">
        <v>303</v>
      </c>
      <c r="D187" s="28" t="s">
        <v>304</v>
      </c>
      <c r="E187" s="28" t="s">
        <v>270</v>
      </c>
      <c r="F187" s="28" t="str">
        <f t="shared" si="7"/>
        <v>Calendar Year</v>
      </c>
      <c r="G187" s="28" t="str">
        <f>VLOOKUP(C187,'2023 Muniinfo'!$A$2:$E$566,5,FALSE)</f>
        <v/>
      </c>
    </row>
    <row r="188" spans="1:7" x14ac:dyDescent="0.25">
      <c r="A188" s="28" t="str">
        <f t="shared" si="6"/>
        <v>Haddon Township, Camden County</v>
      </c>
      <c r="B188" s="28">
        <f t="shared" si="8"/>
        <v>187</v>
      </c>
      <c r="C188" s="28" t="s">
        <v>299</v>
      </c>
      <c r="D188" s="28" t="s">
        <v>300</v>
      </c>
      <c r="E188" s="28" t="s">
        <v>270</v>
      </c>
      <c r="F188" s="28" t="str">
        <f t="shared" si="7"/>
        <v>Calendar Year</v>
      </c>
      <c r="G188" s="28" t="str">
        <f>VLOOKUP(C188,'2023 Muniinfo'!$A$2:$E$566,5,FALSE)</f>
        <v/>
      </c>
    </row>
    <row r="189" spans="1:7" x14ac:dyDescent="0.25">
      <c r="A189" s="28" t="str">
        <f t="shared" si="6"/>
        <v>Haddonfield Borough, Camden County</v>
      </c>
      <c r="B189" s="28">
        <f t="shared" si="8"/>
        <v>188</v>
      </c>
      <c r="C189" s="28" t="s">
        <v>301</v>
      </c>
      <c r="D189" s="28" t="s">
        <v>302</v>
      </c>
      <c r="E189" s="28" t="s">
        <v>270</v>
      </c>
      <c r="F189" s="28" t="str">
        <f t="shared" si="7"/>
        <v>Calendar Year</v>
      </c>
      <c r="G189" s="28" t="str">
        <f>VLOOKUP(C189,'2023 Muniinfo'!$A$2:$E$566,5,FALSE)</f>
        <v/>
      </c>
    </row>
    <row r="190" spans="1:7" x14ac:dyDescent="0.25">
      <c r="A190" s="28" t="str">
        <f t="shared" si="6"/>
        <v>Hainesport Township, Burlington County</v>
      </c>
      <c r="B190" s="28">
        <f t="shared" si="8"/>
        <v>189</v>
      </c>
      <c r="C190" s="28" t="s">
        <v>220</v>
      </c>
      <c r="D190" s="28" t="s">
        <v>221</v>
      </c>
      <c r="E190" s="28" t="s">
        <v>191</v>
      </c>
      <c r="F190" s="28" t="str">
        <f t="shared" si="7"/>
        <v>Calendar Year</v>
      </c>
      <c r="G190" s="28" t="str">
        <f>VLOOKUP(C190,'2023 Muniinfo'!$A$2:$E$566,5,FALSE)</f>
        <v/>
      </c>
    </row>
    <row r="191" spans="1:7" x14ac:dyDescent="0.25">
      <c r="A191" s="28" t="str">
        <f t="shared" si="6"/>
        <v>Haledon Borough, Passaic County</v>
      </c>
      <c r="B191" s="28">
        <f t="shared" si="8"/>
        <v>190</v>
      </c>
      <c r="C191" s="28" t="s">
        <v>894</v>
      </c>
      <c r="D191" s="28" t="s">
        <v>895</v>
      </c>
      <c r="E191" s="28" t="s">
        <v>891</v>
      </c>
      <c r="F191" s="28" t="str">
        <f t="shared" si="7"/>
        <v>Calendar Year</v>
      </c>
      <c r="G191" s="28" t="str">
        <f>VLOOKUP(C191,'2023 Muniinfo'!$A$2:$E$566,5,FALSE)</f>
        <v/>
      </c>
    </row>
    <row r="192" spans="1:7" x14ac:dyDescent="0.25">
      <c r="A192" s="28" t="str">
        <f t="shared" si="6"/>
        <v>Hamburg Borough, Sussex County</v>
      </c>
      <c r="B192" s="28">
        <f t="shared" si="8"/>
        <v>191</v>
      </c>
      <c r="C192" s="28" t="s">
        <v>1012</v>
      </c>
      <c r="D192" s="28" t="s">
        <v>1013</v>
      </c>
      <c r="E192" s="28" t="s">
        <v>997</v>
      </c>
      <c r="F192" s="28" t="str">
        <f t="shared" si="7"/>
        <v>Calendar Year</v>
      </c>
      <c r="G192" s="28" t="str">
        <f>VLOOKUP(C192,'2023 Muniinfo'!$A$2:$E$566,5,FALSE)</f>
        <v/>
      </c>
    </row>
    <row r="193" spans="1:7" x14ac:dyDescent="0.25">
      <c r="A193" s="28" t="str">
        <f t="shared" si="6"/>
        <v>Hamilton Township, Atlantic County</v>
      </c>
      <c r="B193" s="28">
        <f t="shared" si="8"/>
        <v>192</v>
      </c>
      <c r="C193" s="28" t="s">
        <v>25</v>
      </c>
      <c r="D193" s="28" t="s">
        <v>26</v>
      </c>
      <c r="E193" s="28" t="s">
        <v>6</v>
      </c>
      <c r="F193" s="28" t="str">
        <f t="shared" si="7"/>
        <v>Calendar Year</v>
      </c>
      <c r="G193" s="28" t="str">
        <f>VLOOKUP(C193,'2023 Muniinfo'!$A$2:$E$566,5,FALSE)</f>
        <v/>
      </c>
    </row>
    <row r="194" spans="1:7" x14ac:dyDescent="0.25">
      <c r="A194" s="28" t="str">
        <f t="shared" si="6"/>
        <v>Hamilton Township, Mercer County</v>
      </c>
      <c r="B194" s="28">
        <f t="shared" si="8"/>
        <v>193</v>
      </c>
      <c r="C194" s="28" t="s">
        <v>571</v>
      </c>
      <c r="D194" s="28" t="s">
        <v>26</v>
      </c>
      <c r="E194" s="28" t="s">
        <v>568</v>
      </c>
      <c r="F194" s="28" t="str">
        <f t="shared" si="7"/>
        <v>Calendar Year</v>
      </c>
      <c r="G194" s="28" t="str">
        <f>VLOOKUP(C194,'2023 Muniinfo'!$A$2:$E$566,5,FALSE)</f>
        <v/>
      </c>
    </row>
    <row r="195" spans="1:7" x14ac:dyDescent="0.25">
      <c r="A195" s="28" t="str">
        <f t="shared" si="6"/>
        <v>Hammonton Township, Atlantic County</v>
      </c>
      <c r="B195" s="28">
        <f t="shared" si="8"/>
        <v>194</v>
      </c>
      <c r="C195" s="28" t="s">
        <v>27</v>
      </c>
      <c r="D195" s="28" t="s">
        <v>28</v>
      </c>
      <c r="E195" s="28" t="s">
        <v>6</v>
      </c>
      <c r="F195" s="28" t="str">
        <f t="shared" si="7"/>
        <v>Calendar Year</v>
      </c>
      <c r="G195" s="28" t="str">
        <f>VLOOKUP(C195,'2023 Muniinfo'!$A$2:$E$566,5,FALSE)</f>
        <v/>
      </c>
    </row>
    <row r="196" spans="1:7" x14ac:dyDescent="0.25">
      <c r="A196" s="28" t="str">
        <f t="shared" ref="A196:A259" si="9">D196&amp;", "&amp;E196&amp;" County"</f>
        <v>Hampton Borough, Hunterdon County</v>
      </c>
      <c r="B196" s="28">
        <f t="shared" si="8"/>
        <v>195</v>
      </c>
      <c r="C196" s="28" t="s">
        <v>538</v>
      </c>
      <c r="D196" s="28" t="s">
        <v>539</v>
      </c>
      <c r="E196" s="28" t="s">
        <v>516</v>
      </c>
      <c r="F196" s="28" t="str">
        <f t="shared" ref="F196:F259" si="10">IF(G196="","Calendar Year",IF(G196="T","Calendar Year","State Fiscal Year"))</f>
        <v>Calendar Year</v>
      </c>
      <c r="G196" s="28" t="str">
        <f>VLOOKUP(C196,'2023 Muniinfo'!$A$2:$E$566,5,FALSE)</f>
        <v/>
      </c>
    </row>
    <row r="197" spans="1:7" x14ac:dyDescent="0.25">
      <c r="A197" s="28" t="str">
        <f t="shared" si="9"/>
        <v>Hampton Township, Sussex County</v>
      </c>
      <c r="B197" s="28">
        <f t="shared" ref="B197:B260" si="11">B196+1</f>
        <v>196</v>
      </c>
      <c r="C197" s="28" t="s">
        <v>1014</v>
      </c>
      <c r="D197" s="28" t="s">
        <v>1015</v>
      </c>
      <c r="E197" s="28" t="s">
        <v>997</v>
      </c>
      <c r="F197" s="28" t="str">
        <f t="shared" si="10"/>
        <v>Calendar Year</v>
      </c>
      <c r="G197" s="28" t="str">
        <f>VLOOKUP(C197,'2023 Muniinfo'!$A$2:$E$566,5,FALSE)</f>
        <v/>
      </c>
    </row>
    <row r="198" spans="1:7" x14ac:dyDescent="0.25">
      <c r="A198" s="28" t="str">
        <f t="shared" si="9"/>
        <v>Hanover Township, Morris County</v>
      </c>
      <c r="B198" s="28">
        <f t="shared" si="11"/>
        <v>197</v>
      </c>
      <c r="C198" s="28" t="s">
        <v>768</v>
      </c>
      <c r="D198" s="28" t="s">
        <v>769</v>
      </c>
      <c r="E198" s="28" t="s">
        <v>747</v>
      </c>
      <c r="F198" s="28" t="str">
        <f t="shared" si="10"/>
        <v>Calendar Year</v>
      </c>
      <c r="G198" s="28" t="str">
        <f>VLOOKUP(C198,'2023 Muniinfo'!$A$2:$E$566,5,FALSE)</f>
        <v/>
      </c>
    </row>
    <row r="199" spans="1:7" x14ac:dyDescent="0.25">
      <c r="A199" s="28" t="str">
        <f t="shared" si="9"/>
        <v>Harding Township, Morris County</v>
      </c>
      <c r="B199" s="28">
        <f t="shared" si="11"/>
        <v>198</v>
      </c>
      <c r="C199" s="28" t="s">
        <v>770</v>
      </c>
      <c r="D199" s="28" t="s">
        <v>771</v>
      </c>
      <c r="E199" s="28" t="s">
        <v>747</v>
      </c>
      <c r="F199" s="28" t="str">
        <f t="shared" si="10"/>
        <v>Calendar Year</v>
      </c>
      <c r="G199" s="28" t="str">
        <f>VLOOKUP(C199,'2023 Muniinfo'!$A$2:$E$566,5,FALSE)</f>
        <v/>
      </c>
    </row>
    <row r="200" spans="1:7" x14ac:dyDescent="0.25">
      <c r="A200" s="28" t="str">
        <f t="shared" si="9"/>
        <v>Hardwick Township, Warren County</v>
      </c>
      <c r="B200" s="28">
        <f t="shared" si="11"/>
        <v>199</v>
      </c>
      <c r="C200" s="28" t="s">
        <v>1100</v>
      </c>
      <c r="D200" s="28" t="s">
        <v>1101</v>
      </c>
      <c r="E200" s="28" t="s">
        <v>1087</v>
      </c>
      <c r="F200" s="28" t="str">
        <f t="shared" si="10"/>
        <v>Calendar Year</v>
      </c>
      <c r="G200" s="28" t="str">
        <f>VLOOKUP(C200,'2023 Muniinfo'!$A$2:$E$566,5,FALSE)</f>
        <v/>
      </c>
    </row>
    <row r="201" spans="1:7" x14ac:dyDescent="0.25">
      <c r="A201" s="28" t="str">
        <f t="shared" si="9"/>
        <v>Hardyston Township, Sussex County</v>
      </c>
      <c r="B201" s="28">
        <f t="shared" si="11"/>
        <v>200</v>
      </c>
      <c r="C201" s="28" t="s">
        <v>1016</v>
      </c>
      <c r="D201" s="28" t="s">
        <v>1017</v>
      </c>
      <c r="E201" s="28" t="s">
        <v>997</v>
      </c>
      <c r="F201" s="28" t="str">
        <f t="shared" si="10"/>
        <v>Calendar Year</v>
      </c>
      <c r="G201" s="28" t="str">
        <f>VLOOKUP(C201,'2023 Muniinfo'!$A$2:$E$566,5,FALSE)</f>
        <v/>
      </c>
    </row>
    <row r="202" spans="1:7" x14ac:dyDescent="0.25">
      <c r="A202" s="28" t="str">
        <f t="shared" si="9"/>
        <v>Harmony Township, Warren County</v>
      </c>
      <c r="B202" s="28">
        <f t="shared" si="11"/>
        <v>201</v>
      </c>
      <c r="C202" s="28" t="s">
        <v>1102</v>
      </c>
      <c r="D202" s="28" t="s">
        <v>1103</v>
      </c>
      <c r="E202" s="28" t="s">
        <v>1087</v>
      </c>
      <c r="F202" s="28" t="str">
        <f t="shared" si="10"/>
        <v>Calendar Year</v>
      </c>
      <c r="G202" s="28" t="str">
        <f>VLOOKUP(C202,'2023 Muniinfo'!$A$2:$E$566,5,FALSE)</f>
        <v/>
      </c>
    </row>
    <row r="203" spans="1:7" x14ac:dyDescent="0.25">
      <c r="A203" s="28" t="str">
        <f t="shared" si="9"/>
        <v>Harrington Park Borough, Bergen County</v>
      </c>
      <c r="B203" s="28">
        <f t="shared" si="11"/>
        <v>202</v>
      </c>
      <c r="C203" s="28" t="s">
        <v>95</v>
      </c>
      <c r="D203" s="28" t="s">
        <v>96</v>
      </c>
      <c r="E203" s="28" t="s">
        <v>50</v>
      </c>
      <c r="F203" s="28" t="str">
        <f t="shared" si="10"/>
        <v>Calendar Year</v>
      </c>
      <c r="G203" s="28" t="str">
        <f>VLOOKUP(C203,'2023 Muniinfo'!$A$2:$E$566,5,FALSE)</f>
        <v/>
      </c>
    </row>
    <row r="204" spans="1:7" x14ac:dyDescent="0.25">
      <c r="A204" s="28" t="str">
        <f t="shared" si="9"/>
        <v>Harrison Town, Hudson County</v>
      </c>
      <c r="B204" s="28">
        <f t="shared" si="11"/>
        <v>203</v>
      </c>
      <c r="C204" s="28" t="s">
        <v>498</v>
      </c>
      <c r="D204" s="28" t="s">
        <v>499</v>
      </c>
      <c r="E204" s="28" t="s">
        <v>493</v>
      </c>
      <c r="F204" s="28" t="str">
        <f t="shared" si="10"/>
        <v>Calendar Year</v>
      </c>
      <c r="G204" s="28" t="str">
        <f>VLOOKUP(C204,'2023 Muniinfo'!$A$2:$E$566,5,FALSE)</f>
        <v/>
      </c>
    </row>
    <row r="205" spans="1:7" x14ac:dyDescent="0.25">
      <c r="A205" s="28" t="str">
        <f t="shared" si="9"/>
        <v>Harrison Township, Gloucester County</v>
      </c>
      <c r="B205" s="28">
        <f t="shared" si="11"/>
        <v>204</v>
      </c>
      <c r="C205" s="28" t="s">
        <v>458</v>
      </c>
      <c r="D205" s="28" t="s">
        <v>459</v>
      </c>
      <c r="E205" s="28" t="s">
        <v>446</v>
      </c>
      <c r="F205" s="28" t="str">
        <f t="shared" si="10"/>
        <v>Calendar Year</v>
      </c>
      <c r="G205" s="28" t="str">
        <f>VLOOKUP(C205,'2023 Muniinfo'!$A$2:$E$566,5,FALSE)</f>
        <v/>
      </c>
    </row>
    <row r="206" spans="1:7" x14ac:dyDescent="0.25">
      <c r="A206" s="28" t="str">
        <f t="shared" si="9"/>
        <v>Harvey Cedars Borough, Ocean County</v>
      </c>
      <c r="B206" s="28">
        <f t="shared" si="11"/>
        <v>205</v>
      </c>
      <c r="C206" s="28" t="s">
        <v>840</v>
      </c>
      <c r="D206" s="28" t="s">
        <v>841</v>
      </c>
      <c r="E206" s="28" t="s">
        <v>825</v>
      </c>
      <c r="F206" s="28" t="str">
        <f t="shared" si="10"/>
        <v>Calendar Year</v>
      </c>
      <c r="G206" s="28" t="str">
        <f>VLOOKUP(C206,'2023 Muniinfo'!$A$2:$E$566,5,FALSE)</f>
        <v/>
      </c>
    </row>
    <row r="207" spans="1:7" x14ac:dyDescent="0.25">
      <c r="A207" s="28" t="str">
        <f t="shared" si="9"/>
        <v>Hasbrouck Heights Borough, Bergen County</v>
      </c>
      <c r="B207" s="28">
        <f t="shared" si="11"/>
        <v>206</v>
      </c>
      <c r="C207" s="28" t="s">
        <v>97</v>
      </c>
      <c r="D207" s="28" t="s">
        <v>98</v>
      </c>
      <c r="E207" s="28" t="s">
        <v>50</v>
      </c>
      <c r="F207" s="28" t="str">
        <f t="shared" si="10"/>
        <v>Calendar Year</v>
      </c>
      <c r="G207" s="28" t="str">
        <f>VLOOKUP(C207,'2023 Muniinfo'!$A$2:$E$566,5,FALSE)</f>
        <v/>
      </c>
    </row>
    <row r="208" spans="1:7" x14ac:dyDescent="0.25">
      <c r="A208" s="28" t="str">
        <f t="shared" si="9"/>
        <v>Haworth Borough, Bergen County</v>
      </c>
      <c r="B208" s="28">
        <f t="shared" si="11"/>
        <v>207</v>
      </c>
      <c r="C208" s="28" t="s">
        <v>99</v>
      </c>
      <c r="D208" s="28" t="s">
        <v>100</v>
      </c>
      <c r="E208" s="28" t="s">
        <v>50</v>
      </c>
      <c r="F208" s="28" t="str">
        <f t="shared" si="10"/>
        <v>Calendar Year</v>
      </c>
      <c r="G208" s="28" t="str">
        <f>VLOOKUP(C208,'2023 Muniinfo'!$A$2:$E$566,5,FALSE)</f>
        <v/>
      </c>
    </row>
    <row r="209" spans="1:7" x14ac:dyDescent="0.25">
      <c r="A209" s="28" t="str">
        <f t="shared" si="9"/>
        <v>Hawthorne Borough, Passaic County</v>
      </c>
      <c r="B209" s="28">
        <f t="shared" si="11"/>
        <v>208</v>
      </c>
      <c r="C209" s="28" t="s">
        <v>896</v>
      </c>
      <c r="D209" s="28" t="s">
        <v>897</v>
      </c>
      <c r="E209" s="28" t="s">
        <v>891</v>
      </c>
      <c r="F209" s="28" t="str">
        <f t="shared" si="10"/>
        <v>Calendar Year</v>
      </c>
      <c r="G209" s="28" t="str">
        <f>VLOOKUP(C209,'2023 Muniinfo'!$A$2:$E$566,5,FALSE)</f>
        <v/>
      </c>
    </row>
    <row r="210" spans="1:7" x14ac:dyDescent="0.25">
      <c r="A210" s="28" t="str">
        <f t="shared" si="9"/>
        <v>Hazlet Township, Monmouth County</v>
      </c>
      <c r="B210" s="28">
        <f t="shared" si="11"/>
        <v>209</v>
      </c>
      <c r="C210" s="28" t="s">
        <v>715</v>
      </c>
      <c r="D210" s="28" t="s">
        <v>716</v>
      </c>
      <c r="E210" s="28" t="s">
        <v>640</v>
      </c>
      <c r="F210" s="28" t="str">
        <f t="shared" si="10"/>
        <v>Calendar Year</v>
      </c>
      <c r="G210" s="28" t="str">
        <f>VLOOKUP(C210,'2023 Muniinfo'!$A$2:$E$566,5,FALSE)</f>
        <v/>
      </c>
    </row>
    <row r="211" spans="1:7" x14ac:dyDescent="0.25">
      <c r="A211" s="28" t="str">
        <f t="shared" si="9"/>
        <v>Helmetta Borough, Middlesex County</v>
      </c>
      <c r="B211" s="28">
        <f t="shared" si="11"/>
        <v>210</v>
      </c>
      <c r="C211" s="28" t="s">
        <v>599</v>
      </c>
      <c r="D211" s="28" t="s">
        <v>600</v>
      </c>
      <c r="E211" s="28" t="s">
        <v>590</v>
      </c>
      <c r="F211" s="28" t="str">
        <f t="shared" si="10"/>
        <v>Calendar Year</v>
      </c>
      <c r="G211" s="28" t="str">
        <f>VLOOKUP(C211,'2023 Muniinfo'!$A$2:$E$566,5,FALSE)</f>
        <v/>
      </c>
    </row>
    <row r="212" spans="1:7" x14ac:dyDescent="0.25">
      <c r="A212" s="28" t="str">
        <f t="shared" si="9"/>
        <v>High Bridge Borough, Hunterdon County</v>
      </c>
      <c r="B212" s="28">
        <f t="shared" si="11"/>
        <v>211</v>
      </c>
      <c r="C212" s="28" t="s">
        <v>540</v>
      </c>
      <c r="D212" s="28" t="s">
        <v>541</v>
      </c>
      <c r="E212" s="28" t="s">
        <v>516</v>
      </c>
      <c r="F212" s="28" t="str">
        <f t="shared" si="10"/>
        <v>Calendar Year</v>
      </c>
      <c r="G212" s="28" t="str">
        <f>VLOOKUP(C212,'2023 Muniinfo'!$A$2:$E$566,5,FALSE)</f>
        <v/>
      </c>
    </row>
    <row r="213" spans="1:7" x14ac:dyDescent="0.25">
      <c r="A213" s="28" t="str">
        <f t="shared" si="9"/>
        <v>Highland Park Borough, Middlesex County</v>
      </c>
      <c r="B213" s="28">
        <f t="shared" si="11"/>
        <v>212</v>
      </c>
      <c r="C213" s="28" t="s">
        <v>601</v>
      </c>
      <c r="D213" s="28" t="s">
        <v>602</v>
      </c>
      <c r="E213" s="28" t="s">
        <v>590</v>
      </c>
      <c r="F213" s="28" t="str">
        <f t="shared" si="10"/>
        <v>Calendar Year</v>
      </c>
      <c r="G213" s="28" t="str">
        <f>VLOOKUP(C213,'2023 Muniinfo'!$A$2:$E$566,5,FALSE)</f>
        <v/>
      </c>
    </row>
    <row r="214" spans="1:7" x14ac:dyDescent="0.25">
      <c r="A214" s="28" t="str">
        <f t="shared" si="9"/>
        <v>Highlands Borough, Monmouth County</v>
      </c>
      <c r="B214" s="28">
        <f t="shared" si="11"/>
        <v>213</v>
      </c>
      <c r="C214" s="28" t="s">
        <v>671</v>
      </c>
      <c r="D214" s="28" t="s">
        <v>672</v>
      </c>
      <c r="E214" s="28" t="s">
        <v>640</v>
      </c>
      <c r="F214" s="28" t="str">
        <f t="shared" si="10"/>
        <v>Calendar Year</v>
      </c>
      <c r="G214" s="28" t="str">
        <f>VLOOKUP(C214,'2023 Muniinfo'!$A$2:$E$566,5,FALSE)</f>
        <v/>
      </c>
    </row>
    <row r="215" spans="1:7" x14ac:dyDescent="0.25">
      <c r="A215" s="28" t="str">
        <f t="shared" si="9"/>
        <v>Hightstown Borough, Mercer County</v>
      </c>
      <c r="B215" s="28">
        <f t="shared" si="11"/>
        <v>214</v>
      </c>
      <c r="C215" s="28" t="s">
        <v>572</v>
      </c>
      <c r="D215" s="28" t="s">
        <v>573</v>
      </c>
      <c r="E215" s="28" t="s">
        <v>568</v>
      </c>
      <c r="F215" s="28" t="str">
        <f t="shared" si="10"/>
        <v>Calendar Year</v>
      </c>
      <c r="G215" s="28" t="str">
        <f>VLOOKUP(C215,'2023 Muniinfo'!$A$2:$E$566,5,FALSE)</f>
        <v/>
      </c>
    </row>
    <row r="216" spans="1:7" x14ac:dyDescent="0.25">
      <c r="A216" s="28" t="str">
        <f t="shared" si="9"/>
        <v>Hillsborough Township, Somerset County</v>
      </c>
      <c r="B216" s="28">
        <f t="shared" si="11"/>
        <v>215</v>
      </c>
      <c r="C216" s="28" t="s">
        <v>971</v>
      </c>
      <c r="D216" s="28" t="s">
        <v>972</v>
      </c>
      <c r="E216" s="28" t="s">
        <v>955</v>
      </c>
      <c r="F216" s="28" t="str">
        <f t="shared" si="10"/>
        <v>Calendar Year</v>
      </c>
      <c r="G216" s="28" t="str">
        <f>VLOOKUP(C216,'2023 Muniinfo'!$A$2:$E$566,5,FALSE)</f>
        <v/>
      </c>
    </row>
    <row r="217" spans="1:7" x14ac:dyDescent="0.25">
      <c r="A217" s="28" t="str">
        <f t="shared" si="9"/>
        <v>Hillsdale Borough, Bergen County</v>
      </c>
      <c r="B217" s="28">
        <f t="shared" si="11"/>
        <v>216</v>
      </c>
      <c r="C217" s="28" t="s">
        <v>101</v>
      </c>
      <c r="D217" s="28" t="s">
        <v>102</v>
      </c>
      <c r="E217" s="28" t="s">
        <v>50</v>
      </c>
      <c r="F217" s="28" t="str">
        <f t="shared" si="10"/>
        <v>Calendar Year</v>
      </c>
      <c r="G217" s="28" t="str">
        <f>VLOOKUP(C217,'2023 Muniinfo'!$A$2:$E$566,5,FALSE)</f>
        <v/>
      </c>
    </row>
    <row r="218" spans="1:7" x14ac:dyDescent="0.25">
      <c r="A218" s="28" t="str">
        <f t="shared" si="9"/>
        <v>Hillside Township, Union County</v>
      </c>
      <c r="B218" s="28">
        <f t="shared" si="11"/>
        <v>217</v>
      </c>
      <c r="C218" s="28" t="s">
        <v>1057</v>
      </c>
      <c r="D218" s="28" t="s">
        <v>1058</v>
      </c>
      <c r="E218" s="28" t="s">
        <v>1046</v>
      </c>
      <c r="F218" s="28" t="str">
        <f t="shared" si="10"/>
        <v>Calendar Year</v>
      </c>
      <c r="G218" s="28" t="str">
        <f>VLOOKUP(C218,'2023 Muniinfo'!$A$2:$E$566,5,FALSE)</f>
        <v/>
      </c>
    </row>
    <row r="219" spans="1:7" x14ac:dyDescent="0.25">
      <c r="A219" s="28" t="str">
        <f t="shared" si="9"/>
        <v>Hi-nella Borough, Camden County</v>
      </c>
      <c r="B219" s="28">
        <f t="shared" si="11"/>
        <v>218</v>
      </c>
      <c r="C219" s="28" t="s">
        <v>305</v>
      </c>
      <c r="D219" s="28" t="s">
        <v>306</v>
      </c>
      <c r="E219" s="28" t="s">
        <v>270</v>
      </c>
      <c r="F219" s="28" t="str">
        <f t="shared" si="10"/>
        <v>Calendar Year</v>
      </c>
      <c r="G219" s="28" t="str">
        <f>VLOOKUP(C219,'2023 Muniinfo'!$A$2:$E$566,5,FALSE)</f>
        <v/>
      </c>
    </row>
    <row r="220" spans="1:7" x14ac:dyDescent="0.25">
      <c r="A220" s="28" t="str">
        <f t="shared" si="9"/>
        <v>Hoboken City, Hudson County</v>
      </c>
      <c r="B220" s="28">
        <f t="shared" si="11"/>
        <v>219</v>
      </c>
      <c r="C220" s="28" t="s">
        <v>500</v>
      </c>
      <c r="D220" s="28" t="s">
        <v>501</v>
      </c>
      <c r="E220" s="28" t="s">
        <v>493</v>
      </c>
      <c r="F220" s="28" t="str">
        <f t="shared" si="10"/>
        <v>Calendar Year</v>
      </c>
      <c r="G220" s="28" t="str">
        <f>VLOOKUP(C220,'2023 Muniinfo'!$A$2:$E$566,5,FALSE)</f>
        <v/>
      </c>
    </row>
    <row r="221" spans="1:7" x14ac:dyDescent="0.25">
      <c r="A221" s="28" t="str">
        <f t="shared" si="9"/>
        <v>Ho-Ho-Kus Borough, Bergen County</v>
      </c>
      <c r="B221" s="28">
        <f t="shared" si="11"/>
        <v>220</v>
      </c>
      <c r="C221" s="28" t="s">
        <v>103</v>
      </c>
      <c r="D221" s="28" t="s">
        <v>104</v>
      </c>
      <c r="E221" s="28" t="s">
        <v>50</v>
      </c>
      <c r="F221" s="28" t="str">
        <f t="shared" si="10"/>
        <v>Calendar Year</v>
      </c>
      <c r="G221" s="28" t="str">
        <f>VLOOKUP(C221,'2023 Muniinfo'!$A$2:$E$566,5,FALSE)</f>
        <v/>
      </c>
    </row>
    <row r="222" spans="1:7" x14ac:dyDescent="0.25">
      <c r="A222" s="28" t="str">
        <f t="shared" si="9"/>
        <v>Holland Township, Hunterdon County</v>
      </c>
      <c r="B222" s="28">
        <f t="shared" si="11"/>
        <v>221</v>
      </c>
      <c r="C222" s="28" t="s">
        <v>542</v>
      </c>
      <c r="D222" s="28" t="s">
        <v>543</v>
      </c>
      <c r="E222" s="28" t="s">
        <v>516</v>
      </c>
      <c r="F222" s="28" t="str">
        <f t="shared" si="10"/>
        <v>Calendar Year</v>
      </c>
      <c r="G222" s="28" t="str">
        <f>VLOOKUP(C222,'2023 Muniinfo'!$A$2:$E$566,5,FALSE)</f>
        <v/>
      </c>
    </row>
    <row r="223" spans="1:7" x14ac:dyDescent="0.25">
      <c r="A223" s="28" t="str">
        <f t="shared" si="9"/>
        <v>Holmdel Township, Monmouth County</v>
      </c>
      <c r="B223" s="28">
        <f t="shared" si="11"/>
        <v>222</v>
      </c>
      <c r="C223" s="28" t="s">
        <v>673</v>
      </c>
      <c r="D223" s="28" t="s">
        <v>674</v>
      </c>
      <c r="E223" s="28" t="s">
        <v>640</v>
      </c>
      <c r="F223" s="28" t="str">
        <f t="shared" si="10"/>
        <v>Calendar Year</v>
      </c>
      <c r="G223" s="28" t="str">
        <f>VLOOKUP(C223,'2023 Muniinfo'!$A$2:$E$566,5,FALSE)</f>
        <v/>
      </c>
    </row>
    <row r="224" spans="1:7" x14ac:dyDescent="0.25">
      <c r="A224" s="28" t="str">
        <f t="shared" si="9"/>
        <v>Hopatcong Borough, Sussex County</v>
      </c>
      <c r="B224" s="28">
        <f t="shared" si="11"/>
        <v>223</v>
      </c>
      <c r="C224" s="28" t="s">
        <v>1018</v>
      </c>
      <c r="D224" s="28" t="s">
        <v>1019</v>
      </c>
      <c r="E224" s="28" t="s">
        <v>997</v>
      </c>
      <c r="F224" s="28" t="str">
        <f t="shared" si="10"/>
        <v>Calendar Year</v>
      </c>
      <c r="G224" s="28" t="str">
        <f>VLOOKUP(C224,'2023 Muniinfo'!$A$2:$E$566,5,FALSE)</f>
        <v/>
      </c>
    </row>
    <row r="225" spans="1:7" x14ac:dyDescent="0.25">
      <c r="A225" s="28" t="str">
        <f t="shared" si="9"/>
        <v>Hope Township, Warren County</v>
      </c>
      <c r="B225" s="28">
        <f t="shared" si="11"/>
        <v>224</v>
      </c>
      <c r="C225" s="28" t="s">
        <v>1104</v>
      </c>
      <c r="D225" s="28" t="s">
        <v>1105</v>
      </c>
      <c r="E225" s="28" t="s">
        <v>1087</v>
      </c>
      <c r="F225" s="28" t="str">
        <f t="shared" si="10"/>
        <v>Calendar Year</v>
      </c>
      <c r="G225" s="28" t="str">
        <f>VLOOKUP(C225,'2023 Muniinfo'!$A$2:$E$566,5,FALSE)</f>
        <v/>
      </c>
    </row>
    <row r="226" spans="1:7" x14ac:dyDescent="0.25">
      <c r="A226" s="28" t="str">
        <f t="shared" si="9"/>
        <v>Hopewell Borough, Mercer County</v>
      </c>
      <c r="B226" s="28">
        <f t="shared" si="11"/>
        <v>225</v>
      </c>
      <c r="C226" s="28" t="s">
        <v>574</v>
      </c>
      <c r="D226" s="28" t="s">
        <v>575</v>
      </c>
      <c r="E226" s="28" t="s">
        <v>568</v>
      </c>
      <c r="F226" s="28" t="str">
        <f t="shared" si="10"/>
        <v>Calendar Year</v>
      </c>
      <c r="G226" s="28" t="str">
        <f>VLOOKUP(C226,'2023 Muniinfo'!$A$2:$E$566,5,FALSE)</f>
        <v/>
      </c>
    </row>
    <row r="227" spans="1:7" x14ac:dyDescent="0.25">
      <c r="A227" s="28" t="str">
        <f t="shared" si="9"/>
        <v>Hopewell Township, Cumberland County</v>
      </c>
      <c r="B227" s="28">
        <f t="shared" si="11"/>
        <v>226</v>
      </c>
      <c r="C227" s="28" t="s">
        <v>385</v>
      </c>
      <c r="D227" s="28" t="s">
        <v>386</v>
      </c>
      <c r="E227" s="28" t="s">
        <v>374</v>
      </c>
      <c r="F227" s="28" t="str">
        <f t="shared" si="10"/>
        <v>Calendar Year</v>
      </c>
      <c r="G227" s="28" t="str">
        <f>VLOOKUP(C227,'2023 Muniinfo'!$A$2:$E$566,5,FALSE)</f>
        <v/>
      </c>
    </row>
    <row r="228" spans="1:7" x14ac:dyDescent="0.25">
      <c r="A228" s="28" t="str">
        <f t="shared" si="9"/>
        <v>Hopewell Township, Mercer County</v>
      </c>
      <c r="B228" s="28">
        <f t="shared" si="11"/>
        <v>227</v>
      </c>
      <c r="C228" s="28" t="s">
        <v>576</v>
      </c>
      <c r="D228" s="28" t="s">
        <v>386</v>
      </c>
      <c r="E228" s="28" t="s">
        <v>568</v>
      </c>
      <c r="F228" s="28" t="str">
        <f t="shared" si="10"/>
        <v>Calendar Year</v>
      </c>
      <c r="G228" s="28" t="str">
        <f>VLOOKUP(C228,'2023 Muniinfo'!$A$2:$E$566,5,FALSE)</f>
        <v/>
      </c>
    </row>
    <row r="229" spans="1:7" x14ac:dyDescent="0.25">
      <c r="A229" s="28" t="str">
        <f t="shared" si="9"/>
        <v>Howell Township, Monmouth County</v>
      </c>
      <c r="B229" s="28">
        <f t="shared" si="11"/>
        <v>228</v>
      </c>
      <c r="C229" s="28" t="s">
        <v>675</v>
      </c>
      <c r="D229" s="28" t="s">
        <v>676</v>
      </c>
      <c r="E229" s="28" t="s">
        <v>640</v>
      </c>
      <c r="F229" s="28" t="str">
        <f t="shared" si="10"/>
        <v>Calendar Year</v>
      </c>
      <c r="G229" s="28" t="str">
        <f>VLOOKUP(C229,'2023 Muniinfo'!$A$2:$E$566,5,FALSE)</f>
        <v/>
      </c>
    </row>
    <row r="230" spans="1:7" x14ac:dyDescent="0.25">
      <c r="A230" s="28" t="str">
        <f t="shared" si="9"/>
        <v>Independence Township, Warren County</v>
      </c>
      <c r="B230" s="28">
        <f t="shared" si="11"/>
        <v>229</v>
      </c>
      <c r="C230" s="28" t="s">
        <v>1106</v>
      </c>
      <c r="D230" s="28" t="s">
        <v>1107</v>
      </c>
      <c r="E230" s="28" t="s">
        <v>1087</v>
      </c>
      <c r="F230" s="28" t="str">
        <f t="shared" si="10"/>
        <v>Calendar Year</v>
      </c>
      <c r="G230" s="28" t="str">
        <f>VLOOKUP(C230,'2023 Muniinfo'!$A$2:$E$566,5,FALSE)</f>
        <v/>
      </c>
    </row>
    <row r="231" spans="1:7" x14ac:dyDescent="0.25">
      <c r="A231" s="28" t="str">
        <f t="shared" si="9"/>
        <v>Interlaken Borough, Monmouth County</v>
      </c>
      <c r="B231" s="28">
        <f t="shared" si="11"/>
        <v>230</v>
      </c>
      <c r="C231" s="28" t="s">
        <v>677</v>
      </c>
      <c r="D231" s="28" t="s">
        <v>678</v>
      </c>
      <c r="E231" s="28" t="s">
        <v>640</v>
      </c>
      <c r="F231" s="28" t="str">
        <f t="shared" si="10"/>
        <v>Calendar Year</v>
      </c>
      <c r="G231" s="28" t="str">
        <f>VLOOKUP(C231,'2023 Muniinfo'!$A$2:$E$566,5,FALSE)</f>
        <v/>
      </c>
    </row>
    <row r="232" spans="1:7" x14ac:dyDescent="0.25">
      <c r="A232" s="28" t="str">
        <f t="shared" si="9"/>
        <v>Irvington Township, Essex County</v>
      </c>
      <c r="B232" s="28">
        <f t="shared" si="11"/>
        <v>231</v>
      </c>
      <c r="C232" s="28" t="s">
        <v>417</v>
      </c>
      <c r="D232" s="28" t="s">
        <v>418</v>
      </c>
      <c r="E232" s="28" t="s">
        <v>403</v>
      </c>
      <c r="F232" s="28" t="str">
        <f t="shared" si="10"/>
        <v>Calendar Year</v>
      </c>
      <c r="G232" s="28" t="str">
        <f>VLOOKUP(C232,'2023 Muniinfo'!$A$2:$E$566,5,FALSE)</f>
        <v/>
      </c>
    </row>
    <row r="233" spans="1:7" x14ac:dyDescent="0.25">
      <c r="A233" s="28" t="str">
        <f t="shared" si="9"/>
        <v>Island Heights Borough, Ocean County</v>
      </c>
      <c r="B233" s="28">
        <f t="shared" si="11"/>
        <v>232</v>
      </c>
      <c r="C233" s="28" t="s">
        <v>842</v>
      </c>
      <c r="D233" s="28" t="s">
        <v>843</v>
      </c>
      <c r="E233" s="28" t="s">
        <v>825</v>
      </c>
      <c r="F233" s="28" t="str">
        <f t="shared" si="10"/>
        <v>Calendar Year</v>
      </c>
      <c r="G233" s="28" t="str">
        <f>VLOOKUP(C233,'2023 Muniinfo'!$A$2:$E$566,5,FALSE)</f>
        <v/>
      </c>
    </row>
    <row r="234" spans="1:7" x14ac:dyDescent="0.25">
      <c r="A234" s="28" t="str">
        <f t="shared" si="9"/>
        <v>Jackson Township, Ocean County</v>
      </c>
      <c r="B234" s="28">
        <f t="shared" si="11"/>
        <v>233</v>
      </c>
      <c r="C234" s="28" t="s">
        <v>844</v>
      </c>
      <c r="D234" s="28" t="s">
        <v>845</v>
      </c>
      <c r="E234" s="28" t="s">
        <v>825</v>
      </c>
      <c r="F234" s="28" t="str">
        <f t="shared" si="10"/>
        <v>Calendar Year</v>
      </c>
      <c r="G234" s="28" t="str">
        <f>VLOOKUP(C234,'2023 Muniinfo'!$A$2:$E$566,5,FALSE)</f>
        <v/>
      </c>
    </row>
    <row r="235" spans="1:7" x14ac:dyDescent="0.25">
      <c r="A235" s="28" t="str">
        <f t="shared" si="9"/>
        <v>Jamesburg Borough, Middlesex County</v>
      </c>
      <c r="B235" s="28">
        <f t="shared" si="11"/>
        <v>234</v>
      </c>
      <c r="C235" s="28" t="s">
        <v>603</v>
      </c>
      <c r="D235" s="28" t="s">
        <v>604</v>
      </c>
      <c r="E235" s="28" t="s">
        <v>590</v>
      </c>
      <c r="F235" s="28" t="str">
        <f t="shared" si="10"/>
        <v>Calendar Year</v>
      </c>
      <c r="G235" s="28" t="str">
        <f>VLOOKUP(C235,'2023 Muniinfo'!$A$2:$E$566,5,FALSE)</f>
        <v/>
      </c>
    </row>
    <row r="236" spans="1:7" x14ac:dyDescent="0.25">
      <c r="A236" s="28" t="str">
        <f t="shared" si="9"/>
        <v>Jefferson Township, Morris County</v>
      </c>
      <c r="B236" s="28">
        <f t="shared" si="11"/>
        <v>235</v>
      </c>
      <c r="C236" s="28" t="s">
        <v>772</v>
      </c>
      <c r="D236" s="28" t="s">
        <v>773</v>
      </c>
      <c r="E236" s="28" t="s">
        <v>747</v>
      </c>
      <c r="F236" s="28" t="str">
        <f t="shared" si="10"/>
        <v>Calendar Year</v>
      </c>
      <c r="G236" s="28" t="str">
        <f>VLOOKUP(C236,'2023 Muniinfo'!$A$2:$E$566,5,FALSE)</f>
        <v/>
      </c>
    </row>
    <row r="237" spans="1:7" x14ac:dyDescent="0.25">
      <c r="A237" s="28" t="str">
        <f t="shared" si="9"/>
        <v>Jersey City, Hudson County</v>
      </c>
      <c r="B237" s="28">
        <f t="shared" si="11"/>
        <v>236</v>
      </c>
      <c r="C237" s="28" t="s">
        <v>502</v>
      </c>
      <c r="D237" s="28" t="s">
        <v>1141</v>
      </c>
      <c r="E237" s="28" t="s">
        <v>493</v>
      </c>
      <c r="F237" s="28" t="str">
        <f t="shared" si="10"/>
        <v>Calendar Year</v>
      </c>
      <c r="G237" s="28" t="str">
        <f>VLOOKUP(C237,'2023 Muniinfo'!$A$2:$E$566,5,FALSE)</f>
        <v/>
      </c>
    </row>
    <row r="238" spans="1:7" x14ac:dyDescent="0.25">
      <c r="A238" s="28" t="str">
        <f t="shared" si="9"/>
        <v>Keansburg Borough, Monmouth County</v>
      </c>
      <c r="B238" s="28">
        <f t="shared" si="11"/>
        <v>237</v>
      </c>
      <c r="C238" s="28" t="s">
        <v>679</v>
      </c>
      <c r="D238" s="28" t="s">
        <v>680</v>
      </c>
      <c r="E238" s="28" t="s">
        <v>640</v>
      </c>
      <c r="F238" s="28" t="str">
        <f t="shared" si="10"/>
        <v>Calendar Year</v>
      </c>
      <c r="G238" s="28" t="str">
        <f>VLOOKUP(C238,'2023 Muniinfo'!$A$2:$E$566,5,FALSE)</f>
        <v/>
      </c>
    </row>
    <row r="239" spans="1:7" x14ac:dyDescent="0.25">
      <c r="A239" s="28" t="str">
        <f t="shared" si="9"/>
        <v>Kearny Town, Hudson County</v>
      </c>
      <c r="B239" s="28">
        <f t="shared" si="11"/>
        <v>238</v>
      </c>
      <c r="C239" s="28" t="s">
        <v>503</v>
      </c>
      <c r="D239" s="28" t="s">
        <v>504</v>
      </c>
      <c r="E239" s="28" t="s">
        <v>493</v>
      </c>
      <c r="F239" s="28" t="str">
        <f t="shared" si="10"/>
        <v>Calendar Year</v>
      </c>
      <c r="G239" s="28" t="str">
        <f>VLOOKUP(C239,'2023 Muniinfo'!$A$2:$E$566,5,FALSE)</f>
        <v/>
      </c>
    </row>
    <row r="240" spans="1:7" x14ac:dyDescent="0.25">
      <c r="A240" s="28" t="str">
        <f t="shared" si="9"/>
        <v>Kenilworth Borough, Union County</v>
      </c>
      <c r="B240" s="28">
        <f t="shared" si="11"/>
        <v>239</v>
      </c>
      <c r="C240" s="28" t="s">
        <v>1059</v>
      </c>
      <c r="D240" s="28" t="s">
        <v>1060</v>
      </c>
      <c r="E240" s="28" t="s">
        <v>1046</v>
      </c>
      <c r="F240" s="28" t="str">
        <f t="shared" si="10"/>
        <v>Calendar Year</v>
      </c>
      <c r="G240" s="28" t="str">
        <f>VLOOKUP(C240,'2023 Muniinfo'!$A$2:$E$566,5,FALSE)</f>
        <v/>
      </c>
    </row>
    <row r="241" spans="1:7" x14ac:dyDescent="0.25">
      <c r="A241" s="28" t="str">
        <f t="shared" si="9"/>
        <v>Keyport Borough, Monmouth County</v>
      </c>
      <c r="B241" s="28">
        <f t="shared" si="11"/>
        <v>240</v>
      </c>
      <c r="C241" s="28" t="s">
        <v>681</v>
      </c>
      <c r="D241" s="28" t="s">
        <v>682</v>
      </c>
      <c r="E241" s="28" t="s">
        <v>640</v>
      </c>
      <c r="F241" s="28" t="str">
        <f t="shared" si="10"/>
        <v>Calendar Year</v>
      </c>
      <c r="G241" s="28" t="str">
        <f>VLOOKUP(C241,'2023 Muniinfo'!$A$2:$E$566,5,FALSE)</f>
        <v/>
      </c>
    </row>
    <row r="242" spans="1:7" x14ac:dyDescent="0.25">
      <c r="A242" s="28" t="str">
        <f t="shared" si="9"/>
        <v>Kingwood Township, Hunterdon County</v>
      </c>
      <c r="B242" s="28">
        <f t="shared" si="11"/>
        <v>241</v>
      </c>
      <c r="C242" s="28" t="s">
        <v>544</v>
      </c>
      <c r="D242" s="28" t="s">
        <v>545</v>
      </c>
      <c r="E242" s="28" t="s">
        <v>516</v>
      </c>
      <c r="F242" s="28" t="str">
        <f t="shared" si="10"/>
        <v>Calendar Year</v>
      </c>
      <c r="G242" s="28" t="str">
        <f>VLOOKUP(C242,'2023 Muniinfo'!$A$2:$E$566,5,FALSE)</f>
        <v/>
      </c>
    </row>
    <row r="243" spans="1:7" x14ac:dyDescent="0.25">
      <c r="A243" s="28" t="str">
        <f t="shared" si="9"/>
        <v>Kinnelon Borough, Morris County</v>
      </c>
      <c r="B243" s="28">
        <f t="shared" si="11"/>
        <v>242</v>
      </c>
      <c r="C243" s="28" t="s">
        <v>774</v>
      </c>
      <c r="D243" s="28" t="s">
        <v>775</v>
      </c>
      <c r="E243" s="28" t="s">
        <v>747</v>
      </c>
      <c r="F243" s="28" t="str">
        <f t="shared" si="10"/>
        <v>Calendar Year</v>
      </c>
      <c r="G243" s="28" t="str">
        <f>VLOOKUP(C243,'2023 Muniinfo'!$A$2:$E$566,5,FALSE)</f>
        <v/>
      </c>
    </row>
    <row r="244" spans="1:7" x14ac:dyDescent="0.25">
      <c r="A244" s="28" t="str">
        <f t="shared" si="9"/>
        <v>Knowlton Township, Warren County</v>
      </c>
      <c r="B244" s="28">
        <f t="shared" si="11"/>
        <v>243</v>
      </c>
      <c r="C244" s="28" t="s">
        <v>1108</v>
      </c>
      <c r="D244" s="28" t="s">
        <v>1109</v>
      </c>
      <c r="E244" s="28" t="s">
        <v>1087</v>
      </c>
      <c r="F244" s="28" t="str">
        <f t="shared" si="10"/>
        <v>Calendar Year</v>
      </c>
      <c r="G244" s="28" t="str">
        <f>VLOOKUP(C244,'2023 Muniinfo'!$A$2:$E$566,5,FALSE)</f>
        <v/>
      </c>
    </row>
    <row r="245" spans="1:7" x14ac:dyDescent="0.25">
      <c r="A245" s="28" t="str">
        <f t="shared" si="9"/>
        <v>Lacey Township, Ocean County</v>
      </c>
      <c r="B245" s="28">
        <f t="shared" si="11"/>
        <v>244</v>
      </c>
      <c r="C245" s="28" t="s">
        <v>846</v>
      </c>
      <c r="D245" s="28" t="s">
        <v>847</v>
      </c>
      <c r="E245" s="28" t="s">
        <v>825</v>
      </c>
      <c r="F245" s="28" t="str">
        <f t="shared" si="10"/>
        <v>Calendar Year</v>
      </c>
      <c r="G245" s="28" t="str">
        <f>VLOOKUP(C245,'2023 Muniinfo'!$A$2:$E$566,5,FALSE)</f>
        <v/>
      </c>
    </row>
    <row r="246" spans="1:7" x14ac:dyDescent="0.25">
      <c r="A246" s="28" t="str">
        <f t="shared" si="9"/>
        <v>Lafayette Township, Sussex County</v>
      </c>
      <c r="B246" s="28">
        <f t="shared" si="11"/>
        <v>245</v>
      </c>
      <c r="C246" s="28" t="s">
        <v>1020</v>
      </c>
      <c r="D246" s="28" t="s">
        <v>1021</v>
      </c>
      <c r="E246" s="28" t="s">
        <v>997</v>
      </c>
      <c r="F246" s="28" t="str">
        <f t="shared" si="10"/>
        <v>Calendar Year</v>
      </c>
      <c r="G246" s="28" t="str">
        <f>VLOOKUP(C246,'2023 Muniinfo'!$A$2:$E$566,5,FALSE)</f>
        <v/>
      </c>
    </row>
    <row r="247" spans="1:7" x14ac:dyDescent="0.25">
      <c r="A247" s="28" t="str">
        <f t="shared" si="9"/>
        <v>Lake Como Borough, Monmouth County</v>
      </c>
      <c r="B247" s="28">
        <f t="shared" si="11"/>
        <v>246</v>
      </c>
      <c r="C247" s="28" t="s">
        <v>731</v>
      </c>
      <c r="D247" s="28" t="s">
        <v>732</v>
      </c>
      <c r="E247" s="28" t="s">
        <v>640</v>
      </c>
      <c r="F247" s="28" t="str">
        <f t="shared" si="10"/>
        <v>Calendar Year</v>
      </c>
      <c r="G247" s="28" t="str">
        <f>VLOOKUP(C247,'2023 Muniinfo'!$A$2:$E$566,5,FALSE)</f>
        <v/>
      </c>
    </row>
    <row r="248" spans="1:7" x14ac:dyDescent="0.25">
      <c r="A248" s="28" t="str">
        <f t="shared" si="9"/>
        <v>Lakehurst Borough, Ocean County</v>
      </c>
      <c r="B248" s="28">
        <f t="shared" si="11"/>
        <v>247</v>
      </c>
      <c r="C248" s="28" t="s">
        <v>848</v>
      </c>
      <c r="D248" s="28" t="s">
        <v>849</v>
      </c>
      <c r="E248" s="28" t="s">
        <v>825</v>
      </c>
      <c r="F248" s="28" t="str">
        <f t="shared" si="10"/>
        <v>Calendar Year</v>
      </c>
      <c r="G248" s="28" t="str">
        <f>VLOOKUP(C248,'2023 Muniinfo'!$A$2:$E$566,5,FALSE)</f>
        <v/>
      </c>
    </row>
    <row r="249" spans="1:7" x14ac:dyDescent="0.25">
      <c r="A249" s="28" t="str">
        <f t="shared" si="9"/>
        <v>Lakewood Township, Ocean County</v>
      </c>
      <c r="B249" s="28">
        <f t="shared" si="11"/>
        <v>248</v>
      </c>
      <c r="C249" s="28" t="s">
        <v>850</v>
      </c>
      <c r="D249" s="28" t="s">
        <v>851</v>
      </c>
      <c r="E249" s="28" t="s">
        <v>825</v>
      </c>
      <c r="F249" s="28" t="str">
        <f t="shared" si="10"/>
        <v>Calendar Year</v>
      </c>
      <c r="G249" s="28" t="str">
        <f>VLOOKUP(C249,'2023 Muniinfo'!$A$2:$E$566,5,FALSE)</f>
        <v/>
      </c>
    </row>
    <row r="250" spans="1:7" x14ac:dyDescent="0.25">
      <c r="A250" s="28" t="str">
        <f t="shared" si="9"/>
        <v>Lambertville City, Hunterdon County</v>
      </c>
      <c r="B250" s="28">
        <f t="shared" si="11"/>
        <v>249</v>
      </c>
      <c r="C250" s="28" t="s">
        <v>546</v>
      </c>
      <c r="D250" s="28" t="s">
        <v>547</v>
      </c>
      <c r="E250" s="28" t="s">
        <v>516</v>
      </c>
      <c r="F250" s="28" t="str">
        <f t="shared" si="10"/>
        <v>Calendar Year</v>
      </c>
      <c r="G250" s="28" t="str">
        <f>VLOOKUP(C250,'2023 Muniinfo'!$A$2:$E$566,5,FALSE)</f>
        <v/>
      </c>
    </row>
    <row r="251" spans="1:7" x14ac:dyDescent="0.25">
      <c r="A251" s="28" t="str">
        <f t="shared" si="9"/>
        <v>Laurel Springs Borough, Camden County</v>
      </c>
      <c r="B251" s="28">
        <f t="shared" si="11"/>
        <v>250</v>
      </c>
      <c r="C251" s="28" t="s">
        <v>307</v>
      </c>
      <c r="D251" s="28" t="s">
        <v>308</v>
      </c>
      <c r="E251" s="28" t="s">
        <v>270</v>
      </c>
      <c r="F251" s="28" t="str">
        <f t="shared" si="10"/>
        <v>Calendar Year</v>
      </c>
      <c r="G251" s="28" t="str">
        <f>VLOOKUP(C251,'2023 Muniinfo'!$A$2:$E$566,5,FALSE)</f>
        <v/>
      </c>
    </row>
    <row r="252" spans="1:7" x14ac:dyDescent="0.25">
      <c r="A252" s="28" t="str">
        <f t="shared" si="9"/>
        <v>Lavallette Borough, Ocean County</v>
      </c>
      <c r="B252" s="28">
        <f t="shared" si="11"/>
        <v>251</v>
      </c>
      <c r="C252" s="28" t="s">
        <v>852</v>
      </c>
      <c r="D252" s="28" t="s">
        <v>853</v>
      </c>
      <c r="E252" s="28" t="s">
        <v>825</v>
      </c>
      <c r="F252" s="28" t="str">
        <f t="shared" si="10"/>
        <v>Calendar Year</v>
      </c>
      <c r="G252" s="28" t="str">
        <f>VLOOKUP(C252,'2023 Muniinfo'!$A$2:$E$566,5,FALSE)</f>
        <v/>
      </c>
    </row>
    <row r="253" spans="1:7" x14ac:dyDescent="0.25">
      <c r="A253" s="28" t="str">
        <f t="shared" si="9"/>
        <v>Lawnside Borough, Camden County</v>
      </c>
      <c r="B253" s="28">
        <f t="shared" si="11"/>
        <v>252</v>
      </c>
      <c r="C253" s="28" t="s">
        <v>309</v>
      </c>
      <c r="D253" s="28" t="s">
        <v>310</v>
      </c>
      <c r="E253" s="28" t="s">
        <v>270</v>
      </c>
      <c r="F253" s="28" t="str">
        <f t="shared" si="10"/>
        <v>Calendar Year</v>
      </c>
      <c r="G253" s="28" t="str">
        <f>VLOOKUP(C253,'2023 Muniinfo'!$A$2:$E$566,5,FALSE)</f>
        <v/>
      </c>
    </row>
    <row r="254" spans="1:7" x14ac:dyDescent="0.25">
      <c r="A254" s="28" t="str">
        <f t="shared" si="9"/>
        <v>Lawrence Township, Cumberland County</v>
      </c>
      <c r="B254" s="28">
        <f t="shared" si="11"/>
        <v>253</v>
      </c>
      <c r="C254" s="28" t="s">
        <v>387</v>
      </c>
      <c r="D254" s="28" t="s">
        <v>388</v>
      </c>
      <c r="E254" s="28" t="s">
        <v>374</v>
      </c>
      <c r="F254" s="28" t="str">
        <f t="shared" si="10"/>
        <v>Calendar Year</v>
      </c>
      <c r="G254" s="28" t="str">
        <f>VLOOKUP(C254,'2023 Muniinfo'!$A$2:$E$566,5,FALSE)</f>
        <v/>
      </c>
    </row>
    <row r="255" spans="1:7" x14ac:dyDescent="0.25">
      <c r="A255" s="28" t="str">
        <f t="shared" si="9"/>
        <v>Lawrence Township, Mercer County</v>
      </c>
      <c r="B255" s="28">
        <f t="shared" si="11"/>
        <v>254</v>
      </c>
      <c r="C255" s="28" t="s">
        <v>577</v>
      </c>
      <c r="D255" s="28" t="s">
        <v>388</v>
      </c>
      <c r="E255" s="28" t="s">
        <v>568</v>
      </c>
      <c r="F255" s="28" t="str">
        <f t="shared" si="10"/>
        <v>Calendar Year</v>
      </c>
      <c r="G255" s="28" t="str">
        <f>VLOOKUP(C255,'2023 Muniinfo'!$A$2:$E$566,5,FALSE)</f>
        <v/>
      </c>
    </row>
    <row r="256" spans="1:7" x14ac:dyDescent="0.25">
      <c r="A256" s="28" t="str">
        <f t="shared" si="9"/>
        <v>Lebanon Borough, Hunterdon County</v>
      </c>
      <c r="B256" s="28">
        <f t="shared" si="11"/>
        <v>255</v>
      </c>
      <c r="C256" s="28" t="s">
        <v>548</v>
      </c>
      <c r="D256" s="28" t="s">
        <v>549</v>
      </c>
      <c r="E256" s="28" t="s">
        <v>516</v>
      </c>
      <c r="F256" s="28" t="str">
        <f t="shared" si="10"/>
        <v>Calendar Year</v>
      </c>
      <c r="G256" s="28" t="str">
        <f>VLOOKUP(C256,'2023 Muniinfo'!$A$2:$E$566,5,FALSE)</f>
        <v/>
      </c>
    </row>
    <row r="257" spans="1:7" x14ac:dyDescent="0.25">
      <c r="A257" s="28" t="str">
        <f t="shared" si="9"/>
        <v>Lebanon Township, Hunterdon County</v>
      </c>
      <c r="B257" s="28">
        <f t="shared" si="11"/>
        <v>256</v>
      </c>
      <c r="C257" s="28" t="s">
        <v>550</v>
      </c>
      <c r="D257" s="28" t="s">
        <v>551</v>
      </c>
      <c r="E257" s="28" t="s">
        <v>516</v>
      </c>
      <c r="F257" s="28" t="str">
        <f t="shared" si="10"/>
        <v>Calendar Year</v>
      </c>
      <c r="G257" s="28" t="str">
        <f>VLOOKUP(C257,'2023 Muniinfo'!$A$2:$E$566,5,FALSE)</f>
        <v/>
      </c>
    </row>
    <row r="258" spans="1:7" x14ac:dyDescent="0.25">
      <c r="A258" s="28" t="str">
        <f t="shared" si="9"/>
        <v>Leonia Borough, Bergen County</v>
      </c>
      <c r="B258" s="28">
        <f t="shared" si="11"/>
        <v>257</v>
      </c>
      <c r="C258" s="28" t="s">
        <v>105</v>
      </c>
      <c r="D258" s="28" t="s">
        <v>106</v>
      </c>
      <c r="E258" s="28" t="s">
        <v>50</v>
      </c>
      <c r="F258" s="28" t="str">
        <f t="shared" si="10"/>
        <v>Calendar Year</v>
      </c>
      <c r="G258" s="28" t="str">
        <f>VLOOKUP(C258,'2023 Muniinfo'!$A$2:$E$566,5,FALSE)</f>
        <v/>
      </c>
    </row>
    <row r="259" spans="1:7" x14ac:dyDescent="0.25">
      <c r="A259" s="28" t="str">
        <f t="shared" si="9"/>
        <v>Liberty Township, Warren County</v>
      </c>
      <c r="B259" s="28">
        <f t="shared" si="11"/>
        <v>258</v>
      </c>
      <c r="C259" s="28" t="s">
        <v>1110</v>
      </c>
      <c r="D259" s="28" t="s">
        <v>1111</v>
      </c>
      <c r="E259" s="28" t="s">
        <v>1087</v>
      </c>
      <c r="F259" s="28" t="str">
        <f t="shared" si="10"/>
        <v>Calendar Year</v>
      </c>
      <c r="G259" s="28" t="str">
        <f>VLOOKUP(C259,'2023 Muniinfo'!$A$2:$E$566,5,FALSE)</f>
        <v/>
      </c>
    </row>
    <row r="260" spans="1:7" x14ac:dyDescent="0.25">
      <c r="A260" s="28" t="str">
        <f t="shared" ref="A260:A323" si="12">D260&amp;", "&amp;E260&amp;" County"</f>
        <v>Lincoln Park Borough, Morris County</v>
      </c>
      <c r="B260" s="28">
        <f t="shared" si="11"/>
        <v>259</v>
      </c>
      <c r="C260" s="28" t="s">
        <v>776</v>
      </c>
      <c r="D260" s="28" t="s">
        <v>777</v>
      </c>
      <c r="E260" s="28" t="s">
        <v>747</v>
      </c>
      <c r="F260" s="28" t="str">
        <f t="shared" ref="F260:F323" si="13">IF(G260="","Calendar Year",IF(G260="T","Calendar Year","State Fiscal Year"))</f>
        <v>Calendar Year</v>
      </c>
      <c r="G260" s="28" t="str">
        <f>VLOOKUP(C260,'2023 Muniinfo'!$A$2:$E$566,5,FALSE)</f>
        <v/>
      </c>
    </row>
    <row r="261" spans="1:7" x14ac:dyDescent="0.25">
      <c r="A261" s="28" t="str">
        <f t="shared" si="12"/>
        <v>Linden City, Union County</v>
      </c>
      <c r="B261" s="28">
        <f t="shared" ref="B261:B324" si="14">B260+1</f>
        <v>260</v>
      </c>
      <c r="C261" s="28" t="s">
        <v>1061</v>
      </c>
      <c r="D261" s="28" t="s">
        <v>1062</v>
      </c>
      <c r="E261" s="28" t="s">
        <v>1046</v>
      </c>
      <c r="F261" s="28" t="str">
        <f t="shared" si="13"/>
        <v>Calendar Year</v>
      </c>
      <c r="G261" s="28" t="str">
        <f>VLOOKUP(C261,'2023 Muniinfo'!$A$2:$E$566,5,FALSE)</f>
        <v/>
      </c>
    </row>
    <row r="262" spans="1:7" x14ac:dyDescent="0.25">
      <c r="A262" s="28" t="str">
        <f t="shared" si="12"/>
        <v>Lindenwold Borough, Camden County</v>
      </c>
      <c r="B262" s="28">
        <f t="shared" si="14"/>
        <v>261</v>
      </c>
      <c r="C262" s="28" t="s">
        <v>311</v>
      </c>
      <c r="D262" s="28" t="s">
        <v>312</v>
      </c>
      <c r="E262" s="28" t="s">
        <v>270</v>
      </c>
      <c r="F262" s="28" t="str">
        <f t="shared" si="13"/>
        <v>Calendar Year</v>
      </c>
      <c r="G262" s="28" t="str">
        <f>VLOOKUP(C262,'2023 Muniinfo'!$A$2:$E$566,5,FALSE)</f>
        <v/>
      </c>
    </row>
    <row r="263" spans="1:7" x14ac:dyDescent="0.25">
      <c r="A263" s="28" t="str">
        <f t="shared" si="12"/>
        <v>Linwood City, Atlantic County</v>
      </c>
      <c r="B263" s="28">
        <f t="shared" si="14"/>
        <v>262</v>
      </c>
      <c r="C263" s="28" t="s">
        <v>29</v>
      </c>
      <c r="D263" s="28" t="s">
        <v>30</v>
      </c>
      <c r="E263" s="28" t="s">
        <v>6</v>
      </c>
      <c r="F263" s="28" t="str">
        <f t="shared" si="13"/>
        <v>Calendar Year</v>
      </c>
      <c r="G263" s="28" t="str">
        <f>VLOOKUP(C263,'2023 Muniinfo'!$A$2:$E$566,5,FALSE)</f>
        <v/>
      </c>
    </row>
    <row r="264" spans="1:7" x14ac:dyDescent="0.25">
      <c r="A264" s="28" t="str">
        <f t="shared" si="12"/>
        <v>Little Egg Harbor Township, Ocean County</v>
      </c>
      <c r="B264" s="28">
        <f t="shared" si="14"/>
        <v>263</v>
      </c>
      <c r="C264" s="28" t="s">
        <v>854</v>
      </c>
      <c r="D264" s="28" t="s">
        <v>855</v>
      </c>
      <c r="E264" s="28" t="s">
        <v>825</v>
      </c>
      <c r="F264" s="28" t="str">
        <f t="shared" si="13"/>
        <v>Calendar Year</v>
      </c>
      <c r="G264" s="28" t="str">
        <f>VLOOKUP(C264,'2023 Muniinfo'!$A$2:$E$566,5,FALSE)</f>
        <v/>
      </c>
    </row>
    <row r="265" spans="1:7" x14ac:dyDescent="0.25">
      <c r="A265" s="28" t="str">
        <f t="shared" si="12"/>
        <v>Little Falls Township, Passaic County</v>
      </c>
      <c r="B265" s="28">
        <f t="shared" si="14"/>
        <v>264</v>
      </c>
      <c r="C265" s="28" t="s">
        <v>898</v>
      </c>
      <c r="D265" s="28" t="s">
        <v>899</v>
      </c>
      <c r="E265" s="28" t="s">
        <v>891</v>
      </c>
      <c r="F265" s="28" t="str">
        <f t="shared" si="13"/>
        <v>Calendar Year</v>
      </c>
      <c r="G265" s="28" t="str">
        <f>VLOOKUP(C265,'2023 Muniinfo'!$A$2:$E$566,5,FALSE)</f>
        <v/>
      </c>
    </row>
    <row r="266" spans="1:7" x14ac:dyDescent="0.25">
      <c r="A266" s="28" t="str">
        <f t="shared" si="12"/>
        <v>Little Ferry Borough, Bergen County</v>
      </c>
      <c r="B266" s="28">
        <f t="shared" si="14"/>
        <v>265</v>
      </c>
      <c r="C266" s="28" t="s">
        <v>107</v>
      </c>
      <c r="D266" s="28" t="s">
        <v>108</v>
      </c>
      <c r="E266" s="28" t="s">
        <v>50</v>
      </c>
      <c r="F266" s="28" t="str">
        <f t="shared" si="13"/>
        <v>Calendar Year</v>
      </c>
      <c r="G266" s="28" t="str">
        <f>VLOOKUP(C266,'2023 Muniinfo'!$A$2:$E$566,5,FALSE)</f>
        <v/>
      </c>
    </row>
    <row r="267" spans="1:7" x14ac:dyDescent="0.25">
      <c r="A267" s="28" t="str">
        <f t="shared" si="12"/>
        <v>Little Silver Borough, Monmouth County</v>
      </c>
      <c r="B267" s="28">
        <f t="shared" si="14"/>
        <v>266</v>
      </c>
      <c r="C267" s="28" t="s">
        <v>683</v>
      </c>
      <c r="D267" s="28" t="s">
        <v>684</v>
      </c>
      <c r="E267" s="28" t="s">
        <v>640</v>
      </c>
      <c r="F267" s="28" t="str">
        <f t="shared" si="13"/>
        <v>Calendar Year</v>
      </c>
      <c r="G267" s="28" t="str">
        <f>VLOOKUP(C267,'2023 Muniinfo'!$A$2:$E$566,5,FALSE)</f>
        <v/>
      </c>
    </row>
    <row r="268" spans="1:7" x14ac:dyDescent="0.25">
      <c r="A268" s="28" t="str">
        <f t="shared" si="12"/>
        <v>Livingston Township, Essex County</v>
      </c>
      <c r="B268" s="28">
        <f t="shared" si="14"/>
        <v>267</v>
      </c>
      <c r="C268" s="28" t="s">
        <v>419</v>
      </c>
      <c r="D268" s="28" t="s">
        <v>420</v>
      </c>
      <c r="E268" s="28" t="s">
        <v>403</v>
      </c>
      <c r="F268" s="28" t="str">
        <f t="shared" si="13"/>
        <v>Calendar Year</v>
      </c>
      <c r="G268" s="28" t="str">
        <f>VLOOKUP(C268,'2023 Muniinfo'!$A$2:$E$566,5,FALSE)</f>
        <v/>
      </c>
    </row>
    <row r="269" spans="1:7" x14ac:dyDescent="0.25">
      <c r="A269" s="28" t="str">
        <f t="shared" si="12"/>
        <v>Loch Arbour Village, Monmouth County</v>
      </c>
      <c r="B269" s="28">
        <f t="shared" si="14"/>
        <v>268</v>
      </c>
      <c r="C269" s="28" t="s">
        <v>685</v>
      </c>
      <c r="D269" s="28" t="s">
        <v>686</v>
      </c>
      <c r="E269" s="28" t="s">
        <v>640</v>
      </c>
      <c r="F269" s="28" t="str">
        <f t="shared" si="13"/>
        <v>Calendar Year</v>
      </c>
      <c r="G269" s="28" t="str">
        <f>VLOOKUP(C269,'2023 Muniinfo'!$A$2:$E$566,5,FALSE)</f>
        <v/>
      </c>
    </row>
    <row r="270" spans="1:7" x14ac:dyDescent="0.25">
      <c r="A270" s="28" t="str">
        <f t="shared" si="12"/>
        <v>Lodi Borough, Bergen County</v>
      </c>
      <c r="B270" s="28">
        <f t="shared" si="14"/>
        <v>269</v>
      </c>
      <c r="C270" s="28" t="s">
        <v>109</v>
      </c>
      <c r="D270" s="28" t="s">
        <v>110</v>
      </c>
      <c r="E270" s="28" t="s">
        <v>50</v>
      </c>
      <c r="F270" s="28" t="str">
        <f t="shared" si="13"/>
        <v>Calendar Year</v>
      </c>
      <c r="G270" s="28" t="str">
        <f>VLOOKUP(C270,'2023 Muniinfo'!$A$2:$E$566,5,FALSE)</f>
        <v/>
      </c>
    </row>
    <row r="271" spans="1:7" x14ac:dyDescent="0.25">
      <c r="A271" s="28" t="str">
        <f t="shared" si="12"/>
        <v>Logan Township, Gloucester County</v>
      </c>
      <c r="B271" s="28">
        <f t="shared" si="14"/>
        <v>270</v>
      </c>
      <c r="C271" s="28" t="s">
        <v>460</v>
      </c>
      <c r="D271" s="28" t="s">
        <v>461</v>
      </c>
      <c r="E271" s="28" t="s">
        <v>446</v>
      </c>
      <c r="F271" s="28" t="str">
        <f t="shared" si="13"/>
        <v>Calendar Year</v>
      </c>
      <c r="G271" s="28" t="str">
        <f>VLOOKUP(C271,'2023 Muniinfo'!$A$2:$E$566,5,FALSE)</f>
        <v/>
      </c>
    </row>
    <row r="272" spans="1:7" x14ac:dyDescent="0.25">
      <c r="A272" s="28" t="str">
        <f t="shared" si="12"/>
        <v>Long Beach Township, Ocean County</v>
      </c>
      <c r="B272" s="28">
        <f t="shared" si="14"/>
        <v>271</v>
      </c>
      <c r="C272" s="28" t="s">
        <v>856</v>
      </c>
      <c r="D272" s="28" t="s">
        <v>857</v>
      </c>
      <c r="E272" s="28" t="s">
        <v>825</v>
      </c>
      <c r="F272" s="28" t="str">
        <f t="shared" si="13"/>
        <v>Calendar Year</v>
      </c>
      <c r="G272" s="28" t="str">
        <f>VLOOKUP(C272,'2023 Muniinfo'!$A$2:$E$566,5,FALSE)</f>
        <v/>
      </c>
    </row>
    <row r="273" spans="1:7" x14ac:dyDescent="0.25">
      <c r="A273" s="28" t="str">
        <f t="shared" si="12"/>
        <v>Long Branch City, Monmouth County</v>
      </c>
      <c r="B273" s="28">
        <f t="shared" si="14"/>
        <v>272</v>
      </c>
      <c r="C273" s="28" t="s">
        <v>687</v>
      </c>
      <c r="D273" s="28" t="s">
        <v>688</v>
      </c>
      <c r="E273" s="28" t="s">
        <v>640</v>
      </c>
      <c r="F273" s="28" t="str">
        <f t="shared" si="13"/>
        <v>Calendar Year</v>
      </c>
      <c r="G273" s="28" t="str">
        <f>VLOOKUP(C273,'2023 Muniinfo'!$A$2:$E$566,5,FALSE)</f>
        <v/>
      </c>
    </row>
    <row r="274" spans="1:7" x14ac:dyDescent="0.25">
      <c r="A274" s="28" t="str">
        <f t="shared" si="12"/>
        <v>Long Hill Township, Morris County</v>
      </c>
      <c r="B274" s="28">
        <f t="shared" si="14"/>
        <v>273</v>
      </c>
      <c r="C274" s="28" t="s">
        <v>804</v>
      </c>
      <c r="D274" s="28" t="s">
        <v>805</v>
      </c>
      <c r="E274" s="28" t="s">
        <v>747</v>
      </c>
      <c r="F274" s="28" t="str">
        <f t="shared" si="13"/>
        <v>Calendar Year</v>
      </c>
      <c r="G274" s="28" t="str">
        <f>VLOOKUP(C274,'2023 Muniinfo'!$A$2:$E$566,5,FALSE)</f>
        <v/>
      </c>
    </row>
    <row r="275" spans="1:7" x14ac:dyDescent="0.25">
      <c r="A275" s="28" t="str">
        <f t="shared" si="12"/>
        <v>Longport City, Atlantic County</v>
      </c>
      <c r="B275" s="28">
        <f t="shared" si="14"/>
        <v>274</v>
      </c>
      <c r="C275" s="28" t="s">
        <v>31</v>
      </c>
      <c r="D275" s="28" t="s">
        <v>32</v>
      </c>
      <c r="E275" s="28" t="s">
        <v>6</v>
      </c>
      <c r="F275" s="28" t="str">
        <f t="shared" si="13"/>
        <v>Calendar Year</v>
      </c>
      <c r="G275" s="28" t="str">
        <f>VLOOKUP(C275,'2023 Muniinfo'!$A$2:$E$566,5,FALSE)</f>
        <v/>
      </c>
    </row>
    <row r="276" spans="1:7" x14ac:dyDescent="0.25">
      <c r="A276" s="28" t="str">
        <f t="shared" si="12"/>
        <v>Lopatcong Township, Warren County</v>
      </c>
      <c r="B276" s="28">
        <f t="shared" si="14"/>
        <v>275</v>
      </c>
      <c r="C276" s="28" t="s">
        <v>1112</v>
      </c>
      <c r="D276" s="28" t="s">
        <v>1113</v>
      </c>
      <c r="E276" s="28" t="s">
        <v>1087</v>
      </c>
      <c r="F276" s="28" t="str">
        <f t="shared" si="13"/>
        <v>Calendar Year</v>
      </c>
      <c r="G276" s="28" t="str">
        <f>VLOOKUP(C276,'2023 Muniinfo'!$A$2:$E$566,5,FALSE)</f>
        <v/>
      </c>
    </row>
    <row r="277" spans="1:7" x14ac:dyDescent="0.25">
      <c r="A277" s="28" t="str">
        <f t="shared" si="12"/>
        <v>Lower Alloways Creek Township, Salem County</v>
      </c>
      <c r="B277" s="28">
        <f t="shared" si="14"/>
        <v>276</v>
      </c>
      <c r="C277" s="28" t="s">
        <v>929</v>
      </c>
      <c r="D277" s="28" t="s">
        <v>930</v>
      </c>
      <c r="E277" s="28" t="s">
        <v>924</v>
      </c>
      <c r="F277" s="28" t="str">
        <f t="shared" si="13"/>
        <v>Calendar Year</v>
      </c>
      <c r="G277" s="28" t="str">
        <f>VLOOKUP(C277,'2023 Muniinfo'!$A$2:$E$566,5,FALSE)</f>
        <v/>
      </c>
    </row>
    <row r="278" spans="1:7" x14ac:dyDescent="0.25">
      <c r="A278" s="28" t="str">
        <f t="shared" si="12"/>
        <v>Lower Township, Cape May County</v>
      </c>
      <c r="B278" s="28">
        <f t="shared" si="14"/>
        <v>277</v>
      </c>
      <c r="C278" s="28" t="s">
        <v>349</v>
      </c>
      <c r="D278" s="28" t="s">
        <v>350</v>
      </c>
      <c r="E278" s="28" t="s">
        <v>342</v>
      </c>
      <c r="F278" s="28" t="str">
        <f t="shared" si="13"/>
        <v>Calendar Year</v>
      </c>
      <c r="G278" s="28" t="str">
        <f>VLOOKUP(C278,'2023 Muniinfo'!$A$2:$E$566,5,FALSE)</f>
        <v/>
      </c>
    </row>
    <row r="279" spans="1:7" x14ac:dyDescent="0.25">
      <c r="A279" s="28" t="str">
        <f t="shared" si="12"/>
        <v>Lumberton Township, Burlington County</v>
      </c>
      <c r="B279" s="28">
        <f t="shared" si="14"/>
        <v>278</v>
      </c>
      <c r="C279" s="28" t="s">
        <v>222</v>
      </c>
      <c r="D279" s="28" t="s">
        <v>223</v>
      </c>
      <c r="E279" s="28" t="s">
        <v>191</v>
      </c>
      <c r="F279" s="28" t="str">
        <f t="shared" si="13"/>
        <v>Calendar Year</v>
      </c>
      <c r="G279" s="28" t="str">
        <f>VLOOKUP(C279,'2023 Muniinfo'!$A$2:$E$566,5,FALSE)</f>
        <v/>
      </c>
    </row>
    <row r="280" spans="1:7" x14ac:dyDescent="0.25">
      <c r="A280" s="28" t="str">
        <f t="shared" si="12"/>
        <v>Lyndhurst Township, Bergen County</v>
      </c>
      <c r="B280" s="28">
        <f t="shared" si="14"/>
        <v>279</v>
      </c>
      <c r="C280" s="28" t="s">
        <v>111</v>
      </c>
      <c r="D280" s="28" t="s">
        <v>112</v>
      </c>
      <c r="E280" s="28" t="s">
        <v>50</v>
      </c>
      <c r="F280" s="28" t="str">
        <f t="shared" si="13"/>
        <v>Calendar Year</v>
      </c>
      <c r="G280" s="28" t="str">
        <f>VLOOKUP(C280,'2023 Muniinfo'!$A$2:$E$566,5,FALSE)</f>
        <v/>
      </c>
    </row>
    <row r="281" spans="1:7" x14ac:dyDescent="0.25">
      <c r="A281" s="28" t="str">
        <f t="shared" si="12"/>
        <v>Madison Borough, Morris County</v>
      </c>
      <c r="B281" s="28">
        <f t="shared" si="14"/>
        <v>280</v>
      </c>
      <c r="C281" s="28" t="s">
        <v>778</v>
      </c>
      <c r="D281" s="28" t="s">
        <v>779</v>
      </c>
      <c r="E281" s="28" t="s">
        <v>747</v>
      </c>
      <c r="F281" s="28" t="str">
        <f t="shared" si="13"/>
        <v>Calendar Year</v>
      </c>
      <c r="G281" s="28" t="str">
        <f>VLOOKUP(C281,'2023 Muniinfo'!$A$2:$E$566,5,FALSE)</f>
        <v/>
      </c>
    </row>
    <row r="282" spans="1:7" x14ac:dyDescent="0.25">
      <c r="A282" s="28" t="str">
        <f t="shared" si="12"/>
        <v>Magnolia Borough, Camden County</v>
      </c>
      <c r="B282" s="28">
        <f t="shared" si="14"/>
        <v>281</v>
      </c>
      <c r="C282" s="28" t="s">
        <v>313</v>
      </c>
      <c r="D282" s="28" t="s">
        <v>314</v>
      </c>
      <c r="E282" s="28" t="s">
        <v>270</v>
      </c>
      <c r="F282" s="28" t="str">
        <f t="shared" si="13"/>
        <v>Calendar Year</v>
      </c>
      <c r="G282" s="28" t="str">
        <f>VLOOKUP(C282,'2023 Muniinfo'!$A$2:$E$566,5,FALSE)</f>
        <v/>
      </c>
    </row>
    <row r="283" spans="1:7" x14ac:dyDescent="0.25">
      <c r="A283" s="28" t="str">
        <f t="shared" si="12"/>
        <v>Mahwah Township, Bergen County</v>
      </c>
      <c r="B283" s="28">
        <f t="shared" si="14"/>
        <v>282</v>
      </c>
      <c r="C283" s="28" t="s">
        <v>113</v>
      </c>
      <c r="D283" s="28" t="s">
        <v>114</v>
      </c>
      <c r="E283" s="28" t="s">
        <v>50</v>
      </c>
      <c r="F283" s="28" t="str">
        <f t="shared" si="13"/>
        <v>Calendar Year</v>
      </c>
      <c r="G283" s="28" t="str">
        <f>VLOOKUP(C283,'2023 Muniinfo'!$A$2:$E$566,5,FALSE)</f>
        <v/>
      </c>
    </row>
    <row r="284" spans="1:7" x14ac:dyDescent="0.25">
      <c r="A284" s="28" t="str">
        <f t="shared" si="12"/>
        <v>Manalapan Township, Monmouth County</v>
      </c>
      <c r="B284" s="28">
        <f t="shared" si="14"/>
        <v>283</v>
      </c>
      <c r="C284" s="28" t="s">
        <v>689</v>
      </c>
      <c r="D284" s="28" t="s">
        <v>690</v>
      </c>
      <c r="E284" s="28" t="s">
        <v>640</v>
      </c>
      <c r="F284" s="28" t="str">
        <f t="shared" si="13"/>
        <v>Calendar Year</v>
      </c>
      <c r="G284" s="28" t="str">
        <f>VLOOKUP(C284,'2023 Muniinfo'!$A$2:$E$566,5,FALSE)</f>
        <v/>
      </c>
    </row>
    <row r="285" spans="1:7" x14ac:dyDescent="0.25">
      <c r="A285" s="28" t="str">
        <f t="shared" si="12"/>
        <v>Manasquan Borough, Monmouth County</v>
      </c>
      <c r="B285" s="28">
        <f t="shared" si="14"/>
        <v>284</v>
      </c>
      <c r="C285" s="28" t="s">
        <v>691</v>
      </c>
      <c r="D285" s="28" t="s">
        <v>692</v>
      </c>
      <c r="E285" s="28" t="s">
        <v>640</v>
      </c>
      <c r="F285" s="28" t="str">
        <f t="shared" si="13"/>
        <v>Calendar Year</v>
      </c>
      <c r="G285" s="28" t="str">
        <f>VLOOKUP(C285,'2023 Muniinfo'!$A$2:$E$566,5,FALSE)</f>
        <v/>
      </c>
    </row>
    <row r="286" spans="1:7" x14ac:dyDescent="0.25">
      <c r="A286" s="28" t="str">
        <f t="shared" si="12"/>
        <v>Manchester Township, Ocean County</v>
      </c>
      <c r="B286" s="28">
        <f t="shared" si="14"/>
        <v>285</v>
      </c>
      <c r="C286" s="28" t="s">
        <v>858</v>
      </c>
      <c r="D286" s="28" t="s">
        <v>859</v>
      </c>
      <c r="E286" s="28" t="s">
        <v>825</v>
      </c>
      <c r="F286" s="28" t="str">
        <f t="shared" si="13"/>
        <v>Calendar Year</v>
      </c>
      <c r="G286" s="28" t="str">
        <f>VLOOKUP(C286,'2023 Muniinfo'!$A$2:$E$566,5,FALSE)</f>
        <v/>
      </c>
    </row>
    <row r="287" spans="1:7" x14ac:dyDescent="0.25">
      <c r="A287" s="28" t="str">
        <f t="shared" si="12"/>
        <v>Mannington Township, Salem County</v>
      </c>
      <c r="B287" s="28">
        <f t="shared" si="14"/>
        <v>286</v>
      </c>
      <c r="C287" s="28" t="s">
        <v>931</v>
      </c>
      <c r="D287" s="28" t="s">
        <v>932</v>
      </c>
      <c r="E287" s="28" t="s">
        <v>924</v>
      </c>
      <c r="F287" s="28" t="str">
        <f t="shared" si="13"/>
        <v>Calendar Year</v>
      </c>
      <c r="G287" s="28" t="str">
        <f>VLOOKUP(C287,'2023 Muniinfo'!$A$2:$E$566,5,FALSE)</f>
        <v/>
      </c>
    </row>
    <row r="288" spans="1:7" x14ac:dyDescent="0.25">
      <c r="A288" s="28" t="str">
        <f t="shared" si="12"/>
        <v>Mansfield Township, Burlington County</v>
      </c>
      <c r="B288" s="28">
        <f t="shared" si="14"/>
        <v>287</v>
      </c>
      <c r="C288" s="28" t="s">
        <v>224</v>
      </c>
      <c r="D288" s="28" t="s">
        <v>225</v>
      </c>
      <c r="E288" s="28" t="s">
        <v>191</v>
      </c>
      <c r="F288" s="28" t="str">
        <f t="shared" si="13"/>
        <v>Calendar Year</v>
      </c>
      <c r="G288" s="28" t="str">
        <f>VLOOKUP(C288,'2023 Muniinfo'!$A$2:$E$566,5,FALSE)</f>
        <v/>
      </c>
    </row>
    <row r="289" spans="1:7" x14ac:dyDescent="0.25">
      <c r="A289" s="28" t="str">
        <f t="shared" si="12"/>
        <v>Mansfield Township, Warren County</v>
      </c>
      <c r="B289" s="28">
        <f t="shared" si="14"/>
        <v>288</v>
      </c>
      <c r="C289" s="28" t="s">
        <v>1114</v>
      </c>
      <c r="D289" s="28" t="s">
        <v>225</v>
      </c>
      <c r="E289" s="28" t="s">
        <v>1087</v>
      </c>
      <c r="F289" s="28" t="str">
        <f t="shared" si="13"/>
        <v>Calendar Year</v>
      </c>
      <c r="G289" s="28" t="str">
        <f>VLOOKUP(C289,'2023 Muniinfo'!$A$2:$E$566,5,FALSE)</f>
        <v/>
      </c>
    </row>
    <row r="290" spans="1:7" x14ac:dyDescent="0.25">
      <c r="A290" s="28" t="str">
        <f t="shared" si="12"/>
        <v>Mantoloking Borough, Ocean County</v>
      </c>
      <c r="B290" s="28">
        <f t="shared" si="14"/>
        <v>289</v>
      </c>
      <c r="C290" s="28" t="s">
        <v>860</v>
      </c>
      <c r="D290" s="28" t="s">
        <v>861</v>
      </c>
      <c r="E290" s="28" t="s">
        <v>825</v>
      </c>
      <c r="F290" s="28" t="str">
        <f t="shared" si="13"/>
        <v>Calendar Year</v>
      </c>
      <c r="G290" s="28" t="str">
        <f>VLOOKUP(C290,'2023 Muniinfo'!$A$2:$E$566,5,FALSE)</f>
        <v/>
      </c>
    </row>
    <row r="291" spans="1:7" x14ac:dyDescent="0.25">
      <c r="A291" s="28" t="str">
        <f t="shared" si="12"/>
        <v>Mantua Township, Gloucester County</v>
      </c>
      <c r="B291" s="28">
        <f t="shared" si="14"/>
        <v>290</v>
      </c>
      <c r="C291" s="28" t="s">
        <v>462</v>
      </c>
      <c r="D291" s="28" t="s">
        <v>463</v>
      </c>
      <c r="E291" s="28" t="s">
        <v>446</v>
      </c>
      <c r="F291" s="28" t="str">
        <f t="shared" si="13"/>
        <v>Calendar Year</v>
      </c>
      <c r="G291" s="28" t="str">
        <f>VLOOKUP(C291,'2023 Muniinfo'!$A$2:$E$566,5,FALSE)</f>
        <v/>
      </c>
    </row>
    <row r="292" spans="1:7" x14ac:dyDescent="0.25">
      <c r="A292" s="28" t="str">
        <f t="shared" si="12"/>
        <v>Manville Borough, Somerset County</v>
      </c>
      <c r="B292" s="28">
        <f t="shared" si="14"/>
        <v>291</v>
      </c>
      <c r="C292" s="28" t="s">
        <v>973</v>
      </c>
      <c r="D292" s="28" t="s">
        <v>974</v>
      </c>
      <c r="E292" s="28" t="s">
        <v>955</v>
      </c>
      <c r="F292" s="28" t="str">
        <f t="shared" si="13"/>
        <v>Calendar Year</v>
      </c>
      <c r="G292" s="28" t="str">
        <f>VLOOKUP(C292,'2023 Muniinfo'!$A$2:$E$566,5,FALSE)</f>
        <v/>
      </c>
    </row>
    <row r="293" spans="1:7" x14ac:dyDescent="0.25">
      <c r="A293" s="28" t="str">
        <f t="shared" si="12"/>
        <v>Maple Shade Township, Burlington County</v>
      </c>
      <c r="B293" s="28">
        <f t="shared" si="14"/>
        <v>292</v>
      </c>
      <c r="C293" s="28" t="s">
        <v>226</v>
      </c>
      <c r="D293" s="28" t="s">
        <v>1135</v>
      </c>
      <c r="E293" s="28" t="s">
        <v>191</v>
      </c>
      <c r="F293" s="28" t="str">
        <f t="shared" si="13"/>
        <v>Calendar Year</v>
      </c>
      <c r="G293" s="28" t="str">
        <f>VLOOKUP(C293,'2023 Muniinfo'!$A$2:$E$566,5,FALSE)</f>
        <v/>
      </c>
    </row>
    <row r="294" spans="1:7" x14ac:dyDescent="0.25">
      <c r="A294" s="28" t="str">
        <f t="shared" si="12"/>
        <v>Maplewood Township, Essex County</v>
      </c>
      <c r="B294" s="28">
        <f t="shared" si="14"/>
        <v>293</v>
      </c>
      <c r="C294" s="28" t="s">
        <v>421</v>
      </c>
      <c r="D294" s="28" t="s">
        <v>1140</v>
      </c>
      <c r="E294" s="28" t="s">
        <v>403</v>
      </c>
      <c r="F294" s="28" t="str">
        <f t="shared" si="13"/>
        <v>Calendar Year</v>
      </c>
      <c r="G294" s="28" t="str">
        <f>VLOOKUP(C294,'2023 Muniinfo'!$A$2:$E$566,5,FALSE)</f>
        <v/>
      </c>
    </row>
    <row r="295" spans="1:7" x14ac:dyDescent="0.25">
      <c r="A295" s="28" t="str">
        <f t="shared" si="12"/>
        <v>Margate City, Atlantic County</v>
      </c>
      <c r="B295" s="28">
        <f t="shared" si="14"/>
        <v>294</v>
      </c>
      <c r="C295" s="28" t="s">
        <v>33</v>
      </c>
      <c r="D295" s="28" t="s">
        <v>34</v>
      </c>
      <c r="E295" s="28" t="s">
        <v>6</v>
      </c>
      <c r="F295" s="28" t="str">
        <f t="shared" si="13"/>
        <v>Calendar Year</v>
      </c>
      <c r="G295" s="28" t="str">
        <f>VLOOKUP(C295,'2023 Muniinfo'!$A$2:$E$566,5,FALSE)</f>
        <v/>
      </c>
    </row>
    <row r="296" spans="1:7" x14ac:dyDescent="0.25">
      <c r="A296" s="28" t="str">
        <f t="shared" si="12"/>
        <v>Marlboro Township, Monmouth County</v>
      </c>
      <c r="B296" s="28">
        <f t="shared" si="14"/>
        <v>295</v>
      </c>
      <c r="C296" s="28" t="s">
        <v>693</v>
      </c>
      <c r="D296" s="28" t="s">
        <v>694</v>
      </c>
      <c r="E296" s="28" t="s">
        <v>640</v>
      </c>
      <c r="F296" s="28" t="str">
        <f t="shared" si="13"/>
        <v>Calendar Year</v>
      </c>
      <c r="G296" s="28" t="str">
        <f>VLOOKUP(C296,'2023 Muniinfo'!$A$2:$E$566,5,FALSE)</f>
        <v/>
      </c>
    </row>
    <row r="297" spans="1:7" x14ac:dyDescent="0.25">
      <c r="A297" s="28" t="str">
        <f t="shared" si="12"/>
        <v>Matawan Borough, Monmouth County</v>
      </c>
      <c r="B297" s="28">
        <f t="shared" si="14"/>
        <v>296</v>
      </c>
      <c r="C297" s="28" t="s">
        <v>695</v>
      </c>
      <c r="D297" s="28" t="s">
        <v>696</v>
      </c>
      <c r="E297" s="28" t="s">
        <v>640</v>
      </c>
      <c r="F297" s="28" t="str">
        <f t="shared" si="13"/>
        <v>Calendar Year</v>
      </c>
      <c r="G297" s="28" t="str">
        <f>VLOOKUP(C297,'2023 Muniinfo'!$A$2:$E$566,5,FALSE)</f>
        <v/>
      </c>
    </row>
    <row r="298" spans="1:7" x14ac:dyDescent="0.25">
      <c r="A298" s="28" t="str">
        <f t="shared" si="12"/>
        <v>Maurice River Township, Cumberland County</v>
      </c>
      <c r="B298" s="28">
        <f t="shared" si="14"/>
        <v>297</v>
      </c>
      <c r="C298" s="28" t="s">
        <v>389</v>
      </c>
      <c r="D298" s="28" t="s">
        <v>390</v>
      </c>
      <c r="E298" s="28" t="s">
        <v>374</v>
      </c>
      <c r="F298" s="28" t="str">
        <f t="shared" si="13"/>
        <v>Calendar Year</v>
      </c>
      <c r="G298" s="28" t="str">
        <f>VLOOKUP(C298,'2023 Muniinfo'!$A$2:$E$566,5,FALSE)</f>
        <v/>
      </c>
    </row>
    <row r="299" spans="1:7" x14ac:dyDescent="0.25">
      <c r="A299" s="28" t="str">
        <f t="shared" si="12"/>
        <v>Maywood Borough, Bergen County</v>
      </c>
      <c r="B299" s="28">
        <f t="shared" si="14"/>
        <v>298</v>
      </c>
      <c r="C299" s="28" t="s">
        <v>115</v>
      </c>
      <c r="D299" s="28" t="s">
        <v>116</v>
      </c>
      <c r="E299" s="28" t="s">
        <v>50</v>
      </c>
      <c r="F299" s="28" t="str">
        <f t="shared" si="13"/>
        <v>Calendar Year</v>
      </c>
      <c r="G299" s="28" t="str">
        <f>VLOOKUP(C299,'2023 Muniinfo'!$A$2:$E$566,5,FALSE)</f>
        <v/>
      </c>
    </row>
    <row r="300" spans="1:7" x14ac:dyDescent="0.25">
      <c r="A300" s="28" t="str">
        <f t="shared" si="12"/>
        <v>Medford Lakes Borough, Burlington County</v>
      </c>
      <c r="B300" s="28">
        <f t="shared" si="14"/>
        <v>299</v>
      </c>
      <c r="C300" s="28" t="s">
        <v>229</v>
      </c>
      <c r="D300" s="28" t="s">
        <v>230</v>
      </c>
      <c r="E300" s="28" t="s">
        <v>191</v>
      </c>
      <c r="F300" s="28" t="str">
        <f t="shared" si="13"/>
        <v>Calendar Year</v>
      </c>
      <c r="G300" s="28" t="str">
        <f>VLOOKUP(C300,'2023 Muniinfo'!$A$2:$E$566,5,FALSE)</f>
        <v/>
      </c>
    </row>
    <row r="301" spans="1:7" x14ac:dyDescent="0.25">
      <c r="A301" s="28" t="str">
        <f t="shared" si="12"/>
        <v>Medford Township, Burlington County</v>
      </c>
      <c r="B301" s="28">
        <f t="shared" si="14"/>
        <v>300</v>
      </c>
      <c r="C301" s="28" t="s">
        <v>227</v>
      </c>
      <c r="D301" s="28" t="s">
        <v>228</v>
      </c>
      <c r="E301" s="28" t="s">
        <v>191</v>
      </c>
      <c r="F301" s="28" t="str">
        <f t="shared" si="13"/>
        <v>Calendar Year</v>
      </c>
      <c r="G301" s="28" t="str">
        <f>VLOOKUP(C301,'2023 Muniinfo'!$A$2:$E$566,5,FALSE)</f>
        <v/>
      </c>
    </row>
    <row r="302" spans="1:7" x14ac:dyDescent="0.25">
      <c r="A302" s="28" t="str">
        <f t="shared" si="12"/>
        <v>Mendham Borough, Morris County</v>
      </c>
      <c r="B302" s="28">
        <f t="shared" si="14"/>
        <v>301</v>
      </c>
      <c r="C302" s="28" t="s">
        <v>780</v>
      </c>
      <c r="D302" s="28" t="s">
        <v>781</v>
      </c>
      <c r="E302" s="28" t="s">
        <v>747</v>
      </c>
      <c r="F302" s="28" t="str">
        <f t="shared" si="13"/>
        <v>Calendar Year</v>
      </c>
      <c r="G302" s="28" t="str">
        <f>VLOOKUP(C302,'2023 Muniinfo'!$A$2:$E$566,5,FALSE)</f>
        <v/>
      </c>
    </row>
    <row r="303" spans="1:7" x14ac:dyDescent="0.25">
      <c r="A303" s="28" t="str">
        <f t="shared" si="12"/>
        <v>Mendham Township, Morris County</v>
      </c>
      <c r="B303" s="28">
        <f t="shared" si="14"/>
        <v>302</v>
      </c>
      <c r="C303" s="28" t="s">
        <v>782</v>
      </c>
      <c r="D303" s="28" t="s">
        <v>783</v>
      </c>
      <c r="E303" s="28" t="s">
        <v>747</v>
      </c>
      <c r="F303" s="28" t="str">
        <f t="shared" si="13"/>
        <v>Calendar Year</v>
      </c>
      <c r="G303" s="28" t="str">
        <f>VLOOKUP(C303,'2023 Muniinfo'!$A$2:$E$566,5,FALSE)</f>
        <v/>
      </c>
    </row>
    <row r="304" spans="1:7" x14ac:dyDescent="0.25">
      <c r="A304" s="28" t="str">
        <f t="shared" si="12"/>
        <v>Merchantville Borough, Camden County</v>
      </c>
      <c r="B304" s="28">
        <f t="shared" si="14"/>
        <v>303</v>
      </c>
      <c r="C304" s="28" t="s">
        <v>315</v>
      </c>
      <c r="D304" s="28" t="s">
        <v>316</v>
      </c>
      <c r="E304" s="28" t="s">
        <v>270</v>
      </c>
      <c r="F304" s="28" t="str">
        <f t="shared" si="13"/>
        <v>Calendar Year</v>
      </c>
      <c r="G304" s="28" t="str">
        <f>VLOOKUP(C304,'2023 Muniinfo'!$A$2:$E$566,5,FALSE)</f>
        <v/>
      </c>
    </row>
    <row r="305" spans="1:7" x14ac:dyDescent="0.25">
      <c r="A305" s="28" t="str">
        <f t="shared" si="12"/>
        <v>Metuchen Borough, Middlesex County</v>
      </c>
      <c r="B305" s="28">
        <f t="shared" si="14"/>
        <v>304</v>
      </c>
      <c r="C305" s="28" t="s">
        <v>607</v>
      </c>
      <c r="D305" s="28" t="s">
        <v>608</v>
      </c>
      <c r="E305" s="28" t="s">
        <v>590</v>
      </c>
      <c r="F305" s="28" t="str">
        <f t="shared" si="13"/>
        <v>Calendar Year</v>
      </c>
      <c r="G305" s="28" t="str">
        <f>VLOOKUP(C305,'2023 Muniinfo'!$A$2:$E$566,5,FALSE)</f>
        <v/>
      </c>
    </row>
    <row r="306" spans="1:7" x14ac:dyDescent="0.25">
      <c r="A306" s="28" t="str">
        <f t="shared" si="12"/>
        <v>Middle Township, Cape May County</v>
      </c>
      <c r="B306" s="28">
        <f t="shared" si="14"/>
        <v>305</v>
      </c>
      <c r="C306" s="28" t="s">
        <v>351</v>
      </c>
      <c r="D306" s="28" t="s">
        <v>352</v>
      </c>
      <c r="E306" s="28" t="s">
        <v>342</v>
      </c>
      <c r="F306" s="28" t="str">
        <f t="shared" si="13"/>
        <v>Calendar Year</v>
      </c>
      <c r="G306" s="28" t="str">
        <f>VLOOKUP(C306,'2023 Muniinfo'!$A$2:$E$566,5,FALSE)</f>
        <v/>
      </c>
    </row>
    <row r="307" spans="1:7" x14ac:dyDescent="0.25">
      <c r="A307" s="28" t="str">
        <f t="shared" si="12"/>
        <v>Middlesex Borough, Middlesex County</v>
      </c>
      <c r="B307" s="28">
        <f t="shared" si="14"/>
        <v>306</v>
      </c>
      <c r="C307" s="28" t="s">
        <v>609</v>
      </c>
      <c r="D307" s="28" t="s">
        <v>610</v>
      </c>
      <c r="E307" s="28" t="s">
        <v>590</v>
      </c>
      <c r="F307" s="28" t="str">
        <f t="shared" si="13"/>
        <v>Calendar Year</v>
      </c>
      <c r="G307" s="28" t="str">
        <f>VLOOKUP(C307,'2023 Muniinfo'!$A$2:$E$566,5,FALSE)</f>
        <v/>
      </c>
    </row>
    <row r="308" spans="1:7" x14ac:dyDescent="0.25">
      <c r="A308" s="28" t="str">
        <f t="shared" si="12"/>
        <v>Middletown Township, Monmouth County</v>
      </c>
      <c r="B308" s="28">
        <f t="shared" si="14"/>
        <v>307</v>
      </c>
      <c r="C308" s="28" t="s">
        <v>699</v>
      </c>
      <c r="D308" s="28" t="s">
        <v>700</v>
      </c>
      <c r="E308" s="28" t="s">
        <v>640</v>
      </c>
      <c r="F308" s="28" t="str">
        <f t="shared" si="13"/>
        <v>Calendar Year</v>
      </c>
      <c r="G308" s="28" t="str">
        <f>VLOOKUP(C308,'2023 Muniinfo'!$A$2:$E$566,5,FALSE)</f>
        <v/>
      </c>
    </row>
    <row r="309" spans="1:7" x14ac:dyDescent="0.25">
      <c r="A309" s="28" t="str">
        <f t="shared" si="12"/>
        <v>Midland Park Borough, Bergen County</v>
      </c>
      <c r="B309" s="28">
        <f t="shared" si="14"/>
        <v>308</v>
      </c>
      <c r="C309" s="28" t="s">
        <v>117</v>
      </c>
      <c r="D309" s="28" t="s">
        <v>118</v>
      </c>
      <c r="E309" s="28" t="s">
        <v>50</v>
      </c>
      <c r="F309" s="28" t="str">
        <f t="shared" si="13"/>
        <v>Calendar Year</v>
      </c>
      <c r="G309" s="28" t="str">
        <f>VLOOKUP(C309,'2023 Muniinfo'!$A$2:$E$566,5,FALSE)</f>
        <v/>
      </c>
    </row>
    <row r="310" spans="1:7" x14ac:dyDescent="0.25">
      <c r="A310" s="28" t="str">
        <f t="shared" si="12"/>
        <v>Milford Borough, Hunterdon County</v>
      </c>
      <c r="B310" s="28">
        <f t="shared" si="14"/>
        <v>309</v>
      </c>
      <c r="C310" s="28" t="s">
        <v>552</v>
      </c>
      <c r="D310" s="28" t="s">
        <v>553</v>
      </c>
      <c r="E310" s="28" t="s">
        <v>516</v>
      </c>
      <c r="F310" s="28" t="str">
        <f t="shared" si="13"/>
        <v>Calendar Year</v>
      </c>
      <c r="G310" s="28" t="str">
        <f>VLOOKUP(C310,'2023 Muniinfo'!$A$2:$E$566,5,FALSE)</f>
        <v/>
      </c>
    </row>
    <row r="311" spans="1:7" x14ac:dyDescent="0.25">
      <c r="A311" s="28" t="str">
        <f t="shared" si="12"/>
        <v>Millburn Township, Essex County</v>
      </c>
      <c r="B311" s="28">
        <f t="shared" si="14"/>
        <v>310</v>
      </c>
      <c r="C311" s="28" t="s">
        <v>422</v>
      </c>
      <c r="D311" s="28" t="s">
        <v>423</v>
      </c>
      <c r="E311" s="28" t="s">
        <v>403</v>
      </c>
      <c r="F311" s="28" t="str">
        <f t="shared" si="13"/>
        <v>Calendar Year</v>
      </c>
      <c r="G311" s="28" t="str">
        <f>VLOOKUP(C311,'2023 Muniinfo'!$A$2:$E$566,5,FALSE)</f>
        <v/>
      </c>
    </row>
    <row r="312" spans="1:7" x14ac:dyDescent="0.25">
      <c r="A312" s="28" t="str">
        <f t="shared" si="12"/>
        <v>Millstone Borough, Somerset County</v>
      </c>
      <c r="B312" s="28">
        <f t="shared" si="14"/>
        <v>311</v>
      </c>
      <c r="C312" s="28" t="s">
        <v>975</v>
      </c>
      <c r="D312" s="28" t="s">
        <v>976</v>
      </c>
      <c r="E312" s="28" t="s">
        <v>955</v>
      </c>
      <c r="F312" s="28" t="str">
        <f t="shared" si="13"/>
        <v>Calendar Year</v>
      </c>
      <c r="G312" s="28" t="str">
        <f>VLOOKUP(C312,'2023 Muniinfo'!$A$2:$E$566,5,FALSE)</f>
        <v/>
      </c>
    </row>
    <row r="313" spans="1:7" x14ac:dyDescent="0.25">
      <c r="A313" s="28" t="str">
        <f t="shared" si="12"/>
        <v>Millstone Township, Monmouth County</v>
      </c>
      <c r="B313" s="28">
        <f t="shared" si="14"/>
        <v>312</v>
      </c>
      <c r="C313" s="28" t="s">
        <v>701</v>
      </c>
      <c r="D313" s="28" t="s">
        <v>702</v>
      </c>
      <c r="E313" s="28" t="s">
        <v>640</v>
      </c>
      <c r="F313" s="28" t="str">
        <f t="shared" si="13"/>
        <v>Calendar Year</v>
      </c>
      <c r="G313" s="28" t="str">
        <f>VLOOKUP(C313,'2023 Muniinfo'!$A$2:$E$566,5,FALSE)</f>
        <v/>
      </c>
    </row>
    <row r="314" spans="1:7" x14ac:dyDescent="0.25">
      <c r="A314" s="28" t="str">
        <f t="shared" si="12"/>
        <v>Milltown Borough, Middlesex County</v>
      </c>
      <c r="B314" s="28">
        <f t="shared" si="14"/>
        <v>313</v>
      </c>
      <c r="C314" s="28" t="s">
        <v>611</v>
      </c>
      <c r="D314" s="28" t="s">
        <v>612</v>
      </c>
      <c r="E314" s="28" t="s">
        <v>590</v>
      </c>
      <c r="F314" s="28" t="str">
        <f t="shared" si="13"/>
        <v>Calendar Year</v>
      </c>
      <c r="G314" s="28" t="str">
        <f>VLOOKUP(C314,'2023 Muniinfo'!$A$2:$E$566,5,FALSE)</f>
        <v/>
      </c>
    </row>
    <row r="315" spans="1:7" x14ac:dyDescent="0.25">
      <c r="A315" s="28" t="str">
        <f t="shared" si="12"/>
        <v>Millville City, Cumberland County</v>
      </c>
      <c r="B315" s="28">
        <f t="shared" si="14"/>
        <v>314</v>
      </c>
      <c r="C315" s="28" t="s">
        <v>391</v>
      </c>
      <c r="D315" s="28" t="s">
        <v>392</v>
      </c>
      <c r="E315" s="28" t="s">
        <v>374</v>
      </c>
      <c r="F315" s="28" t="str">
        <f t="shared" si="13"/>
        <v>Calendar Year</v>
      </c>
      <c r="G315" s="28" t="str">
        <f>VLOOKUP(C315,'2023 Muniinfo'!$A$2:$E$566,5,FALSE)</f>
        <v/>
      </c>
    </row>
    <row r="316" spans="1:7" x14ac:dyDescent="0.25">
      <c r="A316" s="28" t="str">
        <f t="shared" si="12"/>
        <v>Mine Hill Township, Morris County</v>
      </c>
      <c r="B316" s="28">
        <f t="shared" si="14"/>
        <v>315</v>
      </c>
      <c r="C316" s="28" t="s">
        <v>784</v>
      </c>
      <c r="D316" s="28" t="s">
        <v>785</v>
      </c>
      <c r="E316" s="28" t="s">
        <v>747</v>
      </c>
      <c r="F316" s="28" t="str">
        <f t="shared" si="13"/>
        <v>Calendar Year</v>
      </c>
      <c r="G316" s="28" t="str">
        <f>VLOOKUP(C316,'2023 Muniinfo'!$A$2:$E$566,5,FALSE)</f>
        <v/>
      </c>
    </row>
    <row r="317" spans="1:7" x14ac:dyDescent="0.25">
      <c r="A317" s="28" t="str">
        <f t="shared" si="12"/>
        <v>Monmouth Beach Borough, Monmouth County</v>
      </c>
      <c r="B317" s="28">
        <f t="shared" si="14"/>
        <v>316</v>
      </c>
      <c r="C317" s="28" t="s">
        <v>703</v>
      </c>
      <c r="D317" s="28" t="s">
        <v>704</v>
      </c>
      <c r="E317" s="28" t="s">
        <v>640</v>
      </c>
      <c r="F317" s="28" t="str">
        <f t="shared" si="13"/>
        <v>Calendar Year</v>
      </c>
      <c r="G317" s="28" t="str">
        <f>VLOOKUP(C317,'2023 Muniinfo'!$A$2:$E$566,5,FALSE)</f>
        <v/>
      </c>
    </row>
    <row r="318" spans="1:7" x14ac:dyDescent="0.25">
      <c r="A318" s="28" t="str">
        <f t="shared" si="12"/>
        <v>Monroe Township, Gloucester County</v>
      </c>
      <c r="B318" s="28">
        <f t="shared" si="14"/>
        <v>317</v>
      </c>
      <c r="C318" s="28" t="s">
        <v>464</v>
      </c>
      <c r="D318" s="28" t="s">
        <v>465</v>
      </c>
      <c r="E318" s="28" t="s">
        <v>446</v>
      </c>
      <c r="F318" s="28" t="str">
        <f t="shared" si="13"/>
        <v>Calendar Year</v>
      </c>
      <c r="G318" s="28" t="str">
        <f>VLOOKUP(C318,'2023 Muniinfo'!$A$2:$E$566,5,FALSE)</f>
        <v/>
      </c>
    </row>
    <row r="319" spans="1:7" x14ac:dyDescent="0.25">
      <c r="A319" s="28" t="str">
        <f t="shared" si="12"/>
        <v>Monroe Township, Middlesex County</v>
      </c>
      <c r="B319" s="28">
        <f t="shared" si="14"/>
        <v>318</v>
      </c>
      <c r="C319" s="28" t="s">
        <v>613</v>
      </c>
      <c r="D319" s="28" t="s">
        <v>465</v>
      </c>
      <c r="E319" s="28" t="s">
        <v>590</v>
      </c>
      <c r="F319" s="28" t="str">
        <f t="shared" si="13"/>
        <v>Calendar Year</v>
      </c>
      <c r="G319" s="28" t="str">
        <f>VLOOKUP(C319,'2023 Muniinfo'!$A$2:$E$566,5,FALSE)</f>
        <v/>
      </c>
    </row>
    <row r="320" spans="1:7" x14ac:dyDescent="0.25">
      <c r="A320" s="28" t="str">
        <f t="shared" si="12"/>
        <v>Montague Township, Sussex County</v>
      </c>
      <c r="B320" s="28">
        <f t="shared" si="14"/>
        <v>319</v>
      </c>
      <c r="C320" s="28" t="s">
        <v>1022</v>
      </c>
      <c r="D320" s="28" t="s">
        <v>1023</v>
      </c>
      <c r="E320" s="28" t="s">
        <v>997</v>
      </c>
      <c r="F320" s="28" t="str">
        <f t="shared" si="13"/>
        <v>Calendar Year</v>
      </c>
      <c r="G320" s="28" t="str">
        <f>VLOOKUP(C320,'2023 Muniinfo'!$A$2:$E$566,5,FALSE)</f>
        <v/>
      </c>
    </row>
    <row r="321" spans="1:7" x14ac:dyDescent="0.25">
      <c r="A321" s="28" t="str">
        <f t="shared" si="12"/>
        <v>Montclair Township, Essex County</v>
      </c>
      <c r="B321" s="28">
        <f t="shared" si="14"/>
        <v>320</v>
      </c>
      <c r="C321" s="28" t="s">
        <v>424</v>
      </c>
      <c r="D321" s="28" t="s">
        <v>425</v>
      </c>
      <c r="E321" s="28" t="s">
        <v>403</v>
      </c>
      <c r="F321" s="28" t="str">
        <f t="shared" si="13"/>
        <v>Calendar Year</v>
      </c>
      <c r="G321" s="28" t="str">
        <f>VLOOKUP(C321,'2023 Muniinfo'!$A$2:$E$566,5,FALSE)</f>
        <v/>
      </c>
    </row>
    <row r="322" spans="1:7" x14ac:dyDescent="0.25">
      <c r="A322" s="28" t="str">
        <f t="shared" si="12"/>
        <v>Montgomery Township, Somerset County</v>
      </c>
      <c r="B322" s="28">
        <f t="shared" si="14"/>
        <v>321</v>
      </c>
      <c r="C322" s="28" t="s">
        <v>977</v>
      </c>
      <c r="D322" s="28" t="s">
        <v>978</v>
      </c>
      <c r="E322" s="28" t="s">
        <v>955</v>
      </c>
      <c r="F322" s="28" t="str">
        <f t="shared" si="13"/>
        <v>Calendar Year</v>
      </c>
      <c r="G322" s="28" t="str">
        <f>VLOOKUP(C322,'2023 Muniinfo'!$A$2:$E$566,5,FALSE)</f>
        <v/>
      </c>
    </row>
    <row r="323" spans="1:7" x14ac:dyDescent="0.25">
      <c r="A323" s="28" t="str">
        <f t="shared" si="12"/>
        <v>Montvale Borough, Bergen County</v>
      </c>
      <c r="B323" s="28">
        <f t="shared" si="14"/>
        <v>322</v>
      </c>
      <c r="C323" s="28" t="s">
        <v>119</v>
      </c>
      <c r="D323" s="28" t="s">
        <v>120</v>
      </c>
      <c r="E323" s="28" t="s">
        <v>50</v>
      </c>
      <c r="F323" s="28" t="str">
        <f t="shared" si="13"/>
        <v>Calendar Year</v>
      </c>
      <c r="G323" s="28" t="str">
        <f>VLOOKUP(C323,'2023 Muniinfo'!$A$2:$E$566,5,FALSE)</f>
        <v/>
      </c>
    </row>
    <row r="324" spans="1:7" x14ac:dyDescent="0.25">
      <c r="A324" s="28" t="str">
        <f t="shared" ref="A324:A387" si="15">D324&amp;", "&amp;E324&amp;" County"</f>
        <v>Montville Township, Morris County</v>
      </c>
      <c r="B324" s="28">
        <f t="shared" si="14"/>
        <v>323</v>
      </c>
      <c r="C324" s="28" t="s">
        <v>786</v>
      </c>
      <c r="D324" s="28" t="s">
        <v>787</v>
      </c>
      <c r="E324" s="28" t="s">
        <v>747</v>
      </c>
      <c r="F324" s="28" t="str">
        <f t="shared" ref="F324:F387" si="16">IF(G324="","Calendar Year",IF(G324="T","Calendar Year","State Fiscal Year"))</f>
        <v>Calendar Year</v>
      </c>
      <c r="G324" s="28" t="str">
        <f>VLOOKUP(C324,'2023 Muniinfo'!$A$2:$E$566,5,FALSE)</f>
        <v/>
      </c>
    </row>
    <row r="325" spans="1:7" x14ac:dyDescent="0.25">
      <c r="A325" s="28" t="str">
        <f t="shared" si="15"/>
        <v>Moonachie Borough, Bergen County</v>
      </c>
      <c r="B325" s="28">
        <f t="shared" ref="B325:B388" si="17">B324+1</f>
        <v>324</v>
      </c>
      <c r="C325" s="28" t="s">
        <v>121</v>
      </c>
      <c r="D325" s="28" t="s">
        <v>122</v>
      </c>
      <c r="E325" s="28" t="s">
        <v>50</v>
      </c>
      <c r="F325" s="28" t="str">
        <f t="shared" si="16"/>
        <v>Calendar Year</v>
      </c>
      <c r="G325" s="28" t="str">
        <f>VLOOKUP(C325,'2023 Muniinfo'!$A$2:$E$566,5,FALSE)</f>
        <v/>
      </c>
    </row>
    <row r="326" spans="1:7" x14ac:dyDescent="0.25">
      <c r="A326" s="28" t="str">
        <f t="shared" si="15"/>
        <v>Moorestown Township, Burlington County</v>
      </c>
      <c r="B326" s="28">
        <f t="shared" si="17"/>
        <v>325</v>
      </c>
      <c r="C326" s="28" t="s">
        <v>231</v>
      </c>
      <c r="D326" s="28" t="s">
        <v>232</v>
      </c>
      <c r="E326" s="28" t="s">
        <v>191</v>
      </c>
      <c r="F326" s="28" t="str">
        <f t="shared" si="16"/>
        <v>Calendar Year</v>
      </c>
      <c r="G326" s="28" t="str">
        <f>VLOOKUP(C326,'2023 Muniinfo'!$A$2:$E$566,5,FALSE)</f>
        <v/>
      </c>
    </row>
    <row r="327" spans="1:7" x14ac:dyDescent="0.25">
      <c r="A327" s="28" t="str">
        <f t="shared" si="15"/>
        <v>Morris Plains Borough, Morris County</v>
      </c>
      <c r="B327" s="28">
        <f t="shared" si="17"/>
        <v>326</v>
      </c>
      <c r="C327" s="28" t="s">
        <v>790</v>
      </c>
      <c r="D327" s="28" t="s">
        <v>791</v>
      </c>
      <c r="E327" s="28" t="s">
        <v>747</v>
      </c>
      <c r="F327" s="28" t="str">
        <f t="shared" si="16"/>
        <v>Calendar Year</v>
      </c>
      <c r="G327" s="28" t="str">
        <f>VLOOKUP(C327,'2023 Muniinfo'!$A$2:$E$566,5,FALSE)</f>
        <v/>
      </c>
    </row>
    <row r="328" spans="1:7" x14ac:dyDescent="0.25">
      <c r="A328" s="28" t="str">
        <f t="shared" si="15"/>
        <v>Morris Township, Morris County</v>
      </c>
      <c r="B328" s="28">
        <f t="shared" si="17"/>
        <v>327</v>
      </c>
      <c r="C328" s="28" t="s">
        <v>788</v>
      </c>
      <c r="D328" s="28" t="s">
        <v>789</v>
      </c>
      <c r="E328" s="28" t="s">
        <v>747</v>
      </c>
      <c r="F328" s="28" t="str">
        <f t="shared" si="16"/>
        <v>Calendar Year</v>
      </c>
      <c r="G328" s="28" t="str">
        <f>VLOOKUP(C328,'2023 Muniinfo'!$A$2:$E$566,5,FALSE)</f>
        <v/>
      </c>
    </row>
    <row r="329" spans="1:7" x14ac:dyDescent="0.25">
      <c r="A329" s="28" t="str">
        <f t="shared" si="15"/>
        <v>Morristown Town, Morris County</v>
      </c>
      <c r="B329" s="28">
        <f t="shared" si="17"/>
        <v>328</v>
      </c>
      <c r="C329" s="28" t="s">
        <v>792</v>
      </c>
      <c r="D329" s="28" t="s">
        <v>793</v>
      </c>
      <c r="E329" s="28" t="s">
        <v>747</v>
      </c>
      <c r="F329" s="28" t="str">
        <f t="shared" si="16"/>
        <v>Calendar Year</v>
      </c>
      <c r="G329" s="28" t="str">
        <f>VLOOKUP(C329,'2023 Muniinfo'!$A$2:$E$566,5,FALSE)</f>
        <v/>
      </c>
    </row>
    <row r="330" spans="1:7" x14ac:dyDescent="0.25">
      <c r="A330" s="28" t="str">
        <f t="shared" si="15"/>
        <v>Mount Arlington Borough, Morris County</v>
      </c>
      <c r="B330" s="28">
        <f t="shared" si="17"/>
        <v>329</v>
      </c>
      <c r="C330" s="28" t="s">
        <v>796</v>
      </c>
      <c r="D330" s="28" t="s">
        <v>797</v>
      </c>
      <c r="E330" s="28" t="s">
        <v>747</v>
      </c>
      <c r="F330" s="28" t="str">
        <f t="shared" si="16"/>
        <v>Calendar Year</v>
      </c>
      <c r="G330" s="28" t="str">
        <f>VLOOKUP(C330,'2023 Muniinfo'!$A$2:$E$566,5,FALSE)</f>
        <v/>
      </c>
    </row>
    <row r="331" spans="1:7" x14ac:dyDescent="0.25">
      <c r="A331" s="28" t="str">
        <f t="shared" si="15"/>
        <v>Mount Ephraim Borough, Camden County</v>
      </c>
      <c r="B331" s="28">
        <f t="shared" si="17"/>
        <v>330</v>
      </c>
      <c r="C331" s="28" t="s">
        <v>317</v>
      </c>
      <c r="D331" s="28" t="s">
        <v>1136</v>
      </c>
      <c r="E331" s="28" t="s">
        <v>270</v>
      </c>
      <c r="F331" s="28" t="str">
        <f t="shared" si="16"/>
        <v>Calendar Year</v>
      </c>
      <c r="G331" s="28" t="str">
        <f>VLOOKUP(C331,'2023 Muniinfo'!$A$2:$E$566,5,FALSE)</f>
        <v/>
      </c>
    </row>
    <row r="332" spans="1:7" x14ac:dyDescent="0.25">
      <c r="A332" s="28" t="str">
        <f t="shared" si="15"/>
        <v>Mount Holly Township, Burlington County</v>
      </c>
      <c r="B332" s="28">
        <f t="shared" si="17"/>
        <v>331</v>
      </c>
      <c r="C332" s="28" t="s">
        <v>233</v>
      </c>
      <c r="D332" s="28" t="s">
        <v>234</v>
      </c>
      <c r="E332" s="28" t="s">
        <v>191</v>
      </c>
      <c r="F332" s="28" t="str">
        <f t="shared" si="16"/>
        <v>Calendar Year</v>
      </c>
      <c r="G332" s="28" t="str">
        <f>VLOOKUP(C332,'2023 Muniinfo'!$A$2:$E$566,5,FALSE)</f>
        <v/>
      </c>
    </row>
    <row r="333" spans="1:7" x14ac:dyDescent="0.25">
      <c r="A333" s="28" t="str">
        <f t="shared" si="15"/>
        <v>Mount Laurel Township, Burlington County</v>
      </c>
      <c r="B333" s="28">
        <f t="shared" si="17"/>
        <v>332</v>
      </c>
      <c r="C333" s="28" t="s">
        <v>235</v>
      </c>
      <c r="D333" s="28" t="s">
        <v>236</v>
      </c>
      <c r="E333" s="28" t="s">
        <v>191</v>
      </c>
      <c r="F333" s="28" t="str">
        <f t="shared" si="16"/>
        <v>Calendar Year</v>
      </c>
      <c r="G333" s="28" t="str">
        <f>VLOOKUP(C333,'2023 Muniinfo'!$A$2:$E$566,5,FALSE)</f>
        <v/>
      </c>
    </row>
    <row r="334" spans="1:7" x14ac:dyDescent="0.25">
      <c r="A334" s="28" t="str">
        <f t="shared" si="15"/>
        <v>Mount Olive Township, Morris County</v>
      </c>
      <c r="B334" s="28">
        <f t="shared" si="17"/>
        <v>333</v>
      </c>
      <c r="C334" s="28" t="s">
        <v>798</v>
      </c>
      <c r="D334" s="28" t="s">
        <v>799</v>
      </c>
      <c r="E334" s="28" t="s">
        <v>747</v>
      </c>
      <c r="F334" s="28" t="str">
        <f t="shared" si="16"/>
        <v>Calendar Year</v>
      </c>
      <c r="G334" s="28" t="str">
        <f>VLOOKUP(C334,'2023 Muniinfo'!$A$2:$E$566,5,FALSE)</f>
        <v/>
      </c>
    </row>
    <row r="335" spans="1:7" x14ac:dyDescent="0.25">
      <c r="A335" s="28" t="str">
        <f t="shared" si="15"/>
        <v>Mountain Lakes Borough, Morris County</v>
      </c>
      <c r="B335" s="28">
        <f t="shared" si="17"/>
        <v>334</v>
      </c>
      <c r="C335" s="28" t="s">
        <v>794</v>
      </c>
      <c r="D335" s="28" t="s">
        <v>795</v>
      </c>
      <c r="E335" s="28" t="s">
        <v>747</v>
      </c>
      <c r="F335" s="28" t="str">
        <f t="shared" si="16"/>
        <v>Calendar Year</v>
      </c>
      <c r="G335" s="28" t="str">
        <f>VLOOKUP(C335,'2023 Muniinfo'!$A$2:$E$566,5,FALSE)</f>
        <v/>
      </c>
    </row>
    <row r="336" spans="1:7" x14ac:dyDescent="0.25">
      <c r="A336" s="28" t="str">
        <f t="shared" si="15"/>
        <v>Mountainside Borough, Union County</v>
      </c>
      <c r="B336" s="28">
        <f t="shared" si="17"/>
        <v>335</v>
      </c>
      <c r="C336" s="28" t="s">
        <v>1063</v>
      </c>
      <c r="D336" s="28" t="s">
        <v>1064</v>
      </c>
      <c r="E336" s="28" t="s">
        <v>1046</v>
      </c>
      <c r="F336" s="28" t="str">
        <f t="shared" si="16"/>
        <v>Calendar Year</v>
      </c>
      <c r="G336" s="28" t="str">
        <f>VLOOKUP(C336,'2023 Muniinfo'!$A$2:$E$566,5,FALSE)</f>
        <v/>
      </c>
    </row>
    <row r="337" spans="1:7" x14ac:dyDescent="0.25">
      <c r="A337" s="28" t="str">
        <f t="shared" si="15"/>
        <v>Mullica Township, Atlantic County</v>
      </c>
      <c r="B337" s="28">
        <f t="shared" si="17"/>
        <v>336</v>
      </c>
      <c r="C337" s="28" t="s">
        <v>35</v>
      </c>
      <c r="D337" s="28" t="s">
        <v>1134</v>
      </c>
      <c r="E337" s="28" t="s">
        <v>6</v>
      </c>
      <c r="F337" s="28" t="str">
        <f t="shared" si="16"/>
        <v>Calendar Year</v>
      </c>
      <c r="G337" s="28" t="str">
        <f>VLOOKUP(C337,'2023 Muniinfo'!$A$2:$E$566,5,FALSE)</f>
        <v/>
      </c>
    </row>
    <row r="338" spans="1:7" x14ac:dyDescent="0.25">
      <c r="A338" s="28" t="str">
        <f t="shared" si="15"/>
        <v>National Park Borough, Gloucester County</v>
      </c>
      <c r="B338" s="28">
        <f t="shared" si="17"/>
        <v>337</v>
      </c>
      <c r="C338" s="28" t="s">
        <v>466</v>
      </c>
      <c r="D338" s="28" t="s">
        <v>467</v>
      </c>
      <c r="E338" s="28" t="s">
        <v>446</v>
      </c>
      <c r="F338" s="28" t="str">
        <f t="shared" si="16"/>
        <v>Calendar Year</v>
      </c>
      <c r="G338" s="28" t="str">
        <f>VLOOKUP(C338,'2023 Muniinfo'!$A$2:$E$566,5,FALSE)</f>
        <v/>
      </c>
    </row>
    <row r="339" spans="1:7" x14ac:dyDescent="0.25">
      <c r="A339" s="28" t="str">
        <f t="shared" si="15"/>
        <v>Neptune City Borough, Monmouth County</v>
      </c>
      <c r="B339" s="28">
        <f t="shared" si="17"/>
        <v>338</v>
      </c>
      <c r="C339" s="28" t="s">
        <v>707</v>
      </c>
      <c r="D339" s="28" t="s">
        <v>708</v>
      </c>
      <c r="E339" s="28" t="s">
        <v>640</v>
      </c>
      <c r="F339" s="28" t="str">
        <f t="shared" si="16"/>
        <v>Calendar Year</v>
      </c>
      <c r="G339" s="28" t="str">
        <f>VLOOKUP(C339,'2023 Muniinfo'!$A$2:$E$566,5,FALSE)</f>
        <v/>
      </c>
    </row>
    <row r="340" spans="1:7" x14ac:dyDescent="0.25">
      <c r="A340" s="28" t="str">
        <f t="shared" si="15"/>
        <v>Neptune Township, Monmouth County</v>
      </c>
      <c r="B340" s="28">
        <f t="shared" si="17"/>
        <v>339</v>
      </c>
      <c r="C340" s="28" t="s">
        <v>705</v>
      </c>
      <c r="D340" s="28" t="s">
        <v>706</v>
      </c>
      <c r="E340" s="28" t="s">
        <v>640</v>
      </c>
      <c r="F340" s="28" t="str">
        <f t="shared" si="16"/>
        <v>Calendar Year</v>
      </c>
      <c r="G340" s="28" t="str">
        <f>VLOOKUP(C340,'2023 Muniinfo'!$A$2:$E$566,5,FALSE)</f>
        <v/>
      </c>
    </row>
    <row r="341" spans="1:7" x14ac:dyDescent="0.25">
      <c r="A341" s="28" t="str">
        <f t="shared" si="15"/>
        <v>Netcong Borough, Morris County</v>
      </c>
      <c r="B341" s="28">
        <f t="shared" si="17"/>
        <v>340</v>
      </c>
      <c r="C341" s="28" t="s">
        <v>800</v>
      </c>
      <c r="D341" s="28" t="s">
        <v>801</v>
      </c>
      <c r="E341" s="28" t="s">
        <v>747</v>
      </c>
      <c r="F341" s="28" t="str">
        <f t="shared" si="16"/>
        <v>Calendar Year</v>
      </c>
      <c r="G341" s="28" t="str">
        <f>VLOOKUP(C341,'2023 Muniinfo'!$A$2:$E$566,5,FALSE)</f>
        <v/>
      </c>
    </row>
    <row r="342" spans="1:7" x14ac:dyDescent="0.25">
      <c r="A342" s="28" t="str">
        <f t="shared" si="15"/>
        <v>New Brunswick City, Middlesex County</v>
      </c>
      <c r="B342" s="28">
        <f t="shared" si="17"/>
        <v>341</v>
      </c>
      <c r="C342" s="28" t="s">
        <v>614</v>
      </c>
      <c r="D342" s="28" t="s">
        <v>615</v>
      </c>
      <c r="E342" s="28" t="s">
        <v>590</v>
      </c>
      <c r="F342" s="28" t="str">
        <f t="shared" si="16"/>
        <v>Calendar Year</v>
      </c>
      <c r="G342" s="28" t="str">
        <f>VLOOKUP(C342,'2023 Muniinfo'!$A$2:$E$566,5,FALSE)</f>
        <v/>
      </c>
    </row>
    <row r="343" spans="1:7" x14ac:dyDescent="0.25">
      <c r="A343" s="28" t="str">
        <f t="shared" si="15"/>
        <v>New Hanover Township, Burlington County</v>
      </c>
      <c r="B343" s="28">
        <f t="shared" si="17"/>
        <v>342</v>
      </c>
      <c r="C343" s="28" t="s">
        <v>237</v>
      </c>
      <c r="D343" s="28" t="s">
        <v>238</v>
      </c>
      <c r="E343" s="28" t="s">
        <v>191</v>
      </c>
      <c r="F343" s="28" t="str">
        <f t="shared" si="16"/>
        <v>Calendar Year</v>
      </c>
      <c r="G343" s="28" t="str">
        <f>VLOOKUP(C343,'2023 Muniinfo'!$A$2:$E$566,5,FALSE)</f>
        <v/>
      </c>
    </row>
    <row r="344" spans="1:7" x14ac:dyDescent="0.25">
      <c r="A344" s="28" t="str">
        <f t="shared" si="15"/>
        <v>New Milford Borough, Bergen County</v>
      </c>
      <c r="B344" s="28">
        <f t="shared" si="17"/>
        <v>343</v>
      </c>
      <c r="C344" s="28" t="s">
        <v>123</v>
      </c>
      <c r="D344" s="28" t="s">
        <v>124</v>
      </c>
      <c r="E344" s="28" t="s">
        <v>50</v>
      </c>
      <c r="F344" s="28" t="str">
        <f t="shared" si="16"/>
        <v>Calendar Year</v>
      </c>
      <c r="G344" s="28" t="str">
        <f>VLOOKUP(C344,'2023 Muniinfo'!$A$2:$E$566,5,FALSE)</f>
        <v/>
      </c>
    </row>
    <row r="345" spans="1:7" x14ac:dyDescent="0.25">
      <c r="A345" s="28" t="str">
        <f t="shared" si="15"/>
        <v>New Providence Borough, Union County</v>
      </c>
      <c r="B345" s="28">
        <f t="shared" si="17"/>
        <v>344</v>
      </c>
      <c r="C345" s="28" t="s">
        <v>1065</v>
      </c>
      <c r="D345" s="28" t="s">
        <v>1066</v>
      </c>
      <c r="E345" s="28" t="s">
        <v>1046</v>
      </c>
      <c r="F345" s="28" t="str">
        <f t="shared" si="16"/>
        <v>Calendar Year</v>
      </c>
      <c r="G345" s="28" t="str">
        <f>VLOOKUP(C345,'2023 Muniinfo'!$A$2:$E$566,5,FALSE)</f>
        <v/>
      </c>
    </row>
    <row r="346" spans="1:7" x14ac:dyDescent="0.25">
      <c r="A346" s="28" t="str">
        <f t="shared" si="15"/>
        <v>Newark City, Essex County</v>
      </c>
      <c r="B346" s="28">
        <f t="shared" si="17"/>
        <v>345</v>
      </c>
      <c r="C346" s="28" t="s">
        <v>426</v>
      </c>
      <c r="D346" s="28" t="s">
        <v>427</v>
      </c>
      <c r="E346" s="28" t="s">
        <v>403</v>
      </c>
      <c r="F346" s="28" t="str">
        <f t="shared" si="16"/>
        <v>Calendar Year</v>
      </c>
      <c r="G346" s="28" t="str">
        <f>VLOOKUP(C346,'2023 Muniinfo'!$A$2:$E$566,5,FALSE)</f>
        <v/>
      </c>
    </row>
    <row r="347" spans="1:7" x14ac:dyDescent="0.25">
      <c r="A347" s="28" t="str">
        <f t="shared" si="15"/>
        <v>Newfield Borough, Gloucester County</v>
      </c>
      <c r="B347" s="28">
        <f t="shared" si="17"/>
        <v>346</v>
      </c>
      <c r="C347" s="28" t="s">
        <v>468</v>
      </c>
      <c r="D347" s="28" t="s">
        <v>469</v>
      </c>
      <c r="E347" s="28" t="s">
        <v>446</v>
      </c>
      <c r="F347" s="28" t="str">
        <f t="shared" si="16"/>
        <v>Calendar Year</v>
      </c>
      <c r="G347" s="28" t="str">
        <f>VLOOKUP(C347,'2023 Muniinfo'!$A$2:$E$566,5,FALSE)</f>
        <v/>
      </c>
    </row>
    <row r="348" spans="1:7" x14ac:dyDescent="0.25">
      <c r="A348" s="28" t="str">
        <f t="shared" si="15"/>
        <v>Newton Town, Sussex County</v>
      </c>
      <c r="B348" s="28">
        <f t="shared" si="17"/>
        <v>347</v>
      </c>
      <c r="C348" s="28" t="s">
        <v>1024</v>
      </c>
      <c r="D348" s="28" t="s">
        <v>1025</v>
      </c>
      <c r="E348" s="28" t="s">
        <v>997</v>
      </c>
      <c r="F348" s="28" t="str">
        <f t="shared" si="16"/>
        <v>Calendar Year</v>
      </c>
      <c r="G348" s="28" t="str">
        <f>VLOOKUP(C348,'2023 Muniinfo'!$A$2:$E$566,5,FALSE)</f>
        <v/>
      </c>
    </row>
    <row r="349" spans="1:7" x14ac:dyDescent="0.25">
      <c r="A349" s="28" t="str">
        <f t="shared" si="15"/>
        <v>North Arlington Borough, Bergen County</v>
      </c>
      <c r="B349" s="28">
        <f t="shared" si="17"/>
        <v>348</v>
      </c>
      <c r="C349" s="28" t="s">
        <v>125</v>
      </c>
      <c r="D349" s="28" t="s">
        <v>126</v>
      </c>
      <c r="E349" s="28" t="s">
        <v>50</v>
      </c>
      <c r="F349" s="28" t="str">
        <f t="shared" si="16"/>
        <v>Calendar Year</v>
      </c>
      <c r="G349" s="28" t="str">
        <f>VLOOKUP(C349,'2023 Muniinfo'!$A$2:$E$566,5,FALSE)</f>
        <v/>
      </c>
    </row>
    <row r="350" spans="1:7" x14ac:dyDescent="0.25">
      <c r="A350" s="28" t="str">
        <f t="shared" si="15"/>
        <v>North Bergen Township, Hudson County</v>
      </c>
      <c r="B350" s="28">
        <f t="shared" si="17"/>
        <v>349</v>
      </c>
      <c r="C350" s="28" t="s">
        <v>505</v>
      </c>
      <c r="D350" s="28" t="s">
        <v>506</v>
      </c>
      <c r="E350" s="28" t="s">
        <v>493</v>
      </c>
      <c r="F350" s="28" t="str">
        <f t="shared" si="16"/>
        <v>Calendar Year</v>
      </c>
      <c r="G350" s="28" t="str">
        <f>VLOOKUP(C350,'2023 Muniinfo'!$A$2:$E$566,5,FALSE)</f>
        <v/>
      </c>
    </row>
    <row r="351" spans="1:7" x14ac:dyDescent="0.25">
      <c r="A351" s="28" t="str">
        <f t="shared" si="15"/>
        <v>North Brunswick Township, Middlesex County</v>
      </c>
      <c r="B351" s="28">
        <f t="shared" si="17"/>
        <v>350</v>
      </c>
      <c r="C351" s="28" t="s">
        <v>616</v>
      </c>
      <c r="D351" s="28" t="s">
        <v>617</v>
      </c>
      <c r="E351" s="28" t="s">
        <v>590</v>
      </c>
      <c r="F351" s="28" t="str">
        <f t="shared" si="16"/>
        <v>State Fiscal Year</v>
      </c>
      <c r="G351" s="28" t="str">
        <f>VLOOKUP(C351,'2023 Muniinfo'!$A$2:$E$566,5,FALSE)</f>
        <v>S</v>
      </c>
    </row>
    <row r="352" spans="1:7" x14ac:dyDescent="0.25">
      <c r="A352" s="28" t="str">
        <f t="shared" si="15"/>
        <v>North Caldwell Borough, Essex County</v>
      </c>
      <c r="B352" s="28">
        <f t="shared" si="17"/>
        <v>351</v>
      </c>
      <c r="C352" s="28" t="s">
        <v>428</v>
      </c>
      <c r="D352" s="28" t="s">
        <v>429</v>
      </c>
      <c r="E352" s="28" t="s">
        <v>403</v>
      </c>
      <c r="F352" s="28" t="str">
        <f t="shared" si="16"/>
        <v>Calendar Year</v>
      </c>
      <c r="G352" s="28" t="str">
        <f>VLOOKUP(C352,'2023 Muniinfo'!$A$2:$E$566,5,FALSE)</f>
        <v/>
      </c>
    </row>
    <row r="353" spans="1:7" x14ac:dyDescent="0.25">
      <c r="A353" s="28" t="str">
        <f t="shared" si="15"/>
        <v>North Haledon Borough, Passaic County</v>
      </c>
      <c r="B353" s="28">
        <f t="shared" si="17"/>
        <v>352</v>
      </c>
      <c r="C353" s="28" t="s">
        <v>900</v>
      </c>
      <c r="D353" s="28" t="s">
        <v>901</v>
      </c>
      <c r="E353" s="28" t="s">
        <v>891</v>
      </c>
      <c r="F353" s="28" t="str">
        <f t="shared" si="16"/>
        <v>Calendar Year</v>
      </c>
      <c r="G353" s="28" t="str">
        <f>VLOOKUP(C353,'2023 Muniinfo'!$A$2:$E$566,5,FALSE)</f>
        <v/>
      </c>
    </row>
    <row r="354" spans="1:7" x14ac:dyDescent="0.25">
      <c r="A354" s="28" t="str">
        <f t="shared" si="15"/>
        <v>North Hanover Township, Burlington County</v>
      </c>
      <c r="B354" s="28">
        <f t="shared" si="17"/>
        <v>353</v>
      </c>
      <c r="C354" s="28" t="s">
        <v>239</v>
      </c>
      <c r="D354" s="28" t="s">
        <v>240</v>
      </c>
      <c r="E354" s="28" t="s">
        <v>191</v>
      </c>
      <c r="F354" s="28" t="str">
        <f t="shared" si="16"/>
        <v>Calendar Year</v>
      </c>
      <c r="G354" s="28" t="str">
        <f>VLOOKUP(C354,'2023 Muniinfo'!$A$2:$E$566,5,FALSE)</f>
        <v/>
      </c>
    </row>
    <row r="355" spans="1:7" x14ac:dyDescent="0.25">
      <c r="A355" s="28" t="str">
        <f t="shared" si="15"/>
        <v>North Plainfield Borough, Somerset County</v>
      </c>
      <c r="B355" s="28">
        <f t="shared" si="17"/>
        <v>354</v>
      </c>
      <c r="C355" s="28" t="s">
        <v>979</v>
      </c>
      <c r="D355" s="28" t="s">
        <v>980</v>
      </c>
      <c r="E355" s="28" t="s">
        <v>955</v>
      </c>
      <c r="F355" s="28" t="str">
        <f t="shared" si="16"/>
        <v>Calendar Year</v>
      </c>
      <c r="G355" s="28" t="str">
        <f>VLOOKUP(C355,'2023 Muniinfo'!$A$2:$E$566,5,FALSE)</f>
        <v/>
      </c>
    </row>
    <row r="356" spans="1:7" x14ac:dyDescent="0.25">
      <c r="A356" s="28" t="str">
        <f t="shared" si="15"/>
        <v>North Wildwood City, Cape May County</v>
      </c>
      <c r="B356" s="28">
        <f t="shared" si="17"/>
        <v>355</v>
      </c>
      <c r="C356" s="28" t="s">
        <v>353</v>
      </c>
      <c r="D356" s="28" t="s">
        <v>354</v>
      </c>
      <c r="E356" s="28" t="s">
        <v>342</v>
      </c>
      <c r="F356" s="28" t="str">
        <f t="shared" si="16"/>
        <v>Calendar Year</v>
      </c>
      <c r="G356" s="28" t="str">
        <f>VLOOKUP(C356,'2023 Muniinfo'!$A$2:$E$566,5,FALSE)</f>
        <v/>
      </c>
    </row>
    <row r="357" spans="1:7" x14ac:dyDescent="0.25">
      <c r="A357" s="28" t="str">
        <f t="shared" si="15"/>
        <v>Northfield City, Atlantic County</v>
      </c>
      <c r="B357" s="28">
        <f t="shared" si="17"/>
        <v>356</v>
      </c>
      <c r="C357" s="28" t="s">
        <v>36</v>
      </c>
      <c r="D357" s="28" t="s">
        <v>37</v>
      </c>
      <c r="E357" s="28" t="s">
        <v>6</v>
      </c>
      <c r="F357" s="28" t="str">
        <f t="shared" si="16"/>
        <v>Calendar Year</v>
      </c>
      <c r="G357" s="28" t="str">
        <f>VLOOKUP(C357,'2023 Muniinfo'!$A$2:$E$566,5,FALSE)</f>
        <v/>
      </c>
    </row>
    <row r="358" spans="1:7" x14ac:dyDescent="0.25">
      <c r="A358" s="28" t="str">
        <f t="shared" si="15"/>
        <v>Northvale Borough, Bergen County</v>
      </c>
      <c r="B358" s="28">
        <f t="shared" si="17"/>
        <v>357</v>
      </c>
      <c r="C358" s="28" t="s">
        <v>127</v>
      </c>
      <c r="D358" s="28" t="s">
        <v>128</v>
      </c>
      <c r="E358" s="28" t="s">
        <v>50</v>
      </c>
      <c r="F358" s="28" t="str">
        <f t="shared" si="16"/>
        <v>Calendar Year</v>
      </c>
      <c r="G358" s="28" t="str">
        <f>VLOOKUP(C358,'2023 Muniinfo'!$A$2:$E$566,5,FALSE)</f>
        <v/>
      </c>
    </row>
    <row r="359" spans="1:7" x14ac:dyDescent="0.25">
      <c r="A359" s="28" t="str">
        <f t="shared" si="15"/>
        <v>Norwood Borough, Bergen County</v>
      </c>
      <c r="B359" s="28">
        <f t="shared" si="17"/>
        <v>358</v>
      </c>
      <c r="C359" s="28" t="s">
        <v>129</v>
      </c>
      <c r="D359" s="28" t="s">
        <v>130</v>
      </c>
      <c r="E359" s="28" t="s">
        <v>50</v>
      </c>
      <c r="F359" s="28" t="str">
        <f t="shared" si="16"/>
        <v>Calendar Year</v>
      </c>
      <c r="G359" s="28" t="str">
        <f>VLOOKUP(C359,'2023 Muniinfo'!$A$2:$E$566,5,FALSE)</f>
        <v/>
      </c>
    </row>
    <row r="360" spans="1:7" x14ac:dyDescent="0.25">
      <c r="A360" s="28" t="str">
        <f t="shared" si="15"/>
        <v>Nutley Township, Essex County</v>
      </c>
      <c r="B360" s="28">
        <f t="shared" si="17"/>
        <v>359</v>
      </c>
      <c r="C360" s="28" t="s">
        <v>430</v>
      </c>
      <c r="D360" s="28" t="s">
        <v>431</v>
      </c>
      <c r="E360" s="28" t="s">
        <v>403</v>
      </c>
      <c r="F360" s="28" t="str">
        <f t="shared" si="16"/>
        <v>Calendar Year</v>
      </c>
      <c r="G360" s="28" t="str">
        <f>VLOOKUP(C360,'2023 Muniinfo'!$A$2:$E$566,5,FALSE)</f>
        <v/>
      </c>
    </row>
    <row r="361" spans="1:7" x14ac:dyDescent="0.25">
      <c r="A361" s="28" t="str">
        <f t="shared" si="15"/>
        <v>Oakland Borough, Bergen County</v>
      </c>
      <c r="B361" s="28">
        <f t="shared" si="17"/>
        <v>360</v>
      </c>
      <c r="C361" s="28" t="s">
        <v>131</v>
      </c>
      <c r="D361" s="28" t="s">
        <v>132</v>
      </c>
      <c r="E361" s="28" t="s">
        <v>50</v>
      </c>
      <c r="F361" s="28" t="str">
        <f t="shared" si="16"/>
        <v>Calendar Year</v>
      </c>
      <c r="G361" s="28" t="str">
        <f>VLOOKUP(C361,'2023 Muniinfo'!$A$2:$E$566,5,FALSE)</f>
        <v/>
      </c>
    </row>
    <row r="362" spans="1:7" x14ac:dyDescent="0.25">
      <c r="A362" s="28" t="str">
        <f t="shared" si="15"/>
        <v>Oaklyn Borough, Camden County</v>
      </c>
      <c r="B362" s="28">
        <f t="shared" si="17"/>
        <v>361</v>
      </c>
      <c r="C362" s="28" t="s">
        <v>318</v>
      </c>
      <c r="D362" s="28" t="s">
        <v>319</v>
      </c>
      <c r="E362" s="28" t="s">
        <v>270</v>
      </c>
      <c r="F362" s="28" t="str">
        <f t="shared" si="16"/>
        <v>Calendar Year</v>
      </c>
      <c r="G362" s="28" t="str">
        <f>VLOOKUP(C362,'2023 Muniinfo'!$A$2:$E$566,5,FALSE)</f>
        <v/>
      </c>
    </row>
    <row r="363" spans="1:7" x14ac:dyDescent="0.25">
      <c r="A363" s="28" t="str">
        <f t="shared" si="15"/>
        <v>Ocean City, Cape May County</v>
      </c>
      <c r="B363" s="28">
        <f t="shared" si="17"/>
        <v>362</v>
      </c>
      <c r="C363" s="28" t="s">
        <v>355</v>
      </c>
      <c r="D363" s="28" t="s">
        <v>1137</v>
      </c>
      <c r="E363" s="28" t="s">
        <v>342</v>
      </c>
      <c r="F363" s="28" t="str">
        <f t="shared" si="16"/>
        <v>Calendar Year</v>
      </c>
      <c r="G363" s="28" t="str">
        <f>VLOOKUP(C363,'2023 Muniinfo'!$A$2:$E$566,5,FALSE)</f>
        <v/>
      </c>
    </row>
    <row r="364" spans="1:7" x14ac:dyDescent="0.25">
      <c r="A364" s="28" t="str">
        <f t="shared" si="15"/>
        <v>Ocean Gate Borough, Ocean County</v>
      </c>
      <c r="B364" s="28">
        <f t="shared" si="17"/>
        <v>363</v>
      </c>
      <c r="C364" s="28" t="s">
        <v>863</v>
      </c>
      <c r="D364" s="28" t="s">
        <v>864</v>
      </c>
      <c r="E364" s="28" t="s">
        <v>825</v>
      </c>
      <c r="F364" s="28" t="str">
        <f t="shared" si="16"/>
        <v>Calendar Year</v>
      </c>
      <c r="G364" s="28" t="str">
        <f>VLOOKUP(C364,'2023 Muniinfo'!$A$2:$E$566,5,FALSE)</f>
        <v/>
      </c>
    </row>
    <row r="365" spans="1:7" x14ac:dyDescent="0.25">
      <c r="A365" s="28" t="str">
        <f t="shared" si="15"/>
        <v>Ocean Township, Monmouth County</v>
      </c>
      <c r="B365" s="28">
        <f t="shared" si="17"/>
        <v>364</v>
      </c>
      <c r="C365" s="28" t="s">
        <v>711</v>
      </c>
      <c r="D365" s="28" t="s">
        <v>712</v>
      </c>
      <c r="E365" s="28" t="s">
        <v>640</v>
      </c>
      <c r="F365" s="28" t="str">
        <f t="shared" si="16"/>
        <v>Calendar Year</v>
      </c>
      <c r="G365" s="28" t="str">
        <f>VLOOKUP(C365,'2023 Muniinfo'!$A$2:$E$566,5,FALSE)</f>
        <v/>
      </c>
    </row>
    <row r="366" spans="1:7" x14ac:dyDescent="0.25">
      <c r="A366" s="28" t="str">
        <f t="shared" si="15"/>
        <v>Ocean Township, Ocean County</v>
      </c>
      <c r="B366" s="28">
        <f t="shared" si="17"/>
        <v>365</v>
      </c>
      <c r="C366" s="28" t="s">
        <v>862</v>
      </c>
      <c r="D366" s="28" t="s">
        <v>712</v>
      </c>
      <c r="E366" s="28" t="s">
        <v>825</v>
      </c>
      <c r="F366" s="28" t="str">
        <f t="shared" si="16"/>
        <v>Calendar Year</v>
      </c>
      <c r="G366" s="28" t="str">
        <f>VLOOKUP(C366,'2023 Muniinfo'!$A$2:$E$566,5,FALSE)</f>
        <v/>
      </c>
    </row>
    <row r="367" spans="1:7" x14ac:dyDescent="0.25">
      <c r="A367" s="28" t="str">
        <f t="shared" si="15"/>
        <v>Oceanport Borough, Monmouth County</v>
      </c>
      <c r="B367" s="28">
        <f t="shared" si="17"/>
        <v>366</v>
      </c>
      <c r="C367" s="28" t="s">
        <v>713</v>
      </c>
      <c r="D367" s="28" t="s">
        <v>714</v>
      </c>
      <c r="E367" s="28" t="s">
        <v>640</v>
      </c>
      <c r="F367" s="28" t="str">
        <f t="shared" si="16"/>
        <v>Calendar Year</v>
      </c>
      <c r="G367" s="28" t="str">
        <f>VLOOKUP(C367,'2023 Muniinfo'!$A$2:$E$566,5,FALSE)</f>
        <v/>
      </c>
    </row>
    <row r="368" spans="1:7" x14ac:dyDescent="0.25">
      <c r="A368" s="28" t="str">
        <f t="shared" si="15"/>
        <v>Ogdensburg Borough, Sussex County</v>
      </c>
      <c r="B368" s="28">
        <f t="shared" si="17"/>
        <v>367</v>
      </c>
      <c r="C368" s="28" t="s">
        <v>1026</v>
      </c>
      <c r="D368" s="28" t="s">
        <v>1027</v>
      </c>
      <c r="E368" s="28" t="s">
        <v>997</v>
      </c>
      <c r="F368" s="28" t="str">
        <f t="shared" si="16"/>
        <v>Calendar Year</v>
      </c>
      <c r="G368" s="28" t="str">
        <f>VLOOKUP(C368,'2023 Muniinfo'!$A$2:$E$566,5,FALSE)</f>
        <v/>
      </c>
    </row>
    <row r="369" spans="1:7" x14ac:dyDescent="0.25">
      <c r="A369" s="28" t="str">
        <f t="shared" si="15"/>
        <v>Old Bridge Township, Middlesex County</v>
      </c>
      <c r="B369" s="28">
        <f t="shared" si="17"/>
        <v>368</v>
      </c>
      <c r="C369" s="28" t="s">
        <v>605</v>
      </c>
      <c r="D369" s="28" t="s">
        <v>606</v>
      </c>
      <c r="E369" s="28" t="s">
        <v>590</v>
      </c>
      <c r="F369" s="28" t="str">
        <f t="shared" si="16"/>
        <v>Calendar Year</v>
      </c>
      <c r="G369" s="28" t="str">
        <f>VLOOKUP(C369,'2023 Muniinfo'!$A$2:$E$566,5,FALSE)</f>
        <v/>
      </c>
    </row>
    <row r="370" spans="1:7" x14ac:dyDescent="0.25">
      <c r="A370" s="28" t="str">
        <f t="shared" si="15"/>
        <v>Old Tappan Borough, Bergen County</v>
      </c>
      <c r="B370" s="28">
        <f t="shared" si="17"/>
        <v>369</v>
      </c>
      <c r="C370" s="28" t="s">
        <v>133</v>
      </c>
      <c r="D370" s="28" t="s">
        <v>134</v>
      </c>
      <c r="E370" s="28" t="s">
        <v>50</v>
      </c>
      <c r="F370" s="28" t="str">
        <f t="shared" si="16"/>
        <v>Calendar Year</v>
      </c>
      <c r="G370" s="28" t="str">
        <f>VLOOKUP(C370,'2023 Muniinfo'!$A$2:$E$566,5,FALSE)</f>
        <v/>
      </c>
    </row>
    <row r="371" spans="1:7" x14ac:dyDescent="0.25">
      <c r="A371" s="28" t="str">
        <f t="shared" si="15"/>
        <v>Oldmans Township, Salem County</v>
      </c>
      <c r="B371" s="28">
        <f t="shared" si="17"/>
        <v>370</v>
      </c>
      <c r="C371" s="28" t="s">
        <v>933</v>
      </c>
      <c r="D371" s="28" t="s">
        <v>934</v>
      </c>
      <c r="E371" s="28" t="s">
        <v>924</v>
      </c>
      <c r="F371" s="28" t="str">
        <f t="shared" si="16"/>
        <v>Calendar Year</v>
      </c>
      <c r="G371" s="28" t="str">
        <f>VLOOKUP(C371,'2023 Muniinfo'!$A$2:$E$566,5,FALSE)</f>
        <v/>
      </c>
    </row>
    <row r="372" spans="1:7" x14ac:dyDescent="0.25">
      <c r="A372" s="28" t="str">
        <f t="shared" si="15"/>
        <v>Oradell Borough, Bergen County</v>
      </c>
      <c r="B372" s="28">
        <f t="shared" si="17"/>
        <v>371</v>
      </c>
      <c r="C372" s="28" t="s">
        <v>135</v>
      </c>
      <c r="D372" s="28" t="s">
        <v>136</v>
      </c>
      <c r="E372" s="28" t="s">
        <v>50</v>
      </c>
      <c r="F372" s="28" t="str">
        <f t="shared" si="16"/>
        <v>Calendar Year</v>
      </c>
      <c r="G372" s="28" t="str">
        <f>VLOOKUP(C372,'2023 Muniinfo'!$A$2:$E$566,5,FALSE)</f>
        <v/>
      </c>
    </row>
    <row r="373" spans="1:7" x14ac:dyDescent="0.25">
      <c r="A373" s="28" t="str">
        <f t="shared" si="15"/>
        <v>Orange City, Essex County</v>
      </c>
      <c r="B373" s="28">
        <f t="shared" si="17"/>
        <v>372</v>
      </c>
      <c r="C373" s="28" t="s">
        <v>432</v>
      </c>
      <c r="D373" s="28" t="s">
        <v>433</v>
      </c>
      <c r="E373" s="28" t="s">
        <v>403</v>
      </c>
      <c r="F373" s="28" t="str">
        <f t="shared" si="16"/>
        <v>Calendar Year</v>
      </c>
      <c r="G373" s="28" t="str">
        <f>VLOOKUP(C373,'2023 Muniinfo'!$A$2:$E$566,5,FALSE)</f>
        <v/>
      </c>
    </row>
    <row r="374" spans="1:7" x14ac:dyDescent="0.25">
      <c r="A374" s="28" t="str">
        <f t="shared" si="15"/>
        <v>Oxford Township, Warren County</v>
      </c>
      <c r="B374" s="28">
        <f t="shared" si="17"/>
        <v>373</v>
      </c>
      <c r="C374" s="28" t="s">
        <v>1115</v>
      </c>
      <c r="D374" s="28" t="s">
        <v>1116</v>
      </c>
      <c r="E374" s="28" t="s">
        <v>1087</v>
      </c>
      <c r="F374" s="28" t="str">
        <f t="shared" si="16"/>
        <v>Calendar Year</v>
      </c>
      <c r="G374" s="28" t="str">
        <f>VLOOKUP(C374,'2023 Muniinfo'!$A$2:$E$566,5,FALSE)</f>
        <v/>
      </c>
    </row>
    <row r="375" spans="1:7" x14ac:dyDescent="0.25">
      <c r="A375" s="28" t="str">
        <f t="shared" si="15"/>
        <v>Palisades Park Borough, Bergen County</v>
      </c>
      <c r="B375" s="28">
        <f t="shared" si="17"/>
        <v>374</v>
      </c>
      <c r="C375" s="28" t="s">
        <v>137</v>
      </c>
      <c r="D375" s="28" t="s">
        <v>138</v>
      </c>
      <c r="E375" s="28" t="s">
        <v>50</v>
      </c>
      <c r="F375" s="28" t="str">
        <f t="shared" si="16"/>
        <v>Calendar Year</v>
      </c>
      <c r="G375" s="28" t="str">
        <f>VLOOKUP(C375,'2023 Muniinfo'!$A$2:$E$566,5,FALSE)</f>
        <v/>
      </c>
    </row>
    <row r="376" spans="1:7" x14ac:dyDescent="0.25">
      <c r="A376" s="28" t="str">
        <f t="shared" si="15"/>
        <v>Palmyra Borough, Burlington County</v>
      </c>
      <c r="B376" s="28">
        <f t="shared" si="17"/>
        <v>375</v>
      </c>
      <c r="C376" s="28" t="s">
        <v>241</v>
      </c>
      <c r="D376" s="28" t="s">
        <v>242</v>
      </c>
      <c r="E376" s="28" t="s">
        <v>191</v>
      </c>
      <c r="F376" s="28" t="str">
        <f t="shared" si="16"/>
        <v>Calendar Year</v>
      </c>
      <c r="G376" s="28" t="str">
        <f>VLOOKUP(C376,'2023 Muniinfo'!$A$2:$E$566,5,FALSE)</f>
        <v/>
      </c>
    </row>
    <row r="377" spans="1:7" x14ac:dyDescent="0.25">
      <c r="A377" s="28" t="str">
        <f t="shared" si="15"/>
        <v>Paramus Borough, Bergen County</v>
      </c>
      <c r="B377" s="28">
        <f t="shared" si="17"/>
        <v>376</v>
      </c>
      <c r="C377" s="28" t="s">
        <v>139</v>
      </c>
      <c r="D377" s="28" t="s">
        <v>140</v>
      </c>
      <c r="E377" s="28" t="s">
        <v>50</v>
      </c>
      <c r="F377" s="28" t="str">
        <f t="shared" si="16"/>
        <v>Calendar Year</v>
      </c>
      <c r="G377" s="28" t="str">
        <f>VLOOKUP(C377,'2023 Muniinfo'!$A$2:$E$566,5,FALSE)</f>
        <v/>
      </c>
    </row>
    <row r="378" spans="1:7" x14ac:dyDescent="0.25">
      <c r="A378" s="28" t="str">
        <f t="shared" si="15"/>
        <v>Park Ridge Borough, Bergen County</v>
      </c>
      <c r="B378" s="28">
        <f t="shared" si="17"/>
        <v>377</v>
      </c>
      <c r="C378" s="28" t="s">
        <v>141</v>
      </c>
      <c r="D378" s="28" t="s">
        <v>142</v>
      </c>
      <c r="E378" s="28" t="s">
        <v>50</v>
      </c>
      <c r="F378" s="28" t="str">
        <f t="shared" si="16"/>
        <v>Calendar Year</v>
      </c>
      <c r="G378" s="28" t="str">
        <f>VLOOKUP(C378,'2023 Muniinfo'!$A$2:$E$566,5,FALSE)</f>
        <v/>
      </c>
    </row>
    <row r="379" spans="1:7" x14ac:dyDescent="0.25">
      <c r="A379" s="28" t="str">
        <f t="shared" si="15"/>
        <v>Parsippany-Troy Hills Township, Morris County</v>
      </c>
      <c r="B379" s="28">
        <f t="shared" si="17"/>
        <v>378</v>
      </c>
      <c r="C379" s="28" t="s">
        <v>802</v>
      </c>
      <c r="D379" s="28" t="s">
        <v>803</v>
      </c>
      <c r="E379" s="28" t="s">
        <v>747</v>
      </c>
      <c r="F379" s="28" t="str">
        <f t="shared" si="16"/>
        <v>Calendar Year</v>
      </c>
      <c r="G379" s="28" t="str">
        <f>VLOOKUP(C379,'2023 Muniinfo'!$A$2:$E$566,5,FALSE)</f>
        <v/>
      </c>
    </row>
    <row r="380" spans="1:7" x14ac:dyDescent="0.25">
      <c r="A380" s="28" t="str">
        <f t="shared" si="15"/>
        <v>Passaic City, Passaic County</v>
      </c>
      <c r="B380" s="28">
        <f t="shared" si="17"/>
        <v>379</v>
      </c>
      <c r="C380" s="28" t="s">
        <v>902</v>
      </c>
      <c r="D380" s="28" t="s">
        <v>903</v>
      </c>
      <c r="E380" s="28" t="s">
        <v>891</v>
      </c>
      <c r="F380" s="28" t="str">
        <f t="shared" si="16"/>
        <v>Calendar Year</v>
      </c>
      <c r="G380" s="28" t="str">
        <f>VLOOKUP(C380,'2023 Muniinfo'!$A$2:$E$566,5,FALSE)</f>
        <v/>
      </c>
    </row>
    <row r="381" spans="1:7" x14ac:dyDescent="0.25">
      <c r="A381" s="28" t="str">
        <f t="shared" si="15"/>
        <v>Paterson City, Passaic County</v>
      </c>
      <c r="B381" s="28">
        <f t="shared" si="17"/>
        <v>380</v>
      </c>
      <c r="C381" s="28" t="s">
        <v>904</v>
      </c>
      <c r="D381" s="28" t="s">
        <v>905</v>
      </c>
      <c r="E381" s="28" t="s">
        <v>891</v>
      </c>
      <c r="F381" s="28" t="str">
        <f t="shared" si="16"/>
        <v>Calendar Year</v>
      </c>
      <c r="G381" s="28" t="str">
        <f>VLOOKUP(C381,'2023 Muniinfo'!$A$2:$E$566,5,FALSE)</f>
        <v/>
      </c>
    </row>
    <row r="382" spans="1:7" x14ac:dyDescent="0.25">
      <c r="A382" s="28" t="str">
        <f t="shared" si="15"/>
        <v>Paulsboro Borough, Gloucester County</v>
      </c>
      <c r="B382" s="28">
        <f t="shared" si="17"/>
        <v>381</v>
      </c>
      <c r="C382" s="28" t="s">
        <v>470</v>
      </c>
      <c r="D382" s="28" t="s">
        <v>471</v>
      </c>
      <c r="E382" s="28" t="s">
        <v>446</v>
      </c>
      <c r="F382" s="28" t="str">
        <f t="shared" si="16"/>
        <v>Calendar Year</v>
      </c>
      <c r="G382" s="28" t="str">
        <f>VLOOKUP(C382,'2023 Muniinfo'!$A$2:$E$566,5,FALSE)</f>
        <v/>
      </c>
    </row>
    <row r="383" spans="1:7" x14ac:dyDescent="0.25">
      <c r="A383" s="28" t="str">
        <f t="shared" si="15"/>
        <v>Peapack-Gladstone Borough, Somerset County</v>
      </c>
      <c r="B383" s="28">
        <f t="shared" si="17"/>
        <v>382</v>
      </c>
      <c r="C383" s="28" t="s">
        <v>981</v>
      </c>
      <c r="D383" s="28" t="s">
        <v>982</v>
      </c>
      <c r="E383" s="28" t="s">
        <v>955</v>
      </c>
      <c r="F383" s="28" t="str">
        <f t="shared" si="16"/>
        <v>Calendar Year</v>
      </c>
      <c r="G383" s="28" t="str">
        <f>VLOOKUP(C383,'2023 Muniinfo'!$A$2:$E$566,5,FALSE)</f>
        <v/>
      </c>
    </row>
    <row r="384" spans="1:7" x14ac:dyDescent="0.25">
      <c r="A384" s="28" t="str">
        <f t="shared" si="15"/>
        <v>Pemberton Borough, Burlington County</v>
      </c>
      <c r="B384" s="28">
        <f t="shared" si="17"/>
        <v>383</v>
      </c>
      <c r="C384" s="28" t="s">
        <v>243</v>
      </c>
      <c r="D384" s="28" t="s">
        <v>244</v>
      </c>
      <c r="E384" s="28" t="s">
        <v>191</v>
      </c>
      <c r="F384" s="28" t="str">
        <f t="shared" si="16"/>
        <v>Calendar Year</v>
      </c>
      <c r="G384" s="28" t="str">
        <f>VLOOKUP(C384,'2023 Muniinfo'!$A$2:$E$566,5,FALSE)</f>
        <v/>
      </c>
    </row>
    <row r="385" spans="1:7" x14ac:dyDescent="0.25">
      <c r="A385" s="28" t="str">
        <f t="shared" si="15"/>
        <v>Pemberton Township, Burlington County</v>
      </c>
      <c r="B385" s="28">
        <f t="shared" si="17"/>
        <v>384</v>
      </c>
      <c r="C385" s="28" t="s">
        <v>245</v>
      </c>
      <c r="D385" s="28" t="s">
        <v>246</v>
      </c>
      <c r="E385" s="28" t="s">
        <v>191</v>
      </c>
      <c r="F385" s="28" t="str">
        <f t="shared" si="16"/>
        <v>Calendar Year</v>
      </c>
      <c r="G385" s="28" t="str">
        <f>VLOOKUP(C385,'2023 Muniinfo'!$A$2:$E$566,5,FALSE)</f>
        <v/>
      </c>
    </row>
    <row r="386" spans="1:7" x14ac:dyDescent="0.25">
      <c r="A386" s="28" t="str">
        <f t="shared" si="15"/>
        <v>Pennington Borough, Mercer County</v>
      </c>
      <c r="B386" s="28">
        <f t="shared" si="17"/>
        <v>385</v>
      </c>
      <c r="C386" s="28" t="s">
        <v>578</v>
      </c>
      <c r="D386" s="28" t="s">
        <v>579</v>
      </c>
      <c r="E386" s="28" t="s">
        <v>568</v>
      </c>
      <c r="F386" s="28" t="str">
        <f t="shared" si="16"/>
        <v>Calendar Year</v>
      </c>
      <c r="G386" s="28" t="str">
        <f>VLOOKUP(C386,'2023 Muniinfo'!$A$2:$E$566,5,FALSE)</f>
        <v/>
      </c>
    </row>
    <row r="387" spans="1:7" x14ac:dyDescent="0.25">
      <c r="A387" s="28" t="str">
        <f t="shared" si="15"/>
        <v>Penns Grove Borough, Salem County</v>
      </c>
      <c r="B387" s="28">
        <f t="shared" si="17"/>
        <v>386</v>
      </c>
      <c r="C387" s="28" t="s">
        <v>935</v>
      </c>
      <c r="D387" s="28" t="s">
        <v>936</v>
      </c>
      <c r="E387" s="28" t="s">
        <v>924</v>
      </c>
      <c r="F387" s="28" t="str">
        <f t="shared" si="16"/>
        <v>Calendar Year</v>
      </c>
      <c r="G387" s="28" t="str">
        <f>VLOOKUP(C387,'2023 Muniinfo'!$A$2:$E$566,5,FALSE)</f>
        <v/>
      </c>
    </row>
    <row r="388" spans="1:7" x14ac:dyDescent="0.25">
      <c r="A388" s="28" t="str">
        <f t="shared" ref="A388:A451" si="18">D388&amp;", "&amp;E388&amp;" County"</f>
        <v>Pennsauken Township, Camden County</v>
      </c>
      <c r="B388" s="28">
        <f t="shared" si="17"/>
        <v>387</v>
      </c>
      <c r="C388" s="28" t="s">
        <v>320</v>
      </c>
      <c r="D388" s="28" t="s">
        <v>321</v>
      </c>
      <c r="E388" s="28" t="s">
        <v>270</v>
      </c>
      <c r="F388" s="28" t="str">
        <f t="shared" ref="F388:F451" si="19">IF(G388="","Calendar Year",IF(G388="T","Calendar Year","State Fiscal Year"))</f>
        <v>Calendar Year</v>
      </c>
      <c r="G388" s="28" t="str">
        <f>VLOOKUP(C388,'2023 Muniinfo'!$A$2:$E$566,5,FALSE)</f>
        <v/>
      </c>
    </row>
    <row r="389" spans="1:7" x14ac:dyDescent="0.25">
      <c r="A389" s="28" t="str">
        <f t="shared" si="18"/>
        <v>Pennsville Township, Salem County</v>
      </c>
      <c r="B389" s="28">
        <f t="shared" ref="B389:B452" si="20">B388+1</f>
        <v>388</v>
      </c>
      <c r="C389" s="28" t="s">
        <v>937</v>
      </c>
      <c r="D389" s="28" t="s">
        <v>938</v>
      </c>
      <c r="E389" s="28" t="s">
        <v>924</v>
      </c>
      <c r="F389" s="28" t="str">
        <f t="shared" si="19"/>
        <v>Calendar Year</v>
      </c>
      <c r="G389" s="28" t="str">
        <f>VLOOKUP(C389,'2023 Muniinfo'!$A$2:$E$566,5,FALSE)</f>
        <v/>
      </c>
    </row>
    <row r="390" spans="1:7" x14ac:dyDescent="0.25">
      <c r="A390" s="28" t="str">
        <f t="shared" si="18"/>
        <v>Pequannock Township, Morris County</v>
      </c>
      <c r="B390" s="28">
        <f t="shared" si="20"/>
        <v>389</v>
      </c>
      <c r="C390" s="28" t="s">
        <v>806</v>
      </c>
      <c r="D390" s="28" t="s">
        <v>807</v>
      </c>
      <c r="E390" s="28" t="s">
        <v>747</v>
      </c>
      <c r="F390" s="28" t="str">
        <f t="shared" si="19"/>
        <v>Calendar Year</v>
      </c>
      <c r="G390" s="28" t="str">
        <f>VLOOKUP(C390,'2023 Muniinfo'!$A$2:$E$566,5,FALSE)</f>
        <v/>
      </c>
    </row>
    <row r="391" spans="1:7" x14ac:dyDescent="0.25">
      <c r="A391" s="28" t="str">
        <f t="shared" si="18"/>
        <v>Perth Amboy City, Middlesex County</v>
      </c>
      <c r="B391" s="28">
        <f t="shared" si="20"/>
        <v>390</v>
      </c>
      <c r="C391" s="28" t="s">
        <v>618</v>
      </c>
      <c r="D391" s="28" t="s">
        <v>619</v>
      </c>
      <c r="E391" s="28" t="s">
        <v>590</v>
      </c>
      <c r="F391" s="28" t="str">
        <f t="shared" si="19"/>
        <v>Calendar Year</v>
      </c>
      <c r="G391" s="28" t="str">
        <f>VLOOKUP(C391,'2023 Muniinfo'!$A$2:$E$566,5,FALSE)</f>
        <v/>
      </c>
    </row>
    <row r="392" spans="1:7" x14ac:dyDescent="0.25">
      <c r="A392" s="28" t="str">
        <f t="shared" si="18"/>
        <v>Phillipsburg Town, Warren County</v>
      </c>
      <c r="B392" s="28">
        <f t="shared" si="20"/>
        <v>391</v>
      </c>
      <c r="C392" s="28" t="s">
        <v>1117</v>
      </c>
      <c r="D392" s="28" t="s">
        <v>1118</v>
      </c>
      <c r="E392" s="28" t="s">
        <v>1087</v>
      </c>
      <c r="F392" s="28" t="str">
        <f t="shared" si="19"/>
        <v>Calendar Year</v>
      </c>
      <c r="G392" s="28" t="str">
        <f>VLOOKUP(C392,'2023 Muniinfo'!$A$2:$E$566,5,FALSE)</f>
        <v/>
      </c>
    </row>
    <row r="393" spans="1:7" x14ac:dyDescent="0.25">
      <c r="A393" s="28" t="str">
        <f t="shared" si="18"/>
        <v>Pilesgrove Township, Salem County</v>
      </c>
      <c r="B393" s="28">
        <f t="shared" si="20"/>
        <v>392</v>
      </c>
      <c r="C393" s="28" t="s">
        <v>939</v>
      </c>
      <c r="D393" s="28" t="s">
        <v>940</v>
      </c>
      <c r="E393" s="28" t="s">
        <v>924</v>
      </c>
      <c r="F393" s="28" t="str">
        <f t="shared" si="19"/>
        <v>Calendar Year</v>
      </c>
      <c r="G393" s="28" t="str">
        <f>VLOOKUP(C393,'2023 Muniinfo'!$A$2:$E$566,5,FALSE)</f>
        <v/>
      </c>
    </row>
    <row r="394" spans="1:7" x14ac:dyDescent="0.25">
      <c r="A394" s="28" t="str">
        <f t="shared" si="18"/>
        <v>Pine Beach Borough, Ocean County</v>
      </c>
      <c r="B394" s="28">
        <f t="shared" si="20"/>
        <v>393</v>
      </c>
      <c r="C394" s="28" t="s">
        <v>865</v>
      </c>
      <c r="D394" s="28" t="s">
        <v>866</v>
      </c>
      <c r="E394" s="28" t="s">
        <v>825</v>
      </c>
      <c r="F394" s="28" t="str">
        <f t="shared" si="19"/>
        <v>Calendar Year</v>
      </c>
      <c r="G394" s="28" t="str">
        <f>VLOOKUP(C394,'2023 Muniinfo'!$A$2:$E$566,5,FALSE)</f>
        <v/>
      </c>
    </row>
    <row r="395" spans="1:7" x14ac:dyDescent="0.25">
      <c r="A395" s="28" t="str">
        <f t="shared" si="18"/>
        <v>Pine Hill Borough, Camden County</v>
      </c>
      <c r="B395" s="28">
        <f t="shared" si="20"/>
        <v>394</v>
      </c>
      <c r="C395" s="28" t="s">
        <v>322</v>
      </c>
      <c r="D395" s="28" t="s">
        <v>323</v>
      </c>
      <c r="E395" s="28" t="s">
        <v>270</v>
      </c>
      <c r="F395" s="28" t="str">
        <f t="shared" si="19"/>
        <v>Calendar Year</v>
      </c>
      <c r="G395" s="28" t="str">
        <f>VLOOKUP(C395,'2023 Muniinfo'!$A$2:$E$566,5,FALSE)</f>
        <v/>
      </c>
    </row>
    <row r="396" spans="1:7" x14ac:dyDescent="0.25">
      <c r="A396" s="28" t="str">
        <f t="shared" si="18"/>
        <v>Piscataway Township, Middlesex County</v>
      </c>
      <c r="B396" s="28">
        <f t="shared" si="20"/>
        <v>395</v>
      </c>
      <c r="C396" s="28" t="s">
        <v>620</v>
      </c>
      <c r="D396" s="28" t="s">
        <v>621</v>
      </c>
      <c r="E396" s="28" t="s">
        <v>590</v>
      </c>
      <c r="F396" s="28" t="str">
        <f t="shared" si="19"/>
        <v>Calendar Year</v>
      </c>
      <c r="G396" s="28" t="str">
        <f>VLOOKUP(C396,'2023 Muniinfo'!$A$2:$E$566,5,FALSE)</f>
        <v/>
      </c>
    </row>
    <row r="397" spans="1:7" x14ac:dyDescent="0.25">
      <c r="A397" s="28" t="str">
        <f t="shared" si="18"/>
        <v>Pitman Borough, Gloucester County</v>
      </c>
      <c r="B397" s="28">
        <f t="shared" si="20"/>
        <v>396</v>
      </c>
      <c r="C397" s="28" t="s">
        <v>472</v>
      </c>
      <c r="D397" s="28" t="s">
        <v>473</v>
      </c>
      <c r="E397" s="28" t="s">
        <v>446</v>
      </c>
      <c r="F397" s="28" t="str">
        <f t="shared" si="19"/>
        <v>Calendar Year</v>
      </c>
      <c r="G397" s="28" t="str">
        <f>VLOOKUP(C397,'2023 Muniinfo'!$A$2:$E$566,5,FALSE)</f>
        <v/>
      </c>
    </row>
    <row r="398" spans="1:7" x14ac:dyDescent="0.25">
      <c r="A398" s="28" t="str">
        <f t="shared" si="18"/>
        <v>Pittsgrove Township, Salem County</v>
      </c>
      <c r="B398" s="28">
        <f t="shared" si="20"/>
        <v>397</v>
      </c>
      <c r="C398" s="28" t="s">
        <v>941</v>
      </c>
      <c r="D398" s="28" t="s">
        <v>942</v>
      </c>
      <c r="E398" s="28" t="s">
        <v>924</v>
      </c>
      <c r="F398" s="28" t="str">
        <f t="shared" si="19"/>
        <v>Calendar Year</v>
      </c>
      <c r="G398" s="28" t="str">
        <f>VLOOKUP(C398,'2023 Muniinfo'!$A$2:$E$566,5,FALSE)</f>
        <v/>
      </c>
    </row>
    <row r="399" spans="1:7" x14ac:dyDescent="0.25">
      <c r="A399" s="28" t="str">
        <f t="shared" si="18"/>
        <v>Plainfield City, Union County</v>
      </c>
      <c r="B399" s="28">
        <f t="shared" si="20"/>
        <v>398</v>
      </c>
      <c r="C399" s="28" t="s">
        <v>1067</v>
      </c>
      <c r="D399" s="28" t="s">
        <v>1068</v>
      </c>
      <c r="E399" s="28" t="s">
        <v>1046</v>
      </c>
      <c r="F399" s="28" t="str">
        <f t="shared" si="19"/>
        <v>Calendar Year</v>
      </c>
      <c r="G399" s="28" t="str">
        <f>VLOOKUP(C399,'2023 Muniinfo'!$A$2:$E$566,5,FALSE)</f>
        <v/>
      </c>
    </row>
    <row r="400" spans="1:7" x14ac:dyDescent="0.25">
      <c r="A400" s="28" t="str">
        <f t="shared" si="18"/>
        <v>Plainsboro Township, Middlesex County</v>
      </c>
      <c r="B400" s="28">
        <f t="shared" si="20"/>
        <v>399</v>
      </c>
      <c r="C400" s="28" t="s">
        <v>622</v>
      </c>
      <c r="D400" s="28" t="s">
        <v>623</v>
      </c>
      <c r="E400" s="28" t="s">
        <v>590</v>
      </c>
      <c r="F400" s="28" t="str">
        <f t="shared" si="19"/>
        <v>Calendar Year</v>
      </c>
      <c r="G400" s="28" t="str">
        <f>VLOOKUP(C400,'2023 Muniinfo'!$A$2:$E$566,5,FALSE)</f>
        <v/>
      </c>
    </row>
    <row r="401" spans="1:7" x14ac:dyDescent="0.25">
      <c r="A401" s="28" t="str">
        <f t="shared" si="18"/>
        <v>Pleasantville City, Atlantic County</v>
      </c>
      <c r="B401" s="28">
        <f t="shared" si="20"/>
        <v>400</v>
      </c>
      <c r="C401" s="28" t="s">
        <v>38</v>
      </c>
      <c r="D401" s="28" t="s">
        <v>39</v>
      </c>
      <c r="E401" s="28" t="s">
        <v>6</v>
      </c>
      <c r="F401" s="28" t="str">
        <f t="shared" si="19"/>
        <v>Calendar Year</v>
      </c>
      <c r="G401" s="28" t="str">
        <f>VLOOKUP(C401,'2023 Muniinfo'!$A$2:$E$566,5,FALSE)</f>
        <v/>
      </c>
    </row>
    <row r="402" spans="1:7" x14ac:dyDescent="0.25">
      <c r="A402" s="28" t="str">
        <f t="shared" si="18"/>
        <v>Plumsted Township, Ocean County</v>
      </c>
      <c r="B402" s="28">
        <f t="shared" si="20"/>
        <v>401</v>
      </c>
      <c r="C402" s="28" t="s">
        <v>867</v>
      </c>
      <c r="D402" s="28" t="s">
        <v>868</v>
      </c>
      <c r="E402" s="28" t="s">
        <v>825</v>
      </c>
      <c r="F402" s="28" t="str">
        <f t="shared" si="19"/>
        <v>Calendar Year</v>
      </c>
      <c r="G402" s="28" t="str">
        <f>VLOOKUP(C402,'2023 Muniinfo'!$A$2:$E$566,5,FALSE)</f>
        <v/>
      </c>
    </row>
    <row r="403" spans="1:7" x14ac:dyDescent="0.25">
      <c r="A403" s="28" t="str">
        <f t="shared" si="18"/>
        <v>Pohatcong Township, Warren County</v>
      </c>
      <c r="B403" s="28">
        <f t="shared" si="20"/>
        <v>402</v>
      </c>
      <c r="C403" s="28" t="s">
        <v>1119</v>
      </c>
      <c r="D403" s="28" t="s">
        <v>1120</v>
      </c>
      <c r="E403" s="28" t="s">
        <v>1087</v>
      </c>
      <c r="F403" s="28" t="str">
        <f t="shared" si="19"/>
        <v>Calendar Year</v>
      </c>
      <c r="G403" s="28" t="str">
        <f>VLOOKUP(C403,'2023 Muniinfo'!$A$2:$E$566,5,FALSE)</f>
        <v/>
      </c>
    </row>
    <row r="404" spans="1:7" x14ac:dyDescent="0.25">
      <c r="A404" s="28" t="str">
        <f t="shared" si="18"/>
        <v>Point Pleasant Beach Borough, Ocean County</v>
      </c>
      <c r="B404" s="28">
        <f t="shared" si="20"/>
        <v>403</v>
      </c>
      <c r="C404" s="28" t="s">
        <v>871</v>
      </c>
      <c r="D404" s="28" t="s">
        <v>872</v>
      </c>
      <c r="E404" s="28" t="s">
        <v>825</v>
      </c>
      <c r="F404" s="28" t="str">
        <f t="shared" si="19"/>
        <v>Calendar Year</v>
      </c>
      <c r="G404" s="28" t="str">
        <f>VLOOKUP(C404,'2023 Muniinfo'!$A$2:$E$566,5,FALSE)</f>
        <v/>
      </c>
    </row>
    <row r="405" spans="1:7" x14ac:dyDescent="0.25">
      <c r="A405" s="28" t="str">
        <f t="shared" si="18"/>
        <v>Point Pleasant Borough, Ocean County</v>
      </c>
      <c r="B405" s="28">
        <f t="shared" si="20"/>
        <v>404</v>
      </c>
      <c r="C405" s="28" t="s">
        <v>869</v>
      </c>
      <c r="D405" s="28" t="s">
        <v>870</v>
      </c>
      <c r="E405" s="28" t="s">
        <v>825</v>
      </c>
      <c r="F405" s="28" t="str">
        <f t="shared" si="19"/>
        <v>Calendar Year</v>
      </c>
      <c r="G405" s="28" t="str">
        <f>VLOOKUP(C405,'2023 Muniinfo'!$A$2:$E$566,5,FALSE)</f>
        <v/>
      </c>
    </row>
    <row r="406" spans="1:7" x14ac:dyDescent="0.25">
      <c r="A406" s="28" t="str">
        <f t="shared" si="18"/>
        <v>Pompton Lakes Borough, Passaic County</v>
      </c>
      <c r="B406" s="28">
        <f t="shared" si="20"/>
        <v>405</v>
      </c>
      <c r="C406" s="28" t="s">
        <v>906</v>
      </c>
      <c r="D406" s="28" t="s">
        <v>907</v>
      </c>
      <c r="E406" s="28" t="s">
        <v>891</v>
      </c>
      <c r="F406" s="28" t="str">
        <f t="shared" si="19"/>
        <v>Calendar Year</v>
      </c>
      <c r="G406" s="28" t="str">
        <f>VLOOKUP(C406,'2023 Muniinfo'!$A$2:$E$566,5,FALSE)</f>
        <v/>
      </c>
    </row>
    <row r="407" spans="1:7" x14ac:dyDescent="0.25">
      <c r="A407" s="28" t="str">
        <f t="shared" si="18"/>
        <v>Port Republic City, Atlantic County</v>
      </c>
      <c r="B407" s="28">
        <f t="shared" si="20"/>
        <v>406</v>
      </c>
      <c r="C407" s="28" t="s">
        <v>40</v>
      </c>
      <c r="D407" s="28" t="s">
        <v>41</v>
      </c>
      <c r="E407" s="28" t="s">
        <v>6</v>
      </c>
      <c r="F407" s="28" t="str">
        <f t="shared" si="19"/>
        <v>Calendar Year</v>
      </c>
      <c r="G407" s="28" t="str">
        <f>VLOOKUP(C407,'2023 Muniinfo'!$A$2:$E$566,5,FALSE)</f>
        <v/>
      </c>
    </row>
    <row r="408" spans="1:7" x14ac:dyDescent="0.25">
      <c r="A408" s="28" t="str">
        <f t="shared" si="18"/>
        <v>Princeton, Mercer County</v>
      </c>
      <c r="B408" s="28">
        <f t="shared" si="20"/>
        <v>407</v>
      </c>
      <c r="C408" s="28" t="s">
        <v>586</v>
      </c>
      <c r="D408" s="28" t="s">
        <v>587</v>
      </c>
      <c r="E408" s="28" t="s">
        <v>568</v>
      </c>
      <c r="F408" s="28" t="str">
        <f t="shared" si="19"/>
        <v>Calendar Year</v>
      </c>
      <c r="G408" s="28" t="str">
        <f>VLOOKUP(C408,'2023 Muniinfo'!$A$2:$E$566,5,FALSE)</f>
        <v/>
      </c>
    </row>
    <row r="409" spans="1:7" x14ac:dyDescent="0.25">
      <c r="A409" s="28" t="str">
        <f t="shared" si="18"/>
        <v>Prospect Park Borough, Passaic County</v>
      </c>
      <c r="B409" s="28">
        <f t="shared" si="20"/>
        <v>408</v>
      </c>
      <c r="C409" s="28" t="s">
        <v>908</v>
      </c>
      <c r="D409" s="28" t="s">
        <v>909</v>
      </c>
      <c r="E409" s="28" t="s">
        <v>891</v>
      </c>
      <c r="F409" s="28" t="str">
        <f t="shared" si="19"/>
        <v>Calendar Year</v>
      </c>
      <c r="G409" s="28" t="str">
        <f>VLOOKUP(C409,'2023 Muniinfo'!$A$2:$E$566,5,FALSE)</f>
        <v/>
      </c>
    </row>
    <row r="410" spans="1:7" x14ac:dyDescent="0.25">
      <c r="A410" s="28" t="str">
        <f t="shared" si="18"/>
        <v>Quinton Township, Salem County</v>
      </c>
      <c r="B410" s="28">
        <f t="shared" si="20"/>
        <v>409</v>
      </c>
      <c r="C410" s="28" t="s">
        <v>943</v>
      </c>
      <c r="D410" s="28" t="s">
        <v>944</v>
      </c>
      <c r="E410" s="28" t="s">
        <v>924</v>
      </c>
      <c r="F410" s="28" t="str">
        <f t="shared" si="19"/>
        <v>Calendar Year</v>
      </c>
      <c r="G410" s="28" t="str">
        <f>VLOOKUP(C410,'2023 Muniinfo'!$A$2:$E$566,5,FALSE)</f>
        <v/>
      </c>
    </row>
    <row r="411" spans="1:7" x14ac:dyDescent="0.25">
      <c r="A411" s="28" t="str">
        <f t="shared" si="18"/>
        <v>Rahway City, Union County</v>
      </c>
      <c r="B411" s="28">
        <f t="shared" si="20"/>
        <v>410</v>
      </c>
      <c r="C411" s="28" t="s">
        <v>1069</v>
      </c>
      <c r="D411" s="28" t="s">
        <v>1070</v>
      </c>
      <c r="E411" s="28" t="s">
        <v>1046</v>
      </c>
      <c r="F411" s="28" t="str">
        <f t="shared" si="19"/>
        <v>Calendar Year</v>
      </c>
      <c r="G411" s="28" t="str">
        <f>VLOOKUP(C411,'2023 Muniinfo'!$A$2:$E$566,5,FALSE)</f>
        <v/>
      </c>
    </row>
    <row r="412" spans="1:7" x14ac:dyDescent="0.25">
      <c r="A412" s="28" t="str">
        <f t="shared" si="18"/>
        <v>Ramsey Borough, Bergen County</v>
      </c>
      <c r="B412" s="28">
        <f t="shared" si="20"/>
        <v>411</v>
      </c>
      <c r="C412" s="28" t="s">
        <v>143</v>
      </c>
      <c r="D412" s="28" t="s">
        <v>144</v>
      </c>
      <c r="E412" s="28" t="s">
        <v>50</v>
      </c>
      <c r="F412" s="28" t="str">
        <f t="shared" si="19"/>
        <v>Calendar Year</v>
      </c>
      <c r="G412" s="28" t="str">
        <f>VLOOKUP(C412,'2023 Muniinfo'!$A$2:$E$566,5,FALSE)</f>
        <v/>
      </c>
    </row>
    <row r="413" spans="1:7" x14ac:dyDescent="0.25">
      <c r="A413" s="28" t="str">
        <f t="shared" si="18"/>
        <v>Randolph Township, Morris County</v>
      </c>
      <c r="B413" s="28">
        <f t="shared" si="20"/>
        <v>412</v>
      </c>
      <c r="C413" s="28" t="s">
        <v>808</v>
      </c>
      <c r="D413" s="28" t="s">
        <v>809</v>
      </c>
      <c r="E413" s="28" t="s">
        <v>747</v>
      </c>
      <c r="F413" s="28" t="str">
        <f t="shared" si="19"/>
        <v>Calendar Year</v>
      </c>
      <c r="G413" s="28" t="str">
        <f>VLOOKUP(C413,'2023 Muniinfo'!$A$2:$E$566,5,FALSE)</f>
        <v/>
      </c>
    </row>
    <row r="414" spans="1:7" x14ac:dyDescent="0.25">
      <c r="A414" s="28" t="str">
        <f t="shared" si="18"/>
        <v>Raritan Borough, Somerset County</v>
      </c>
      <c r="B414" s="28">
        <f t="shared" si="20"/>
        <v>413</v>
      </c>
      <c r="C414" s="28" t="s">
        <v>983</v>
      </c>
      <c r="D414" s="28" t="s">
        <v>984</v>
      </c>
      <c r="E414" s="28" t="s">
        <v>955</v>
      </c>
      <c r="F414" s="28" t="str">
        <f t="shared" si="19"/>
        <v>Calendar Year</v>
      </c>
      <c r="G414" s="28" t="str">
        <f>VLOOKUP(C414,'2023 Muniinfo'!$A$2:$E$566,5,FALSE)</f>
        <v/>
      </c>
    </row>
    <row r="415" spans="1:7" x14ac:dyDescent="0.25">
      <c r="A415" s="28" t="str">
        <f t="shared" si="18"/>
        <v>Raritan Township, Hunterdon County</v>
      </c>
      <c r="B415" s="28">
        <f t="shared" si="20"/>
        <v>414</v>
      </c>
      <c r="C415" s="28" t="s">
        <v>554</v>
      </c>
      <c r="D415" s="28" t="s">
        <v>555</v>
      </c>
      <c r="E415" s="28" t="s">
        <v>516</v>
      </c>
      <c r="F415" s="28" t="str">
        <f t="shared" si="19"/>
        <v>Calendar Year</v>
      </c>
      <c r="G415" s="28" t="str">
        <f>VLOOKUP(C415,'2023 Muniinfo'!$A$2:$E$566,5,FALSE)</f>
        <v/>
      </c>
    </row>
    <row r="416" spans="1:7" x14ac:dyDescent="0.25">
      <c r="A416" s="28" t="str">
        <f t="shared" si="18"/>
        <v>Readington Township, Hunterdon County</v>
      </c>
      <c r="B416" s="28">
        <f t="shared" si="20"/>
        <v>415</v>
      </c>
      <c r="C416" s="28" t="s">
        <v>556</v>
      </c>
      <c r="D416" s="28" t="s">
        <v>557</v>
      </c>
      <c r="E416" s="28" t="s">
        <v>516</v>
      </c>
      <c r="F416" s="28" t="str">
        <f t="shared" si="19"/>
        <v>Calendar Year</v>
      </c>
      <c r="G416" s="28" t="str">
        <f>VLOOKUP(C416,'2023 Muniinfo'!$A$2:$E$566,5,FALSE)</f>
        <v/>
      </c>
    </row>
    <row r="417" spans="1:7" x14ac:dyDescent="0.25">
      <c r="A417" s="28" t="str">
        <f t="shared" si="18"/>
        <v>Red Bank Borough, Monmouth County</v>
      </c>
      <c r="B417" s="28">
        <f t="shared" si="20"/>
        <v>416</v>
      </c>
      <c r="C417" s="28" t="s">
        <v>717</v>
      </c>
      <c r="D417" s="28" t="s">
        <v>718</v>
      </c>
      <c r="E417" s="28" t="s">
        <v>640</v>
      </c>
      <c r="F417" s="28" t="str">
        <f t="shared" si="19"/>
        <v>Calendar Year</v>
      </c>
      <c r="G417" s="28" t="str">
        <f>VLOOKUP(C417,'2023 Muniinfo'!$A$2:$E$566,5,FALSE)</f>
        <v/>
      </c>
    </row>
    <row r="418" spans="1:7" x14ac:dyDescent="0.25">
      <c r="A418" s="28" t="str">
        <f t="shared" si="18"/>
        <v>Ridgefield Borough, Bergen County</v>
      </c>
      <c r="B418" s="28">
        <f t="shared" si="20"/>
        <v>417</v>
      </c>
      <c r="C418" s="28" t="s">
        <v>145</v>
      </c>
      <c r="D418" s="28" t="s">
        <v>146</v>
      </c>
      <c r="E418" s="28" t="s">
        <v>50</v>
      </c>
      <c r="F418" s="28" t="str">
        <f t="shared" si="19"/>
        <v>Calendar Year</v>
      </c>
      <c r="G418" s="28" t="str">
        <f>VLOOKUP(C418,'2023 Muniinfo'!$A$2:$E$566,5,FALSE)</f>
        <v/>
      </c>
    </row>
    <row r="419" spans="1:7" x14ac:dyDescent="0.25">
      <c r="A419" s="28" t="str">
        <f t="shared" si="18"/>
        <v>Ridgefield Park Village, Bergen County</v>
      </c>
      <c r="B419" s="28">
        <f t="shared" si="20"/>
        <v>418</v>
      </c>
      <c r="C419" s="28" t="s">
        <v>147</v>
      </c>
      <c r="D419" s="28" t="s">
        <v>148</v>
      </c>
      <c r="E419" s="28" t="s">
        <v>50</v>
      </c>
      <c r="F419" s="28" t="str">
        <f t="shared" si="19"/>
        <v>Calendar Year</v>
      </c>
      <c r="G419" s="28" t="str">
        <f>VLOOKUP(C419,'2023 Muniinfo'!$A$2:$E$566,5,FALSE)</f>
        <v/>
      </c>
    </row>
    <row r="420" spans="1:7" x14ac:dyDescent="0.25">
      <c r="A420" s="28" t="str">
        <f t="shared" si="18"/>
        <v>Ridgewood Village, Bergen County</v>
      </c>
      <c r="B420" s="28">
        <f t="shared" si="20"/>
        <v>419</v>
      </c>
      <c r="C420" s="28" t="s">
        <v>149</v>
      </c>
      <c r="D420" s="28" t="s">
        <v>150</v>
      </c>
      <c r="E420" s="28" t="s">
        <v>50</v>
      </c>
      <c r="F420" s="28" t="str">
        <f t="shared" si="19"/>
        <v>Calendar Year</v>
      </c>
      <c r="G420" s="28" t="str">
        <f>VLOOKUP(C420,'2023 Muniinfo'!$A$2:$E$566,5,FALSE)</f>
        <v/>
      </c>
    </row>
    <row r="421" spans="1:7" x14ac:dyDescent="0.25">
      <c r="A421" s="28" t="str">
        <f t="shared" si="18"/>
        <v>Ringwood Borough, Passaic County</v>
      </c>
      <c r="B421" s="28">
        <f t="shared" si="20"/>
        <v>420</v>
      </c>
      <c r="C421" s="28" t="s">
        <v>910</v>
      </c>
      <c r="D421" s="28" t="s">
        <v>911</v>
      </c>
      <c r="E421" s="28" t="s">
        <v>891</v>
      </c>
      <c r="F421" s="28" t="str">
        <f t="shared" si="19"/>
        <v>Calendar Year</v>
      </c>
      <c r="G421" s="28" t="str">
        <f>VLOOKUP(C421,'2023 Muniinfo'!$A$2:$E$566,5,FALSE)</f>
        <v/>
      </c>
    </row>
    <row r="422" spans="1:7" x14ac:dyDescent="0.25">
      <c r="A422" s="28" t="str">
        <f t="shared" si="18"/>
        <v>River Edge Borough, Bergen County</v>
      </c>
      <c r="B422" s="28">
        <f t="shared" si="20"/>
        <v>421</v>
      </c>
      <c r="C422" s="28" t="s">
        <v>151</v>
      </c>
      <c r="D422" s="28" t="s">
        <v>152</v>
      </c>
      <c r="E422" s="28" t="s">
        <v>50</v>
      </c>
      <c r="F422" s="28" t="str">
        <f t="shared" si="19"/>
        <v>Calendar Year</v>
      </c>
      <c r="G422" s="28" t="str">
        <f>VLOOKUP(C422,'2023 Muniinfo'!$A$2:$E$566,5,FALSE)</f>
        <v/>
      </c>
    </row>
    <row r="423" spans="1:7" x14ac:dyDescent="0.25">
      <c r="A423" s="28" t="str">
        <f t="shared" si="18"/>
        <v>River Vale Township, Bergen County</v>
      </c>
      <c r="B423" s="28">
        <f t="shared" si="20"/>
        <v>422</v>
      </c>
      <c r="C423" s="28" t="s">
        <v>153</v>
      </c>
      <c r="D423" s="28" t="s">
        <v>154</v>
      </c>
      <c r="E423" s="28" t="s">
        <v>50</v>
      </c>
      <c r="F423" s="28" t="str">
        <f t="shared" si="19"/>
        <v>Calendar Year</v>
      </c>
      <c r="G423" s="28" t="str">
        <f>VLOOKUP(C423,'2023 Muniinfo'!$A$2:$E$566,5,FALSE)</f>
        <v/>
      </c>
    </row>
    <row r="424" spans="1:7" x14ac:dyDescent="0.25">
      <c r="A424" s="28" t="str">
        <f t="shared" si="18"/>
        <v>Riverdale Borough, Morris County</v>
      </c>
      <c r="B424" s="28">
        <f t="shared" si="20"/>
        <v>423</v>
      </c>
      <c r="C424" s="28" t="s">
        <v>810</v>
      </c>
      <c r="D424" s="28" t="s">
        <v>811</v>
      </c>
      <c r="E424" s="28" t="s">
        <v>747</v>
      </c>
      <c r="F424" s="28" t="str">
        <f t="shared" si="19"/>
        <v>Calendar Year</v>
      </c>
      <c r="G424" s="28" t="str">
        <f>VLOOKUP(C424,'2023 Muniinfo'!$A$2:$E$566,5,FALSE)</f>
        <v/>
      </c>
    </row>
    <row r="425" spans="1:7" x14ac:dyDescent="0.25">
      <c r="A425" s="28" t="str">
        <f t="shared" si="18"/>
        <v>Riverside Township, Burlington County</v>
      </c>
      <c r="B425" s="28">
        <f t="shared" si="20"/>
        <v>424</v>
      </c>
      <c r="C425" s="28" t="s">
        <v>247</v>
      </c>
      <c r="D425" s="28" t="s">
        <v>248</v>
      </c>
      <c r="E425" s="28" t="s">
        <v>191</v>
      </c>
      <c r="F425" s="28" t="str">
        <f t="shared" si="19"/>
        <v>Calendar Year</v>
      </c>
      <c r="G425" s="28" t="str">
        <f>VLOOKUP(C425,'2023 Muniinfo'!$A$2:$E$566,5,FALSE)</f>
        <v/>
      </c>
    </row>
    <row r="426" spans="1:7" x14ac:dyDescent="0.25">
      <c r="A426" s="28" t="str">
        <f t="shared" si="18"/>
        <v>Riverton Borough, Burlington County</v>
      </c>
      <c r="B426" s="28">
        <f t="shared" si="20"/>
        <v>425</v>
      </c>
      <c r="C426" s="28" t="s">
        <v>249</v>
      </c>
      <c r="D426" s="28" t="s">
        <v>250</v>
      </c>
      <c r="E426" s="28" t="s">
        <v>191</v>
      </c>
      <c r="F426" s="28" t="str">
        <f t="shared" si="19"/>
        <v>Calendar Year</v>
      </c>
      <c r="G426" s="28" t="str">
        <f>VLOOKUP(C426,'2023 Muniinfo'!$A$2:$E$566,5,FALSE)</f>
        <v/>
      </c>
    </row>
    <row r="427" spans="1:7" x14ac:dyDescent="0.25">
      <c r="A427" s="28" t="str">
        <f t="shared" si="18"/>
        <v>Robbinsville Township, Mercer County</v>
      </c>
      <c r="B427" s="28">
        <f t="shared" si="20"/>
        <v>426</v>
      </c>
      <c r="C427" s="28" t="s">
        <v>582</v>
      </c>
      <c r="D427" s="28" t="s">
        <v>583</v>
      </c>
      <c r="E427" s="28" t="s">
        <v>568</v>
      </c>
      <c r="F427" s="28" t="str">
        <f t="shared" si="19"/>
        <v>Calendar Year</v>
      </c>
      <c r="G427" s="28" t="str">
        <f>VLOOKUP(C427,'2023 Muniinfo'!$A$2:$E$566,5,FALSE)</f>
        <v/>
      </c>
    </row>
    <row r="428" spans="1:7" x14ac:dyDescent="0.25">
      <c r="A428" s="28" t="str">
        <f t="shared" si="18"/>
        <v>Rochelle Park Township, Bergen County</v>
      </c>
      <c r="B428" s="28">
        <f t="shared" si="20"/>
        <v>427</v>
      </c>
      <c r="C428" s="28" t="s">
        <v>155</v>
      </c>
      <c r="D428" s="28" t="s">
        <v>156</v>
      </c>
      <c r="E428" s="28" t="s">
        <v>50</v>
      </c>
      <c r="F428" s="28" t="str">
        <f t="shared" si="19"/>
        <v>Calendar Year</v>
      </c>
      <c r="G428" s="28" t="str">
        <f>VLOOKUP(C428,'2023 Muniinfo'!$A$2:$E$566,5,FALSE)</f>
        <v/>
      </c>
    </row>
    <row r="429" spans="1:7" x14ac:dyDescent="0.25">
      <c r="A429" s="28" t="str">
        <f t="shared" si="18"/>
        <v>Rockaway Borough, Morris County</v>
      </c>
      <c r="B429" s="28">
        <f t="shared" si="20"/>
        <v>428</v>
      </c>
      <c r="C429" s="28" t="s">
        <v>812</v>
      </c>
      <c r="D429" s="28" t="s">
        <v>813</v>
      </c>
      <c r="E429" s="28" t="s">
        <v>747</v>
      </c>
      <c r="F429" s="28" t="str">
        <f t="shared" si="19"/>
        <v>Calendar Year</v>
      </c>
      <c r="G429" s="28" t="str">
        <f>VLOOKUP(C429,'2023 Muniinfo'!$A$2:$E$566,5,FALSE)</f>
        <v/>
      </c>
    </row>
    <row r="430" spans="1:7" x14ac:dyDescent="0.25">
      <c r="A430" s="28" t="str">
        <f t="shared" si="18"/>
        <v>Rockaway Township, Morris County</v>
      </c>
      <c r="B430" s="28">
        <f t="shared" si="20"/>
        <v>429</v>
      </c>
      <c r="C430" s="28" t="s">
        <v>814</v>
      </c>
      <c r="D430" s="28" t="s">
        <v>815</v>
      </c>
      <c r="E430" s="28" t="s">
        <v>747</v>
      </c>
      <c r="F430" s="28" t="str">
        <f t="shared" si="19"/>
        <v>Calendar Year</v>
      </c>
      <c r="G430" s="28" t="str">
        <f>VLOOKUP(C430,'2023 Muniinfo'!$A$2:$E$566,5,FALSE)</f>
        <v/>
      </c>
    </row>
    <row r="431" spans="1:7" x14ac:dyDescent="0.25">
      <c r="A431" s="28" t="str">
        <f t="shared" si="18"/>
        <v>Rockleigh Borough, Bergen County</v>
      </c>
      <c r="B431" s="28">
        <f t="shared" si="20"/>
        <v>430</v>
      </c>
      <c r="C431" s="28" t="s">
        <v>157</v>
      </c>
      <c r="D431" s="28" t="s">
        <v>158</v>
      </c>
      <c r="E431" s="28" t="s">
        <v>50</v>
      </c>
      <c r="F431" s="28" t="str">
        <f t="shared" si="19"/>
        <v>Calendar Year</v>
      </c>
      <c r="G431" s="28" t="str">
        <f>VLOOKUP(C431,'2023 Muniinfo'!$A$2:$E$566,5,FALSE)</f>
        <v/>
      </c>
    </row>
    <row r="432" spans="1:7" x14ac:dyDescent="0.25">
      <c r="A432" s="28" t="str">
        <f t="shared" si="18"/>
        <v>Rocky Hill Borough, Somerset County</v>
      </c>
      <c r="B432" s="28">
        <f t="shared" si="20"/>
        <v>431</v>
      </c>
      <c r="C432" s="28" t="s">
        <v>985</v>
      </c>
      <c r="D432" s="28" t="s">
        <v>986</v>
      </c>
      <c r="E432" s="28" t="s">
        <v>955</v>
      </c>
      <c r="F432" s="28" t="str">
        <f t="shared" si="19"/>
        <v>Calendar Year</v>
      </c>
      <c r="G432" s="28" t="str">
        <f>VLOOKUP(C432,'2023 Muniinfo'!$A$2:$E$566,5,FALSE)</f>
        <v/>
      </c>
    </row>
    <row r="433" spans="1:7" x14ac:dyDescent="0.25">
      <c r="A433" s="28" t="str">
        <f t="shared" si="18"/>
        <v>Roosevelt Borough, Monmouth County</v>
      </c>
      <c r="B433" s="28">
        <f t="shared" si="20"/>
        <v>432</v>
      </c>
      <c r="C433" s="28" t="s">
        <v>719</v>
      </c>
      <c r="D433" s="28" t="s">
        <v>720</v>
      </c>
      <c r="E433" s="28" t="s">
        <v>640</v>
      </c>
      <c r="F433" s="28" t="str">
        <f t="shared" si="19"/>
        <v>Calendar Year</v>
      </c>
      <c r="G433" s="28" t="str">
        <f>VLOOKUP(C433,'2023 Muniinfo'!$A$2:$E$566,5,FALSE)</f>
        <v/>
      </c>
    </row>
    <row r="434" spans="1:7" x14ac:dyDescent="0.25">
      <c r="A434" s="28" t="str">
        <f t="shared" si="18"/>
        <v>Roseland Borough, Essex County</v>
      </c>
      <c r="B434" s="28">
        <f t="shared" si="20"/>
        <v>433</v>
      </c>
      <c r="C434" s="28" t="s">
        <v>434</v>
      </c>
      <c r="D434" s="28" t="s">
        <v>435</v>
      </c>
      <c r="E434" s="28" t="s">
        <v>403</v>
      </c>
      <c r="F434" s="28" t="str">
        <f t="shared" si="19"/>
        <v>Calendar Year</v>
      </c>
      <c r="G434" s="28" t="str">
        <f>VLOOKUP(C434,'2023 Muniinfo'!$A$2:$E$566,5,FALSE)</f>
        <v/>
      </c>
    </row>
    <row r="435" spans="1:7" x14ac:dyDescent="0.25">
      <c r="A435" s="28" t="str">
        <f t="shared" si="18"/>
        <v>Roselle Borough, Union County</v>
      </c>
      <c r="B435" s="28">
        <f t="shared" si="20"/>
        <v>434</v>
      </c>
      <c r="C435" s="28" t="s">
        <v>1071</v>
      </c>
      <c r="D435" s="28" t="s">
        <v>1072</v>
      </c>
      <c r="E435" s="28" t="s">
        <v>1046</v>
      </c>
      <c r="F435" s="28" t="str">
        <f t="shared" si="19"/>
        <v>Calendar Year</v>
      </c>
      <c r="G435" s="28" t="str">
        <f>VLOOKUP(C435,'2023 Muniinfo'!$A$2:$E$566,5,FALSE)</f>
        <v/>
      </c>
    </row>
    <row r="436" spans="1:7" x14ac:dyDescent="0.25">
      <c r="A436" s="28" t="str">
        <f t="shared" si="18"/>
        <v>Roselle Park Borough, Union County</v>
      </c>
      <c r="B436" s="28">
        <f t="shared" si="20"/>
        <v>435</v>
      </c>
      <c r="C436" s="28" t="s">
        <v>1073</v>
      </c>
      <c r="D436" s="28" t="s">
        <v>1074</v>
      </c>
      <c r="E436" s="28" t="s">
        <v>1046</v>
      </c>
      <c r="F436" s="28" t="str">
        <f t="shared" si="19"/>
        <v>Calendar Year</v>
      </c>
      <c r="G436" s="28" t="str">
        <f>VLOOKUP(C436,'2023 Muniinfo'!$A$2:$E$566,5,FALSE)</f>
        <v/>
      </c>
    </row>
    <row r="437" spans="1:7" x14ac:dyDescent="0.25">
      <c r="A437" s="28" t="str">
        <f t="shared" si="18"/>
        <v>Roxbury Township, Morris County</v>
      </c>
      <c r="B437" s="28">
        <f t="shared" si="20"/>
        <v>436</v>
      </c>
      <c r="C437" s="28" t="s">
        <v>816</v>
      </c>
      <c r="D437" s="28" t="s">
        <v>817</v>
      </c>
      <c r="E437" s="28" t="s">
        <v>747</v>
      </c>
      <c r="F437" s="28" t="str">
        <f t="shared" si="19"/>
        <v>Calendar Year</v>
      </c>
      <c r="G437" s="28" t="str">
        <f>VLOOKUP(C437,'2023 Muniinfo'!$A$2:$E$566,5,FALSE)</f>
        <v/>
      </c>
    </row>
    <row r="438" spans="1:7" x14ac:dyDescent="0.25">
      <c r="A438" s="28" t="str">
        <f t="shared" si="18"/>
        <v>Rumson Borough, Monmouth County</v>
      </c>
      <c r="B438" s="28">
        <f t="shared" si="20"/>
        <v>437</v>
      </c>
      <c r="C438" s="28" t="s">
        <v>721</v>
      </c>
      <c r="D438" s="28" t="s">
        <v>722</v>
      </c>
      <c r="E438" s="28" t="s">
        <v>640</v>
      </c>
      <c r="F438" s="28" t="str">
        <f t="shared" si="19"/>
        <v>Calendar Year</v>
      </c>
      <c r="G438" s="28" t="str">
        <f>VLOOKUP(C438,'2023 Muniinfo'!$A$2:$E$566,5,FALSE)</f>
        <v/>
      </c>
    </row>
    <row r="439" spans="1:7" x14ac:dyDescent="0.25">
      <c r="A439" s="28" t="str">
        <f t="shared" si="18"/>
        <v>Runnemede Borough, Camden County</v>
      </c>
      <c r="B439" s="28">
        <f t="shared" si="20"/>
        <v>438</v>
      </c>
      <c r="C439" s="28" t="s">
        <v>324</v>
      </c>
      <c r="D439" s="28" t="s">
        <v>325</v>
      </c>
      <c r="E439" s="28" t="s">
        <v>270</v>
      </c>
      <c r="F439" s="28" t="str">
        <f t="shared" si="19"/>
        <v>Calendar Year</v>
      </c>
      <c r="G439" s="28" t="str">
        <f>VLOOKUP(C439,'2023 Muniinfo'!$A$2:$E$566,5,FALSE)</f>
        <v/>
      </c>
    </row>
    <row r="440" spans="1:7" x14ac:dyDescent="0.25">
      <c r="A440" s="28" t="str">
        <f t="shared" si="18"/>
        <v>Rutherford Borough, Bergen County</v>
      </c>
      <c r="B440" s="28">
        <f t="shared" si="20"/>
        <v>439</v>
      </c>
      <c r="C440" s="28" t="s">
        <v>159</v>
      </c>
      <c r="D440" s="28" t="s">
        <v>160</v>
      </c>
      <c r="E440" s="28" t="s">
        <v>50</v>
      </c>
      <c r="F440" s="28" t="str">
        <f t="shared" si="19"/>
        <v>Calendar Year</v>
      </c>
      <c r="G440" s="28" t="str">
        <f>VLOOKUP(C440,'2023 Muniinfo'!$A$2:$E$566,5,FALSE)</f>
        <v/>
      </c>
    </row>
    <row r="441" spans="1:7" x14ac:dyDescent="0.25">
      <c r="A441" s="28" t="str">
        <f t="shared" si="18"/>
        <v>Saddle Brook Township, Bergen County</v>
      </c>
      <c r="B441" s="28">
        <f t="shared" si="20"/>
        <v>440</v>
      </c>
      <c r="C441" s="28" t="s">
        <v>161</v>
      </c>
      <c r="D441" s="28" t="s">
        <v>162</v>
      </c>
      <c r="E441" s="28" t="s">
        <v>50</v>
      </c>
      <c r="F441" s="28" t="str">
        <f t="shared" si="19"/>
        <v>Calendar Year</v>
      </c>
      <c r="G441" s="28" t="str">
        <f>VLOOKUP(C441,'2023 Muniinfo'!$A$2:$E$566,5,FALSE)</f>
        <v/>
      </c>
    </row>
    <row r="442" spans="1:7" x14ac:dyDescent="0.25">
      <c r="A442" s="28" t="str">
        <f t="shared" si="18"/>
        <v>Saddle River Borough, Bergen County</v>
      </c>
      <c r="B442" s="28">
        <f t="shared" si="20"/>
        <v>441</v>
      </c>
      <c r="C442" s="28" t="s">
        <v>163</v>
      </c>
      <c r="D442" s="28" t="s">
        <v>164</v>
      </c>
      <c r="E442" s="28" t="s">
        <v>50</v>
      </c>
      <c r="F442" s="28" t="str">
        <f t="shared" si="19"/>
        <v>Calendar Year</v>
      </c>
      <c r="G442" s="28" t="str">
        <f>VLOOKUP(C442,'2023 Muniinfo'!$A$2:$E$566,5,FALSE)</f>
        <v/>
      </c>
    </row>
    <row r="443" spans="1:7" x14ac:dyDescent="0.25">
      <c r="A443" s="28" t="str">
        <f t="shared" si="18"/>
        <v>Salem City, Salem County</v>
      </c>
      <c r="B443" s="28">
        <f t="shared" si="20"/>
        <v>442</v>
      </c>
      <c r="C443" s="28" t="s">
        <v>945</v>
      </c>
      <c r="D443" s="28" t="s">
        <v>946</v>
      </c>
      <c r="E443" s="28" t="s">
        <v>924</v>
      </c>
      <c r="F443" s="28" t="str">
        <f t="shared" si="19"/>
        <v>Calendar Year</v>
      </c>
      <c r="G443" s="28" t="str">
        <f>VLOOKUP(C443,'2023 Muniinfo'!$A$2:$E$566,5,FALSE)</f>
        <v/>
      </c>
    </row>
    <row r="444" spans="1:7" x14ac:dyDescent="0.25">
      <c r="A444" s="28" t="str">
        <f t="shared" si="18"/>
        <v>Sandyston Township, Sussex County</v>
      </c>
      <c r="B444" s="28">
        <f t="shared" si="20"/>
        <v>443</v>
      </c>
      <c r="C444" s="28" t="s">
        <v>1028</v>
      </c>
      <c r="D444" s="28" t="s">
        <v>1029</v>
      </c>
      <c r="E444" s="28" t="s">
        <v>997</v>
      </c>
      <c r="F444" s="28" t="str">
        <f t="shared" si="19"/>
        <v>Calendar Year</v>
      </c>
      <c r="G444" s="28" t="str">
        <f>VLOOKUP(C444,'2023 Muniinfo'!$A$2:$E$566,5,FALSE)</f>
        <v/>
      </c>
    </row>
    <row r="445" spans="1:7" x14ac:dyDescent="0.25">
      <c r="A445" s="28" t="str">
        <f t="shared" si="18"/>
        <v>Sayreville Borough, Middlesex County</v>
      </c>
      <c r="B445" s="28">
        <f t="shared" si="20"/>
        <v>444</v>
      </c>
      <c r="C445" s="28" t="s">
        <v>624</v>
      </c>
      <c r="D445" s="28" t="s">
        <v>625</v>
      </c>
      <c r="E445" s="28" t="s">
        <v>590</v>
      </c>
      <c r="F445" s="28" t="str">
        <f t="shared" si="19"/>
        <v>Calendar Year</v>
      </c>
      <c r="G445" s="28" t="str">
        <f>VLOOKUP(C445,'2023 Muniinfo'!$A$2:$E$566,5,FALSE)</f>
        <v/>
      </c>
    </row>
    <row r="446" spans="1:7" x14ac:dyDescent="0.25">
      <c r="A446" s="28" t="str">
        <f t="shared" si="18"/>
        <v>Scotch Plains Township, Union County</v>
      </c>
      <c r="B446" s="28">
        <f t="shared" si="20"/>
        <v>445</v>
      </c>
      <c r="C446" s="28" t="s">
        <v>1075</v>
      </c>
      <c r="D446" s="28" t="s">
        <v>1076</v>
      </c>
      <c r="E446" s="28" t="s">
        <v>1046</v>
      </c>
      <c r="F446" s="28" t="str">
        <f t="shared" si="19"/>
        <v>Calendar Year</v>
      </c>
      <c r="G446" s="28" t="str">
        <f>VLOOKUP(C446,'2023 Muniinfo'!$A$2:$E$566,5,FALSE)</f>
        <v/>
      </c>
    </row>
    <row r="447" spans="1:7" x14ac:dyDescent="0.25">
      <c r="A447" s="28" t="str">
        <f t="shared" si="18"/>
        <v>Sea Bright Borough, Monmouth County</v>
      </c>
      <c r="B447" s="28">
        <f t="shared" si="20"/>
        <v>446</v>
      </c>
      <c r="C447" s="28" t="s">
        <v>723</v>
      </c>
      <c r="D447" s="28" t="s">
        <v>724</v>
      </c>
      <c r="E447" s="28" t="s">
        <v>640</v>
      </c>
      <c r="F447" s="28" t="str">
        <f t="shared" si="19"/>
        <v>Calendar Year</v>
      </c>
      <c r="G447" s="28" t="str">
        <f>VLOOKUP(C447,'2023 Muniinfo'!$A$2:$E$566,5,FALSE)</f>
        <v/>
      </c>
    </row>
    <row r="448" spans="1:7" x14ac:dyDescent="0.25">
      <c r="A448" s="28" t="str">
        <f t="shared" si="18"/>
        <v>Sea Girt Borough, Monmouth County</v>
      </c>
      <c r="B448" s="28">
        <f t="shared" si="20"/>
        <v>447</v>
      </c>
      <c r="C448" s="28" t="s">
        <v>725</v>
      </c>
      <c r="D448" s="28" t="s">
        <v>726</v>
      </c>
      <c r="E448" s="28" t="s">
        <v>640</v>
      </c>
      <c r="F448" s="28" t="str">
        <f t="shared" si="19"/>
        <v>Calendar Year</v>
      </c>
      <c r="G448" s="28" t="str">
        <f>VLOOKUP(C448,'2023 Muniinfo'!$A$2:$E$566,5,FALSE)</f>
        <v/>
      </c>
    </row>
    <row r="449" spans="1:7" x14ac:dyDescent="0.25">
      <c r="A449" s="28" t="str">
        <f t="shared" si="18"/>
        <v>Sea Isle City, Cape May County</v>
      </c>
      <c r="B449" s="28">
        <f t="shared" si="20"/>
        <v>448</v>
      </c>
      <c r="C449" s="28" t="s">
        <v>356</v>
      </c>
      <c r="D449" s="28" t="s">
        <v>357</v>
      </c>
      <c r="E449" s="28" t="s">
        <v>342</v>
      </c>
      <c r="F449" s="28" t="str">
        <f t="shared" si="19"/>
        <v>Calendar Year</v>
      </c>
      <c r="G449" s="28" t="str">
        <f>VLOOKUP(C449,'2023 Muniinfo'!$A$2:$E$566,5,FALSE)</f>
        <v/>
      </c>
    </row>
    <row r="450" spans="1:7" x14ac:dyDescent="0.25">
      <c r="A450" s="28" t="str">
        <f t="shared" si="18"/>
        <v>Seaside Heights Borough, Ocean County</v>
      </c>
      <c r="B450" s="28">
        <f t="shared" si="20"/>
        <v>449</v>
      </c>
      <c r="C450" s="28" t="s">
        <v>873</v>
      </c>
      <c r="D450" s="28" t="s">
        <v>874</v>
      </c>
      <c r="E450" s="28" t="s">
        <v>825</v>
      </c>
      <c r="F450" s="28" t="str">
        <f t="shared" si="19"/>
        <v>Calendar Year</v>
      </c>
      <c r="G450" s="28" t="str">
        <f>VLOOKUP(C450,'2023 Muniinfo'!$A$2:$E$566,5,FALSE)</f>
        <v/>
      </c>
    </row>
    <row r="451" spans="1:7" x14ac:dyDescent="0.25">
      <c r="A451" s="28" t="str">
        <f t="shared" si="18"/>
        <v>Seaside Park Borough, Ocean County</v>
      </c>
      <c r="B451" s="28">
        <f t="shared" si="20"/>
        <v>450</v>
      </c>
      <c r="C451" s="28" t="s">
        <v>875</v>
      </c>
      <c r="D451" s="28" t="s">
        <v>876</v>
      </c>
      <c r="E451" s="28" t="s">
        <v>825</v>
      </c>
      <c r="F451" s="28" t="str">
        <f t="shared" si="19"/>
        <v>Calendar Year</v>
      </c>
      <c r="G451" s="28" t="str">
        <f>VLOOKUP(C451,'2023 Muniinfo'!$A$2:$E$566,5,FALSE)</f>
        <v/>
      </c>
    </row>
    <row r="452" spans="1:7" x14ac:dyDescent="0.25">
      <c r="A452" s="28" t="str">
        <f t="shared" ref="A452:A515" si="21">D452&amp;", "&amp;E452&amp;" County"</f>
        <v>Secaucus Town, Hudson County</v>
      </c>
      <c r="B452" s="28">
        <f t="shared" si="20"/>
        <v>451</v>
      </c>
      <c r="C452" s="28" t="s">
        <v>507</v>
      </c>
      <c r="D452" s="28" t="s">
        <v>508</v>
      </c>
      <c r="E452" s="28" t="s">
        <v>493</v>
      </c>
      <c r="F452" s="28" t="str">
        <f t="shared" ref="F452:F515" si="22">IF(G452="","Calendar Year",IF(G452="T","Calendar Year","State Fiscal Year"))</f>
        <v>Calendar Year</v>
      </c>
      <c r="G452" s="28" t="str">
        <f>VLOOKUP(C452,'2023 Muniinfo'!$A$2:$E$566,5,FALSE)</f>
        <v/>
      </c>
    </row>
    <row r="453" spans="1:7" x14ac:dyDescent="0.25">
      <c r="A453" s="28" t="str">
        <f t="shared" si="21"/>
        <v>Shamong Township, Burlington County</v>
      </c>
      <c r="B453" s="28">
        <f t="shared" ref="B453:B516" si="23">B452+1</f>
        <v>452</v>
      </c>
      <c r="C453" s="28" t="s">
        <v>251</v>
      </c>
      <c r="D453" s="28" t="s">
        <v>252</v>
      </c>
      <c r="E453" s="28" t="s">
        <v>191</v>
      </c>
      <c r="F453" s="28" t="str">
        <f t="shared" si="22"/>
        <v>Calendar Year</v>
      </c>
      <c r="G453" s="28" t="str">
        <f>VLOOKUP(C453,'2023 Muniinfo'!$A$2:$E$566,5,FALSE)</f>
        <v/>
      </c>
    </row>
    <row r="454" spans="1:7" x14ac:dyDescent="0.25">
      <c r="A454" s="28" t="str">
        <f t="shared" si="21"/>
        <v>Shiloh Borough, Cumberland County</v>
      </c>
      <c r="B454" s="28">
        <f t="shared" si="23"/>
        <v>453</v>
      </c>
      <c r="C454" s="28" t="s">
        <v>393</v>
      </c>
      <c r="D454" s="28" t="s">
        <v>394</v>
      </c>
      <c r="E454" s="28" t="s">
        <v>374</v>
      </c>
      <c r="F454" s="28" t="str">
        <f t="shared" si="22"/>
        <v>Calendar Year</v>
      </c>
      <c r="G454" s="28" t="str">
        <f>VLOOKUP(C454,'2023 Muniinfo'!$A$2:$E$566,5,FALSE)</f>
        <v/>
      </c>
    </row>
    <row r="455" spans="1:7" x14ac:dyDescent="0.25">
      <c r="A455" s="28" t="str">
        <f t="shared" si="21"/>
        <v>Ship Bottom Borough, Ocean County</v>
      </c>
      <c r="B455" s="28">
        <f t="shared" si="23"/>
        <v>454</v>
      </c>
      <c r="C455" s="28" t="s">
        <v>877</v>
      </c>
      <c r="D455" s="28" t="s">
        <v>878</v>
      </c>
      <c r="E455" s="28" t="s">
        <v>825</v>
      </c>
      <c r="F455" s="28" t="str">
        <f t="shared" si="22"/>
        <v>Calendar Year</v>
      </c>
      <c r="G455" s="28" t="str">
        <f>VLOOKUP(C455,'2023 Muniinfo'!$A$2:$E$566,5,FALSE)</f>
        <v/>
      </c>
    </row>
    <row r="456" spans="1:7" x14ac:dyDescent="0.25">
      <c r="A456" s="28" t="str">
        <f t="shared" si="21"/>
        <v>Shrewsbury Borough, Monmouth County</v>
      </c>
      <c r="B456" s="28">
        <f t="shared" si="23"/>
        <v>455</v>
      </c>
      <c r="C456" s="28" t="s">
        <v>727</v>
      </c>
      <c r="D456" s="28" t="s">
        <v>728</v>
      </c>
      <c r="E456" s="28" t="s">
        <v>640</v>
      </c>
      <c r="F456" s="28" t="str">
        <f t="shared" si="22"/>
        <v>Calendar Year</v>
      </c>
      <c r="G456" s="28" t="str">
        <f>VLOOKUP(C456,'2023 Muniinfo'!$A$2:$E$566,5,FALSE)</f>
        <v/>
      </c>
    </row>
    <row r="457" spans="1:7" x14ac:dyDescent="0.25">
      <c r="A457" s="28" t="str">
        <f t="shared" si="21"/>
        <v>Shrewsbury Township, Monmouth County</v>
      </c>
      <c r="B457" s="28">
        <f t="shared" si="23"/>
        <v>456</v>
      </c>
      <c r="C457" s="28" t="s">
        <v>729</v>
      </c>
      <c r="D457" s="28" t="s">
        <v>730</v>
      </c>
      <c r="E457" s="28" t="s">
        <v>640</v>
      </c>
      <c r="F457" s="28" t="str">
        <f t="shared" si="22"/>
        <v>Calendar Year</v>
      </c>
      <c r="G457" s="28" t="str">
        <f>VLOOKUP(C457,'2023 Muniinfo'!$A$2:$E$566,5,FALSE)</f>
        <v/>
      </c>
    </row>
    <row r="458" spans="1:7" x14ac:dyDescent="0.25">
      <c r="A458" s="28" t="str">
        <f t="shared" si="21"/>
        <v>Somerdale Borough, Camden County</v>
      </c>
      <c r="B458" s="28">
        <f t="shared" si="23"/>
        <v>457</v>
      </c>
      <c r="C458" s="28" t="s">
        <v>326</v>
      </c>
      <c r="D458" s="28" t="s">
        <v>327</v>
      </c>
      <c r="E458" s="28" t="s">
        <v>270</v>
      </c>
      <c r="F458" s="28" t="str">
        <f t="shared" si="22"/>
        <v>Calendar Year</v>
      </c>
      <c r="G458" s="28" t="str">
        <f>VLOOKUP(C458,'2023 Muniinfo'!$A$2:$E$566,5,FALSE)</f>
        <v/>
      </c>
    </row>
    <row r="459" spans="1:7" x14ac:dyDescent="0.25">
      <c r="A459" s="28" t="str">
        <f t="shared" si="21"/>
        <v>Somers Point City, Atlantic County</v>
      </c>
      <c r="B459" s="28">
        <f t="shared" si="23"/>
        <v>458</v>
      </c>
      <c r="C459" s="28" t="s">
        <v>42</v>
      </c>
      <c r="D459" s="28" t="s">
        <v>43</v>
      </c>
      <c r="E459" s="28" t="s">
        <v>6</v>
      </c>
      <c r="F459" s="28" t="str">
        <f t="shared" si="22"/>
        <v>Calendar Year</v>
      </c>
      <c r="G459" s="28" t="str">
        <f>VLOOKUP(C459,'2023 Muniinfo'!$A$2:$E$566,5,FALSE)</f>
        <v/>
      </c>
    </row>
    <row r="460" spans="1:7" x14ac:dyDescent="0.25">
      <c r="A460" s="28" t="str">
        <f t="shared" si="21"/>
        <v>Somerville Borough, Somerset County</v>
      </c>
      <c r="B460" s="28">
        <f t="shared" si="23"/>
        <v>459</v>
      </c>
      <c r="C460" s="28" t="s">
        <v>987</v>
      </c>
      <c r="D460" s="28" t="s">
        <v>988</v>
      </c>
      <c r="E460" s="28" t="s">
        <v>955</v>
      </c>
      <c r="F460" s="28" t="str">
        <f t="shared" si="22"/>
        <v>Calendar Year</v>
      </c>
      <c r="G460" s="28" t="str">
        <f>VLOOKUP(C460,'2023 Muniinfo'!$A$2:$E$566,5,FALSE)</f>
        <v/>
      </c>
    </row>
    <row r="461" spans="1:7" x14ac:dyDescent="0.25">
      <c r="A461" s="28" t="str">
        <f t="shared" si="21"/>
        <v>South Amboy City, Middlesex County</v>
      </c>
      <c r="B461" s="28">
        <f t="shared" si="23"/>
        <v>460</v>
      </c>
      <c r="C461" s="28" t="s">
        <v>626</v>
      </c>
      <c r="D461" s="28" t="s">
        <v>627</v>
      </c>
      <c r="E461" s="28" t="s">
        <v>590</v>
      </c>
      <c r="F461" s="28" t="str">
        <f t="shared" si="22"/>
        <v>Calendar Year</v>
      </c>
      <c r="G461" s="28" t="str">
        <f>VLOOKUP(C461,'2023 Muniinfo'!$A$2:$E$566,5,FALSE)</f>
        <v/>
      </c>
    </row>
    <row r="462" spans="1:7" x14ac:dyDescent="0.25">
      <c r="A462" s="28" t="str">
        <f t="shared" si="21"/>
        <v>South Bound Brook Borough, Somerset County</v>
      </c>
      <c r="B462" s="28">
        <f t="shared" si="23"/>
        <v>461</v>
      </c>
      <c r="C462" s="28" t="s">
        <v>989</v>
      </c>
      <c r="D462" s="28" t="s">
        <v>990</v>
      </c>
      <c r="E462" s="28" t="s">
        <v>955</v>
      </c>
      <c r="F462" s="28" t="str">
        <f t="shared" si="22"/>
        <v>Calendar Year</v>
      </c>
      <c r="G462" s="28" t="str">
        <f>VLOOKUP(C462,'2023 Muniinfo'!$A$2:$E$566,5,FALSE)</f>
        <v/>
      </c>
    </row>
    <row r="463" spans="1:7" x14ac:dyDescent="0.25">
      <c r="A463" s="28" t="str">
        <f t="shared" si="21"/>
        <v>South Brunswick Township, Middlesex County</v>
      </c>
      <c r="B463" s="28">
        <f t="shared" si="23"/>
        <v>462</v>
      </c>
      <c r="C463" s="28" t="s">
        <v>628</v>
      </c>
      <c r="D463" s="28" t="s">
        <v>629</v>
      </c>
      <c r="E463" s="28" t="s">
        <v>590</v>
      </c>
      <c r="F463" s="28" t="str">
        <f t="shared" si="22"/>
        <v>Calendar Year</v>
      </c>
      <c r="G463" s="28" t="str">
        <f>VLOOKUP(C463,'2023 Muniinfo'!$A$2:$E$566,5,FALSE)</f>
        <v/>
      </c>
    </row>
    <row r="464" spans="1:7" x14ac:dyDescent="0.25">
      <c r="A464" s="28" t="str">
        <f t="shared" si="21"/>
        <v>South Hackensack Township, Bergen County</v>
      </c>
      <c r="B464" s="28">
        <f t="shared" si="23"/>
        <v>463</v>
      </c>
      <c r="C464" s="28" t="s">
        <v>165</v>
      </c>
      <c r="D464" s="28" t="s">
        <v>166</v>
      </c>
      <c r="E464" s="28" t="s">
        <v>50</v>
      </c>
      <c r="F464" s="28" t="str">
        <f t="shared" si="22"/>
        <v>Calendar Year</v>
      </c>
      <c r="G464" s="28" t="str">
        <f>VLOOKUP(C464,'2023 Muniinfo'!$A$2:$E$566,5,FALSE)</f>
        <v/>
      </c>
    </row>
    <row r="465" spans="1:7" x14ac:dyDescent="0.25">
      <c r="A465" s="28" t="str">
        <f t="shared" si="21"/>
        <v>South Harrison Township, Gloucester County</v>
      </c>
      <c r="B465" s="28">
        <f t="shared" si="23"/>
        <v>464</v>
      </c>
      <c r="C465" s="28" t="s">
        <v>474</v>
      </c>
      <c r="D465" s="28" t="s">
        <v>475</v>
      </c>
      <c r="E465" s="28" t="s">
        <v>446</v>
      </c>
      <c r="F465" s="28" t="str">
        <f t="shared" si="22"/>
        <v>Calendar Year</v>
      </c>
      <c r="G465" s="28" t="str">
        <f>VLOOKUP(C465,'2023 Muniinfo'!$A$2:$E$566,5,FALSE)</f>
        <v/>
      </c>
    </row>
    <row r="466" spans="1:7" x14ac:dyDescent="0.25">
      <c r="A466" s="28" t="str">
        <f t="shared" si="21"/>
        <v>South Orange Village, Essex County</v>
      </c>
      <c r="B466" s="28">
        <f t="shared" si="23"/>
        <v>465</v>
      </c>
      <c r="C466" s="28" t="s">
        <v>436</v>
      </c>
      <c r="D466" s="28" t="s">
        <v>437</v>
      </c>
      <c r="E466" s="28" t="s">
        <v>403</v>
      </c>
      <c r="F466" s="28" t="str">
        <f t="shared" si="22"/>
        <v>Calendar Year</v>
      </c>
      <c r="G466" s="28" t="str">
        <f>VLOOKUP(C466,'2023 Muniinfo'!$A$2:$E$566,5,FALSE)</f>
        <v/>
      </c>
    </row>
    <row r="467" spans="1:7" x14ac:dyDescent="0.25">
      <c r="A467" s="28" t="str">
        <f t="shared" si="21"/>
        <v>South Plainfield Borough, Middlesex County</v>
      </c>
      <c r="B467" s="28">
        <f t="shared" si="23"/>
        <v>466</v>
      </c>
      <c r="C467" s="28" t="s">
        <v>630</v>
      </c>
      <c r="D467" s="28" t="s">
        <v>631</v>
      </c>
      <c r="E467" s="28" t="s">
        <v>590</v>
      </c>
      <c r="F467" s="28" t="str">
        <f t="shared" si="22"/>
        <v>Calendar Year</v>
      </c>
      <c r="G467" s="28" t="str">
        <f>VLOOKUP(C467,'2023 Muniinfo'!$A$2:$E$566,5,FALSE)</f>
        <v/>
      </c>
    </row>
    <row r="468" spans="1:7" x14ac:dyDescent="0.25">
      <c r="A468" s="28" t="str">
        <f t="shared" si="21"/>
        <v>South River Borough, Middlesex County</v>
      </c>
      <c r="B468" s="28">
        <f t="shared" si="23"/>
        <v>467</v>
      </c>
      <c r="C468" s="28" t="s">
        <v>632</v>
      </c>
      <c r="D468" s="28" t="s">
        <v>633</v>
      </c>
      <c r="E468" s="28" t="s">
        <v>590</v>
      </c>
      <c r="F468" s="28" t="str">
        <f t="shared" si="22"/>
        <v>Calendar Year</v>
      </c>
      <c r="G468" s="28" t="str">
        <f>VLOOKUP(C468,'2023 Muniinfo'!$A$2:$E$566,5,FALSE)</f>
        <v/>
      </c>
    </row>
    <row r="469" spans="1:7" x14ac:dyDescent="0.25">
      <c r="A469" s="28" t="str">
        <f t="shared" si="21"/>
        <v>South Toms River Borough, Ocean County</v>
      </c>
      <c r="B469" s="28">
        <f t="shared" si="23"/>
        <v>468</v>
      </c>
      <c r="C469" s="28" t="s">
        <v>879</v>
      </c>
      <c r="D469" s="28" t="s">
        <v>880</v>
      </c>
      <c r="E469" s="28" t="s">
        <v>825</v>
      </c>
      <c r="F469" s="28" t="str">
        <f t="shared" si="22"/>
        <v>Calendar Year</v>
      </c>
      <c r="G469" s="28" t="str">
        <f>VLOOKUP(C469,'2023 Muniinfo'!$A$2:$E$566,5,FALSE)</f>
        <v/>
      </c>
    </row>
    <row r="470" spans="1:7" x14ac:dyDescent="0.25">
      <c r="A470" s="28" t="str">
        <f t="shared" si="21"/>
        <v>Southampton Township, Burlington County</v>
      </c>
      <c r="B470" s="28">
        <f t="shared" si="23"/>
        <v>469</v>
      </c>
      <c r="C470" s="28" t="s">
        <v>253</v>
      </c>
      <c r="D470" s="28" t="s">
        <v>254</v>
      </c>
      <c r="E470" s="28" t="s">
        <v>191</v>
      </c>
      <c r="F470" s="28" t="str">
        <f t="shared" si="22"/>
        <v>Calendar Year</v>
      </c>
      <c r="G470" s="28" t="str">
        <f>VLOOKUP(C470,'2023 Muniinfo'!$A$2:$E$566,5,FALSE)</f>
        <v/>
      </c>
    </row>
    <row r="471" spans="1:7" x14ac:dyDescent="0.25">
      <c r="A471" s="28" t="str">
        <f t="shared" si="21"/>
        <v>Sparta Township, Sussex County</v>
      </c>
      <c r="B471" s="28">
        <f t="shared" si="23"/>
        <v>470</v>
      </c>
      <c r="C471" s="28" t="s">
        <v>1030</v>
      </c>
      <c r="D471" s="28" t="s">
        <v>1031</v>
      </c>
      <c r="E471" s="28" t="s">
        <v>997</v>
      </c>
      <c r="F471" s="28" t="str">
        <f t="shared" si="22"/>
        <v>Calendar Year</v>
      </c>
      <c r="G471" s="28" t="str">
        <f>VLOOKUP(C471,'2023 Muniinfo'!$A$2:$E$566,5,FALSE)</f>
        <v/>
      </c>
    </row>
    <row r="472" spans="1:7" x14ac:dyDescent="0.25">
      <c r="A472" s="28" t="str">
        <f t="shared" si="21"/>
        <v>Spotswood Borough, Middlesex County</v>
      </c>
      <c r="B472" s="28">
        <f t="shared" si="23"/>
        <v>471</v>
      </c>
      <c r="C472" s="28" t="s">
        <v>634</v>
      </c>
      <c r="D472" s="28" t="s">
        <v>635</v>
      </c>
      <c r="E472" s="28" t="s">
        <v>590</v>
      </c>
      <c r="F472" s="28" t="str">
        <f t="shared" si="22"/>
        <v>Calendar Year</v>
      </c>
      <c r="G472" s="28" t="str">
        <f>VLOOKUP(C472,'2023 Muniinfo'!$A$2:$E$566,5,FALSE)</f>
        <v/>
      </c>
    </row>
    <row r="473" spans="1:7" x14ac:dyDescent="0.25">
      <c r="A473" s="28" t="str">
        <f t="shared" si="21"/>
        <v>Spring Lake Borough, Monmouth County</v>
      </c>
      <c r="B473" s="28">
        <f t="shared" si="23"/>
        <v>472</v>
      </c>
      <c r="C473" s="28" t="s">
        <v>733</v>
      </c>
      <c r="D473" s="28" t="s">
        <v>734</v>
      </c>
      <c r="E473" s="28" t="s">
        <v>640</v>
      </c>
      <c r="F473" s="28" t="str">
        <f t="shared" si="22"/>
        <v>Calendar Year</v>
      </c>
      <c r="G473" s="28" t="str">
        <f>VLOOKUP(C473,'2023 Muniinfo'!$A$2:$E$566,5,FALSE)</f>
        <v/>
      </c>
    </row>
    <row r="474" spans="1:7" x14ac:dyDescent="0.25">
      <c r="A474" s="28" t="str">
        <f t="shared" si="21"/>
        <v>Spring Lake Heights Borough, Monmouth County</v>
      </c>
      <c r="B474" s="28">
        <f t="shared" si="23"/>
        <v>473</v>
      </c>
      <c r="C474" s="28" t="s">
        <v>735</v>
      </c>
      <c r="D474" s="28" t="s">
        <v>736</v>
      </c>
      <c r="E474" s="28" t="s">
        <v>640</v>
      </c>
      <c r="F474" s="28" t="str">
        <f t="shared" si="22"/>
        <v>Calendar Year</v>
      </c>
      <c r="G474" s="28" t="str">
        <f>VLOOKUP(C474,'2023 Muniinfo'!$A$2:$E$566,5,FALSE)</f>
        <v/>
      </c>
    </row>
    <row r="475" spans="1:7" x14ac:dyDescent="0.25">
      <c r="A475" s="28" t="str">
        <f t="shared" si="21"/>
        <v>Springfield Township, Burlington County</v>
      </c>
      <c r="B475" s="28">
        <f t="shared" si="23"/>
        <v>474</v>
      </c>
      <c r="C475" s="28" t="s">
        <v>255</v>
      </c>
      <c r="D475" s="28" t="s">
        <v>256</v>
      </c>
      <c r="E475" s="28" t="s">
        <v>191</v>
      </c>
      <c r="F475" s="28" t="str">
        <f t="shared" si="22"/>
        <v>Calendar Year</v>
      </c>
      <c r="G475" s="28" t="str">
        <f>VLOOKUP(C475,'2023 Muniinfo'!$A$2:$E$566,5,FALSE)</f>
        <v/>
      </c>
    </row>
    <row r="476" spans="1:7" x14ac:dyDescent="0.25">
      <c r="A476" s="28" t="str">
        <f t="shared" si="21"/>
        <v>Springfield Township, Union County</v>
      </c>
      <c r="B476" s="28">
        <f t="shared" si="23"/>
        <v>475</v>
      </c>
      <c r="C476" s="28" t="s">
        <v>1077</v>
      </c>
      <c r="D476" s="28" t="s">
        <v>256</v>
      </c>
      <c r="E476" s="28" t="s">
        <v>1046</v>
      </c>
      <c r="F476" s="28" t="str">
        <f t="shared" si="22"/>
        <v>Calendar Year</v>
      </c>
      <c r="G476" s="28" t="str">
        <f>VLOOKUP(C476,'2023 Muniinfo'!$A$2:$E$566,5,FALSE)</f>
        <v/>
      </c>
    </row>
    <row r="477" spans="1:7" x14ac:dyDescent="0.25">
      <c r="A477" s="28" t="str">
        <f t="shared" si="21"/>
        <v>Stafford Township, Ocean County</v>
      </c>
      <c r="B477" s="28">
        <f t="shared" si="23"/>
        <v>476</v>
      </c>
      <c r="C477" s="28" t="s">
        <v>881</v>
      </c>
      <c r="D477" s="28" t="s">
        <v>882</v>
      </c>
      <c r="E477" s="28" t="s">
        <v>825</v>
      </c>
      <c r="F477" s="28" t="str">
        <f t="shared" si="22"/>
        <v>Calendar Year</v>
      </c>
      <c r="G477" s="28" t="str">
        <f>VLOOKUP(C477,'2023 Muniinfo'!$A$2:$E$566,5,FALSE)</f>
        <v/>
      </c>
    </row>
    <row r="478" spans="1:7" x14ac:dyDescent="0.25">
      <c r="A478" s="28" t="str">
        <f t="shared" si="21"/>
        <v>Stanhope Borough, Sussex County</v>
      </c>
      <c r="B478" s="28">
        <f t="shared" si="23"/>
        <v>477</v>
      </c>
      <c r="C478" s="28" t="s">
        <v>1032</v>
      </c>
      <c r="D478" s="28" t="s">
        <v>1033</v>
      </c>
      <c r="E478" s="28" t="s">
        <v>997</v>
      </c>
      <c r="F478" s="28" t="str">
        <f t="shared" si="22"/>
        <v>Calendar Year</v>
      </c>
      <c r="G478" s="28" t="str">
        <f>VLOOKUP(C478,'2023 Muniinfo'!$A$2:$E$566,5,FALSE)</f>
        <v/>
      </c>
    </row>
    <row r="479" spans="1:7" x14ac:dyDescent="0.25">
      <c r="A479" s="28" t="str">
        <f t="shared" si="21"/>
        <v>Stillwater Township, Sussex County</v>
      </c>
      <c r="B479" s="28">
        <f t="shared" si="23"/>
        <v>478</v>
      </c>
      <c r="C479" s="28" t="s">
        <v>1034</v>
      </c>
      <c r="D479" s="28" t="s">
        <v>1035</v>
      </c>
      <c r="E479" s="28" t="s">
        <v>997</v>
      </c>
      <c r="F479" s="28" t="str">
        <f t="shared" si="22"/>
        <v>Calendar Year</v>
      </c>
      <c r="G479" s="28" t="str">
        <f>VLOOKUP(C479,'2023 Muniinfo'!$A$2:$E$566,5,FALSE)</f>
        <v/>
      </c>
    </row>
    <row r="480" spans="1:7" x14ac:dyDescent="0.25">
      <c r="A480" s="28" t="str">
        <f t="shared" si="21"/>
        <v>Stockton Borough, Hunterdon County</v>
      </c>
      <c r="B480" s="28">
        <f t="shared" si="23"/>
        <v>479</v>
      </c>
      <c r="C480" s="28" t="s">
        <v>558</v>
      </c>
      <c r="D480" s="28" t="s">
        <v>559</v>
      </c>
      <c r="E480" s="28" t="s">
        <v>516</v>
      </c>
      <c r="F480" s="28" t="str">
        <f t="shared" si="22"/>
        <v>Calendar Year</v>
      </c>
      <c r="G480" s="28" t="str">
        <f>VLOOKUP(C480,'2023 Muniinfo'!$A$2:$E$566,5,FALSE)</f>
        <v/>
      </c>
    </row>
    <row r="481" spans="1:7" x14ac:dyDescent="0.25">
      <c r="A481" s="28" t="str">
        <f t="shared" si="21"/>
        <v>Stone Harbor Borough, Cape May County</v>
      </c>
      <c r="B481" s="28">
        <f t="shared" si="23"/>
        <v>480</v>
      </c>
      <c r="C481" s="28" t="s">
        <v>358</v>
      </c>
      <c r="D481" s="28" t="s">
        <v>359</v>
      </c>
      <c r="E481" s="28" t="s">
        <v>342</v>
      </c>
      <c r="F481" s="28" t="str">
        <f t="shared" si="22"/>
        <v>Calendar Year</v>
      </c>
      <c r="G481" s="28" t="str">
        <f>VLOOKUP(C481,'2023 Muniinfo'!$A$2:$E$566,5,FALSE)</f>
        <v/>
      </c>
    </row>
    <row r="482" spans="1:7" x14ac:dyDescent="0.25">
      <c r="A482" s="28" t="str">
        <f t="shared" si="21"/>
        <v>Stow Creek Township, Cumberland County</v>
      </c>
      <c r="B482" s="28">
        <f t="shared" si="23"/>
        <v>481</v>
      </c>
      <c r="C482" s="28" t="s">
        <v>395</v>
      </c>
      <c r="D482" s="28" t="s">
        <v>396</v>
      </c>
      <c r="E482" s="28" t="s">
        <v>374</v>
      </c>
      <c r="F482" s="28" t="str">
        <f t="shared" si="22"/>
        <v>Calendar Year</v>
      </c>
      <c r="G482" s="28" t="str">
        <f>VLOOKUP(C482,'2023 Muniinfo'!$A$2:$E$566,5,FALSE)</f>
        <v/>
      </c>
    </row>
    <row r="483" spans="1:7" x14ac:dyDescent="0.25">
      <c r="A483" s="28" t="str">
        <f t="shared" si="21"/>
        <v>Stratford Borough, Camden County</v>
      </c>
      <c r="B483" s="28">
        <f t="shared" si="23"/>
        <v>482</v>
      </c>
      <c r="C483" s="28" t="s">
        <v>328</v>
      </c>
      <c r="D483" s="28" t="s">
        <v>329</v>
      </c>
      <c r="E483" s="28" t="s">
        <v>270</v>
      </c>
      <c r="F483" s="28" t="str">
        <f t="shared" si="22"/>
        <v>Calendar Year</v>
      </c>
      <c r="G483" s="28" t="str">
        <f>VLOOKUP(C483,'2023 Muniinfo'!$A$2:$E$566,5,FALSE)</f>
        <v/>
      </c>
    </row>
    <row r="484" spans="1:7" x14ac:dyDescent="0.25">
      <c r="A484" s="28" t="str">
        <f t="shared" si="21"/>
        <v>Summit City, Union County</v>
      </c>
      <c r="B484" s="28">
        <f t="shared" si="23"/>
        <v>483</v>
      </c>
      <c r="C484" s="28" t="s">
        <v>1078</v>
      </c>
      <c r="D484" s="28" t="s">
        <v>1079</v>
      </c>
      <c r="E484" s="28" t="s">
        <v>1046</v>
      </c>
      <c r="F484" s="28" t="str">
        <f t="shared" si="22"/>
        <v>Calendar Year</v>
      </c>
      <c r="G484" s="28" t="str">
        <f>VLOOKUP(C484,'2023 Muniinfo'!$A$2:$E$566,5,FALSE)</f>
        <v/>
      </c>
    </row>
    <row r="485" spans="1:7" x14ac:dyDescent="0.25">
      <c r="A485" s="28" t="str">
        <f t="shared" si="21"/>
        <v>Surf City Borough, Ocean County</v>
      </c>
      <c r="B485" s="28">
        <f t="shared" si="23"/>
        <v>484</v>
      </c>
      <c r="C485" s="28" t="s">
        <v>883</v>
      </c>
      <c r="D485" s="28" t="s">
        <v>884</v>
      </c>
      <c r="E485" s="28" t="s">
        <v>825</v>
      </c>
      <c r="F485" s="28" t="str">
        <f t="shared" si="22"/>
        <v>Calendar Year</v>
      </c>
      <c r="G485" s="28" t="str">
        <f>VLOOKUP(C485,'2023 Muniinfo'!$A$2:$E$566,5,FALSE)</f>
        <v/>
      </c>
    </row>
    <row r="486" spans="1:7" x14ac:dyDescent="0.25">
      <c r="A486" s="28" t="str">
        <f t="shared" si="21"/>
        <v>Sussex Borough, Sussex County</v>
      </c>
      <c r="B486" s="28">
        <f t="shared" si="23"/>
        <v>485</v>
      </c>
      <c r="C486" s="28" t="s">
        <v>1036</v>
      </c>
      <c r="D486" s="28" t="s">
        <v>1037</v>
      </c>
      <c r="E486" s="28" t="s">
        <v>997</v>
      </c>
      <c r="F486" s="28" t="str">
        <f t="shared" si="22"/>
        <v>Calendar Year</v>
      </c>
      <c r="G486" s="28" t="str">
        <f>VLOOKUP(C486,'2023 Muniinfo'!$A$2:$E$566,5,FALSE)</f>
        <v/>
      </c>
    </row>
    <row r="487" spans="1:7" x14ac:dyDescent="0.25">
      <c r="A487" s="28" t="str">
        <f t="shared" si="21"/>
        <v>Swedesboro Borough, Gloucester County</v>
      </c>
      <c r="B487" s="28">
        <f t="shared" si="23"/>
        <v>486</v>
      </c>
      <c r="C487" s="28" t="s">
        <v>476</v>
      </c>
      <c r="D487" s="28" t="s">
        <v>477</v>
      </c>
      <c r="E487" s="28" t="s">
        <v>446</v>
      </c>
      <c r="F487" s="28" t="str">
        <f t="shared" si="22"/>
        <v>Calendar Year</v>
      </c>
      <c r="G487" s="28" t="str">
        <f>VLOOKUP(C487,'2023 Muniinfo'!$A$2:$E$566,5,FALSE)</f>
        <v/>
      </c>
    </row>
    <row r="488" spans="1:7" x14ac:dyDescent="0.25">
      <c r="A488" s="28" t="str">
        <f t="shared" si="21"/>
        <v>Tabernacle Township, Burlington County</v>
      </c>
      <c r="B488" s="28">
        <f t="shared" si="23"/>
        <v>487</v>
      </c>
      <c r="C488" s="28" t="s">
        <v>257</v>
      </c>
      <c r="D488" s="28" t="s">
        <v>258</v>
      </c>
      <c r="E488" s="28" t="s">
        <v>191</v>
      </c>
      <c r="F488" s="28" t="str">
        <f t="shared" si="22"/>
        <v>Calendar Year</v>
      </c>
      <c r="G488" s="28" t="str">
        <f>VLOOKUP(C488,'2023 Muniinfo'!$A$2:$E$566,5,FALSE)</f>
        <v/>
      </c>
    </row>
    <row r="489" spans="1:7" x14ac:dyDescent="0.25">
      <c r="A489" s="28" t="str">
        <f t="shared" si="21"/>
        <v>Tavistock Borough, Camden County</v>
      </c>
      <c r="B489" s="28">
        <f t="shared" si="23"/>
        <v>488</v>
      </c>
      <c r="C489" s="28" t="s">
        <v>330</v>
      </c>
      <c r="D489" s="28" t="s">
        <v>331</v>
      </c>
      <c r="E489" s="28" t="s">
        <v>270</v>
      </c>
      <c r="F489" s="28" t="str">
        <f t="shared" si="22"/>
        <v>Calendar Year</v>
      </c>
      <c r="G489" s="28" t="str">
        <f>VLOOKUP(C489,'2023 Muniinfo'!$A$2:$E$566,5,FALSE)</f>
        <v/>
      </c>
    </row>
    <row r="490" spans="1:7" x14ac:dyDescent="0.25">
      <c r="A490" s="28" t="str">
        <f t="shared" si="21"/>
        <v>Teaneck Township, Bergen County</v>
      </c>
      <c r="B490" s="28">
        <f t="shared" si="23"/>
        <v>489</v>
      </c>
      <c r="C490" s="28" t="s">
        <v>167</v>
      </c>
      <c r="D490" s="28" t="s">
        <v>168</v>
      </c>
      <c r="E490" s="28" t="s">
        <v>50</v>
      </c>
      <c r="F490" s="28" t="str">
        <f t="shared" si="22"/>
        <v>Calendar Year</v>
      </c>
      <c r="G490" s="28" t="str">
        <f>VLOOKUP(C490,'2023 Muniinfo'!$A$2:$E$566,5,FALSE)</f>
        <v/>
      </c>
    </row>
    <row r="491" spans="1:7" x14ac:dyDescent="0.25">
      <c r="A491" s="28" t="str">
        <f t="shared" si="21"/>
        <v>Tenafly Borough, Bergen County</v>
      </c>
      <c r="B491" s="28">
        <f t="shared" si="23"/>
        <v>490</v>
      </c>
      <c r="C491" s="28" t="s">
        <v>169</v>
      </c>
      <c r="D491" s="28" t="s">
        <v>170</v>
      </c>
      <c r="E491" s="28" t="s">
        <v>50</v>
      </c>
      <c r="F491" s="28" t="str">
        <f t="shared" si="22"/>
        <v>Calendar Year</v>
      </c>
      <c r="G491" s="28" t="str">
        <f>VLOOKUP(C491,'2023 Muniinfo'!$A$2:$E$566,5,FALSE)</f>
        <v/>
      </c>
    </row>
    <row r="492" spans="1:7" x14ac:dyDescent="0.25">
      <c r="A492" s="28" t="str">
        <f t="shared" si="21"/>
        <v>Teterboro Borough, Bergen County</v>
      </c>
      <c r="B492" s="28">
        <f t="shared" si="23"/>
        <v>491</v>
      </c>
      <c r="C492" s="28" t="s">
        <v>171</v>
      </c>
      <c r="D492" s="28" t="s">
        <v>172</v>
      </c>
      <c r="E492" s="28" t="s">
        <v>50</v>
      </c>
      <c r="F492" s="28" t="str">
        <f t="shared" si="22"/>
        <v>Calendar Year</v>
      </c>
      <c r="G492" s="28" t="str">
        <f>VLOOKUP(C492,'2023 Muniinfo'!$A$2:$E$566,5,FALSE)</f>
        <v/>
      </c>
    </row>
    <row r="493" spans="1:7" x14ac:dyDescent="0.25">
      <c r="A493" s="28" t="str">
        <f t="shared" si="21"/>
        <v>Tewksbury Township, Hunterdon County</v>
      </c>
      <c r="B493" s="28">
        <f t="shared" si="23"/>
        <v>492</v>
      </c>
      <c r="C493" s="28" t="s">
        <v>560</v>
      </c>
      <c r="D493" s="28" t="s">
        <v>561</v>
      </c>
      <c r="E493" s="28" t="s">
        <v>516</v>
      </c>
      <c r="F493" s="28" t="str">
        <f t="shared" si="22"/>
        <v>Calendar Year</v>
      </c>
      <c r="G493" s="28" t="str">
        <f>VLOOKUP(C493,'2023 Muniinfo'!$A$2:$E$566,5,FALSE)</f>
        <v/>
      </c>
    </row>
    <row r="494" spans="1:7" x14ac:dyDescent="0.25">
      <c r="A494" s="28" t="str">
        <f t="shared" si="21"/>
        <v>Tinton Falls Borough, Monmouth County</v>
      </c>
      <c r="B494" s="28">
        <f t="shared" si="23"/>
        <v>493</v>
      </c>
      <c r="C494" s="28" t="s">
        <v>709</v>
      </c>
      <c r="D494" s="28" t="s">
        <v>710</v>
      </c>
      <c r="E494" s="28" t="s">
        <v>640</v>
      </c>
      <c r="F494" s="28" t="str">
        <f t="shared" si="22"/>
        <v>Calendar Year</v>
      </c>
      <c r="G494" s="28" t="str">
        <f>VLOOKUP(C494,'2023 Muniinfo'!$A$2:$E$566,5,FALSE)</f>
        <v/>
      </c>
    </row>
    <row r="495" spans="1:7" x14ac:dyDescent="0.25">
      <c r="A495" s="28" t="str">
        <f t="shared" si="21"/>
        <v>Toms River Township, Ocean County</v>
      </c>
      <c r="B495" s="28">
        <f t="shared" si="23"/>
        <v>494</v>
      </c>
      <c r="C495" s="28" t="s">
        <v>836</v>
      </c>
      <c r="D495" s="28" t="s">
        <v>837</v>
      </c>
      <c r="E495" s="28" t="s">
        <v>825</v>
      </c>
      <c r="F495" s="28" t="str">
        <f t="shared" si="22"/>
        <v>Calendar Year</v>
      </c>
      <c r="G495" s="28" t="str">
        <f>VLOOKUP(C495,'2023 Muniinfo'!$A$2:$E$566,5,FALSE)</f>
        <v/>
      </c>
    </row>
    <row r="496" spans="1:7" x14ac:dyDescent="0.25">
      <c r="A496" s="28" t="str">
        <f t="shared" si="21"/>
        <v>Totowa Borough, Passaic County</v>
      </c>
      <c r="B496" s="28">
        <f t="shared" si="23"/>
        <v>495</v>
      </c>
      <c r="C496" s="28" t="s">
        <v>912</v>
      </c>
      <c r="D496" s="28" t="s">
        <v>913</v>
      </c>
      <c r="E496" s="28" t="s">
        <v>891</v>
      </c>
      <c r="F496" s="28" t="str">
        <f t="shared" si="22"/>
        <v>Calendar Year</v>
      </c>
      <c r="G496" s="28" t="str">
        <f>VLOOKUP(C496,'2023 Muniinfo'!$A$2:$E$566,5,FALSE)</f>
        <v/>
      </c>
    </row>
    <row r="497" spans="1:7" x14ac:dyDescent="0.25">
      <c r="A497" s="28" t="str">
        <f t="shared" si="21"/>
        <v>Trenton City, Mercer County</v>
      </c>
      <c r="B497" s="28">
        <f t="shared" si="23"/>
        <v>496</v>
      </c>
      <c r="C497" s="28" t="s">
        <v>580</v>
      </c>
      <c r="D497" s="28" t="s">
        <v>581</v>
      </c>
      <c r="E497" s="28" t="s">
        <v>568</v>
      </c>
      <c r="F497" s="28" t="str">
        <f t="shared" si="22"/>
        <v>Calendar Year</v>
      </c>
      <c r="G497" s="28" t="str">
        <f>VLOOKUP(C497,'2023 Muniinfo'!$A$2:$E$566,5,FALSE)</f>
        <v>T</v>
      </c>
    </row>
    <row r="498" spans="1:7" x14ac:dyDescent="0.25">
      <c r="A498" s="28" t="str">
        <f t="shared" si="21"/>
        <v>Tuckerton Borough, Ocean County</v>
      </c>
      <c r="B498" s="28">
        <f t="shared" si="23"/>
        <v>497</v>
      </c>
      <c r="C498" s="28" t="s">
        <v>885</v>
      </c>
      <c r="D498" s="28" t="s">
        <v>886</v>
      </c>
      <c r="E498" s="28" t="s">
        <v>825</v>
      </c>
      <c r="F498" s="28" t="str">
        <f t="shared" si="22"/>
        <v>Calendar Year</v>
      </c>
      <c r="G498" s="28" t="str">
        <f>VLOOKUP(C498,'2023 Muniinfo'!$A$2:$E$566,5,FALSE)</f>
        <v/>
      </c>
    </row>
    <row r="499" spans="1:7" x14ac:dyDescent="0.25">
      <c r="A499" s="28" t="str">
        <f t="shared" si="21"/>
        <v>Union Beach Borough, Monmouth County</v>
      </c>
      <c r="B499" s="28">
        <f t="shared" si="23"/>
        <v>498</v>
      </c>
      <c r="C499" s="28" t="s">
        <v>737</v>
      </c>
      <c r="D499" s="28" t="s">
        <v>738</v>
      </c>
      <c r="E499" s="28" t="s">
        <v>640</v>
      </c>
      <c r="F499" s="28" t="str">
        <f t="shared" si="22"/>
        <v>Calendar Year</v>
      </c>
      <c r="G499" s="28" t="str">
        <f>VLOOKUP(C499,'2023 Muniinfo'!$A$2:$E$566,5,FALSE)</f>
        <v/>
      </c>
    </row>
    <row r="500" spans="1:7" x14ac:dyDescent="0.25">
      <c r="A500" s="28" t="str">
        <f t="shared" si="21"/>
        <v>Union City, Hudson County</v>
      </c>
      <c r="B500" s="28">
        <f t="shared" si="23"/>
        <v>499</v>
      </c>
      <c r="C500" s="28" t="s">
        <v>509</v>
      </c>
      <c r="D500" s="28" t="s">
        <v>1142</v>
      </c>
      <c r="E500" s="28" t="s">
        <v>493</v>
      </c>
      <c r="F500" s="28" t="str">
        <f t="shared" si="22"/>
        <v>State Fiscal Year</v>
      </c>
      <c r="G500" s="28" t="str">
        <f>VLOOKUP(C500,'2023 Muniinfo'!$A$2:$E$566,5,FALSE)</f>
        <v>S</v>
      </c>
    </row>
    <row r="501" spans="1:7" x14ac:dyDescent="0.25">
      <c r="A501" s="28" t="str">
        <f t="shared" si="21"/>
        <v>Union Township, Hunterdon County</v>
      </c>
      <c r="B501" s="28">
        <f t="shared" si="23"/>
        <v>500</v>
      </c>
      <c r="C501" s="28" t="s">
        <v>562</v>
      </c>
      <c r="D501" s="28" t="s">
        <v>563</v>
      </c>
      <c r="E501" s="28" t="s">
        <v>516</v>
      </c>
      <c r="F501" s="28" t="str">
        <f t="shared" si="22"/>
        <v>Calendar Year</v>
      </c>
      <c r="G501" s="28" t="str">
        <f>VLOOKUP(C501,'2023 Muniinfo'!$A$2:$E$566,5,FALSE)</f>
        <v/>
      </c>
    </row>
    <row r="502" spans="1:7" x14ac:dyDescent="0.25">
      <c r="A502" s="28" t="str">
        <f t="shared" si="21"/>
        <v>Union Township, Union County</v>
      </c>
      <c r="B502" s="28">
        <f t="shared" si="23"/>
        <v>501</v>
      </c>
      <c r="C502" s="28" t="s">
        <v>1080</v>
      </c>
      <c r="D502" s="28" t="s">
        <v>563</v>
      </c>
      <c r="E502" s="28" t="s">
        <v>1046</v>
      </c>
      <c r="F502" s="28" t="str">
        <f t="shared" si="22"/>
        <v>Calendar Year</v>
      </c>
      <c r="G502" s="28" t="str">
        <f>VLOOKUP(C502,'2023 Muniinfo'!$A$2:$E$566,5,FALSE)</f>
        <v/>
      </c>
    </row>
    <row r="503" spans="1:7" x14ac:dyDescent="0.25">
      <c r="A503" s="28" t="str">
        <f t="shared" si="21"/>
        <v>Upper Deerfield Township, Cumberland County</v>
      </c>
      <c r="B503" s="28">
        <f t="shared" si="23"/>
        <v>502</v>
      </c>
      <c r="C503" s="28" t="s">
        <v>397</v>
      </c>
      <c r="D503" s="28" t="s">
        <v>398</v>
      </c>
      <c r="E503" s="28" t="s">
        <v>374</v>
      </c>
      <c r="F503" s="28" t="str">
        <f t="shared" si="22"/>
        <v>Calendar Year</v>
      </c>
      <c r="G503" s="28" t="str">
        <f>VLOOKUP(C503,'2023 Muniinfo'!$A$2:$E$566,5,FALSE)</f>
        <v/>
      </c>
    </row>
    <row r="504" spans="1:7" x14ac:dyDescent="0.25">
      <c r="A504" s="28" t="str">
        <f t="shared" si="21"/>
        <v>Upper Freehold Township, Monmouth County</v>
      </c>
      <c r="B504" s="28">
        <f t="shared" si="23"/>
        <v>503</v>
      </c>
      <c r="C504" s="28" t="s">
        <v>739</v>
      </c>
      <c r="D504" s="28" t="s">
        <v>740</v>
      </c>
      <c r="E504" s="28" t="s">
        <v>640</v>
      </c>
      <c r="F504" s="28" t="str">
        <f t="shared" si="22"/>
        <v>Calendar Year</v>
      </c>
      <c r="G504" s="28" t="str">
        <f>VLOOKUP(C504,'2023 Muniinfo'!$A$2:$E$566,5,FALSE)</f>
        <v/>
      </c>
    </row>
    <row r="505" spans="1:7" x14ac:dyDescent="0.25">
      <c r="A505" s="28" t="str">
        <f t="shared" si="21"/>
        <v>Upper Pittsgrove Township, Salem County</v>
      </c>
      <c r="B505" s="28">
        <f t="shared" si="23"/>
        <v>504</v>
      </c>
      <c r="C505" s="28" t="s">
        <v>949</v>
      </c>
      <c r="D505" s="28" t="s">
        <v>950</v>
      </c>
      <c r="E505" s="28" t="s">
        <v>924</v>
      </c>
      <c r="F505" s="28" t="str">
        <f t="shared" si="22"/>
        <v>Calendar Year</v>
      </c>
      <c r="G505" s="28" t="str">
        <f>VLOOKUP(C505,'2023 Muniinfo'!$A$2:$E$566,5,FALSE)</f>
        <v/>
      </c>
    </row>
    <row r="506" spans="1:7" x14ac:dyDescent="0.25">
      <c r="A506" s="28" t="str">
        <f t="shared" si="21"/>
        <v>Upper Saddle River Borough, Bergen County</v>
      </c>
      <c r="B506" s="28">
        <f t="shared" si="23"/>
        <v>505</v>
      </c>
      <c r="C506" s="28" t="s">
        <v>173</v>
      </c>
      <c r="D506" s="28" t="s">
        <v>174</v>
      </c>
      <c r="E506" s="28" t="s">
        <v>50</v>
      </c>
      <c r="F506" s="28" t="str">
        <f t="shared" si="22"/>
        <v>Calendar Year</v>
      </c>
      <c r="G506" s="28" t="str">
        <f>VLOOKUP(C506,'2023 Muniinfo'!$A$2:$E$566,5,FALSE)</f>
        <v/>
      </c>
    </row>
    <row r="507" spans="1:7" x14ac:dyDescent="0.25">
      <c r="A507" s="28" t="str">
        <f t="shared" si="21"/>
        <v>Upper Township, Cape May County</v>
      </c>
      <c r="B507" s="28">
        <f t="shared" si="23"/>
        <v>506</v>
      </c>
      <c r="C507" s="28" t="s">
        <v>360</v>
      </c>
      <c r="D507" s="28" t="s">
        <v>361</v>
      </c>
      <c r="E507" s="28" t="s">
        <v>342</v>
      </c>
      <c r="F507" s="28" t="str">
        <f t="shared" si="22"/>
        <v>Calendar Year</v>
      </c>
      <c r="G507" s="28" t="str">
        <f>VLOOKUP(C507,'2023 Muniinfo'!$A$2:$E$566,5,FALSE)</f>
        <v/>
      </c>
    </row>
    <row r="508" spans="1:7" x14ac:dyDescent="0.25">
      <c r="A508" s="28" t="str">
        <f t="shared" si="21"/>
        <v>Ventnor City, Atlantic County</v>
      </c>
      <c r="B508" s="28">
        <f t="shared" si="23"/>
        <v>507</v>
      </c>
      <c r="C508" s="28" t="s">
        <v>44</v>
      </c>
      <c r="D508" s="28" t="s">
        <v>45</v>
      </c>
      <c r="E508" s="28" t="s">
        <v>6</v>
      </c>
      <c r="F508" s="28" t="str">
        <f t="shared" si="22"/>
        <v>Calendar Year</v>
      </c>
      <c r="G508" s="28" t="str">
        <f>VLOOKUP(C508,'2023 Muniinfo'!$A$2:$E$566,5,FALSE)</f>
        <v/>
      </c>
    </row>
    <row r="509" spans="1:7" x14ac:dyDescent="0.25">
      <c r="A509" s="28" t="str">
        <f t="shared" si="21"/>
        <v>Vernon Township, Sussex County</v>
      </c>
      <c r="B509" s="28">
        <f t="shared" si="23"/>
        <v>508</v>
      </c>
      <c r="C509" s="28" t="s">
        <v>1038</v>
      </c>
      <c r="D509" s="28" t="s">
        <v>1039</v>
      </c>
      <c r="E509" s="28" t="s">
        <v>997</v>
      </c>
      <c r="F509" s="28" t="str">
        <f t="shared" si="22"/>
        <v>Calendar Year</v>
      </c>
      <c r="G509" s="28" t="str">
        <f>VLOOKUP(C509,'2023 Muniinfo'!$A$2:$E$566,5,FALSE)</f>
        <v/>
      </c>
    </row>
    <row r="510" spans="1:7" x14ac:dyDescent="0.25">
      <c r="A510" s="28" t="str">
        <f t="shared" si="21"/>
        <v>Verona Township, Essex County</v>
      </c>
      <c r="B510" s="28">
        <f t="shared" si="23"/>
        <v>509</v>
      </c>
      <c r="C510" s="28" t="s">
        <v>438</v>
      </c>
      <c r="D510" s="28" t="s">
        <v>439</v>
      </c>
      <c r="E510" s="28" t="s">
        <v>403</v>
      </c>
      <c r="F510" s="28" t="str">
        <f t="shared" si="22"/>
        <v>Calendar Year</v>
      </c>
      <c r="G510" s="28" t="str">
        <f>VLOOKUP(C510,'2023 Muniinfo'!$A$2:$E$566,5,FALSE)</f>
        <v/>
      </c>
    </row>
    <row r="511" spans="1:7" x14ac:dyDescent="0.25">
      <c r="A511" s="28" t="str">
        <f t="shared" si="21"/>
        <v>Victory Gardens Borough, Morris County</v>
      </c>
      <c r="B511" s="28">
        <f t="shared" si="23"/>
        <v>510</v>
      </c>
      <c r="C511" s="28" t="s">
        <v>818</v>
      </c>
      <c r="D511" s="28" t="s">
        <v>819</v>
      </c>
      <c r="E511" s="28" t="s">
        <v>747</v>
      </c>
      <c r="F511" s="28" t="str">
        <f t="shared" si="22"/>
        <v>Calendar Year</v>
      </c>
      <c r="G511" s="28" t="str">
        <f>VLOOKUP(C511,'2023 Muniinfo'!$A$2:$E$566,5,FALSE)</f>
        <v/>
      </c>
    </row>
    <row r="512" spans="1:7" x14ac:dyDescent="0.25">
      <c r="A512" s="28" t="str">
        <f t="shared" si="21"/>
        <v>Vineland City, Cumberland County</v>
      </c>
      <c r="B512" s="28">
        <f t="shared" si="23"/>
        <v>511</v>
      </c>
      <c r="C512" s="28" t="s">
        <v>399</v>
      </c>
      <c r="D512" s="28" t="s">
        <v>400</v>
      </c>
      <c r="E512" s="28" t="s">
        <v>374</v>
      </c>
      <c r="F512" s="28" t="str">
        <f t="shared" si="22"/>
        <v>Calendar Year</v>
      </c>
      <c r="G512" s="28" t="str">
        <f>VLOOKUP(C512,'2023 Muniinfo'!$A$2:$E$566,5,FALSE)</f>
        <v/>
      </c>
    </row>
    <row r="513" spans="1:7" x14ac:dyDescent="0.25">
      <c r="A513" s="28" t="str">
        <f t="shared" si="21"/>
        <v>Voorhees Township, Camden County</v>
      </c>
      <c r="B513" s="28">
        <f t="shared" si="23"/>
        <v>512</v>
      </c>
      <c r="C513" s="28" t="s">
        <v>332</v>
      </c>
      <c r="D513" s="28" t="s">
        <v>333</v>
      </c>
      <c r="E513" s="28" t="s">
        <v>270</v>
      </c>
      <c r="F513" s="28" t="str">
        <f t="shared" si="22"/>
        <v>Calendar Year</v>
      </c>
      <c r="G513" s="28" t="str">
        <f>VLOOKUP(C513,'2023 Muniinfo'!$A$2:$E$566,5,FALSE)</f>
        <v/>
      </c>
    </row>
    <row r="514" spans="1:7" x14ac:dyDescent="0.25">
      <c r="A514" s="28" t="str">
        <f t="shared" si="21"/>
        <v>Waldwick Borough, Bergen County</v>
      </c>
      <c r="B514" s="28">
        <f t="shared" si="23"/>
        <v>513</v>
      </c>
      <c r="C514" s="28" t="s">
        <v>175</v>
      </c>
      <c r="D514" s="28" t="s">
        <v>176</v>
      </c>
      <c r="E514" s="28" t="s">
        <v>50</v>
      </c>
      <c r="F514" s="28" t="str">
        <f t="shared" si="22"/>
        <v>Calendar Year</v>
      </c>
      <c r="G514" s="28" t="str">
        <f>VLOOKUP(C514,'2023 Muniinfo'!$A$2:$E$566,5,FALSE)</f>
        <v/>
      </c>
    </row>
    <row r="515" spans="1:7" x14ac:dyDescent="0.25">
      <c r="A515" s="28" t="str">
        <f t="shared" si="21"/>
        <v>Wall Township, Monmouth County</v>
      </c>
      <c r="B515" s="28">
        <f t="shared" si="23"/>
        <v>514</v>
      </c>
      <c r="C515" s="28" t="s">
        <v>741</v>
      </c>
      <c r="D515" s="28" t="s">
        <v>742</v>
      </c>
      <c r="E515" s="28" t="s">
        <v>640</v>
      </c>
      <c r="F515" s="28" t="str">
        <f t="shared" si="22"/>
        <v>Calendar Year</v>
      </c>
      <c r="G515" s="28" t="str">
        <f>VLOOKUP(C515,'2023 Muniinfo'!$A$2:$E$566,5,FALSE)</f>
        <v/>
      </c>
    </row>
    <row r="516" spans="1:7" x14ac:dyDescent="0.25">
      <c r="A516" s="28" t="str">
        <f t="shared" ref="A516:A566" si="24">D516&amp;", "&amp;E516&amp;" County"</f>
        <v>Wallington Borough, Bergen County</v>
      </c>
      <c r="B516" s="28">
        <f t="shared" si="23"/>
        <v>515</v>
      </c>
      <c r="C516" s="28" t="s">
        <v>177</v>
      </c>
      <c r="D516" s="28" t="s">
        <v>178</v>
      </c>
      <c r="E516" s="28" t="s">
        <v>50</v>
      </c>
      <c r="F516" s="28" t="str">
        <f t="shared" ref="F516:F566" si="25">IF(G516="","Calendar Year",IF(G516="T","Calendar Year","State Fiscal Year"))</f>
        <v>Calendar Year</v>
      </c>
      <c r="G516" s="28" t="str">
        <f>VLOOKUP(C516,'2023 Muniinfo'!$A$2:$E$566,5,FALSE)</f>
        <v/>
      </c>
    </row>
    <row r="517" spans="1:7" x14ac:dyDescent="0.25">
      <c r="A517" s="28" t="str">
        <f t="shared" si="24"/>
        <v>Walpack Township, Sussex County</v>
      </c>
      <c r="B517" s="28">
        <f t="shared" ref="B517:B566" si="26">B516+1</f>
        <v>516</v>
      </c>
      <c r="C517" s="28" t="s">
        <v>1040</v>
      </c>
      <c r="D517" s="28" t="s">
        <v>1041</v>
      </c>
      <c r="E517" s="28" t="s">
        <v>997</v>
      </c>
      <c r="F517" s="28" t="str">
        <f t="shared" si="25"/>
        <v>Calendar Year</v>
      </c>
      <c r="G517" s="28" t="str">
        <f>VLOOKUP(C517,'2023 Muniinfo'!$A$2:$E$566,5,FALSE)</f>
        <v/>
      </c>
    </row>
    <row r="518" spans="1:7" x14ac:dyDescent="0.25">
      <c r="A518" s="28" t="str">
        <f t="shared" si="24"/>
        <v>Wanaque Borough, Passaic County</v>
      </c>
      <c r="B518" s="28">
        <f t="shared" si="26"/>
        <v>517</v>
      </c>
      <c r="C518" s="28" t="s">
        <v>914</v>
      </c>
      <c r="D518" s="28" t="s">
        <v>915</v>
      </c>
      <c r="E518" s="28" t="s">
        <v>891</v>
      </c>
      <c r="F518" s="28" t="str">
        <f t="shared" si="25"/>
        <v>Calendar Year</v>
      </c>
      <c r="G518" s="28" t="str">
        <f>VLOOKUP(C518,'2023 Muniinfo'!$A$2:$E$566,5,FALSE)</f>
        <v/>
      </c>
    </row>
    <row r="519" spans="1:7" x14ac:dyDescent="0.25">
      <c r="A519" s="28" t="str">
        <f t="shared" si="24"/>
        <v>Wantage Township, Sussex County</v>
      </c>
      <c r="B519" s="28">
        <f t="shared" si="26"/>
        <v>518</v>
      </c>
      <c r="C519" s="28" t="s">
        <v>1042</v>
      </c>
      <c r="D519" s="28" t="s">
        <v>1043</v>
      </c>
      <c r="E519" s="28" t="s">
        <v>997</v>
      </c>
      <c r="F519" s="28" t="str">
        <f t="shared" si="25"/>
        <v>Calendar Year</v>
      </c>
      <c r="G519" s="28" t="str">
        <f>VLOOKUP(C519,'2023 Muniinfo'!$A$2:$E$566,5,FALSE)</f>
        <v/>
      </c>
    </row>
    <row r="520" spans="1:7" x14ac:dyDescent="0.25">
      <c r="A520" s="28" t="str">
        <f t="shared" si="24"/>
        <v>Warren Township, Somerset County</v>
      </c>
      <c r="B520" s="28">
        <f t="shared" si="26"/>
        <v>519</v>
      </c>
      <c r="C520" s="28" t="s">
        <v>991</v>
      </c>
      <c r="D520" s="28" t="s">
        <v>992</v>
      </c>
      <c r="E520" s="28" t="s">
        <v>955</v>
      </c>
      <c r="F520" s="28" t="str">
        <f t="shared" si="25"/>
        <v>Calendar Year</v>
      </c>
      <c r="G520" s="28" t="str">
        <f>VLOOKUP(C520,'2023 Muniinfo'!$A$2:$E$566,5,FALSE)</f>
        <v/>
      </c>
    </row>
    <row r="521" spans="1:7" x14ac:dyDescent="0.25">
      <c r="A521" s="28" t="str">
        <f t="shared" si="24"/>
        <v>Washington Borough, Warren County</v>
      </c>
      <c r="B521" s="28">
        <f t="shared" si="26"/>
        <v>520</v>
      </c>
      <c r="C521" s="28" t="s">
        <v>1121</v>
      </c>
      <c r="D521" s="28" t="s">
        <v>1122</v>
      </c>
      <c r="E521" s="28" t="s">
        <v>1087</v>
      </c>
      <c r="F521" s="28" t="str">
        <f t="shared" si="25"/>
        <v>Calendar Year</v>
      </c>
      <c r="G521" s="28" t="str">
        <f>VLOOKUP(C521,'2023 Muniinfo'!$A$2:$E$566,5,FALSE)</f>
        <v/>
      </c>
    </row>
    <row r="522" spans="1:7" x14ac:dyDescent="0.25">
      <c r="A522" s="28" t="str">
        <f t="shared" si="24"/>
        <v>Washington Township, Bergen County</v>
      </c>
      <c r="B522" s="28">
        <f t="shared" si="26"/>
        <v>521</v>
      </c>
      <c r="C522" s="28" t="s">
        <v>179</v>
      </c>
      <c r="D522" s="28" t="s">
        <v>180</v>
      </c>
      <c r="E522" s="28" t="s">
        <v>50</v>
      </c>
      <c r="F522" s="28" t="str">
        <f t="shared" si="25"/>
        <v>Calendar Year</v>
      </c>
      <c r="G522" s="28" t="str">
        <f>VLOOKUP(C522,'2023 Muniinfo'!$A$2:$E$566,5,FALSE)</f>
        <v/>
      </c>
    </row>
    <row r="523" spans="1:7" x14ac:dyDescent="0.25">
      <c r="A523" s="28" t="str">
        <f t="shared" si="24"/>
        <v>Washington Township, Burlington County</v>
      </c>
      <c r="B523" s="28">
        <f t="shared" si="26"/>
        <v>522</v>
      </c>
      <c r="C523" s="28" t="s">
        <v>259</v>
      </c>
      <c r="D523" s="28" t="s">
        <v>180</v>
      </c>
      <c r="E523" s="28" t="s">
        <v>191</v>
      </c>
      <c r="F523" s="28" t="str">
        <f t="shared" si="25"/>
        <v>Calendar Year</v>
      </c>
      <c r="G523" s="28" t="str">
        <f>VLOOKUP(C523,'2023 Muniinfo'!$A$2:$E$566,5,FALSE)</f>
        <v/>
      </c>
    </row>
    <row r="524" spans="1:7" x14ac:dyDescent="0.25">
      <c r="A524" s="28" t="str">
        <f t="shared" si="24"/>
        <v>Washington Township, Gloucester County</v>
      </c>
      <c r="B524" s="28">
        <f t="shared" si="26"/>
        <v>523</v>
      </c>
      <c r="C524" s="28" t="s">
        <v>478</v>
      </c>
      <c r="D524" s="28" t="s">
        <v>180</v>
      </c>
      <c r="E524" s="28" t="s">
        <v>446</v>
      </c>
      <c r="F524" s="28" t="str">
        <f t="shared" si="25"/>
        <v>Calendar Year</v>
      </c>
      <c r="G524" s="28" t="str">
        <f>VLOOKUP(C524,'2023 Muniinfo'!$A$2:$E$566,5,FALSE)</f>
        <v/>
      </c>
    </row>
    <row r="525" spans="1:7" x14ac:dyDescent="0.25">
      <c r="A525" s="28" t="str">
        <f t="shared" si="24"/>
        <v>Washington Township, Morris County</v>
      </c>
      <c r="B525" s="28">
        <f t="shared" si="26"/>
        <v>524</v>
      </c>
      <c r="C525" s="28" t="s">
        <v>820</v>
      </c>
      <c r="D525" s="28" t="s">
        <v>180</v>
      </c>
      <c r="E525" s="28" t="s">
        <v>747</v>
      </c>
      <c r="F525" s="28" t="str">
        <f t="shared" si="25"/>
        <v>Calendar Year</v>
      </c>
      <c r="G525" s="28" t="str">
        <f>VLOOKUP(C525,'2023 Muniinfo'!$A$2:$E$566,5,FALSE)</f>
        <v/>
      </c>
    </row>
    <row r="526" spans="1:7" x14ac:dyDescent="0.25">
      <c r="A526" s="28" t="str">
        <f t="shared" si="24"/>
        <v>Washington Township, Warren County</v>
      </c>
      <c r="B526" s="28">
        <f t="shared" si="26"/>
        <v>525</v>
      </c>
      <c r="C526" s="28" t="s">
        <v>1123</v>
      </c>
      <c r="D526" s="28" t="s">
        <v>180</v>
      </c>
      <c r="E526" s="28" t="s">
        <v>1087</v>
      </c>
      <c r="F526" s="28" t="str">
        <f t="shared" si="25"/>
        <v>Calendar Year</v>
      </c>
      <c r="G526" s="28" t="str">
        <f>VLOOKUP(C526,'2023 Muniinfo'!$A$2:$E$566,5,FALSE)</f>
        <v/>
      </c>
    </row>
    <row r="527" spans="1:7" x14ac:dyDescent="0.25">
      <c r="A527" s="28" t="str">
        <f t="shared" si="24"/>
        <v>Watchung Borough, Somerset County</v>
      </c>
      <c r="B527" s="28">
        <f t="shared" si="26"/>
        <v>526</v>
      </c>
      <c r="C527" s="28" t="s">
        <v>993</v>
      </c>
      <c r="D527" s="28" t="s">
        <v>994</v>
      </c>
      <c r="E527" s="28" t="s">
        <v>955</v>
      </c>
      <c r="F527" s="28" t="str">
        <f t="shared" si="25"/>
        <v>Calendar Year</v>
      </c>
      <c r="G527" s="28" t="str">
        <f>VLOOKUP(C527,'2023 Muniinfo'!$A$2:$E$566,5,FALSE)</f>
        <v/>
      </c>
    </row>
    <row r="528" spans="1:7" x14ac:dyDescent="0.25">
      <c r="A528" s="28" t="str">
        <f t="shared" si="24"/>
        <v>Waterford Township, Camden County</v>
      </c>
      <c r="B528" s="28">
        <f t="shared" si="26"/>
        <v>527</v>
      </c>
      <c r="C528" s="28" t="s">
        <v>334</v>
      </c>
      <c r="D528" s="28" t="s">
        <v>335</v>
      </c>
      <c r="E528" s="28" t="s">
        <v>270</v>
      </c>
      <c r="F528" s="28" t="str">
        <f t="shared" si="25"/>
        <v>Calendar Year</v>
      </c>
      <c r="G528" s="28" t="str">
        <f>VLOOKUP(C528,'2023 Muniinfo'!$A$2:$E$566,5,FALSE)</f>
        <v/>
      </c>
    </row>
    <row r="529" spans="1:7" x14ac:dyDescent="0.25">
      <c r="A529" s="28" t="str">
        <f t="shared" si="24"/>
        <v>Wayne Township, Passaic County</v>
      </c>
      <c r="B529" s="28">
        <f t="shared" si="26"/>
        <v>528</v>
      </c>
      <c r="C529" s="28" t="s">
        <v>916</v>
      </c>
      <c r="D529" s="28" t="s">
        <v>917</v>
      </c>
      <c r="E529" s="28" t="s">
        <v>891</v>
      </c>
      <c r="F529" s="28" t="str">
        <f t="shared" si="25"/>
        <v>Calendar Year</v>
      </c>
      <c r="G529" s="28" t="str">
        <f>VLOOKUP(C529,'2023 Muniinfo'!$A$2:$E$566,5,FALSE)</f>
        <v/>
      </c>
    </row>
    <row r="530" spans="1:7" x14ac:dyDescent="0.25">
      <c r="A530" s="28" t="str">
        <f t="shared" si="24"/>
        <v>Weehawken Township, Hudson County</v>
      </c>
      <c r="B530" s="28">
        <f t="shared" si="26"/>
        <v>529</v>
      </c>
      <c r="C530" s="28" t="s">
        <v>510</v>
      </c>
      <c r="D530" s="28" t="s">
        <v>511</v>
      </c>
      <c r="E530" s="28" t="s">
        <v>493</v>
      </c>
      <c r="F530" s="28" t="str">
        <f t="shared" si="25"/>
        <v>State Fiscal Year</v>
      </c>
      <c r="G530" s="28" t="str">
        <f>VLOOKUP(C530,'2023 Muniinfo'!$A$2:$E$566,5,FALSE)</f>
        <v>S</v>
      </c>
    </row>
    <row r="531" spans="1:7" x14ac:dyDescent="0.25">
      <c r="A531" s="28" t="str">
        <f t="shared" si="24"/>
        <v>Wenonah Borough, Gloucester County</v>
      </c>
      <c r="B531" s="28">
        <f t="shared" si="26"/>
        <v>530</v>
      </c>
      <c r="C531" s="28" t="s">
        <v>479</v>
      </c>
      <c r="D531" s="28" t="s">
        <v>480</v>
      </c>
      <c r="E531" s="28" t="s">
        <v>446</v>
      </c>
      <c r="F531" s="28" t="str">
        <f t="shared" si="25"/>
        <v>Calendar Year</v>
      </c>
      <c r="G531" s="28" t="str">
        <f>VLOOKUP(C531,'2023 Muniinfo'!$A$2:$E$566,5,FALSE)</f>
        <v/>
      </c>
    </row>
    <row r="532" spans="1:7" x14ac:dyDescent="0.25">
      <c r="A532" s="28" t="str">
        <f t="shared" si="24"/>
        <v>West Amwell Township, Hunterdon County</v>
      </c>
      <c r="B532" s="28">
        <f t="shared" si="26"/>
        <v>531</v>
      </c>
      <c r="C532" s="28" t="s">
        <v>564</v>
      </c>
      <c r="D532" s="28" t="s">
        <v>565</v>
      </c>
      <c r="E532" s="28" t="s">
        <v>516</v>
      </c>
      <c r="F532" s="28" t="str">
        <f t="shared" si="25"/>
        <v>Calendar Year</v>
      </c>
      <c r="G532" s="28" t="str">
        <f>VLOOKUP(C532,'2023 Muniinfo'!$A$2:$E$566,5,FALSE)</f>
        <v/>
      </c>
    </row>
    <row r="533" spans="1:7" x14ac:dyDescent="0.25">
      <c r="A533" s="28" t="str">
        <f t="shared" si="24"/>
        <v>West Caldwell Township, Essex County</v>
      </c>
      <c r="B533" s="28">
        <f t="shared" si="26"/>
        <v>532</v>
      </c>
      <c r="C533" s="28" t="s">
        <v>440</v>
      </c>
      <c r="D533" s="28" t="s">
        <v>441</v>
      </c>
      <c r="E533" s="28" t="s">
        <v>403</v>
      </c>
      <c r="F533" s="28" t="str">
        <f t="shared" si="25"/>
        <v>Calendar Year</v>
      </c>
      <c r="G533" s="28" t="str">
        <f>VLOOKUP(C533,'2023 Muniinfo'!$A$2:$E$566,5,FALSE)</f>
        <v/>
      </c>
    </row>
    <row r="534" spans="1:7" x14ac:dyDescent="0.25">
      <c r="A534" s="28" t="str">
        <f t="shared" si="24"/>
        <v>West Cape May Borough, Cape May County</v>
      </c>
      <c r="B534" s="28">
        <f t="shared" si="26"/>
        <v>533</v>
      </c>
      <c r="C534" s="28" t="s">
        <v>362</v>
      </c>
      <c r="D534" s="28" t="s">
        <v>363</v>
      </c>
      <c r="E534" s="28" t="s">
        <v>342</v>
      </c>
      <c r="F534" s="28" t="str">
        <f t="shared" si="25"/>
        <v>Calendar Year</v>
      </c>
      <c r="G534" s="28" t="str">
        <f>VLOOKUP(C534,'2023 Muniinfo'!$A$2:$E$566,5,FALSE)</f>
        <v/>
      </c>
    </row>
    <row r="535" spans="1:7" x14ac:dyDescent="0.25">
      <c r="A535" s="28" t="str">
        <f t="shared" si="24"/>
        <v>West Deptford Township, Gloucester County</v>
      </c>
      <c r="B535" s="28">
        <f t="shared" si="26"/>
        <v>534</v>
      </c>
      <c r="C535" s="28" t="s">
        <v>481</v>
      </c>
      <c r="D535" s="28" t="s">
        <v>482</v>
      </c>
      <c r="E535" s="28" t="s">
        <v>446</v>
      </c>
      <c r="F535" s="28" t="str">
        <f t="shared" si="25"/>
        <v>Calendar Year</v>
      </c>
      <c r="G535" s="28" t="str">
        <f>VLOOKUP(C535,'2023 Muniinfo'!$A$2:$E$566,5,FALSE)</f>
        <v/>
      </c>
    </row>
    <row r="536" spans="1:7" x14ac:dyDescent="0.25">
      <c r="A536" s="28" t="str">
        <f t="shared" si="24"/>
        <v>West Long Branch Borough, Monmouth County</v>
      </c>
      <c r="B536" s="28">
        <f t="shared" si="26"/>
        <v>535</v>
      </c>
      <c r="C536" s="28" t="s">
        <v>743</v>
      </c>
      <c r="D536" s="28" t="s">
        <v>744</v>
      </c>
      <c r="E536" s="28" t="s">
        <v>640</v>
      </c>
      <c r="F536" s="28" t="str">
        <f t="shared" si="25"/>
        <v>Calendar Year</v>
      </c>
      <c r="G536" s="28" t="str">
        <f>VLOOKUP(C536,'2023 Muniinfo'!$A$2:$E$566,5,FALSE)</f>
        <v/>
      </c>
    </row>
    <row r="537" spans="1:7" x14ac:dyDescent="0.25">
      <c r="A537" s="28" t="str">
        <f t="shared" si="24"/>
        <v>West Milford Township, Passaic County</v>
      </c>
      <c r="B537" s="28">
        <f t="shared" si="26"/>
        <v>536</v>
      </c>
      <c r="C537" s="28" t="s">
        <v>918</v>
      </c>
      <c r="D537" s="28" t="s">
        <v>919</v>
      </c>
      <c r="E537" s="28" t="s">
        <v>891</v>
      </c>
      <c r="F537" s="28" t="str">
        <f t="shared" si="25"/>
        <v>Calendar Year</v>
      </c>
      <c r="G537" s="28" t="str">
        <f>VLOOKUP(C537,'2023 Muniinfo'!$A$2:$E$566,5,FALSE)</f>
        <v/>
      </c>
    </row>
    <row r="538" spans="1:7" x14ac:dyDescent="0.25">
      <c r="A538" s="28" t="str">
        <f t="shared" si="24"/>
        <v>West New York Town, Hudson County</v>
      </c>
      <c r="B538" s="28">
        <f t="shared" si="26"/>
        <v>537</v>
      </c>
      <c r="C538" s="28" t="s">
        <v>512</v>
      </c>
      <c r="D538" s="28" t="s">
        <v>513</v>
      </c>
      <c r="E538" s="28" t="s">
        <v>493</v>
      </c>
      <c r="F538" s="28" t="str">
        <f t="shared" si="25"/>
        <v>Calendar Year</v>
      </c>
      <c r="G538" s="28" t="str">
        <f>VLOOKUP(C538,'2023 Muniinfo'!$A$2:$E$566,5,FALSE)</f>
        <v/>
      </c>
    </row>
    <row r="539" spans="1:7" x14ac:dyDescent="0.25">
      <c r="A539" s="28" t="str">
        <f t="shared" si="24"/>
        <v>West Orange Township, Essex County</v>
      </c>
      <c r="B539" s="28">
        <f t="shared" si="26"/>
        <v>538</v>
      </c>
      <c r="C539" s="28" t="s">
        <v>442</v>
      </c>
      <c r="D539" s="28" t="s">
        <v>443</v>
      </c>
      <c r="E539" s="28" t="s">
        <v>403</v>
      </c>
      <c r="F539" s="28" t="str">
        <f t="shared" si="25"/>
        <v>Calendar Year</v>
      </c>
      <c r="G539" s="28" t="str">
        <f>VLOOKUP(C539,'2023 Muniinfo'!$A$2:$E$566,5,FALSE)</f>
        <v/>
      </c>
    </row>
    <row r="540" spans="1:7" x14ac:dyDescent="0.25">
      <c r="A540" s="28" t="str">
        <f t="shared" si="24"/>
        <v>West Wildwood Borough, Cape May County</v>
      </c>
      <c r="B540" s="28">
        <f t="shared" si="26"/>
        <v>539</v>
      </c>
      <c r="C540" s="28" t="s">
        <v>364</v>
      </c>
      <c r="D540" s="28" t="s">
        <v>365</v>
      </c>
      <c r="E540" s="28" t="s">
        <v>342</v>
      </c>
      <c r="F540" s="28" t="str">
        <f t="shared" si="25"/>
        <v>Calendar Year</v>
      </c>
      <c r="G540" s="28" t="str">
        <f>VLOOKUP(C540,'2023 Muniinfo'!$A$2:$E$566,5,FALSE)</f>
        <v/>
      </c>
    </row>
    <row r="541" spans="1:7" x14ac:dyDescent="0.25">
      <c r="A541" s="28" t="str">
        <f t="shared" si="24"/>
        <v>West Windsor Township, Mercer County</v>
      </c>
      <c r="B541" s="28">
        <f t="shared" si="26"/>
        <v>540</v>
      </c>
      <c r="C541" s="28" t="s">
        <v>584</v>
      </c>
      <c r="D541" s="28" t="s">
        <v>585</v>
      </c>
      <c r="E541" s="28" t="s">
        <v>568</v>
      </c>
      <c r="F541" s="28" t="str">
        <f t="shared" si="25"/>
        <v>Calendar Year</v>
      </c>
      <c r="G541" s="28" t="str">
        <f>VLOOKUP(C541,'2023 Muniinfo'!$A$2:$E$566,5,FALSE)</f>
        <v/>
      </c>
    </row>
    <row r="542" spans="1:7" x14ac:dyDescent="0.25">
      <c r="A542" s="28" t="str">
        <f t="shared" si="24"/>
        <v>Westampton Township, Burlington County</v>
      </c>
      <c r="B542" s="28">
        <f t="shared" si="26"/>
        <v>541</v>
      </c>
      <c r="C542" s="28" t="s">
        <v>260</v>
      </c>
      <c r="D542" s="28" t="s">
        <v>261</v>
      </c>
      <c r="E542" s="28" t="s">
        <v>191</v>
      </c>
      <c r="F542" s="28" t="str">
        <f t="shared" si="25"/>
        <v>Calendar Year</v>
      </c>
      <c r="G542" s="28" t="str">
        <f>VLOOKUP(C542,'2023 Muniinfo'!$A$2:$E$566,5,FALSE)</f>
        <v/>
      </c>
    </row>
    <row r="543" spans="1:7" x14ac:dyDescent="0.25">
      <c r="A543" s="28" t="str">
        <f t="shared" si="24"/>
        <v>Westfield Town, Union County</v>
      </c>
      <c r="B543" s="28">
        <f t="shared" si="26"/>
        <v>542</v>
      </c>
      <c r="C543" s="28" t="s">
        <v>1081</v>
      </c>
      <c r="D543" s="28" t="s">
        <v>1082</v>
      </c>
      <c r="E543" s="28" t="s">
        <v>1046</v>
      </c>
      <c r="F543" s="28" t="str">
        <f t="shared" si="25"/>
        <v>Calendar Year</v>
      </c>
      <c r="G543" s="28" t="str">
        <f>VLOOKUP(C543,'2023 Muniinfo'!$A$2:$E$566,5,FALSE)</f>
        <v/>
      </c>
    </row>
    <row r="544" spans="1:7" x14ac:dyDescent="0.25">
      <c r="A544" s="28" t="str">
        <f t="shared" si="24"/>
        <v>Westville Borough, Gloucester County</v>
      </c>
      <c r="B544" s="28">
        <f t="shared" si="26"/>
        <v>543</v>
      </c>
      <c r="C544" s="28" t="s">
        <v>483</v>
      </c>
      <c r="D544" s="28" t="s">
        <v>484</v>
      </c>
      <c r="E544" s="28" t="s">
        <v>446</v>
      </c>
      <c r="F544" s="28" t="str">
        <f t="shared" si="25"/>
        <v>Calendar Year</v>
      </c>
      <c r="G544" s="28" t="str">
        <f>VLOOKUP(C544,'2023 Muniinfo'!$A$2:$E$566,5,FALSE)</f>
        <v/>
      </c>
    </row>
    <row r="545" spans="1:7" x14ac:dyDescent="0.25">
      <c r="A545" s="28" t="str">
        <f t="shared" si="24"/>
        <v>Westwood Borough, Bergen County</v>
      </c>
      <c r="B545" s="28">
        <f t="shared" si="26"/>
        <v>544</v>
      </c>
      <c r="C545" s="28" t="s">
        <v>181</v>
      </c>
      <c r="D545" s="28" t="s">
        <v>182</v>
      </c>
      <c r="E545" s="28" t="s">
        <v>50</v>
      </c>
      <c r="F545" s="28" t="str">
        <f t="shared" si="25"/>
        <v>Calendar Year</v>
      </c>
      <c r="G545" s="28" t="str">
        <f>VLOOKUP(C545,'2023 Muniinfo'!$A$2:$E$566,5,FALSE)</f>
        <v/>
      </c>
    </row>
    <row r="546" spans="1:7" x14ac:dyDescent="0.25">
      <c r="A546" s="28" t="str">
        <f t="shared" si="24"/>
        <v>Weymouth Township, Atlantic County</v>
      </c>
      <c r="B546" s="28">
        <f t="shared" si="26"/>
        <v>545</v>
      </c>
      <c r="C546" s="28" t="s">
        <v>46</v>
      </c>
      <c r="D546" s="28" t="s">
        <v>47</v>
      </c>
      <c r="E546" s="28" t="s">
        <v>6</v>
      </c>
      <c r="F546" s="28" t="str">
        <f t="shared" si="25"/>
        <v>Calendar Year</v>
      </c>
      <c r="G546" s="28" t="str">
        <f>VLOOKUP(C546,'2023 Muniinfo'!$A$2:$E$566,5,FALSE)</f>
        <v/>
      </c>
    </row>
    <row r="547" spans="1:7" x14ac:dyDescent="0.25">
      <c r="A547" s="28" t="str">
        <f t="shared" si="24"/>
        <v>Wharton Borough, Morris County</v>
      </c>
      <c r="B547" s="28">
        <f t="shared" si="26"/>
        <v>546</v>
      </c>
      <c r="C547" s="28" t="s">
        <v>821</v>
      </c>
      <c r="D547" s="28" t="s">
        <v>822</v>
      </c>
      <c r="E547" s="28" t="s">
        <v>747</v>
      </c>
      <c r="F547" s="28" t="str">
        <f t="shared" si="25"/>
        <v>Calendar Year</v>
      </c>
      <c r="G547" s="28" t="str">
        <f>VLOOKUP(C547,'2023 Muniinfo'!$A$2:$E$566,5,FALSE)</f>
        <v/>
      </c>
    </row>
    <row r="548" spans="1:7" x14ac:dyDescent="0.25">
      <c r="A548" s="28" t="str">
        <f t="shared" si="24"/>
        <v>White Township, Warren County</v>
      </c>
      <c r="B548" s="28">
        <f t="shared" si="26"/>
        <v>547</v>
      </c>
      <c r="C548" s="28" t="s">
        <v>1124</v>
      </c>
      <c r="D548" s="28" t="s">
        <v>1125</v>
      </c>
      <c r="E548" s="28" t="s">
        <v>1087</v>
      </c>
      <c r="F548" s="28" t="str">
        <f t="shared" si="25"/>
        <v>Calendar Year</v>
      </c>
      <c r="G548" s="28" t="str">
        <f>VLOOKUP(C548,'2023 Muniinfo'!$A$2:$E$566,5,FALSE)</f>
        <v/>
      </c>
    </row>
    <row r="549" spans="1:7" x14ac:dyDescent="0.25">
      <c r="A549" s="28" t="str">
        <f t="shared" si="24"/>
        <v>Wildwood City, Cape May County</v>
      </c>
      <c r="B549" s="28">
        <f t="shared" si="26"/>
        <v>548</v>
      </c>
      <c r="C549" s="28" t="s">
        <v>366</v>
      </c>
      <c r="D549" s="28" t="s">
        <v>367</v>
      </c>
      <c r="E549" s="28" t="s">
        <v>342</v>
      </c>
      <c r="F549" s="28" t="str">
        <f t="shared" si="25"/>
        <v>Calendar Year</v>
      </c>
      <c r="G549" s="28" t="str">
        <f>VLOOKUP(C549,'2023 Muniinfo'!$A$2:$E$566,5,FALSE)</f>
        <v/>
      </c>
    </row>
    <row r="550" spans="1:7" x14ac:dyDescent="0.25">
      <c r="A550" s="28" t="str">
        <f t="shared" si="24"/>
        <v>Wildwood Crest Borough, Cape May County</v>
      </c>
      <c r="B550" s="28">
        <f t="shared" si="26"/>
        <v>549</v>
      </c>
      <c r="C550" s="28" t="s">
        <v>368</v>
      </c>
      <c r="D550" s="28" t="s">
        <v>369</v>
      </c>
      <c r="E550" s="28" t="s">
        <v>342</v>
      </c>
      <c r="F550" s="28" t="str">
        <f t="shared" si="25"/>
        <v>Calendar Year</v>
      </c>
      <c r="G550" s="28" t="str">
        <f>VLOOKUP(C550,'2023 Muniinfo'!$A$2:$E$566,5,FALSE)</f>
        <v/>
      </c>
    </row>
    <row r="551" spans="1:7" x14ac:dyDescent="0.25">
      <c r="A551" s="28" t="str">
        <f t="shared" si="24"/>
        <v>Willingboro Township, Burlington County</v>
      </c>
      <c r="B551" s="28">
        <f t="shared" si="26"/>
        <v>550</v>
      </c>
      <c r="C551" s="28" t="s">
        <v>262</v>
      </c>
      <c r="D551" s="28" t="s">
        <v>263</v>
      </c>
      <c r="E551" s="28" t="s">
        <v>191</v>
      </c>
      <c r="F551" s="28" t="str">
        <f t="shared" si="25"/>
        <v>Calendar Year</v>
      </c>
      <c r="G551" s="28" t="str">
        <f>VLOOKUP(C551,'2023 Muniinfo'!$A$2:$E$566,5,FALSE)</f>
        <v/>
      </c>
    </row>
    <row r="552" spans="1:7" x14ac:dyDescent="0.25">
      <c r="A552" s="28" t="str">
        <f t="shared" si="24"/>
        <v>Winfield Township, Union County</v>
      </c>
      <c r="B552" s="28">
        <f t="shared" si="26"/>
        <v>551</v>
      </c>
      <c r="C552" s="28" t="s">
        <v>1083</v>
      </c>
      <c r="D552" s="28" t="s">
        <v>1084</v>
      </c>
      <c r="E552" s="28" t="s">
        <v>1046</v>
      </c>
      <c r="F552" s="28" t="str">
        <f t="shared" si="25"/>
        <v>Calendar Year</v>
      </c>
      <c r="G552" s="28" t="str">
        <f>VLOOKUP(C552,'2023 Muniinfo'!$A$2:$E$566,5,FALSE)</f>
        <v/>
      </c>
    </row>
    <row r="553" spans="1:7" x14ac:dyDescent="0.25">
      <c r="A553" s="28" t="str">
        <f t="shared" si="24"/>
        <v>Winslow Township, Camden County</v>
      </c>
      <c r="B553" s="28">
        <f t="shared" si="26"/>
        <v>552</v>
      </c>
      <c r="C553" s="28" t="s">
        <v>336</v>
      </c>
      <c r="D553" s="28" t="s">
        <v>337</v>
      </c>
      <c r="E553" s="28" t="s">
        <v>270</v>
      </c>
      <c r="F553" s="28" t="str">
        <f t="shared" si="25"/>
        <v>Calendar Year</v>
      </c>
      <c r="G553" s="28" t="str">
        <f>VLOOKUP(C553,'2023 Muniinfo'!$A$2:$E$566,5,FALSE)</f>
        <v/>
      </c>
    </row>
    <row r="554" spans="1:7" x14ac:dyDescent="0.25">
      <c r="A554" s="28" t="str">
        <f t="shared" si="24"/>
        <v>Woodbine Borough, Cape May County</v>
      </c>
      <c r="B554" s="28">
        <f t="shared" si="26"/>
        <v>553</v>
      </c>
      <c r="C554" s="28" t="s">
        <v>370</v>
      </c>
      <c r="D554" s="28" t="s">
        <v>371</v>
      </c>
      <c r="E554" s="28" t="s">
        <v>342</v>
      </c>
      <c r="F554" s="28" t="str">
        <f t="shared" si="25"/>
        <v>Calendar Year</v>
      </c>
      <c r="G554" s="28" t="str">
        <f>VLOOKUP(C554,'2023 Muniinfo'!$A$2:$E$566,5,FALSE)</f>
        <v/>
      </c>
    </row>
    <row r="555" spans="1:7" x14ac:dyDescent="0.25">
      <c r="A555" s="28" t="str">
        <f t="shared" si="24"/>
        <v>Woodbridge Township, Middlesex County</v>
      </c>
      <c r="B555" s="28">
        <f t="shared" si="26"/>
        <v>554</v>
      </c>
      <c r="C555" s="28" t="s">
        <v>636</v>
      </c>
      <c r="D555" s="28" t="s">
        <v>637</v>
      </c>
      <c r="E555" s="28" t="s">
        <v>590</v>
      </c>
      <c r="F555" s="28" t="str">
        <f t="shared" si="25"/>
        <v>State Fiscal Year</v>
      </c>
      <c r="G555" s="28" t="str">
        <f>VLOOKUP(C555,'2023 Muniinfo'!$A$2:$E$566,5,FALSE)</f>
        <v>S</v>
      </c>
    </row>
    <row r="556" spans="1:7" x14ac:dyDescent="0.25">
      <c r="A556" s="28" t="str">
        <f t="shared" si="24"/>
        <v>Woodbury City, Gloucester County</v>
      </c>
      <c r="B556" s="28">
        <f t="shared" si="26"/>
        <v>555</v>
      </c>
      <c r="C556" s="28" t="s">
        <v>485</v>
      </c>
      <c r="D556" s="28" t="s">
        <v>486</v>
      </c>
      <c r="E556" s="28" t="s">
        <v>446</v>
      </c>
      <c r="F556" s="28" t="str">
        <f t="shared" si="25"/>
        <v>Calendar Year</v>
      </c>
      <c r="G556" s="28" t="str">
        <f>VLOOKUP(C556,'2023 Muniinfo'!$A$2:$E$566,5,FALSE)</f>
        <v/>
      </c>
    </row>
    <row r="557" spans="1:7" x14ac:dyDescent="0.25">
      <c r="A557" s="28" t="str">
        <f t="shared" si="24"/>
        <v>Woodbury Heights Borough, Gloucester County</v>
      </c>
      <c r="B557" s="28">
        <f t="shared" si="26"/>
        <v>556</v>
      </c>
      <c r="C557" s="28" t="s">
        <v>487</v>
      </c>
      <c r="D557" s="28" t="s">
        <v>488</v>
      </c>
      <c r="E557" s="28" t="s">
        <v>446</v>
      </c>
      <c r="F557" s="28" t="str">
        <f t="shared" si="25"/>
        <v>Calendar Year</v>
      </c>
      <c r="G557" s="28" t="str">
        <f>VLOOKUP(C557,'2023 Muniinfo'!$A$2:$E$566,5,FALSE)</f>
        <v/>
      </c>
    </row>
    <row r="558" spans="1:7" x14ac:dyDescent="0.25">
      <c r="A558" s="28" t="str">
        <f t="shared" si="24"/>
        <v>Woodcliff Lake Borough, Bergen County</v>
      </c>
      <c r="B558" s="28">
        <f t="shared" si="26"/>
        <v>557</v>
      </c>
      <c r="C558" s="28" t="s">
        <v>183</v>
      </c>
      <c r="D558" s="28" t="s">
        <v>184</v>
      </c>
      <c r="E558" s="28" t="s">
        <v>50</v>
      </c>
      <c r="F558" s="28" t="str">
        <f t="shared" si="25"/>
        <v>Calendar Year</v>
      </c>
      <c r="G558" s="28" t="str">
        <f>VLOOKUP(C558,'2023 Muniinfo'!$A$2:$E$566,5,FALSE)</f>
        <v/>
      </c>
    </row>
    <row r="559" spans="1:7" x14ac:dyDescent="0.25">
      <c r="A559" s="28" t="str">
        <f t="shared" si="24"/>
        <v>Woodland Park Borough, Passaic County</v>
      </c>
      <c r="B559" s="28">
        <f t="shared" si="26"/>
        <v>558</v>
      </c>
      <c r="C559" s="28" t="s">
        <v>920</v>
      </c>
      <c r="D559" s="28" t="s">
        <v>921</v>
      </c>
      <c r="E559" s="28" t="s">
        <v>891</v>
      </c>
      <c r="F559" s="28" t="str">
        <f t="shared" si="25"/>
        <v>Calendar Year</v>
      </c>
      <c r="G559" s="28" t="str">
        <f>VLOOKUP(C559,'2023 Muniinfo'!$A$2:$E$566,5,FALSE)</f>
        <v/>
      </c>
    </row>
    <row r="560" spans="1:7" x14ac:dyDescent="0.25">
      <c r="A560" s="28" t="str">
        <f t="shared" si="24"/>
        <v>Woodland Township, Burlington County</v>
      </c>
      <c r="B560" s="28">
        <f t="shared" si="26"/>
        <v>559</v>
      </c>
      <c r="C560" s="28" t="s">
        <v>264</v>
      </c>
      <c r="D560" s="28" t="s">
        <v>265</v>
      </c>
      <c r="E560" s="28" t="s">
        <v>191</v>
      </c>
      <c r="F560" s="28" t="str">
        <f t="shared" si="25"/>
        <v>Calendar Year</v>
      </c>
      <c r="G560" s="28" t="str">
        <f>VLOOKUP(C560,'2023 Muniinfo'!$A$2:$E$566,5,FALSE)</f>
        <v/>
      </c>
    </row>
    <row r="561" spans="1:7" x14ac:dyDescent="0.25">
      <c r="A561" s="28" t="str">
        <f t="shared" si="24"/>
        <v>Woodlynne Borough, Camden County</v>
      </c>
      <c r="B561" s="28">
        <f t="shared" si="26"/>
        <v>560</v>
      </c>
      <c r="C561" s="28" t="s">
        <v>338</v>
      </c>
      <c r="D561" s="28" t="s">
        <v>339</v>
      </c>
      <c r="E561" s="28" t="s">
        <v>270</v>
      </c>
      <c r="F561" s="28" t="str">
        <f t="shared" si="25"/>
        <v>Calendar Year</v>
      </c>
      <c r="G561" s="28" t="str">
        <f>VLOOKUP(C561,'2023 Muniinfo'!$A$2:$E$566,5,FALSE)</f>
        <v/>
      </c>
    </row>
    <row r="562" spans="1:7" x14ac:dyDescent="0.25">
      <c r="A562" s="28" t="str">
        <f t="shared" si="24"/>
        <v>Wood-Ridge Borough, Bergen County</v>
      </c>
      <c r="B562" s="28">
        <f t="shared" si="26"/>
        <v>561</v>
      </c>
      <c r="C562" s="28" t="s">
        <v>185</v>
      </c>
      <c r="D562" s="28" t="s">
        <v>186</v>
      </c>
      <c r="E562" s="28" t="s">
        <v>50</v>
      </c>
      <c r="F562" s="28" t="str">
        <f t="shared" si="25"/>
        <v>Calendar Year</v>
      </c>
      <c r="G562" s="28" t="str">
        <f>VLOOKUP(C562,'2023 Muniinfo'!$A$2:$E$566,5,FALSE)</f>
        <v/>
      </c>
    </row>
    <row r="563" spans="1:7" x14ac:dyDescent="0.25">
      <c r="A563" s="28" t="str">
        <f t="shared" si="24"/>
        <v>Woodstown Borough, Salem County</v>
      </c>
      <c r="B563" s="28">
        <f t="shared" si="26"/>
        <v>562</v>
      </c>
      <c r="C563" s="28" t="s">
        <v>951</v>
      </c>
      <c r="D563" s="28" t="s">
        <v>952</v>
      </c>
      <c r="E563" s="28" t="s">
        <v>924</v>
      </c>
      <c r="F563" s="28" t="str">
        <f t="shared" si="25"/>
        <v>Calendar Year</v>
      </c>
      <c r="G563" s="28" t="str">
        <f>VLOOKUP(C563,'2023 Muniinfo'!$A$2:$E$566,5,FALSE)</f>
        <v/>
      </c>
    </row>
    <row r="564" spans="1:7" x14ac:dyDescent="0.25">
      <c r="A564" s="28" t="str">
        <f t="shared" si="24"/>
        <v>Woolwich Township, Gloucester County</v>
      </c>
      <c r="B564" s="28">
        <f t="shared" si="26"/>
        <v>563</v>
      </c>
      <c r="C564" s="28" t="s">
        <v>489</v>
      </c>
      <c r="D564" s="28" t="s">
        <v>490</v>
      </c>
      <c r="E564" s="28" t="s">
        <v>446</v>
      </c>
      <c r="F564" s="28" t="str">
        <f t="shared" si="25"/>
        <v>Calendar Year</v>
      </c>
      <c r="G564" s="28" t="str">
        <f>VLOOKUP(C564,'2023 Muniinfo'!$A$2:$E$566,5,FALSE)</f>
        <v/>
      </c>
    </row>
    <row r="565" spans="1:7" x14ac:dyDescent="0.25">
      <c r="A565" s="28" t="str">
        <f t="shared" si="24"/>
        <v>Wrightstown Borough, Burlington County</v>
      </c>
      <c r="B565" s="28">
        <f t="shared" si="26"/>
        <v>564</v>
      </c>
      <c r="C565" s="28" t="s">
        <v>266</v>
      </c>
      <c r="D565" s="28" t="s">
        <v>267</v>
      </c>
      <c r="E565" s="28" t="s">
        <v>191</v>
      </c>
      <c r="F565" s="28" t="str">
        <f t="shared" si="25"/>
        <v>Calendar Year</v>
      </c>
      <c r="G565" s="28" t="str">
        <f>VLOOKUP(C565,'2023 Muniinfo'!$A$2:$E$566,5,FALSE)</f>
        <v/>
      </c>
    </row>
    <row r="566" spans="1:7" x14ac:dyDescent="0.25">
      <c r="A566" s="28" t="str">
        <f t="shared" si="24"/>
        <v>Wyckoff Township, Bergen County</v>
      </c>
      <c r="B566" s="28">
        <f t="shared" si="26"/>
        <v>565</v>
      </c>
      <c r="C566" s="28" t="s">
        <v>187</v>
      </c>
      <c r="D566" s="28" t="s">
        <v>188</v>
      </c>
      <c r="E566" s="28" t="s">
        <v>50</v>
      </c>
      <c r="F566" s="28" t="str">
        <f t="shared" si="25"/>
        <v>Calendar Year</v>
      </c>
      <c r="G566" s="28" t="str">
        <f>VLOOKUP(C566,'2023 Muniinfo'!$A$2:$E$566,5,FALSE)</f>
        <v/>
      </c>
    </row>
  </sheetData>
  <autoFilter ref="A1:G566" xr:uid="{00000000-0009-0000-0000-00000200000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2023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Clayton, Spencer</cp:lastModifiedBy>
  <cp:lastPrinted>2017-03-01T15:18:46Z</cp:lastPrinted>
  <dcterms:created xsi:type="dcterms:W3CDTF">2016-01-13T15:40:27Z</dcterms:created>
  <dcterms:modified xsi:type="dcterms:W3CDTF">2023-07-10T19:36:39Z</dcterms:modified>
</cp:coreProperties>
</file>