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DACF" lockStructure="1"/>
  <bookViews>
    <workbookView xWindow="5520" yWindow="120" windowWidth="11895" windowHeight="9075" tabRatio="876"/>
  </bookViews>
  <sheets>
    <sheet name="Region 1" sheetId="1" r:id="rId1"/>
    <sheet name="Region 2" sheetId="2" r:id="rId2"/>
    <sheet name="Region 3" sheetId="6" r:id="rId3"/>
    <sheet name="Region 4" sheetId="5" r:id="rId4"/>
    <sheet name="Region 5" sheetId="4" r:id="rId5"/>
    <sheet name="Region 6" sheetId="3" r:id="rId6"/>
    <sheet name="Limits" sheetId="7" state="hidden" r:id="rId7"/>
    <sheet name="Factors" sheetId="8" state="hidden" r:id="rId8"/>
  </sheets>
  <definedNames>
    <definedName name="_xlnm.Print_Area" localSheetId="0">'Region 1'!$B$1:$G$19</definedName>
    <definedName name="_xlnm.Print_Area" localSheetId="1">'Region 2'!$B$1:$G$19</definedName>
    <definedName name="_xlnm.Print_Area" localSheetId="2">'Region 3'!$B$1:$G$19</definedName>
    <definedName name="_xlnm.Print_Area" localSheetId="3">'Region 4'!$B$1:$G$19</definedName>
    <definedName name="_xlnm.Print_Area" localSheetId="4">'Region 5'!$B$1:$G$19</definedName>
    <definedName name="_xlnm.Print_Area" localSheetId="5">'Region 6'!$B$1:$G$19</definedName>
  </definedNames>
  <calcPr calcId="145621" iterate="1" iterateCount="1000" iterateDelta="0.1"/>
</workbook>
</file>

<file path=xl/calcChain.xml><?xml version="1.0" encoding="utf-8"?>
<calcChain xmlns="http://schemas.openxmlformats.org/spreadsheetml/2006/main">
  <c r="C11" i="3" l="1"/>
  <c r="G13" i="4"/>
  <c r="E11" i="4"/>
  <c r="G12" i="5"/>
  <c r="D12" i="5"/>
  <c r="E13" i="6"/>
  <c r="E11" i="6"/>
  <c r="D13" i="2"/>
  <c r="F128" i="8"/>
  <c r="E128" i="8"/>
  <c r="F127" i="8"/>
  <c r="E127" i="8"/>
  <c r="F126" i="8"/>
  <c r="E126" i="8"/>
  <c r="F125" i="8"/>
  <c r="E125" i="8"/>
  <c r="F124" i="8"/>
  <c r="E124" i="8"/>
  <c r="F121" i="8"/>
  <c r="E121" i="8"/>
  <c r="F120" i="8"/>
  <c r="E120" i="8"/>
  <c r="F119" i="8"/>
  <c r="E119" i="8"/>
  <c r="F118" i="8"/>
  <c r="E118" i="8"/>
  <c r="F117" i="8"/>
  <c r="E117" i="8"/>
  <c r="F114" i="8"/>
  <c r="E114" i="8"/>
  <c r="F113" i="8"/>
  <c r="E113" i="8"/>
  <c r="F112" i="8"/>
  <c r="E112" i="8"/>
  <c r="F111" i="8"/>
  <c r="E111" i="8"/>
  <c r="F110" i="8"/>
  <c r="E110" i="8"/>
  <c r="F106" i="8"/>
  <c r="E106" i="8"/>
  <c r="F105" i="8"/>
  <c r="E105" i="8"/>
  <c r="F104" i="8"/>
  <c r="E104" i="8"/>
  <c r="F103" i="8"/>
  <c r="E103" i="8"/>
  <c r="F102" i="8"/>
  <c r="E102" i="8"/>
  <c r="F99" i="8"/>
  <c r="E99" i="8"/>
  <c r="F98" i="8"/>
  <c r="E98" i="8"/>
  <c r="F97" i="8"/>
  <c r="E97" i="8"/>
  <c r="F96" i="8"/>
  <c r="E96" i="8"/>
  <c r="F95" i="8"/>
  <c r="E95" i="8"/>
  <c r="F92" i="8"/>
  <c r="E92" i="8"/>
  <c r="F91" i="8"/>
  <c r="E91" i="8"/>
  <c r="F90" i="8"/>
  <c r="E90" i="8"/>
  <c r="F89" i="8"/>
  <c r="E89" i="8"/>
  <c r="F88" i="8"/>
  <c r="E88" i="8"/>
  <c r="F85" i="8"/>
  <c r="E85" i="8"/>
  <c r="F84" i="8"/>
  <c r="E84" i="8"/>
  <c r="F83" i="8"/>
  <c r="E83" i="8"/>
  <c r="F82" i="8"/>
  <c r="E82" i="8"/>
  <c r="F81" i="8"/>
  <c r="E81" i="8"/>
  <c r="F78" i="8"/>
  <c r="E78" i="8"/>
  <c r="F77" i="8"/>
  <c r="E77" i="8"/>
  <c r="F76" i="8"/>
  <c r="E76" i="8"/>
  <c r="F75" i="8"/>
  <c r="E75" i="8"/>
  <c r="F74" i="8"/>
  <c r="E74" i="8"/>
  <c r="F71" i="8"/>
  <c r="E71" i="8"/>
  <c r="F70" i="8"/>
  <c r="E70" i="8"/>
  <c r="F69" i="8"/>
  <c r="E69" i="8"/>
  <c r="F68" i="8"/>
  <c r="E68" i="8"/>
  <c r="F67" i="8"/>
  <c r="E67" i="8"/>
  <c r="F64" i="8"/>
  <c r="E64" i="8"/>
  <c r="F63" i="8"/>
  <c r="E63" i="8"/>
  <c r="F62" i="8"/>
  <c r="E62" i="8"/>
  <c r="F61" i="8"/>
  <c r="E61" i="8"/>
  <c r="F60" i="8"/>
  <c r="E60" i="8"/>
  <c r="F57" i="8"/>
  <c r="E57" i="8"/>
  <c r="F56" i="8"/>
  <c r="E56" i="8"/>
  <c r="F55" i="8"/>
  <c r="E55" i="8"/>
  <c r="F54" i="8"/>
  <c r="E54" i="8"/>
  <c r="F53" i="8"/>
  <c r="E53" i="8"/>
  <c r="F50" i="8"/>
  <c r="E50" i="8"/>
  <c r="F49" i="8"/>
  <c r="E49" i="8"/>
  <c r="F48" i="8"/>
  <c r="E48" i="8"/>
  <c r="F47" i="8"/>
  <c r="E47" i="8"/>
  <c r="F46" i="8"/>
  <c r="E46" i="8"/>
  <c r="F43" i="8"/>
  <c r="E43" i="8"/>
  <c r="F42" i="8"/>
  <c r="E42" i="8"/>
  <c r="F41" i="8"/>
  <c r="E41" i="8"/>
  <c r="F40" i="8"/>
  <c r="E40" i="8"/>
  <c r="F39" i="8"/>
  <c r="E39" i="8"/>
  <c r="F36" i="8"/>
  <c r="E36" i="8"/>
  <c r="F35" i="8"/>
  <c r="E35" i="8"/>
  <c r="F34" i="8"/>
  <c r="E34" i="8"/>
  <c r="F33" i="8"/>
  <c r="E33" i="8"/>
  <c r="F32" i="8"/>
  <c r="E32" i="8"/>
  <c r="F29" i="8"/>
  <c r="E29" i="8"/>
  <c r="F28" i="8"/>
  <c r="E28" i="8"/>
  <c r="F27" i="8"/>
  <c r="E27" i="8"/>
  <c r="F26" i="8"/>
  <c r="E26" i="8"/>
  <c r="F25" i="8"/>
  <c r="E25" i="8"/>
  <c r="F21" i="8"/>
  <c r="E21" i="8"/>
  <c r="F20" i="8"/>
  <c r="E20" i="8"/>
  <c r="F19" i="8"/>
  <c r="E19" i="8"/>
  <c r="F18" i="8"/>
  <c r="E18" i="8"/>
  <c r="F17" i="8"/>
  <c r="E17" i="8"/>
  <c r="F14" i="8"/>
  <c r="E14" i="8"/>
  <c r="M12" i="8" s="1"/>
  <c r="F13" i="8"/>
  <c r="E13" i="8"/>
  <c r="F12" i="8"/>
  <c r="E12" i="8"/>
  <c r="I5" i="8" s="1"/>
  <c r="F11" i="8"/>
  <c r="E11" i="8"/>
  <c r="F10" i="8"/>
  <c r="E10" i="8"/>
  <c r="F7" i="8"/>
  <c r="E7" i="8"/>
  <c r="I7" i="8" s="1"/>
  <c r="I6" i="8"/>
  <c r="F6" i="8"/>
  <c r="E6" i="8"/>
  <c r="L12" i="8" s="1"/>
  <c r="F5" i="8"/>
  <c r="E5" i="8"/>
  <c r="F4" i="8"/>
  <c r="E4" i="8"/>
  <c r="J12" i="8" s="1"/>
  <c r="F3" i="8"/>
  <c r="E3" i="8"/>
  <c r="I12" i="8" s="1"/>
  <c r="I25" i="7"/>
  <c r="I28" i="7" s="1"/>
  <c r="I21" i="7"/>
  <c r="D8" i="4"/>
  <c r="F13" i="4" s="1"/>
  <c r="I17" i="7"/>
  <c r="I19" i="7" s="1"/>
  <c r="I13" i="7"/>
  <c r="D8" i="6" s="1"/>
  <c r="D13" i="6" s="1"/>
  <c r="I9" i="7"/>
  <c r="D8" i="2" s="1"/>
  <c r="G13" i="2" s="1"/>
  <c r="I5" i="7"/>
  <c r="I7" i="7" s="1"/>
  <c r="D8" i="3"/>
  <c r="G13" i="3" s="1"/>
  <c r="G25" i="7"/>
  <c r="D7" i="3" s="1"/>
  <c r="D12" i="3" s="1"/>
  <c r="E25" i="7"/>
  <c r="E26" i="7" s="1"/>
  <c r="D6" i="3"/>
  <c r="E11" i="3" s="1"/>
  <c r="B2" i="3"/>
  <c r="G21" i="7"/>
  <c r="D7" i="4"/>
  <c r="G12" i="4" s="1"/>
  <c r="E21" i="7"/>
  <c r="D6" i="4" s="1"/>
  <c r="D11" i="4" s="1"/>
  <c r="B2" i="4"/>
  <c r="G17" i="7"/>
  <c r="D7" i="5" s="1"/>
  <c r="F12" i="5" s="1"/>
  <c r="E17" i="7"/>
  <c r="D6" i="5"/>
  <c r="G11" i="5" s="1"/>
  <c r="B2" i="5"/>
  <c r="G13" i="7"/>
  <c r="D7" i="6"/>
  <c r="E12" i="6" s="1"/>
  <c r="E13" i="7"/>
  <c r="D6" i="6" s="1"/>
  <c r="F11" i="6" s="1"/>
  <c r="B2" i="6"/>
  <c r="B2" i="2"/>
  <c r="B2" i="1"/>
  <c r="G9" i="7"/>
  <c r="D7" i="2"/>
  <c r="D12" i="2" s="1"/>
  <c r="E9" i="7"/>
  <c r="D6" i="2" s="1"/>
  <c r="E11" i="2" s="1"/>
  <c r="G5" i="7"/>
  <c r="G7" i="7" s="1"/>
  <c r="D7" i="1"/>
  <c r="G12" i="1" s="1"/>
  <c r="E5" i="7"/>
  <c r="D6" i="1" s="1"/>
  <c r="E11" i="1" s="1"/>
  <c r="M25" i="7"/>
  <c r="M28" i="7"/>
  <c r="L25" i="7"/>
  <c r="L28" i="7" s="1"/>
  <c r="K25" i="7"/>
  <c r="K28" i="7"/>
  <c r="J25" i="7"/>
  <c r="J28" i="7" s="1"/>
  <c r="F25" i="7"/>
  <c r="F28" i="7" s="1"/>
  <c r="D25" i="7"/>
  <c r="D28" i="7"/>
  <c r="M27" i="7"/>
  <c r="K27" i="7"/>
  <c r="I27" i="7"/>
  <c r="D27" i="7"/>
  <c r="M26" i="7"/>
  <c r="L26" i="7"/>
  <c r="K26" i="7"/>
  <c r="I26" i="7"/>
  <c r="G26" i="7"/>
  <c r="D26" i="7"/>
  <c r="M21" i="7"/>
  <c r="M24" i="7"/>
  <c r="L21" i="7"/>
  <c r="L24" i="7" s="1"/>
  <c r="K21" i="7"/>
  <c r="K23" i="7" s="1"/>
  <c r="K24" i="7"/>
  <c r="J21" i="7"/>
  <c r="J24" i="7" s="1"/>
  <c r="G24" i="7"/>
  <c r="F21" i="7"/>
  <c r="F24" i="7" s="1"/>
  <c r="D21" i="7"/>
  <c r="D24" i="7"/>
  <c r="M23" i="7"/>
  <c r="L23" i="7"/>
  <c r="I23" i="7"/>
  <c r="D23" i="7"/>
  <c r="M22" i="7"/>
  <c r="L22" i="7"/>
  <c r="K22" i="7"/>
  <c r="G22" i="7"/>
  <c r="D22" i="7"/>
  <c r="M17" i="7"/>
  <c r="M20" i="7"/>
  <c r="L17" i="7"/>
  <c r="L20" i="7" s="1"/>
  <c r="K17" i="7"/>
  <c r="K18" i="7" s="1"/>
  <c r="K20" i="7"/>
  <c r="J17" i="7"/>
  <c r="J20" i="7" s="1"/>
  <c r="G20" i="7"/>
  <c r="F17" i="7"/>
  <c r="F20" i="7" s="1"/>
  <c r="D17" i="7"/>
  <c r="D20" i="7"/>
  <c r="M19" i="7"/>
  <c r="K19" i="7"/>
  <c r="J19" i="7"/>
  <c r="D19" i="7"/>
  <c r="M18" i="7"/>
  <c r="L18" i="7"/>
  <c r="I18" i="7"/>
  <c r="E18" i="7"/>
  <c r="D18" i="7"/>
  <c r="M13" i="7"/>
  <c r="M16" i="7"/>
  <c r="L13" i="7"/>
  <c r="L16" i="7" s="1"/>
  <c r="K13" i="7"/>
  <c r="K16" i="7"/>
  <c r="J13" i="7"/>
  <c r="J16" i="7" s="1"/>
  <c r="G16" i="7"/>
  <c r="F13" i="7"/>
  <c r="F16" i="7" s="1"/>
  <c r="D13" i="7"/>
  <c r="D16" i="7"/>
  <c r="M15" i="7"/>
  <c r="K15" i="7"/>
  <c r="J15" i="7"/>
  <c r="I15" i="7"/>
  <c r="G15" i="7"/>
  <c r="E15" i="7"/>
  <c r="D15" i="7"/>
  <c r="M14" i="7"/>
  <c r="K14" i="7"/>
  <c r="G14" i="7"/>
  <c r="E14" i="7"/>
  <c r="D14" i="7"/>
  <c r="M9" i="7"/>
  <c r="M12" i="7" s="1"/>
  <c r="L9" i="7"/>
  <c r="L12" i="7"/>
  <c r="K9" i="7"/>
  <c r="K12" i="7" s="1"/>
  <c r="J9" i="7"/>
  <c r="J12" i="7"/>
  <c r="I12" i="7"/>
  <c r="G12" i="7"/>
  <c r="F9" i="7"/>
  <c r="F12" i="7"/>
  <c r="E12" i="7"/>
  <c r="D9" i="7"/>
  <c r="D12" i="7" s="1"/>
  <c r="L11" i="7"/>
  <c r="J11" i="7"/>
  <c r="I11" i="7"/>
  <c r="G11" i="7"/>
  <c r="F11" i="7"/>
  <c r="M10" i="7"/>
  <c r="L10" i="7"/>
  <c r="J10" i="7"/>
  <c r="I10" i="7"/>
  <c r="G10" i="7"/>
  <c r="M5" i="7"/>
  <c r="M8" i="7"/>
  <c r="L5" i="7"/>
  <c r="L8" i="7" s="1"/>
  <c r="K5" i="7"/>
  <c r="K8" i="7"/>
  <c r="J5" i="7"/>
  <c r="J8" i="7" s="1"/>
  <c r="G8" i="7"/>
  <c r="F5" i="7"/>
  <c r="F8" i="7" s="1"/>
  <c r="D5" i="7"/>
  <c r="D8" i="7"/>
  <c r="M7" i="7"/>
  <c r="K7" i="7"/>
  <c r="J7" i="7"/>
  <c r="E7" i="7"/>
  <c r="D7" i="7"/>
  <c r="M6" i="7"/>
  <c r="K6" i="7"/>
  <c r="G6" i="7"/>
  <c r="E6" i="7"/>
  <c r="D6" i="7"/>
  <c r="F6" i="7"/>
  <c r="F10" i="7"/>
  <c r="E19" i="7"/>
  <c r="G19" i="7"/>
  <c r="E20" i="7"/>
  <c r="I22" i="7"/>
  <c r="E23" i="7"/>
  <c r="G23" i="7"/>
  <c r="I24" i="7"/>
  <c r="E27" i="7"/>
  <c r="G27" i="7"/>
  <c r="E28" i="7"/>
  <c r="F11" i="3" l="1"/>
  <c r="G11" i="3"/>
  <c r="D13" i="3"/>
  <c r="E12" i="3"/>
  <c r="F12" i="3"/>
  <c r="E13" i="3"/>
  <c r="D11" i="3"/>
  <c r="C12" i="3"/>
  <c r="G12" i="3"/>
  <c r="F13" i="3"/>
  <c r="C13" i="3"/>
  <c r="D12" i="4"/>
  <c r="E12" i="4"/>
  <c r="C13" i="4"/>
  <c r="F11" i="4"/>
  <c r="C11" i="4"/>
  <c r="D13" i="4"/>
  <c r="G11" i="4"/>
  <c r="F12" i="4"/>
  <c r="E13" i="4"/>
  <c r="C12" i="4"/>
  <c r="C12" i="5"/>
  <c r="E11" i="5"/>
  <c r="F11" i="5"/>
  <c r="D11" i="5"/>
  <c r="E12" i="5"/>
  <c r="C11" i="5"/>
  <c r="G11" i="6"/>
  <c r="C11" i="6"/>
  <c r="D11" i="6"/>
  <c r="F12" i="6"/>
  <c r="G13" i="6"/>
  <c r="C12" i="6"/>
  <c r="G12" i="6"/>
  <c r="F13" i="6"/>
  <c r="D12" i="6"/>
  <c r="C13" i="6"/>
  <c r="F11" i="2"/>
  <c r="G11" i="2"/>
  <c r="C11" i="2"/>
  <c r="D11" i="2"/>
  <c r="E13" i="2"/>
  <c r="E12" i="2"/>
  <c r="F13" i="2"/>
  <c r="F12" i="2"/>
  <c r="C12" i="2"/>
  <c r="G12" i="2"/>
  <c r="C13" i="2"/>
  <c r="D12" i="1"/>
  <c r="F11" i="1"/>
  <c r="C11" i="1"/>
  <c r="G11" i="1"/>
  <c r="E12" i="1"/>
  <c r="D11" i="1"/>
  <c r="C12" i="1"/>
  <c r="F12" i="1"/>
  <c r="K12" i="8"/>
  <c r="I4" i="8"/>
  <c r="J4" i="8"/>
  <c r="J6" i="8"/>
  <c r="J3" i="8"/>
  <c r="J5" i="8"/>
  <c r="J7" i="8"/>
  <c r="I3" i="8"/>
  <c r="J27" i="7"/>
  <c r="G28" i="7"/>
  <c r="J26" i="7"/>
  <c r="F26" i="7"/>
  <c r="F27" i="7"/>
  <c r="L27" i="7"/>
  <c r="J23" i="7"/>
  <c r="E24" i="7"/>
  <c r="E22" i="7"/>
  <c r="J22" i="7"/>
  <c r="F22" i="7"/>
  <c r="F23" i="7"/>
  <c r="J18" i="7"/>
  <c r="I20" i="7"/>
  <c r="D8" i="5"/>
  <c r="F18" i="7"/>
  <c r="F19" i="7"/>
  <c r="L19" i="7"/>
  <c r="G18" i="7"/>
  <c r="L14" i="7"/>
  <c r="F15" i="7"/>
  <c r="F14" i="7"/>
  <c r="I14" i="7"/>
  <c r="L15" i="7"/>
  <c r="E16" i="7"/>
  <c r="I16" i="7"/>
  <c r="J14" i="7"/>
  <c r="D10" i="7"/>
  <c r="D11" i="7"/>
  <c r="M11" i="7"/>
  <c r="E10" i="7"/>
  <c r="K10" i="7"/>
  <c r="E11" i="7"/>
  <c r="K11" i="7"/>
  <c r="L6" i="7"/>
  <c r="F7" i="7"/>
  <c r="I6" i="7"/>
  <c r="L7" i="7"/>
  <c r="E8" i="7"/>
  <c r="I8" i="7"/>
  <c r="D8" i="1"/>
  <c r="J6" i="7"/>
  <c r="E13" i="5" l="1"/>
  <c r="G13" i="5"/>
  <c r="C13" i="5"/>
  <c r="F13" i="5"/>
  <c r="D13" i="5"/>
  <c r="G13" i="1"/>
  <c r="D13" i="1"/>
  <c r="C13" i="1"/>
  <c r="F13" i="1"/>
  <c r="E13" i="1"/>
</calcChain>
</file>

<file path=xl/sharedStrings.xml><?xml version="1.0" encoding="utf-8"?>
<sst xmlns="http://schemas.openxmlformats.org/spreadsheetml/2006/main" count="208" uniqueCount="82">
  <si>
    <t>Illustrative*</t>
  </si>
  <si>
    <t>Low and Moderate Income</t>
  </si>
  <si>
    <t>Sales Prices for New Construction</t>
  </si>
  <si>
    <t>Size</t>
  </si>
  <si>
    <t>Low Income (40%)</t>
  </si>
  <si>
    <t>1 bedroom</t>
  </si>
  <si>
    <t>2 bedroom</t>
  </si>
  <si>
    <t>3 bedroom</t>
  </si>
  <si>
    <t>Median Income 1.5 person</t>
  </si>
  <si>
    <t>Median Income 3 person</t>
  </si>
  <si>
    <t>Median Income 4.5 person</t>
  </si>
  <si>
    <t xml:space="preserve">NOTE:  </t>
  </si>
  <si>
    <t>One bedroom housing is affordable to a 1.5 person household</t>
  </si>
  <si>
    <t>Two bedroom housing is affordable to a 3 person household</t>
  </si>
  <si>
    <t>Three bedroom housing is affordable to a 4.5 person household</t>
  </si>
  <si>
    <t>*Illustrative Only:  The prices will vary depending upon municipal tax rate, county equalization ratio, permanent interest rate and condominium association fee, if applicable.</t>
  </si>
  <si>
    <t>Max. Low (50%)</t>
  </si>
  <si>
    <t>Max. Moderate (70%)</t>
  </si>
  <si>
    <t>Average (55%)</t>
  </si>
  <si>
    <t>Very Low Income (30%)</t>
  </si>
  <si>
    <t>COUNCIL ON AFFORDABLE HOUSING (COAH)</t>
  </si>
  <si>
    <t>1 Person</t>
  </si>
  <si>
    <t>*1.5 Person</t>
  </si>
  <si>
    <t>2 Person</t>
  </si>
  <si>
    <t>*3 Person</t>
  </si>
  <si>
    <t>4 Person</t>
  </si>
  <si>
    <t>*4.5 Person</t>
  </si>
  <si>
    <t>5 Person</t>
  </si>
  <si>
    <t>6 Person</t>
  </si>
  <si>
    <t>7 Person</t>
  </si>
  <si>
    <t>8 Person</t>
  </si>
  <si>
    <t>Region 1</t>
  </si>
  <si>
    <t>Median</t>
  </si>
  <si>
    <t>Bergen, Hudson, Passaic and Sussex</t>
  </si>
  <si>
    <t>Moderate</t>
  </si>
  <si>
    <t>Low</t>
  </si>
  <si>
    <t>Very Low</t>
  </si>
  <si>
    <t>Region 2</t>
  </si>
  <si>
    <t>Essex, Morris, Union and Warren</t>
  </si>
  <si>
    <t>Region 3</t>
  </si>
  <si>
    <t>Hunterdon, Middlesex and Somerset</t>
  </si>
  <si>
    <t xml:space="preserve"> Low</t>
  </si>
  <si>
    <t>Region 4</t>
  </si>
  <si>
    <t xml:space="preserve">Mercer, Monmouth and Ocean </t>
  </si>
  <si>
    <t>Region 5</t>
  </si>
  <si>
    <t>Burlington, Camden and Gloucester</t>
  </si>
  <si>
    <t>Region 6</t>
  </si>
  <si>
    <t>Atlantic, Cape May, Cumberland and Salem</t>
  </si>
  <si>
    <t>*These columns are for calculating the pricing for one, two and three bedroom sale and rental units as per N.J.A.C. 5:80-26.4(a).</t>
  </si>
  <si>
    <t>Moderate income is between 80 and 50 percent of the median income.  Low income is 50 percent or less of median income.  Very low income is 30 percent or less of median income.</t>
  </si>
  <si>
    <t>Calc Priced</t>
  </si>
  <si>
    <t>Illust</t>
  </si>
  <si>
    <t>BY Tier</t>
  </si>
  <si>
    <t>Average</t>
  </si>
  <si>
    <t>1-1</t>
  </si>
  <si>
    <t>1-2</t>
  </si>
  <si>
    <t>1-3</t>
  </si>
  <si>
    <t>2-1</t>
  </si>
  <si>
    <t>2-2</t>
  </si>
  <si>
    <t>2-3</t>
  </si>
  <si>
    <t>3-1</t>
  </si>
  <si>
    <t>3-2</t>
  </si>
  <si>
    <t>3-3</t>
  </si>
  <si>
    <t>4-1</t>
  </si>
  <si>
    <t>4-2</t>
  </si>
  <si>
    <t>4-3</t>
  </si>
  <si>
    <t>5-1</t>
  </si>
  <si>
    <t>5-2</t>
  </si>
  <si>
    <t>5-3</t>
  </si>
  <si>
    <t>6-1</t>
  </si>
  <si>
    <t>6-2</t>
  </si>
  <si>
    <t>6-3</t>
  </si>
  <si>
    <t>Factor</t>
  </si>
  <si>
    <t>Tier</t>
  </si>
  <si>
    <t>Illust Factor</t>
  </si>
  <si>
    <t>Calc Factor</t>
  </si>
  <si>
    <r>
      <t xml:space="preserve">Region 1  Bergen - Hudson - Passaic - Sussex
</t>
    </r>
    <r>
      <rPr>
        <sz val="9"/>
        <rFont val="Arial"/>
        <family val="2"/>
      </rPr>
      <t>(See colored tabs at bottom of page for other regions)</t>
    </r>
  </si>
  <si>
    <r>
      <t xml:space="preserve">Region 2  Essex - Morris - Union - Warren
</t>
    </r>
    <r>
      <rPr>
        <sz val="9"/>
        <rFont val="Arial"/>
        <family val="2"/>
      </rPr>
      <t>(See colored tabs at bottom of page for other regions)</t>
    </r>
  </si>
  <si>
    <r>
      <t xml:space="preserve">Region 3  Middlesex - Somerset - Hunterdon
</t>
    </r>
    <r>
      <rPr>
        <sz val="9"/>
        <rFont val="Arial"/>
        <family val="2"/>
      </rPr>
      <t>(See colored tabs at bottom of page for other regions)</t>
    </r>
  </si>
  <si>
    <r>
      <t xml:space="preserve">Region 4  Mercer - Ocean - Monmouth
</t>
    </r>
    <r>
      <rPr>
        <sz val="9"/>
        <rFont val="Arial"/>
        <family val="2"/>
      </rPr>
      <t>(See colored tabs at bottom of page for other regions)</t>
    </r>
  </si>
  <si>
    <r>
      <t xml:space="preserve">Region 5 Burlington - Camden - Gloucester
</t>
    </r>
    <r>
      <rPr>
        <sz val="9"/>
        <rFont val="Arial"/>
        <family val="2"/>
      </rPr>
      <t>(See colored tabs at bottom of page for other regions)</t>
    </r>
  </si>
  <si>
    <r>
      <t xml:space="preserve">Region 6  Atlantic - Cape May - Cumberland - Salem
</t>
    </r>
    <r>
      <rPr>
        <sz val="9"/>
        <rFont val="Arial"/>
        <family val="2"/>
      </rPr>
      <t>(See colored tabs at bottom of page for other regions)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</si>
</sst>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6" formatCode="&quot;$&quot;#,##0_);[Red]\(&quot;$&quot;#,##0\)"/>
    <numFmt numFmtId="164" formatCode="_(&quot;$&quot;* #,##0_);_(&quot;$&quot;* \(#,##0\);_(&quot;$&quot;* &quot;-&quot;??_);_(@_)"/>
  </numFmts>
  <fonts count="17">
    <font>
      <sz val="10"/>
      <name val="Arial"/>
    </font>
    <font>
      <sz val="10"/>
      <name val="Arial"/>
    </font>
    <font>
      <b/>
      <sz val="10"/>
      <name val="Arial"/>
      <family val="2"/>
    </font>
    <font>
      <b/>
      <sz val="14"/>
      <name val="Arial"/>
      <family val="2"/>
    </font>
    <font>
      <sz val="12"/>
      <name val="Arial"/>
      <family val="2"/>
    </font>
    <font>
      <i/>
      <sz val="10"/>
      <name val="Arial"/>
      <family val="2"/>
    </font>
    <font>
      <b/>
      <u/>
      <sz val="12"/>
      <name val="Arial"/>
      <family val="2"/>
    </font>
    <font>
      <b/>
      <sz val="20"/>
      <name val="Arial"/>
      <family val="2"/>
    </font>
    <font>
      <b/>
      <sz val="12"/>
      <name val="Times New Roman"/>
      <family val="1"/>
    </font>
    <font>
      <b/>
      <i/>
      <sz val="12"/>
      <name val="Times New Roman"/>
      <family val="1"/>
    </font>
    <font>
      <sz val="12"/>
      <name val="Times New Roman"/>
      <family val="1"/>
    </font>
    <font>
      <i/>
      <sz val="12"/>
      <name val="Times New Roman"/>
      <family val="1"/>
    </font>
    <font>
      <i/>
      <sz val="12"/>
      <name val="Arial"/>
      <family val="2"/>
    </font>
    <font>
      <sz val="8"/>
      <name val="Arial"/>
      <family val="2"/>
    </font>
    <font>
      <sz val="10"/>
      <name val="Arial"/>
      <family val="2"/>
    </font>
    <font>
      <sz val="12"/>
      <color rgb="FFFF0000"/>
      <name val="Arial"/>
      <family val="2"/>
    </font>
    <font>
      <sz val="9"/>
      <name val="Arial"/>
      <family val="2"/>
    </font>
  </fonts>
  <fills count="2">
    <fill>
      <patternFill patternType="none"/>
    </fill>
    <fill>
      <patternFill patternType="gray125"/>
    </fill>
  </fills>
  <borders count="26">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right/>
      <top/>
      <bottom style="double">
        <color indexed="64"/>
      </bottom>
      <diagonal/>
    </border>
    <border>
      <left style="medium">
        <color indexed="64"/>
      </left>
      <right/>
      <top/>
      <bottom/>
      <diagonal/>
    </border>
    <border>
      <left style="thin">
        <color indexed="64"/>
      </left>
      <right/>
      <top/>
      <bottom/>
      <diagonal/>
    </border>
    <border>
      <left/>
      <right style="thin">
        <color indexed="64"/>
      </right>
      <top style="double">
        <color indexed="64"/>
      </top>
      <bottom/>
      <diagonal/>
    </border>
    <border>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s>
  <cellStyleXfs count="4">
    <xf numFmtId="0" fontId="0" fillId="0" borderId="0"/>
    <xf numFmtId="5" fontId="1" fillId="0" borderId="0" applyBorder="0">
      <alignment horizontal="center" vertical="center"/>
    </xf>
    <xf numFmtId="5" fontId="1" fillId="0" borderId="0" applyBorder="0">
      <alignment vertical="center"/>
    </xf>
    <xf numFmtId="9" fontId="1" fillId="0" borderId="0" applyFont="0" applyFill="0" applyBorder="0" applyAlignment="0" applyProtection="0"/>
  </cellStyleXfs>
  <cellXfs count="77">
    <xf numFmtId="0" fontId="0" fillId="0" borderId="0" xfId="0"/>
    <xf numFmtId="0" fontId="4" fillId="0" borderId="0" xfId="0" applyFont="1" applyAlignment="1">
      <alignment vertical="center"/>
    </xf>
    <xf numFmtId="0" fontId="8" fillId="0" borderId="4" xfId="0" applyFont="1" applyBorder="1"/>
    <xf numFmtId="0" fontId="8" fillId="0" borderId="5" xfId="0" applyFont="1" applyBorder="1" applyAlignment="1">
      <alignment vertical="top" wrapText="1"/>
    </xf>
    <xf numFmtId="0" fontId="9" fillId="0" borderId="5" xfId="0" applyFont="1" applyBorder="1"/>
    <xf numFmtId="0" fontId="8" fillId="0" borderId="0" xfId="0" applyFont="1"/>
    <xf numFmtId="0" fontId="8" fillId="0" borderId="6" xfId="0" applyFont="1" applyBorder="1"/>
    <xf numFmtId="0" fontId="8" fillId="0" borderId="7" xfId="0" applyFont="1" applyBorder="1" applyAlignment="1">
      <alignment vertical="top" wrapText="1"/>
    </xf>
    <xf numFmtId="0" fontId="9" fillId="0" borderId="7" xfId="0" applyFont="1" applyBorder="1"/>
    <xf numFmtId="0" fontId="10" fillId="0" borderId="8" xfId="0" applyFont="1" applyBorder="1"/>
    <xf numFmtId="0" fontId="8" fillId="0" borderId="0" xfId="0" applyFont="1" applyBorder="1" applyAlignment="1">
      <alignment wrapText="1"/>
    </xf>
    <xf numFmtId="0" fontId="12" fillId="0" borderId="9" xfId="0" applyFont="1" applyBorder="1" applyAlignment="1">
      <alignment horizontal="center" vertical="center"/>
    </xf>
    <xf numFmtId="6" fontId="4" fillId="0" borderId="9" xfId="0" applyNumberFormat="1" applyFont="1" applyBorder="1" applyAlignment="1">
      <alignment horizontal="center" vertical="center"/>
    </xf>
    <xf numFmtId="6" fontId="4" fillId="0" borderId="0" xfId="0" applyNumberFormat="1" applyFont="1" applyBorder="1" applyAlignment="1">
      <alignment horizontal="center" vertical="center"/>
    </xf>
    <xf numFmtId="6" fontId="4" fillId="0" borderId="10" xfId="0" applyNumberFormat="1" applyFont="1" applyBorder="1" applyAlignment="1">
      <alignment horizontal="center" vertical="center"/>
    </xf>
    <xf numFmtId="0" fontId="10" fillId="0" borderId="0" xfId="0" applyFont="1"/>
    <xf numFmtId="0" fontId="4" fillId="0" borderId="8" xfId="0" applyFont="1" applyBorder="1"/>
    <xf numFmtId="6" fontId="4" fillId="0" borderId="11" xfId="0" applyNumberFormat="1" applyFont="1" applyBorder="1" applyAlignment="1">
      <alignment horizontal="center" vertical="center"/>
    </xf>
    <xf numFmtId="0" fontId="4" fillId="0" borderId="0" xfId="0" applyFont="1"/>
    <xf numFmtId="0" fontId="4" fillId="0" borderId="12" xfId="0" applyFont="1" applyBorder="1"/>
    <xf numFmtId="9" fontId="12" fillId="0" borderId="13" xfId="0" applyNumberFormat="1" applyFont="1" applyBorder="1" applyAlignment="1">
      <alignment horizontal="center"/>
    </xf>
    <xf numFmtId="6" fontId="4" fillId="0" borderId="13" xfId="0" applyNumberFormat="1" applyFont="1" applyBorder="1" applyAlignment="1">
      <alignment horizontal="center" vertical="center"/>
    </xf>
    <xf numFmtId="6" fontId="4" fillId="0" borderId="14" xfId="0" applyNumberFormat="1" applyFont="1" applyBorder="1" applyAlignment="1">
      <alignment horizontal="center" vertical="center"/>
    </xf>
    <xf numFmtId="6" fontId="4" fillId="0" borderId="15" xfId="0" applyNumberFormat="1" applyFont="1" applyBorder="1" applyAlignment="1">
      <alignment horizontal="center" vertical="center"/>
    </xf>
    <xf numFmtId="9" fontId="12" fillId="0" borderId="16" xfId="0" applyNumberFormat="1" applyFont="1" applyBorder="1" applyAlignment="1">
      <alignment horizontal="center"/>
    </xf>
    <xf numFmtId="9" fontId="12" fillId="0" borderId="13" xfId="0" applyNumberFormat="1" applyFont="1" applyBorder="1" applyAlignment="1">
      <alignment horizontal="center" vertical="center"/>
    </xf>
    <xf numFmtId="9" fontId="12" fillId="0" borderId="17" xfId="0" applyNumberFormat="1" applyFont="1" applyBorder="1" applyAlignment="1">
      <alignment horizontal="center"/>
    </xf>
    <xf numFmtId="0" fontId="10" fillId="0" borderId="18" xfId="0" applyFont="1" applyBorder="1"/>
    <xf numFmtId="0" fontId="10" fillId="0" borderId="19" xfId="0" applyFont="1" applyBorder="1" applyAlignment="1">
      <alignment vertical="center" wrapText="1"/>
    </xf>
    <xf numFmtId="0" fontId="11" fillId="0" borderId="20" xfId="0" applyFont="1" applyBorder="1" applyAlignment="1">
      <alignment horizontal="center"/>
    </xf>
    <xf numFmtId="6" fontId="10" fillId="0" borderId="20" xfId="0" applyNumberFormat="1" applyFont="1" applyBorder="1" applyAlignment="1">
      <alignment horizontal="center"/>
    </xf>
    <xf numFmtId="6" fontId="10" fillId="0" borderId="19" xfId="0" applyNumberFormat="1" applyFont="1" applyBorder="1" applyAlignment="1">
      <alignment horizontal="center"/>
    </xf>
    <xf numFmtId="6" fontId="10" fillId="0" borderId="21" xfId="0" applyNumberFormat="1" applyFont="1" applyBorder="1" applyAlignment="1">
      <alignment horizontal="center"/>
    </xf>
    <xf numFmtId="0" fontId="11" fillId="0" borderId="0" xfId="0" applyFont="1"/>
    <xf numFmtId="0" fontId="3" fillId="0" borderId="0" xfId="0" applyFont="1" applyProtection="1">
      <protection hidden="1"/>
    </xf>
    <xf numFmtId="0" fontId="0" fillId="0" borderId="0" xfId="0" applyProtection="1">
      <protection hidden="1"/>
    </xf>
    <xf numFmtId="0" fontId="5" fillId="0" borderId="0" xfId="0" applyFont="1" applyProtection="1">
      <protection hidden="1"/>
    </xf>
    <xf numFmtId="5" fontId="5" fillId="0" borderId="0" xfId="1" applyFont="1" applyProtection="1">
      <alignment horizontal="center" vertical="center"/>
      <protection hidden="1"/>
    </xf>
    <xf numFmtId="164" fontId="1" fillId="0" borderId="0" xfId="1" applyNumberForma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0" fillId="0" borderId="0" xfId="0" applyAlignment="1" applyProtection="1">
      <alignment vertical="center"/>
      <protection hidden="1"/>
    </xf>
    <xf numFmtId="5" fontId="1" fillId="0" borderId="0" xfId="2" applyAlignment="1" applyProtection="1">
      <alignment horizontal="center" vertical="center"/>
      <protection hidden="1"/>
    </xf>
    <xf numFmtId="0" fontId="0" fillId="0" borderId="0" xfId="0" applyAlignment="1" applyProtection="1">
      <alignment horizontal="left" wrapText="1"/>
      <protection hidden="1"/>
    </xf>
    <xf numFmtId="6" fontId="15" fillId="0" borderId="0" xfId="0" applyNumberFormat="1" applyFont="1" applyBorder="1" applyAlignment="1">
      <alignment horizontal="center" vertical="center"/>
    </xf>
    <xf numFmtId="6" fontId="15" fillId="0" borderId="14" xfId="0" applyNumberFormat="1" applyFont="1" applyBorder="1" applyAlignment="1">
      <alignment horizontal="center" vertical="center"/>
    </xf>
    <xf numFmtId="5" fontId="1" fillId="0" borderId="0" xfId="2" applyNumberFormat="1" applyAlignment="1" applyProtection="1">
      <alignment horizontal="right" vertical="center"/>
      <protection hidden="1"/>
    </xf>
    <xf numFmtId="9" fontId="0" fillId="0" borderId="0" xfId="3" applyFont="1"/>
    <xf numFmtId="9" fontId="0" fillId="0" borderId="0" xfId="0" applyNumberFormat="1"/>
    <xf numFmtId="5" fontId="5" fillId="0" borderId="0" xfId="1" applyFont="1" applyAlignment="1" applyProtection="1">
      <alignment horizontal="center" vertical="center"/>
      <protection hidden="1"/>
    </xf>
    <xf numFmtId="5" fontId="1" fillId="0" borderId="0" xfId="1" applyAlignment="1" applyProtection="1">
      <alignment horizontal="center" vertical="center"/>
      <protection hidden="1"/>
    </xf>
    <xf numFmtId="49" fontId="2" fillId="0" borderId="1" xfId="0" applyNumberFormat="1" applyFont="1" applyBorder="1" applyAlignment="1" applyProtection="1">
      <alignment horizontal="center" vertical="center" wrapText="1"/>
      <protection hidden="1"/>
    </xf>
    <xf numFmtId="49" fontId="2" fillId="0" borderId="2" xfId="0" applyNumberFormat="1" applyFont="1" applyBorder="1" applyAlignment="1" applyProtection="1">
      <alignment horizontal="center" vertical="center" wrapText="1"/>
      <protection hidden="1"/>
    </xf>
    <xf numFmtId="49" fontId="2" fillId="0" borderId="3" xfId="0" applyNumberFormat="1" applyFont="1" applyBorder="1" applyAlignment="1" applyProtection="1">
      <alignment horizontal="center" vertical="center" wrapText="1"/>
      <protection hidden="1"/>
    </xf>
    <xf numFmtId="0" fontId="14" fillId="0" borderId="0" xfId="0" applyFont="1"/>
    <xf numFmtId="0" fontId="2" fillId="0" borderId="0" xfId="0" applyFont="1" applyAlignment="1" applyProtection="1">
      <alignment horizontal="center" vertical="center" wrapText="1"/>
      <protection hidden="1"/>
    </xf>
    <xf numFmtId="0" fontId="3" fillId="0" borderId="0" xfId="0" applyFont="1" applyAlignment="1" applyProtection="1">
      <alignment horizontal="center"/>
      <protection hidden="1"/>
    </xf>
    <xf numFmtId="0" fontId="6" fillId="0" borderId="0" xfId="0" applyFont="1" applyAlignment="1" applyProtection="1">
      <alignment horizontal="center" vertical="center"/>
      <protection hidden="1"/>
    </xf>
    <xf numFmtId="0" fontId="2" fillId="0" borderId="0" xfId="0" applyFont="1" applyAlignment="1" applyProtection="1">
      <alignment horizontal="center" vertical="center"/>
      <protection hidden="1"/>
    </xf>
    <xf numFmtId="0" fontId="0" fillId="0" borderId="0" xfId="0" applyAlignment="1" applyProtection="1">
      <alignment horizontal="left"/>
      <protection hidden="1"/>
    </xf>
    <xf numFmtId="0" fontId="3" fillId="0" borderId="0" xfId="0" applyFont="1" applyAlignment="1">
      <alignment horizontal="center" vertical="center"/>
    </xf>
    <xf numFmtId="0" fontId="7" fillId="0" borderId="0" xfId="0" applyFont="1" applyBorder="1" applyAlignment="1">
      <alignment horizontal="center" vertical="center"/>
    </xf>
    <xf numFmtId="0" fontId="8" fillId="0" borderId="24" xfId="0" applyFont="1" applyBorder="1" applyAlignment="1">
      <alignment horizontal="center" vertical="center"/>
    </xf>
    <xf numFmtId="0" fontId="10" fillId="0" borderId="25" xfId="0" applyFont="1" applyBorder="1" applyAlignment="1">
      <alignment horizontal="center" vertical="center"/>
    </xf>
    <xf numFmtId="0" fontId="8" fillId="0" borderId="5" xfId="0" applyFont="1" applyBorder="1" applyAlignment="1">
      <alignment horizontal="center" vertical="center"/>
    </xf>
    <xf numFmtId="0" fontId="10" fillId="0" borderId="7" xfId="0" applyFont="1" applyBorder="1" applyAlignment="1">
      <alignment horizontal="center" vertical="center"/>
    </xf>
    <xf numFmtId="0" fontId="8" fillId="0" borderId="22" xfId="0" applyFont="1" applyBorder="1" applyAlignment="1">
      <alignment horizontal="center" vertical="center"/>
    </xf>
    <xf numFmtId="0" fontId="10" fillId="0" borderId="23" xfId="0" applyFont="1" applyBorder="1" applyAlignment="1">
      <alignment horizontal="center" vertical="center"/>
    </xf>
    <xf numFmtId="0" fontId="4" fillId="0" borderId="0" xfId="0" applyFont="1" applyBorder="1" applyAlignment="1">
      <alignment vertical="center" wrapText="1"/>
    </xf>
    <xf numFmtId="0" fontId="4" fillId="0" borderId="14" xfId="0" applyFont="1" applyBorder="1" applyAlignment="1">
      <alignment vertical="center" wrapText="1"/>
    </xf>
    <xf numFmtId="0" fontId="4" fillId="0" borderId="0" xfId="0" applyFont="1" applyBorder="1" applyAlignment="1">
      <alignment wrapText="1"/>
    </xf>
    <xf numFmtId="0" fontId="4" fillId="0" borderId="14" xfId="0" applyFont="1" applyBorder="1" applyAlignment="1">
      <alignment wrapText="1"/>
    </xf>
    <xf numFmtId="0" fontId="4" fillId="0" borderId="0" xfId="0" applyFont="1" applyBorder="1" applyAlignment="1">
      <alignment horizontal="left" vertical="center" wrapText="1"/>
    </xf>
    <xf numFmtId="0" fontId="4" fillId="0" borderId="14" xfId="0" applyFont="1" applyBorder="1" applyAlignment="1">
      <alignment horizontal="left" vertical="center" wrapText="1"/>
    </xf>
    <xf numFmtId="5" fontId="0" fillId="0" borderId="0" xfId="2" quotePrefix="1" applyFont="1" applyAlignment="1" applyProtection="1">
      <alignment horizontal="center" vertical="center"/>
      <protection hidden="1"/>
    </xf>
    <xf numFmtId="0" fontId="6" fillId="0" borderId="0" xfId="0" applyFont="1" applyAlignment="1" applyProtection="1">
      <alignment horizontal="center" vertical="center" wrapText="1"/>
      <protection hidden="1"/>
    </xf>
  </cellXfs>
  <cellStyles count="4">
    <cellStyle name="Currency" xfId="1" builtinId="4"/>
    <cellStyle name="Currency [0]" xfId="2" builtinId="7"/>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19"/>
  <sheetViews>
    <sheetView showRowColHeaders="0" tabSelected="1" workbookViewId="0">
      <selection activeCell="B5" sqref="B5:G5"/>
    </sheetView>
  </sheetViews>
  <sheetFormatPr defaultRowHeight="12.75"/>
  <cols>
    <col min="1" max="1" width="10.7109375" style="35" customWidth="1"/>
    <col min="2" max="2" width="10.5703125" style="35" customWidth="1"/>
    <col min="3" max="3" width="16.5703125" style="35" customWidth="1"/>
    <col min="4" max="4" width="14.7109375" style="35" customWidth="1"/>
    <col min="5" max="5" width="15.28515625" style="35" customWidth="1"/>
    <col min="6" max="6" width="16" style="35" customWidth="1"/>
    <col min="7" max="7" width="12.85546875" style="35" customWidth="1"/>
    <col min="8" max="8" width="10.7109375" style="35" customWidth="1"/>
    <col min="9" max="16384" width="9.140625" style="35"/>
  </cols>
  <sheetData>
    <row r="1" spans="2:7" s="34" customFormat="1" ht="18">
      <c r="B1" s="57" t="s">
        <v>0</v>
      </c>
      <c r="C1" s="57"/>
      <c r="D1" s="57"/>
      <c r="E1" s="57"/>
      <c r="F1" s="57"/>
      <c r="G1" s="57"/>
    </row>
    <row r="2" spans="2:7" s="34" customFormat="1" ht="18">
      <c r="B2" s="57">
        <f>Limits!A2</f>
        <v>2014</v>
      </c>
      <c r="C2" s="57"/>
      <c r="D2" s="57"/>
      <c r="E2" s="57"/>
      <c r="F2" s="57"/>
      <c r="G2" s="57"/>
    </row>
    <row r="3" spans="2:7" s="34" customFormat="1" ht="18">
      <c r="B3" s="57" t="s">
        <v>1</v>
      </c>
      <c r="C3" s="57"/>
      <c r="D3" s="57"/>
      <c r="E3" s="57"/>
      <c r="F3" s="57"/>
      <c r="G3" s="57"/>
    </row>
    <row r="4" spans="2:7" s="34" customFormat="1" ht="18">
      <c r="B4" s="57" t="s">
        <v>2</v>
      </c>
      <c r="C4" s="57"/>
      <c r="D4" s="57"/>
      <c r="E4" s="57"/>
      <c r="F4" s="57"/>
      <c r="G4" s="57"/>
    </row>
    <row r="5" spans="2:7" ht="38.1" customHeight="1">
      <c r="B5" s="76" t="s">
        <v>76</v>
      </c>
      <c r="C5" s="58"/>
      <c r="D5" s="58"/>
      <c r="E5" s="58"/>
      <c r="F5" s="58"/>
      <c r="G5" s="58"/>
    </row>
    <row r="6" spans="2:7">
      <c r="B6" s="36" t="s">
        <v>8</v>
      </c>
      <c r="C6" s="36"/>
      <c r="D6" s="37">
        <f>Limits!E5</f>
        <v>63316.5</v>
      </c>
    </row>
    <row r="7" spans="2:7">
      <c r="B7" s="36" t="s">
        <v>9</v>
      </c>
      <c r="C7" s="36"/>
      <c r="D7" s="37">
        <f>Limits!G5</f>
        <v>75979.8</v>
      </c>
    </row>
    <row r="8" spans="2:7">
      <c r="B8" s="36" t="s">
        <v>10</v>
      </c>
      <c r="C8" s="36"/>
      <c r="D8" s="37">
        <f>Limits!I5</f>
        <v>87798.88</v>
      </c>
    </row>
    <row r="9" spans="2:7" ht="13.5" thickBot="1">
      <c r="D9" s="38"/>
    </row>
    <row r="10" spans="2:7" ht="42" customHeight="1" thickTop="1" thickBot="1">
      <c r="B10" s="39" t="s">
        <v>3</v>
      </c>
      <c r="C10" s="40" t="s">
        <v>19</v>
      </c>
      <c r="D10" s="40" t="s">
        <v>4</v>
      </c>
      <c r="E10" s="40" t="s">
        <v>16</v>
      </c>
      <c r="F10" s="40" t="s">
        <v>18</v>
      </c>
      <c r="G10" s="41" t="s">
        <v>17</v>
      </c>
    </row>
    <row r="11" spans="2:7" ht="31.5" customHeight="1" thickTop="1">
      <c r="B11" s="42" t="s">
        <v>5</v>
      </c>
      <c r="C11" s="43">
        <f>(Factors!I$11*$D6)*Factors!I$12</f>
        <v>36519.303777146801</v>
      </c>
      <c r="D11" s="43">
        <f>(Factors!J$11*$D6)*Factors!J$12</f>
        <v>55824.091691555521</v>
      </c>
      <c r="E11" s="43">
        <f>(Factors!K$11*$D6)*Factors!K$12</f>
        <v>75128.879605964205</v>
      </c>
      <c r="F11" s="43">
        <f>(Factors!L$11*$D6)*Factors!L$12</f>
        <v>84781.273563168579</v>
      </c>
      <c r="G11" s="43">
        <f>(Factors!M$11*$D6)*Factors!M$12</f>
        <v>113738.45543478036</v>
      </c>
    </row>
    <row r="12" spans="2:7" ht="33" customHeight="1">
      <c r="B12" s="42" t="s">
        <v>6</v>
      </c>
      <c r="C12" s="43">
        <f>(Factors!I$11*$D7)*Factors!I$12</f>
        <v>43823.164532576156</v>
      </c>
      <c r="D12" s="43">
        <f>(Factors!J$11*$D7)*Factors!J$12</f>
        <v>66988.910029866631</v>
      </c>
      <c r="E12" s="43">
        <f>(Factors!K$11*$D7)*Factors!K$12</f>
        <v>90154.655527157054</v>
      </c>
      <c r="F12" s="43">
        <f>(Factors!L$11*$D7)*Factors!L$12</f>
        <v>101737.52827580229</v>
      </c>
      <c r="G12" s="43">
        <f>(Factors!M$11*$D7)*Factors!M$12</f>
        <v>136486.14652173646</v>
      </c>
    </row>
    <row r="13" spans="2:7" ht="33" customHeight="1">
      <c r="B13" s="42" t="s">
        <v>7</v>
      </c>
      <c r="C13" s="43">
        <f>(Factors!I$11*$D8)*Factors!I$12</f>
        <v>50640.101237643568</v>
      </c>
      <c r="D13" s="43">
        <f>(Factors!J$11*$D8)*Factors!J$12</f>
        <v>77409.407145623656</v>
      </c>
      <c r="E13" s="43">
        <f>(Factors!K$11*$D8)*Factors!K$12</f>
        <v>104178.7130536037</v>
      </c>
      <c r="F13" s="43">
        <f>(Factors!L$11*$D8)*Factors!L$12</f>
        <v>117563.36600759375</v>
      </c>
      <c r="G13" s="43">
        <f>(Factors!M$11*$D8)*Factors!M$12</f>
        <v>157717.32486956212</v>
      </c>
    </row>
    <row r="14" spans="2:7">
      <c r="C14" s="44"/>
      <c r="D14" s="44"/>
      <c r="E14" s="44"/>
    </row>
    <row r="15" spans="2:7">
      <c r="B15" s="59" t="s">
        <v>11</v>
      </c>
      <c r="C15" s="60" t="s">
        <v>12</v>
      </c>
      <c r="D15" s="60"/>
      <c r="E15" s="60"/>
      <c r="F15" s="60"/>
    </row>
    <row r="16" spans="2:7">
      <c r="B16" s="59"/>
      <c r="C16" s="60" t="s">
        <v>13</v>
      </c>
      <c r="D16" s="60"/>
      <c r="E16" s="60"/>
      <c r="F16" s="60"/>
    </row>
    <row r="17" spans="2:7">
      <c r="B17" s="59"/>
      <c r="C17" s="60" t="s">
        <v>14</v>
      </c>
      <c r="D17" s="60"/>
      <c r="E17" s="60"/>
      <c r="F17" s="60"/>
    </row>
    <row r="19" spans="2:7" ht="52.5" customHeight="1">
      <c r="B19" s="56" t="s">
        <v>15</v>
      </c>
      <c r="C19" s="56"/>
      <c r="D19" s="56"/>
      <c r="E19" s="56"/>
      <c r="F19" s="56"/>
      <c r="G19" s="56"/>
    </row>
  </sheetData>
  <sheetProtection password="DACF" sheet="1" objects="1" scenarios="1"/>
  <mergeCells count="10">
    <mergeCell ref="B19:G19"/>
    <mergeCell ref="B2:G2"/>
    <mergeCell ref="B3:G3"/>
    <mergeCell ref="B4:G4"/>
    <mergeCell ref="B1:G1"/>
    <mergeCell ref="B5:G5"/>
    <mergeCell ref="B15:B17"/>
    <mergeCell ref="C15:F15"/>
    <mergeCell ref="C16:F16"/>
    <mergeCell ref="C17:F17"/>
  </mergeCells>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19"/>
  <sheetViews>
    <sheetView showRowColHeaders="0" workbookViewId="0">
      <selection activeCell="B5" sqref="B5:G5"/>
    </sheetView>
  </sheetViews>
  <sheetFormatPr defaultRowHeight="12.75"/>
  <cols>
    <col min="1" max="1" width="10.7109375" style="35" customWidth="1"/>
    <col min="2" max="2" width="10.5703125" style="35" customWidth="1"/>
    <col min="3" max="3" width="16.5703125" style="35" customWidth="1"/>
    <col min="4" max="4" width="14.7109375" style="35" customWidth="1"/>
    <col min="5" max="5" width="15.28515625" style="35" customWidth="1"/>
    <col min="6" max="6" width="16" style="35" customWidth="1"/>
    <col min="7" max="7" width="12.85546875" style="35" customWidth="1"/>
    <col min="8" max="8" width="10.7109375" style="35" customWidth="1"/>
    <col min="9" max="16384" width="9.140625" style="35"/>
  </cols>
  <sheetData>
    <row r="1" spans="2:7" ht="18">
      <c r="B1" s="57" t="s">
        <v>0</v>
      </c>
      <c r="C1" s="57"/>
      <c r="D1" s="57"/>
      <c r="E1" s="57"/>
      <c r="F1" s="57"/>
      <c r="G1" s="57"/>
    </row>
    <row r="2" spans="2:7" ht="18">
      <c r="B2" s="57">
        <f>Limits!A2</f>
        <v>2014</v>
      </c>
      <c r="C2" s="57"/>
      <c r="D2" s="57"/>
      <c r="E2" s="57"/>
      <c r="F2" s="57"/>
      <c r="G2" s="57"/>
    </row>
    <row r="3" spans="2:7" ht="18">
      <c r="B3" s="57" t="s">
        <v>1</v>
      </c>
      <c r="C3" s="57"/>
      <c r="D3" s="57"/>
      <c r="E3" s="57"/>
      <c r="F3" s="57"/>
      <c r="G3" s="57"/>
    </row>
    <row r="4" spans="2:7" ht="18">
      <c r="B4" s="57" t="s">
        <v>2</v>
      </c>
      <c r="C4" s="57"/>
      <c r="D4" s="57"/>
      <c r="E4" s="57"/>
      <c r="F4" s="57"/>
      <c r="G4" s="57"/>
    </row>
    <row r="5" spans="2:7" ht="38.1" customHeight="1">
      <c r="B5" s="76" t="s">
        <v>77</v>
      </c>
      <c r="C5" s="58"/>
      <c r="D5" s="58"/>
      <c r="E5" s="58"/>
      <c r="F5" s="58"/>
      <c r="G5" s="58"/>
    </row>
    <row r="6" spans="2:7">
      <c r="B6" s="36" t="s">
        <v>8</v>
      </c>
      <c r="C6" s="36"/>
      <c r="D6" s="37">
        <f>Limits!E9</f>
        <v>67960.5</v>
      </c>
    </row>
    <row r="7" spans="2:7">
      <c r="B7" s="36" t="s">
        <v>9</v>
      </c>
      <c r="C7" s="36"/>
      <c r="D7" s="37">
        <f>Limits!G9</f>
        <v>81552.600000000006</v>
      </c>
    </row>
    <row r="8" spans="2:7">
      <c r="B8" s="36" t="s">
        <v>10</v>
      </c>
      <c r="C8" s="36"/>
      <c r="D8" s="37">
        <f>Limits!I9</f>
        <v>94238.56</v>
      </c>
    </row>
    <row r="9" spans="2:7" ht="13.5" thickBot="1">
      <c r="D9" s="38"/>
    </row>
    <row r="10" spans="2:7" ht="42" customHeight="1" thickTop="1" thickBot="1">
      <c r="B10" s="39" t="s">
        <v>3</v>
      </c>
      <c r="C10" s="40" t="s">
        <v>19</v>
      </c>
      <c r="D10" s="40" t="s">
        <v>4</v>
      </c>
      <c r="E10" s="40" t="s">
        <v>16</v>
      </c>
      <c r="F10" s="40" t="s">
        <v>18</v>
      </c>
      <c r="G10" s="41" t="s">
        <v>17</v>
      </c>
    </row>
    <row r="11" spans="2:7" ht="33" customHeight="1" thickTop="1">
      <c r="B11" s="42" t="s">
        <v>5</v>
      </c>
      <c r="C11" s="43">
        <f>(Factors!I$11*$D6)*Factors!I$12</f>
        <v>39197.841705507803</v>
      </c>
      <c r="D11" s="43">
        <f>(Factors!J$11*$D6)*Factors!J$12</f>
        <v>59918.554932820967</v>
      </c>
      <c r="E11" s="43">
        <f>(Factors!K$11*$D6)*Factors!K$12</f>
        <v>80639.268160134103</v>
      </c>
      <c r="F11" s="43">
        <f>(Factors!L$11*$D6)*Factors!L$12</f>
        <v>90999.624773790682</v>
      </c>
      <c r="G11" s="43">
        <f>(Factors!M$11*$D6)*Factors!M$12</f>
        <v>122080.69461475905</v>
      </c>
    </row>
    <row r="12" spans="2:7" ht="33" customHeight="1">
      <c r="B12" s="42" t="s">
        <v>6</v>
      </c>
      <c r="C12" s="43">
        <f>(Factors!I$11*$D7)*Factors!I$12</f>
        <v>47037.410046609373</v>
      </c>
      <c r="D12" s="43">
        <f>(Factors!J$11*$D7)*Factors!J$12</f>
        <v>71902.265919385172</v>
      </c>
      <c r="E12" s="43">
        <f>(Factors!K$11*$D7)*Factors!K$12</f>
        <v>96767.12179216092</v>
      </c>
      <c r="F12" s="43">
        <f>(Factors!L$11*$D7)*Factors!L$12</f>
        <v>109199.54972854882</v>
      </c>
      <c r="G12" s="43">
        <f>(Factors!M$11*$D7)*Factors!M$12</f>
        <v>146496.83353771086</v>
      </c>
    </row>
    <row r="13" spans="2:7" ht="33" customHeight="1">
      <c r="B13" s="42" t="s">
        <v>7</v>
      </c>
      <c r="C13" s="43">
        <f>(Factors!I$11*$D8)*Factors!I$12</f>
        <v>54354.340498304162</v>
      </c>
      <c r="D13" s="43">
        <f>(Factors!J$11*$D8)*Factors!J$12</f>
        <v>83087.062840178405</v>
      </c>
      <c r="E13" s="43">
        <f>(Factors!K$11*$D8)*Factors!K$12</f>
        <v>111819.78518205261</v>
      </c>
      <c r="F13" s="43">
        <f>(Factors!L$11*$D8)*Factors!L$12</f>
        <v>126186.14635298974</v>
      </c>
      <c r="G13" s="43">
        <f>(Factors!M$11*$D8)*Factors!M$12</f>
        <v>169285.22986579922</v>
      </c>
    </row>
    <row r="14" spans="2:7">
      <c r="C14" s="44"/>
      <c r="D14" s="44"/>
      <c r="E14" s="44"/>
    </row>
    <row r="15" spans="2:7">
      <c r="B15" s="59" t="s">
        <v>11</v>
      </c>
      <c r="C15" s="60" t="s">
        <v>12</v>
      </c>
      <c r="D15" s="60"/>
      <c r="E15" s="60"/>
      <c r="F15" s="60"/>
    </row>
    <row r="16" spans="2:7">
      <c r="B16" s="59"/>
      <c r="C16" s="60" t="s">
        <v>13</v>
      </c>
      <c r="D16" s="60"/>
      <c r="E16" s="60"/>
      <c r="F16" s="60"/>
    </row>
    <row r="17" spans="2:7">
      <c r="B17" s="59"/>
      <c r="C17" s="60" t="s">
        <v>14</v>
      </c>
      <c r="D17" s="60"/>
      <c r="E17" s="60"/>
      <c r="F17" s="60"/>
    </row>
    <row r="19" spans="2:7" ht="53.25" customHeight="1">
      <c r="B19" s="56" t="s">
        <v>15</v>
      </c>
      <c r="C19" s="56"/>
      <c r="D19" s="56"/>
      <c r="E19" s="56"/>
      <c r="F19" s="56"/>
      <c r="G19" s="56"/>
    </row>
  </sheetData>
  <sheetProtection password="DACF" sheet="1" objects="1" scenarios="1"/>
  <mergeCells count="10">
    <mergeCell ref="B19:G19"/>
    <mergeCell ref="B15:B17"/>
    <mergeCell ref="C15:F15"/>
    <mergeCell ref="C16:F16"/>
    <mergeCell ref="C17:F17"/>
    <mergeCell ref="B1:G1"/>
    <mergeCell ref="B2:G2"/>
    <mergeCell ref="B3:G3"/>
    <mergeCell ref="B4:G4"/>
    <mergeCell ref="B5:G5"/>
  </mergeCells>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G19"/>
  <sheetViews>
    <sheetView showRowColHeaders="0" workbookViewId="0">
      <selection activeCell="B5" sqref="B5:G5"/>
    </sheetView>
  </sheetViews>
  <sheetFormatPr defaultRowHeight="12.75"/>
  <cols>
    <col min="1" max="1" width="10.7109375" style="35" customWidth="1"/>
    <col min="2" max="2" width="10.5703125" style="35" customWidth="1"/>
    <col min="3" max="3" width="16.5703125" style="35" customWidth="1"/>
    <col min="4" max="4" width="14.7109375" style="35" customWidth="1"/>
    <col min="5" max="5" width="16.28515625" style="35" customWidth="1"/>
    <col min="6" max="6" width="16" style="35" customWidth="1"/>
    <col min="7" max="7" width="12.85546875" style="35" customWidth="1"/>
    <col min="8" max="8" width="10.7109375" style="35" customWidth="1"/>
    <col min="9" max="16384" width="9.140625" style="35"/>
  </cols>
  <sheetData>
    <row r="1" spans="2:7" ht="18">
      <c r="B1" s="57" t="s">
        <v>0</v>
      </c>
      <c r="C1" s="57"/>
      <c r="D1" s="57"/>
      <c r="E1" s="57"/>
      <c r="F1" s="57"/>
      <c r="G1" s="57"/>
    </row>
    <row r="2" spans="2:7" ht="18">
      <c r="B2" s="57">
        <f>Limits!A2</f>
        <v>2014</v>
      </c>
      <c r="C2" s="57"/>
      <c r="D2" s="57"/>
      <c r="E2" s="57"/>
      <c r="F2" s="57"/>
      <c r="G2" s="57"/>
    </row>
    <row r="3" spans="2:7" ht="18">
      <c r="B3" s="57" t="s">
        <v>1</v>
      </c>
      <c r="C3" s="57"/>
      <c r="D3" s="57"/>
      <c r="E3" s="57"/>
      <c r="F3" s="57"/>
      <c r="G3" s="57"/>
    </row>
    <row r="4" spans="2:7" ht="18">
      <c r="B4" s="57" t="s">
        <v>2</v>
      </c>
      <c r="C4" s="57"/>
      <c r="D4" s="57"/>
      <c r="E4" s="57"/>
      <c r="F4" s="57"/>
      <c r="G4" s="57"/>
    </row>
    <row r="5" spans="2:7" ht="38.1" customHeight="1">
      <c r="B5" s="76" t="s">
        <v>78</v>
      </c>
      <c r="C5" s="58"/>
      <c r="D5" s="58"/>
      <c r="E5" s="58"/>
      <c r="F5" s="58"/>
      <c r="G5" s="58"/>
    </row>
    <row r="6" spans="2:7">
      <c r="B6" s="36" t="s">
        <v>8</v>
      </c>
      <c r="C6" s="36"/>
      <c r="D6" s="37">
        <f>Limits!E13</f>
        <v>78750</v>
      </c>
    </row>
    <row r="7" spans="2:7">
      <c r="B7" s="36" t="s">
        <v>9</v>
      </c>
      <c r="C7" s="36"/>
      <c r="D7" s="37">
        <f>Limits!G13</f>
        <v>94500</v>
      </c>
    </row>
    <row r="8" spans="2:7">
      <c r="B8" s="36" t="s">
        <v>10</v>
      </c>
      <c r="C8" s="36"/>
      <c r="D8" s="37">
        <f>Limits!I13</f>
        <v>109200</v>
      </c>
    </row>
    <row r="9" spans="2:7" ht="13.5" thickBot="1">
      <c r="D9" s="38"/>
    </row>
    <row r="10" spans="2:7" ht="42" customHeight="1" thickTop="1" thickBot="1">
      <c r="B10" s="39" t="s">
        <v>3</v>
      </c>
      <c r="C10" s="40" t="s">
        <v>19</v>
      </c>
      <c r="D10" s="40" t="s">
        <v>4</v>
      </c>
      <c r="E10" s="40" t="s">
        <v>16</v>
      </c>
      <c r="F10" s="40" t="s">
        <v>18</v>
      </c>
      <c r="G10" s="41" t="s">
        <v>17</v>
      </c>
    </row>
    <row r="11" spans="2:7" ht="33" customHeight="1" thickTop="1">
      <c r="B11" s="42" t="s">
        <v>5</v>
      </c>
      <c r="C11" s="43">
        <f>(Factors!I$11*$D6)*Factors!I$12</f>
        <v>45420.943552633369</v>
      </c>
      <c r="D11" s="43">
        <f>(Factors!J$11*$D6)*Factors!J$12</f>
        <v>69431.304963319155</v>
      </c>
      <c r="E11" s="43">
        <f>(Factors!K$11*$D6)*Factors!K$12</f>
        <v>93441.666374004897</v>
      </c>
      <c r="F11" s="43">
        <f>(Factors!L$11*$D6)*Factors!L$12</f>
        <v>105446.84707934779</v>
      </c>
      <c r="G11" s="43">
        <f>(Factors!M$11*$D6)*Factors!M$12</f>
        <v>141462.38919537488</v>
      </c>
    </row>
    <row r="12" spans="2:7" ht="33" customHeight="1">
      <c r="B12" s="42" t="s">
        <v>6</v>
      </c>
      <c r="C12" s="43">
        <f>(Factors!I$11*$D7)*Factors!I$12</f>
        <v>54505.132263160041</v>
      </c>
      <c r="D12" s="43">
        <f>(Factors!J$11*$D7)*Factors!J$12</f>
        <v>83317.56595598298</v>
      </c>
      <c r="E12" s="43">
        <f>(Factors!K$11*$D7)*Factors!K$12</f>
        <v>112129.99964880588</v>
      </c>
      <c r="F12" s="43">
        <f>(Factors!L$11*$D7)*Factors!L$12</f>
        <v>126536.21649521738</v>
      </c>
      <c r="G12" s="43">
        <f>(Factors!M$11*$D7)*Factors!M$12</f>
        <v>169754.86703444988</v>
      </c>
    </row>
    <row r="13" spans="2:7" ht="33" customHeight="1">
      <c r="B13" s="42" t="s">
        <v>7</v>
      </c>
      <c r="C13" s="43">
        <f>(Factors!I$11*$D8)*Factors!I$12</f>
        <v>62983.708392984932</v>
      </c>
      <c r="D13" s="43">
        <f>(Factors!J$11*$D8)*Factors!J$12</f>
        <v>96278.076215802561</v>
      </c>
      <c r="E13" s="43">
        <f>(Factors!K$11*$D8)*Factors!K$12</f>
        <v>129572.44403862013</v>
      </c>
      <c r="F13" s="43">
        <f>(Factors!L$11*$D8)*Factors!L$12</f>
        <v>146219.62795002895</v>
      </c>
      <c r="G13" s="43">
        <f>(Factors!M$11*$D8)*Factors!M$12</f>
        <v>196161.17968425318</v>
      </c>
    </row>
    <row r="14" spans="2:7">
      <c r="C14" s="44"/>
      <c r="D14" s="44"/>
      <c r="E14" s="44"/>
    </row>
    <row r="15" spans="2:7">
      <c r="B15" s="59" t="s">
        <v>11</v>
      </c>
      <c r="C15" s="60" t="s">
        <v>12</v>
      </c>
      <c r="D15" s="60"/>
      <c r="E15" s="60"/>
      <c r="F15" s="60"/>
    </row>
    <row r="16" spans="2:7">
      <c r="B16" s="59"/>
      <c r="C16" s="60" t="s">
        <v>13</v>
      </c>
      <c r="D16" s="60"/>
      <c r="E16" s="60"/>
      <c r="F16" s="60"/>
    </row>
    <row r="17" spans="2:7">
      <c r="B17" s="59"/>
      <c r="C17" s="60" t="s">
        <v>14</v>
      </c>
      <c r="D17" s="60"/>
      <c r="E17" s="60"/>
      <c r="F17" s="60"/>
    </row>
    <row r="19" spans="2:7" ht="54" customHeight="1">
      <c r="B19" s="56" t="s">
        <v>15</v>
      </c>
      <c r="C19" s="56"/>
      <c r="D19" s="56"/>
      <c r="E19" s="56"/>
      <c r="F19" s="56"/>
      <c r="G19" s="56"/>
    </row>
  </sheetData>
  <sheetProtection password="DACF" sheet="1" objects="1" scenarios="1"/>
  <mergeCells count="10">
    <mergeCell ref="B19:G19"/>
    <mergeCell ref="B15:B17"/>
    <mergeCell ref="C15:F15"/>
    <mergeCell ref="C16:F16"/>
    <mergeCell ref="C17:F17"/>
    <mergeCell ref="B1:G1"/>
    <mergeCell ref="B2:G2"/>
    <mergeCell ref="B3:G3"/>
    <mergeCell ref="B4:G4"/>
    <mergeCell ref="B5:G5"/>
  </mergeCells>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G19"/>
  <sheetViews>
    <sheetView showRowColHeaders="0" workbookViewId="0">
      <selection activeCell="B5" sqref="B5:G5"/>
    </sheetView>
  </sheetViews>
  <sheetFormatPr defaultRowHeight="12.75"/>
  <cols>
    <col min="1" max="1" width="10.7109375" style="35" customWidth="1"/>
    <col min="2" max="2" width="10.5703125" style="35" customWidth="1"/>
    <col min="3" max="3" width="16.5703125" style="35" customWidth="1"/>
    <col min="4" max="4" width="14.7109375" style="35" customWidth="1"/>
    <col min="5" max="5" width="16.28515625" style="35" customWidth="1"/>
    <col min="6" max="6" width="16" style="35" customWidth="1"/>
    <col min="7" max="7" width="12.85546875" style="35" customWidth="1"/>
    <col min="8" max="8" width="10.7109375" style="35" customWidth="1"/>
    <col min="9" max="16384" width="9.140625" style="35"/>
  </cols>
  <sheetData>
    <row r="1" spans="2:7" ht="18">
      <c r="B1" s="57" t="s">
        <v>0</v>
      </c>
      <c r="C1" s="57"/>
      <c r="D1" s="57"/>
      <c r="E1" s="57"/>
      <c r="F1" s="57"/>
      <c r="G1" s="57"/>
    </row>
    <row r="2" spans="2:7" ht="18">
      <c r="B2" s="57">
        <f>Limits!A2</f>
        <v>2014</v>
      </c>
      <c r="C2" s="57"/>
      <c r="D2" s="57"/>
      <c r="E2" s="57"/>
      <c r="F2" s="57"/>
      <c r="G2" s="57"/>
    </row>
    <row r="3" spans="2:7" ht="18">
      <c r="B3" s="57" t="s">
        <v>1</v>
      </c>
      <c r="C3" s="57"/>
      <c r="D3" s="57"/>
      <c r="E3" s="57"/>
      <c r="F3" s="57"/>
      <c r="G3" s="57"/>
    </row>
    <row r="4" spans="2:7" ht="18">
      <c r="B4" s="57" t="s">
        <v>2</v>
      </c>
      <c r="C4" s="57"/>
      <c r="D4" s="57"/>
      <c r="E4" s="57"/>
      <c r="F4" s="57"/>
      <c r="G4" s="57"/>
    </row>
    <row r="5" spans="2:7" ht="38.1" customHeight="1">
      <c r="B5" s="76" t="s">
        <v>79</v>
      </c>
      <c r="C5" s="76"/>
      <c r="D5" s="76"/>
      <c r="E5" s="76"/>
      <c r="F5" s="76"/>
      <c r="G5" s="76"/>
    </row>
    <row r="6" spans="2:7">
      <c r="B6" s="36" t="s">
        <v>8</v>
      </c>
      <c r="C6" s="36"/>
      <c r="D6" s="37">
        <f>Limits!E17</f>
        <v>69460.5</v>
      </c>
    </row>
    <row r="7" spans="2:7">
      <c r="B7" s="36" t="s">
        <v>9</v>
      </c>
      <c r="C7" s="36"/>
      <c r="D7" s="37">
        <f>Limits!G17</f>
        <v>83352.600000000006</v>
      </c>
    </row>
    <row r="8" spans="2:7">
      <c r="B8" s="36" t="s">
        <v>10</v>
      </c>
      <c r="C8" s="36"/>
      <c r="D8" s="37">
        <f>Limits!I17</f>
        <v>96318.56</v>
      </c>
    </row>
    <row r="9" spans="2:7" ht="13.5" thickBot="1">
      <c r="D9" s="38"/>
    </row>
    <row r="10" spans="2:7" ht="42" customHeight="1" thickTop="1" thickBot="1">
      <c r="B10" s="39" t="s">
        <v>3</v>
      </c>
      <c r="C10" s="40" t="s">
        <v>19</v>
      </c>
      <c r="D10" s="40" t="s">
        <v>4</v>
      </c>
      <c r="E10" s="40" t="s">
        <v>16</v>
      </c>
      <c r="F10" s="40" t="s">
        <v>18</v>
      </c>
      <c r="G10" s="41" t="s">
        <v>17</v>
      </c>
    </row>
    <row r="11" spans="2:7" ht="33" customHeight="1" thickTop="1">
      <c r="B11" s="42" t="s">
        <v>5</v>
      </c>
      <c r="C11" s="43">
        <f>(Factors!I$11*$D6)*Factors!I$12</f>
        <v>40063.002535081774</v>
      </c>
      <c r="D11" s="43">
        <f>(Factors!J$11*$D6)*Factors!J$12</f>
        <v>61241.05597974133</v>
      </c>
      <c r="E11" s="43">
        <f>(Factors!K$11*$D6)*Factors!K$12</f>
        <v>82419.109424400856</v>
      </c>
      <c r="F11" s="43">
        <f>(Factors!L$11*$D6)*Factors!L$12</f>
        <v>93008.136146730641</v>
      </c>
      <c r="G11" s="43">
        <f>(Factors!M$11*$D6)*Factors!M$12</f>
        <v>124775.21631371857</v>
      </c>
    </row>
    <row r="12" spans="2:7" ht="33" customHeight="1">
      <c r="B12" s="42" t="s">
        <v>6</v>
      </c>
      <c r="C12" s="43">
        <f>(Factors!I$11*$D7)*Factors!I$12</f>
        <v>48075.603042098141</v>
      </c>
      <c r="D12" s="43">
        <f>(Factors!J$11*$D7)*Factors!J$12</f>
        <v>73489.267175689602</v>
      </c>
      <c r="E12" s="43">
        <f>(Factors!K$11*$D7)*Factors!K$12</f>
        <v>98902.931309281033</v>
      </c>
      <c r="F12" s="43">
        <f>(Factors!L$11*$D7)*Factors!L$12</f>
        <v>111609.76337607678</v>
      </c>
      <c r="G12" s="43">
        <f>(Factors!M$11*$D7)*Factors!M$12</f>
        <v>149730.2595764623</v>
      </c>
    </row>
    <row r="13" spans="2:7" ht="33" customHeight="1">
      <c r="B13" s="42" t="s">
        <v>7</v>
      </c>
      <c r="C13" s="43">
        <f>(Factors!I$11*$D8)*Factors!I$12</f>
        <v>55554.030181980066</v>
      </c>
      <c r="D13" s="43">
        <f>(Factors!J$11*$D8)*Factors!J$12</f>
        <v>84920.930958574638</v>
      </c>
      <c r="E13" s="43">
        <f>(Factors!K$11*$D8)*Factors!K$12</f>
        <v>114287.83173516918</v>
      </c>
      <c r="F13" s="43">
        <f>(Factors!L$11*$D8)*Factors!L$12</f>
        <v>128971.28212346649</v>
      </c>
      <c r="G13" s="43">
        <f>(Factors!M$11*$D8)*Factors!M$12</f>
        <v>173021.63328835642</v>
      </c>
    </row>
    <row r="14" spans="2:7">
      <c r="C14" s="44"/>
      <c r="D14" s="44"/>
      <c r="E14" s="44"/>
    </row>
    <row r="15" spans="2:7">
      <c r="B15" s="59" t="s">
        <v>11</v>
      </c>
      <c r="C15" s="60" t="s">
        <v>12</v>
      </c>
      <c r="D15" s="60"/>
      <c r="E15" s="60"/>
      <c r="F15" s="60"/>
    </row>
    <row r="16" spans="2:7">
      <c r="B16" s="59"/>
      <c r="C16" s="60" t="s">
        <v>13</v>
      </c>
      <c r="D16" s="60"/>
      <c r="E16" s="60"/>
      <c r="F16" s="60"/>
    </row>
    <row r="17" spans="2:7">
      <c r="B17" s="59"/>
      <c r="C17" s="60" t="s">
        <v>14</v>
      </c>
      <c r="D17" s="60"/>
      <c r="E17" s="60"/>
      <c r="F17" s="60"/>
    </row>
    <row r="19" spans="2:7" ht="54" customHeight="1">
      <c r="B19" s="56" t="s">
        <v>15</v>
      </c>
      <c r="C19" s="56"/>
      <c r="D19" s="56"/>
      <c r="E19" s="56"/>
      <c r="F19" s="56"/>
      <c r="G19" s="56"/>
    </row>
  </sheetData>
  <sheetProtection password="DACF" sheet="1" objects="1" scenarios="1"/>
  <mergeCells count="10">
    <mergeCell ref="B5:G5"/>
    <mergeCell ref="B19:G19"/>
    <mergeCell ref="B15:B17"/>
    <mergeCell ref="C15:F15"/>
    <mergeCell ref="C16:F16"/>
    <mergeCell ref="C17:F17"/>
    <mergeCell ref="B1:G1"/>
    <mergeCell ref="B2:G2"/>
    <mergeCell ref="B3:G3"/>
    <mergeCell ref="B4:G4"/>
  </mergeCells>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G19"/>
  <sheetViews>
    <sheetView showRowColHeaders="0" workbookViewId="0">
      <selection activeCell="B5" sqref="B5:G5"/>
    </sheetView>
  </sheetViews>
  <sheetFormatPr defaultRowHeight="12.75"/>
  <cols>
    <col min="1" max="1" width="10.7109375" customWidth="1"/>
    <col min="2" max="2" width="10.5703125" customWidth="1"/>
    <col min="3" max="3" width="16.5703125" customWidth="1"/>
    <col min="4" max="4" width="14.7109375" customWidth="1"/>
    <col min="5" max="5" width="16.28515625" customWidth="1"/>
    <col min="6" max="6" width="16" customWidth="1"/>
    <col min="7" max="7" width="12.85546875" customWidth="1"/>
    <col min="8" max="8" width="10.7109375" customWidth="1"/>
  </cols>
  <sheetData>
    <row r="1" spans="2:7" ht="18">
      <c r="B1" s="57" t="s">
        <v>0</v>
      </c>
      <c r="C1" s="57"/>
      <c r="D1" s="57"/>
      <c r="E1" s="57"/>
      <c r="F1" s="57"/>
      <c r="G1" s="57"/>
    </row>
    <row r="2" spans="2:7" ht="18">
      <c r="B2" s="57">
        <f>Limits!A2</f>
        <v>2014</v>
      </c>
      <c r="C2" s="57"/>
      <c r="D2" s="57"/>
      <c r="E2" s="57"/>
      <c r="F2" s="57"/>
      <c r="G2" s="57"/>
    </row>
    <row r="3" spans="2:7" ht="18">
      <c r="B3" s="57" t="s">
        <v>1</v>
      </c>
      <c r="C3" s="57"/>
      <c r="D3" s="57"/>
      <c r="E3" s="57"/>
      <c r="F3" s="57"/>
      <c r="G3" s="57"/>
    </row>
    <row r="4" spans="2:7" ht="18">
      <c r="B4" s="57" t="s">
        <v>2</v>
      </c>
      <c r="C4" s="57"/>
      <c r="D4" s="57"/>
      <c r="E4" s="57"/>
      <c r="F4" s="57"/>
      <c r="G4" s="57"/>
    </row>
    <row r="5" spans="2:7" ht="32.25" customHeight="1">
      <c r="B5" s="76" t="s">
        <v>80</v>
      </c>
      <c r="C5" s="58"/>
      <c r="D5" s="58"/>
      <c r="E5" s="58"/>
      <c r="F5" s="58"/>
      <c r="G5" s="58"/>
    </row>
    <row r="6" spans="2:7">
      <c r="B6" s="36" t="s">
        <v>8</v>
      </c>
      <c r="C6" s="36"/>
      <c r="D6" s="37">
        <f>Limits!E21</f>
        <v>61125</v>
      </c>
      <c r="E6" s="35"/>
      <c r="F6" s="35"/>
      <c r="G6" s="35"/>
    </row>
    <row r="7" spans="2:7">
      <c r="B7" s="36" t="s">
        <v>9</v>
      </c>
      <c r="C7" s="36"/>
      <c r="D7" s="37">
        <f>Limits!G21</f>
        <v>73350</v>
      </c>
      <c r="E7" s="35"/>
      <c r="F7" s="35"/>
      <c r="G7" s="35"/>
    </row>
    <row r="8" spans="2:7">
      <c r="B8" s="36" t="s">
        <v>10</v>
      </c>
      <c r="C8" s="36"/>
      <c r="D8" s="37">
        <f>Limits!I21</f>
        <v>84760</v>
      </c>
      <c r="E8" s="35"/>
      <c r="F8" s="35"/>
      <c r="G8" s="35"/>
    </row>
    <row r="9" spans="2:7" ht="13.5" thickBot="1">
      <c r="B9" s="35"/>
      <c r="C9" s="35"/>
      <c r="D9" s="38"/>
      <c r="E9" s="35"/>
      <c r="F9" s="35"/>
      <c r="G9" s="35"/>
    </row>
    <row r="10" spans="2:7" ht="42" customHeight="1" thickTop="1" thickBot="1">
      <c r="B10" s="39" t="s">
        <v>3</v>
      </c>
      <c r="C10" s="40" t="s">
        <v>19</v>
      </c>
      <c r="D10" s="40" t="s">
        <v>4</v>
      </c>
      <c r="E10" s="40" t="s">
        <v>16</v>
      </c>
      <c r="F10" s="40" t="s">
        <v>18</v>
      </c>
      <c r="G10" s="41" t="s">
        <v>17</v>
      </c>
    </row>
    <row r="11" spans="2:7" ht="32.25" customHeight="1" thickTop="1">
      <c r="B11" s="42" t="s">
        <v>5</v>
      </c>
      <c r="C11" s="43">
        <f>(Factors!I$11*$D6)*Factors!I$12</f>
        <v>35255.303805139236</v>
      </c>
      <c r="D11" s="43">
        <f>(Factors!J$11*$D6)*Factors!J$12</f>
        <v>53891.917662004867</v>
      </c>
      <c r="E11" s="43">
        <f>(Factors!K$11*$D6)*Factors!K$12</f>
        <v>72528.53151887047</v>
      </c>
      <c r="F11" s="43">
        <f>(Factors!L$11*$D6)*Factors!L$12</f>
        <v>81846.838447303293</v>
      </c>
      <c r="G11" s="43">
        <f>(Factors!M$11*$D6)*Factors!M$12</f>
        <v>109801.75923260051</v>
      </c>
    </row>
    <row r="12" spans="2:7" ht="33" customHeight="1">
      <c r="B12" s="42" t="s">
        <v>6</v>
      </c>
      <c r="C12" s="43">
        <f>(Factors!I$11*$D7)*Factors!I$12</f>
        <v>42306.364566167082</v>
      </c>
      <c r="D12" s="43">
        <f>(Factors!J$11*$D7)*Factors!J$12</f>
        <v>64670.301194405838</v>
      </c>
      <c r="E12" s="43">
        <f>(Factors!K$11*$D7)*Factors!K$12</f>
        <v>87034.237822644573</v>
      </c>
      <c r="F12" s="43">
        <f>(Factors!L$11*$D7)*Factors!L$12</f>
        <v>98216.20613676394</v>
      </c>
      <c r="G12" s="43">
        <f>(Factors!M$11*$D7)*Factors!M$12</f>
        <v>131762.11107912063</v>
      </c>
    </row>
    <row r="13" spans="2:7" ht="33" customHeight="1">
      <c r="B13" s="42" t="s">
        <v>7</v>
      </c>
      <c r="C13" s="43">
        <f>(Factors!I$11*$D8)*Factors!I$12</f>
        <v>48887.354609793067</v>
      </c>
      <c r="D13" s="43">
        <f>(Factors!J$11*$D8)*Factors!J$12</f>
        <v>74730.125824646748</v>
      </c>
      <c r="E13" s="43">
        <f>(Factors!K$11*$D8)*Factors!K$12</f>
        <v>100572.89703950039</v>
      </c>
      <c r="F13" s="43">
        <f>(Factors!L$11*$D8)*Factors!L$12</f>
        <v>113494.28264692724</v>
      </c>
      <c r="G13" s="43">
        <f>(Factors!M$11*$D8)*Factors!M$12</f>
        <v>152258.43946920603</v>
      </c>
    </row>
    <row r="14" spans="2:7">
      <c r="B14" s="35"/>
      <c r="C14" s="44"/>
      <c r="D14" s="44"/>
      <c r="E14" s="44"/>
      <c r="F14" s="35"/>
      <c r="G14" s="35"/>
    </row>
    <row r="15" spans="2:7">
      <c r="B15" s="59" t="s">
        <v>11</v>
      </c>
      <c r="C15" s="60" t="s">
        <v>12</v>
      </c>
      <c r="D15" s="60"/>
      <c r="E15" s="60"/>
      <c r="F15" s="60"/>
      <c r="G15" s="35"/>
    </row>
    <row r="16" spans="2:7">
      <c r="B16" s="59"/>
      <c r="C16" s="60" t="s">
        <v>13</v>
      </c>
      <c r="D16" s="60"/>
      <c r="E16" s="60"/>
      <c r="F16" s="60"/>
      <c r="G16" s="35"/>
    </row>
    <row r="17" spans="2:7">
      <c r="B17" s="59"/>
      <c r="C17" s="60" t="s">
        <v>14</v>
      </c>
      <c r="D17" s="60"/>
      <c r="E17" s="60"/>
      <c r="F17" s="60"/>
      <c r="G17" s="35"/>
    </row>
    <row r="18" spans="2:7">
      <c r="B18" s="35"/>
      <c r="C18" s="35"/>
      <c r="D18" s="35"/>
      <c r="E18" s="35"/>
      <c r="F18" s="35"/>
      <c r="G18" s="35"/>
    </row>
    <row r="19" spans="2:7" ht="54" customHeight="1">
      <c r="B19" s="56" t="s">
        <v>15</v>
      </c>
      <c r="C19" s="56"/>
      <c r="D19" s="56"/>
      <c r="E19" s="56"/>
      <c r="F19" s="56"/>
      <c r="G19" s="56"/>
    </row>
  </sheetData>
  <sheetProtection password="DACF" sheet="1" objects="1" scenarios="1"/>
  <mergeCells count="10">
    <mergeCell ref="B19:G19"/>
    <mergeCell ref="B15:B17"/>
    <mergeCell ref="C15:F15"/>
    <mergeCell ref="C16:F16"/>
    <mergeCell ref="C17:F17"/>
    <mergeCell ref="B1:G1"/>
    <mergeCell ref="B2:G2"/>
    <mergeCell ref="B3:G3"/>
    <mergeCell ref="B4:G4"/>
    <mergeCell ref="B5:G5"/>
  </mergeCells>
  <phoneticPr fontId="0"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G19"/>
  <sheetViews>
    <sheetView showRowColHeaders="0" workbookViewId="0">
      <selection activeCell="B5" sqref="B5:G5"/>
    </sheetView>
  </sheetViews>
  <sheetFormatPr defaultRowHeight="12.75"/>
  <cols>
    <col min="1" max="1" width="10.7109375" customWidth="1"/>
    <col min="2" max="2" width="10.5703125" customWidth="1"/>
    <col min="3" max="3" width="16.5703125" customWidth="1"/>
    <col min="4" max="4" width="14.7109375" customWidth="1"/>
    <col min="5" max="5" width="16.28515625" customWidth="1"/>
    <col min="6" max="6" width="16" customWidth="1"/>
    <col min="7" max="7" width="12.85546875" customWidth="1"/>
    <col min="8" max="8" width="10.7109375" customWidth="1"/>
  </cols>
  <sheetData>
    <row r="1" spans="2:7" ht="18">
      <c r="B1" s="57" t="s">
        <v>0</v>
      </c>
      <c r="C1" s="57"/>
      <c r="D1" s="57"/>
      <c r="E1" s="57"/>
      <c r="F1" s="57"/>
      <c r="G1" s="57"/>
    </row>
    <row r="2" spans="2:7" ht="18">
      <c r="B2" s="57">
        <f>Limits!A2</f>
        <v>2014</v>
      </c>
      <c r="C2" s="57"/>
      <c r="D2" s="57"/>
      <c r="E2" s="57"/>
      <c r="F2" s="57"/>
      <c r="G2" s="57"/>
    </row>
    <row r="3" spans="2:7" ht="18">
      <c r="B3" s="57" t="s">
        <v>1</v>
      </c>
      <c r="C3" s="57"/>
      <c r="D3" s="57"/>
      <c r="E3" s="57"/>
      <c r="F3" s="57"/>
      <c r="G3" s="57"/>
    </row>
    <row r="4" spans="2:7" ht="18" customHeight="1">
      <c r="B4" s="57" t="s">
        <v>2</v>
      </c>
      <c r="C4" s="57"/>
      <c r="D4" s="57"/>
      <c r="E4" s="57"/>
      <c r="F4" s="57"/>
      <c r="G4" s="57"/>
    </row>
    <row r="5" spans="2:7" ht="38.1" customHeight="1">
      <c r="B5" s="76" t="s">
        <v>81</v>
      </c>
      <c r="C5" s="58"/>
      <c r="D5" s="58"/>
      <c r="E5" s="58"/>
      <c r="F5" s="58"/>
      <c r="G5" s="58"/>
    </row>
    <row r="6" spans="2:7">
      <c r="B6" s="36" t="s">
        <v>8</v>
      </c>
      <c r="C6" s="36"/>
      <c r="D6" s="37">
        <f>Limits!E25</f>
        <v>54734.25</v>
      </c>
      <c r="E6" s="35"/>
      <c r="F6" s="35"/>
      <c r="G6" s="35"/>
    </row>
    <row r="7" spans="2:7">
      <c r="B7" s="36" t="s">
        <v>9</v>
      </c>
      <c r="C7" s="36"/>
      <c r="D7" s="37">
        <f>Limits!G25</f>
        <v>65681.100000000006</v>
      </c>
      <c r="E7" s="35"/>
      <c r="F7" s="35"/>
      <c r="G7" s="35"/>
    </row>
    <row r="8" spans="2:7">
      <c r="B8" s="36" t="s">
        <v>10</v>
      </c>
      <c r="C8" s="36"/>
      <c r="D8" s="37">
        <f>Limits!I25</f>
        <v>75898.16</v>
      </c>
      <c r="E8" s="35"/>
      <c r="F8" s="35"/>
      <c r="G8" s="35"/>
    </row>
    <row r="9" spans="2:7" ht="13.5" thickBot="1">
      <c r="B9" s="35"/>
      <c r="C9" s="35"/>
      <c r="D9" s="38"/>
      <c r="E9" s="35"/>
      <c r="F9" s="35"/>
      <c r="G9" s="35"/>
    </row>
    <row r="10" spans="2:7" ht="42" customHeight="1" thickTop="1" thickBot="1">
      <c r="B10" s="39" t="s">
        <v>3</v>
      </c>
      <c r="C10" s="40" t="s">
        <v>19</v>
      </c>
      <c r="D10" s="40" t="s">
        <v>4</v>
      </c>
      <c r="E10" s="40" t="s">
        <v>16</v>
      </c>
      <c r="F10" s="40" t="s">
        <v>18</v>
      </c>
      <c r="G10" s="41" t="s">
        <v>17</v>
      </c>
    </row>
    <row r="11" spans="2:7" ht="33" customHeight="1" thickTop="1">
      <c r="B11" s="42" t="s">
        <v>5</v>
      </c>
      <c r="C11" s="43">
        <f>(Factors!I$11*$D6)*Factors!I$12</f>
        <v>31569.286090739333</v>
      </c>
      <c r="D11" s="43">
        <f>(Factors!J$11*$D6)*Factors!J$12</f>
        <v>48257.401951600652</v>
      </c>
      <c r="E11" s="43">
        <f>(Factors!K$11*$D6)*Factors!K$12</f>
        <v>64945.517812461942</v>
      </c>
      <c r="F11" s="43">
        <f>(Factors!L$11*$D6)*Factors!L$12</f>
        <v>73289.575742892601</v>
      </c>
      <c r="G11" s="43">
        <f>(Factors!M$11*$D6)*Factors!M$12</f>
        <v>98321.749534183473</v>
      </c>
    </row>
    <row r="12" spans="2:7" ht="33" customHeight="1">
      <c r="B12" s="42" t="s">
        <v>6</v>
      </c>
      <c r="C12" s="43">
        <f>(Factors!I$11*$D7)*Factors!I$12</f>
        <v>37883.143308887207</v>
      </c>
      <c r="D12" s="43">
        <f>(Factors!J$11*$D7)*Factors!J$12</f>
        <v>57908.882341920784</v>
      </c>
      <c r="E12" s="43">
        <f>(Factors!K$11*$D7)*Factors!K$12</f>
        <v>77934.621374954339</v>
      </c>
      <c r="F12" s="43">
        <f>(Factors!L$11*$D7)*Factors!L$12</f>
        <v>87947.490891471127</v>
      </c>
      <c r="G12" s="43">
        <f>(Factors!M$11*$D7)*Factors!M$12</f>
        <v>117986.09944102018</v>
      </c>
    </row>
    <row r="13" spans="2:7" ht="33" customHeight="1">
      <c r="B13" s="42" t="s">
        <v>7</v>
      </c>
      <c r="C13" s="43">
        <f>(Factors!I$11*$D8)*Factors!I$12</f>
        <v>43776.076712491886</v>
      </c>
      <c r="D13" s="43">
        <f>(Factors!J$11*$D8)*Factors!J$12</f>
        <v>66916.930706219573</v>
      </c>
      <c r="E13" s="43">
        <f>(Factors!K$11*$D8)*Factors!K$12</f>
        <v>90057.784699947224</v>
      </c>
      <c r="F13" s="43">
        <f>(Factors!L$11*$D8)*Factors!L$12</f>
        <v>101628.21169681108</v>
      </c>
      <c r="G13" s="43">
        <f>(Factors!M$11*$D8)*Factors!M$12</f>
        <v>136339.49268740107</v>
      </c>
    </row>
    <row r="14" spans="2:7">
      <c r="B14" s="35"/>
      <c r="C14" s="44"/>
      <c r="D14" s="44"/>
      <c r="E14" s="44"/>
      <c r="F14" s="35"/>
      <c r="G14" s="35"/>
    </row>
    <row r="15" spans="2:7">
      <c r="B15" s="59" t="s">
        <v>11</v>
      </c>
      <c r="C15" s="60" t="s">
        <v>12</v>
      </c>
      <c r="D15" s="60"/>
      <c r="E15" s="60"/>
      <c r="F15" s="60"/>
      <c r="G15" s="35"/>
    </row>
    <row r="16" spans="2:7">
      <c r="B16" s="59"/>
      <c r="C16" s="60" t="s">
        <v>13</v>
      </c>
      <c r="D16" s="60"/>
      <c r="E16" s="60"/>
      <c r="F16" s="60"/>
      <c r="G16" s="35"/>
    </row>
    <row r="17" spans="2:7">
      <c r="B17" s="59"/>
      <c r="C17" s="60" t="s">
        <v>14</v>
      </c>
      <c r="D17" s="60"/>
      <c r="E17" s="60"/>
      <c r="F17" s="60"/>
      <c r="G17" s="35"/>
    </row>
    <row r="18" spans="2:7">
      <c r="B18" s="35"/>
      <c r="C18" s="35"/>
      <c r="D18" s="35"/>
      <c r="E18" s="35"/>
      <c r="F18" s="35"/>
      <c r="G18" s="35"/>
    </row>
    <row r="19" spans="2:7" ht="54" customHeight="1">
      <c r="B19" s="56" t="s">
        <v>15</v>
      </c>
      <c r="C19" s="56"/>
      <c r="D19" s="56"/>
      <c r="E19" s="56"/>
      <c r="F19" s="56"/>
      <c r="G19" s="56"/>
    </row>
  </sheetData>
  <sheetProtection password="DACF" sheet="1" objects="1" scenarios="1"/>
  <mergeCells count="10">
    <mergeCell ref="B19:G19"/>
    <mergeCell ref="B15:B17"/>
    <mergeCell ref="C15:F15"/>
    <mergeCell ref="C16:F16"/>
    <mergeCell ref="C17:F17"/>
    <mergeCell ref="B1:G1"/>
    <mergeCell ref="B2:G2"/>
    <mergeCell ref="B3:G3"/>
    <mergeCell ref="B4:G4"/>
    <mergeCell ref="B5:G5"/>
  </mergeCells>
  <phoneticPr fontId="0"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topLeftCell="A16" zoomScale="75" workbookViewId="0">
      <selection activeCell="I36" sqref="I36"/>
    </sheetView>
  </sheetViews>
  <sheetFormatPr defaultRowHeight="15.75"/>
  <cols>
    <col min="1" max="1" width="1.42578125" style="15" customWidth="1"/>
    <col min="2" max="2" width="18.7109375" style="15" customWidth="1"/>
    <col min="3" max="3" width="10.5703125" style="33" customWidth="1"/>
    <col min="4" max="13" width="13.85546875" style="15" customWidth="1"/>
    <col min="14" max="16384" width="9.140625" style="15"/>
  </cols>
  <sheetData>
    <row r="1" spans="1:13" s="1" customFormat="1" ht="21.75" customHeight="1">
      <c r="A1" s="61" t="s">
        <v>20</v>
      </c>
      <c r="B1" s="61"/>
      <c r="C1" s="61"/>
      <c r="D1" s="61"/>
      <c r="E1" s="61"/>
      <c r="F1" s="61"/>
      <c r="G1" s="61"/>
      <c r="H1" s="61"/>
      <c r="I1" s="61"/>
      <c r="J1" s="61"/>
      <c r="K1" s="61"/>
      <c r="L1" s="61"/>
      <c r="M1" s="61"/>
    </row>
    <row r="2" spans="1:13" s="1" customFormat="1" ht="31.5" customHeight="1" thickBot="1">
      <c r="A2" s="62">
        <v>2014</v>
      </c>
      <c r="B2" s="62"/>
      <c r="C2" s="62"/>
      <c r="D2" s="62"/>
      <c r="E2" s="62"/>
      <c r="F2" s="62"/>
      <c r="G2" s="62"/>
      <c r="H2" s="62"/>
      <c r="I2" s="62"/>
      <c r="J2" s="62"/>
      <c r="K2" s="62"/>
      <c r="L2" s="62"/>
      <c r="M2" s="62"/>
    </row>
    <row r="3" spans="1:13" s="5" customFormat="1" ht="47.25" customHeight="1">
      <c r="A3" s="2"/>
      <c r="B3" s="3"/>
      <c r="C3" s="4"/>
      <c r="D3" s="63" t="s">
        <v>21</v>
      </c>
      <c r="E3" s="65" t="s">
        <v>22</v>
      </c>
      <c r="F3" s="65" t="s">
        <v>23</v>
      </c>
      <c r="G3" s="65" t="s">
        <v>24</v>
      </c>
      <c r="H3" s="65" t="s">
        <v>25</v>
      </c>
      <c r="I3" s="65" t="s">
        <v>26</v>
      </c>
      <c r="J3" s="65" t="s">
        <v>27</v>
      </c>
      <c r="K3" s="65" t="s">
        <v>28</v>
      </c>
      <c r="L3" s="65" t="s">
        <v>29</v>
      </c>
      <c r="M3" s="67" t="s">
        <v>30</v>
      </c>
    </row>
    <row r="4" spans="1:13" s="5" customFormat="1" ht="16.5" customHeight="1" thickBot="1">
      <c r="A4" s="6"/>
      <c r="B4" s="7"/>
      <c r="C4" s="8"/>
      <c r="D4" s="64"/>
      <c r="E4" s="66"/>
      <c r="F4" s="66"/>
      <c r="G4" s="66"/>
      <c r="H4" s="66"/>
      <c r="I4" s="66"/>
      <c r="J4" s="66"/>
      <c r="K4" s="66"/>
      <c r="L4" s="66"/>
      <c r="M4" s="68"/>
    </row>
    <row r="5" spans="1:13" ht="19.5" customHeight="1" thickTop="1">
      <c r="A5" s="9"/>
      <c r="B5" s="10" t="s">
        <v>31</v>
      </c>
      <c r="C5" s="11" t="s">
        <v>32</v>
      </c>
      <c r="D5" s="12">
        <f>(H5*0.7)</f>
        <v>59095.399999999994</v>
      </c>
      <c r="E5" s="13">
        <f>(H5*0.75)</f>
        <v>63316.5</v>
      </c>
      <c r="F5" s="13">
        <f>(H5*0.8)</f>
        <v>67537.600000000006</v>
      </c>
      <c r="G5" s="13">
        <f>(H5*0.9)</f>
        <v>75979.8</v>
      </c>
      <c r="H5" s="45">
        <v>84422</v>
      </c>
      <c r="I5" s="13">
        <f>(H5*1.04)</f>
        <v>87798.88</v>
      </c>
      <c r="J5" s="13">
        <f>(H5*1.08)</f>
        <v>91175.760000000009</v>
      </c>
      <c r="K5" s="13">
        <f>H5*1.16</f>
        <v>97929.51999999999</v>
      </c>
      <c r="L5" s="13">
        <f>(H5*1.24)</f>
        <v>104683.28</v>
      </c>
      <c r="M5" s="14">
        <f>(H5*1.32)</f>
        <v>111437.04000000001</v>
      </c>
    </row>
    <row r="6" spans="1:13" s="18" customFormat="1" ht="19.5" customHeight="1">
      <c r="A6" s="16"/>
      <c r="B6" s="69" t="s">
        <v>33</v>
      </c>
      <c r="C6" s="11" t="s">
        <v>34</v>
      </c>
      <c r="D6" s="12">
        <f t="shared" ref="D6:M6" si="0">(D5*0.8)</f>
        <v>47276.32</v>
      </c>
      <c r="E6" s="13">
        <f t="shared" si="0"/>
        <v>50653.200000000004</v>
      </c>
      <c r="F6" s="13">
        <f t="shared" si="0"/>
        <v>54030.080000000009</v>
      </c>
      <c r="G6" s="13">
        <f t="shared" si="0"/>
        <v>60783.840000000004</v>
      </c>
      <c r="H6" s="45">
        <v>67538</v>
      </c>
      <c r="I6" s="13">
        <f t="shared" si="0"/>
        <v>70239.104000000007</v>
      </c>
      <c r="J6" s="13">
        <f t="shared" si="0"/>
        <v>72940.608000000007</v>
      </c>
      <c r="K6" s="13">
        <f t="shared" si="0"/>
        <v>78343.615999999995</v>
      </c>
      <c r="L6" s="13">
        <f t="shared" si="0"/>
        <v>83746.624000000011</v>
      </c>
      <c r="M6" s="17">
        <f t="shared" si="0"/>
        <v>89149.632000000012</v>
      </c>
    </row>
    <row r="7" spans="1:13" s="18" customFormat="1" ht="19.5" customHeight="1">
      <c r="A7" s="16"/>
      <c r="B7" s="69"/>
      <c r="C7" s="11" t="s">
        <v>35</v>
      </c>
      <c r="D7" s="12">
        <f t="shared" ref="D7:M7" si="1">(D5*0.5)</f>
        <v>29547.699999999997</v>
      </c>
      <c r="E7" s="13">
        <f t="shared" si="1"/>
        <v>31658.25</v>
      </c>
      <c r="F7" s="13">
        <f t="shared" si="1"/>
        <v>33768.800000000003</v>
      </c>
      <c r="G7" s="13">
        <f t="shared" si="1"/>
        <v>37989.9</v>
      </c>
      <c r="H7" s="45">
        <v>42211</v>
      </c>
      <c r="I7" s="13">
        <f t="shared" si="1"/>
        <v>43899.44</v>
      </c>
      <c r="J7" s="13">
        <f t="shared" si="1"/>
        <v>45587.880000000005</v>
      </c>
      <c r="K7" s="13">
        <f t="shared" si="1"/>
        <v>48964.759999999995</v>
      </c>
      <c r="L7" s="13">
        <f t="shared" si="1"/>
        <v>52341.64</v>
      </c>
      <c r="M7" s="17">
        <f t="shared" si="1"/>
        <v>55718.520000000004</v>
      </c>
    </row>
    <row r="8" spans="1:13" s="18" customFormat="1" ht="19.5" customHeight="1">
      <c r="A8" s="19"/>
      <c r="B8" s="70"/>
      <c r="C8" s="20" t="s">
        <v>36</v>
      </c>
      <c r="D8" s="21">
        <f t="shared" ref="D8:M8" si="2">(D5*0.3)</f>
        <v>17728.62</v>
      </c>
      <c r="E8" s="22">
        <f t="shared" si="2"/>
        <v>18994.95</v>
      </c>
      <c r="F8" s="22">
        <f t="shared" si="2"/>
        <v>20261.280000000002</v>
      </c>
      <c r="G8" s="22">
        <f t="shared" si="2"/>
        <v>22793.94</v>
      </c>
      <c r="H8" s="46">
        <v>25327</v>
      </c>
      <c r="I8" s="22">
        <f t="shared" si="2"/>
        <v>26339.664000000001</v>
      </c>
      <c r="J8" s="22">
        <f t="shared" si="2"/>
        <v>27352.728000000003</v>
      </c>
      <c r="K8" s="22">
        <f t="shared" si="2"/>
        <v>29378.855999999996</v>
      </c>
      <c r="L8" s="22">
        <f t="shared" si="2"/>
        <v>31404.983999999997</v>
      </c>
      <c r="M8" s="23">
        <f t="shared" si="2"/>
        <v>33431.112000000001</v>
      </c>
    </row>
    <row r="9" spans="1:13" ht="19.5" customHeight="1">
      <c r="A9" s="9"/>
      <c r="B9" s="10" t="s">
        <v>37</v>
      </c>
      <c r="C9" s="11" t="s">
        <v>32</v>
      </c>
      <c r="D9" s="12">
        <f>(H9*0.7)</f>
        <v>63429.799999999996</v>
      </c>
      <c r="E9" s="13">
        <f>(H9*0.75)</f>
        <v>67960.5</v>
      </c>
      <c r="F9" s="13">
        <f>(H9*0.8)</f>
        <v>72491.199999999997</v>
      </c>
      <c r="G9" s="13">
        <f>(H9*0.9)</f>
        <v>81552.600000000006</v>
      </c>
      <c r="H9" s="45">
        <v>90614</v>
      </c>
      <c r="I9" s="13">
        <f>(H9*1.04)</f>
        <v>94238.56</v>
      </c>
      <c r="J9" s="13">
        <f>(H9*1.08)</f>
        <v>97863.12000000001</v>
      </c>
      <c r="K9" s="13">
        <f>H9*1.16</f>
        <v>105112.23999999999</v>
      </c>
      <c r="L9" s="13">
        <f>(H9*1.24)</f>
        <v>112361.36</v>
      </c>
      <c r="M9" s="17">
        <f>(H9*1.32)</f>
        <v>119610.48000000001</v>
      </c>
    </row>
    <row r="10" spans="1:13" s="18" customFormat="1" ht="19.5" customHeight="1">
      <c r="A10" s="16"/>
      <c r="B10" s="69" t="s">
        <v>38</v>
      </c>
      <c r="C10" s="11" t="s">
        <v>34</v>
      </c>
      <c r="D10" s="12">
        <f t="shared" ref="D10:M10" si="3">(D9*0.8)</f>
        <v>50743.839999999997</v>
      </c>
      <c r="E10" s="13">
        <f t="shared" si="3"/>
        <v>54368.4</v>
      </c>
      <c r="F10" s="13">
        <f t="shared" si="3"/>
        <v>57992.959999999999</v>
      </c>
      <c r="G10" s="13">
        <f t="shared" si="3"/>
        <v>65242.080000000009</v>
      </c>
      <c r="H10" s="45">
        <v>72492</v>
      </c>
      <c r="I10" s="13">
        <f t="shared" si="3"/>
        <v>75390.847999999998</v>
      </c>
      <c r="J10" s="13">
        <f t="shared" si="3"/>
        <v>78290.496000000014</v>
      </c>
      <c r="K10" s="13">
        <f t="shared" si="3"/>
        <v>84089.792000000001</v>
      </c>
      <c r="L10" s="13">
        <f t="shared" si="3"/>
        <v>89889.088000000003</v>
      </c>
      <c r="M10" s="17">
        <f t="shared" si="3"/>
        <v>95688.38400000002</v>
      </c>
    </row>
    <row r="11" spans="1:13" s="18" customFormat="1" ht="19.5" customHeight="1">
      <c r="A11" s="16"/>
      <c r="B11" s="71"/>
      <c r="C11" s="11" t="s">
        <v>35</v>
      </c>
      <c r="D11" s="12">
        <f t="shared" ref="D11:M11" si="4">(D9*0.5)</f>
        <v>31714.899999999998</v>
      </c>
      <c r="E11" s="13">
        <f t="shared" si="4"/>
        <v>33980.25</v>
      </c>
      <c r="F11" s="13">
        <f t="shared" si="4"/>
        <v>36245.599999999999</v>
      </c>
      <c r="G11" s="13">
        <f t="shared" si="4"/>
        <v>40776.300000000003</v>
      </c>
      <c r="H11" s="45">
        <v>45307</v>
      </c>
      <c r="I11" s="13">
        <f t="shared" si="4"/>
        <v>47119.28</v>
      </c>
      <c r="J11" s="13">
        <f t="shared" si="4"/>
        <v>48931.560000000005</v>
      </c>
      <c r="K11" s="13">
        <f t="shared" si="4"/>
        <v>52556.119999999995</v>
      </c>
      <c r="L11" s="13">
        <f t="shared" si="4"/>
        <v>56180.68</v>
      </c>
      <c r="M11" s="17">
        <f t="shared" si="4"/>
        <v>59805.240000000005</v>
      </c>
    </row>
    <row r="12" spans="1:13" s="18" customFormat="1" ht="19.5" customHeight="1">
      <c r="A12" s="19"/>
      <c r="B12" s="72"/>
      <c r="C12" s="24" t="s">
        <v>36</v>
      </c>
      <c r="D12" s="22">
        <f t="shared" ref="D12:M12" si="5">(D9*0.3)</f>
        <v>19028.939999999999</v>
      </c>
      <c r="E12" s="22">
        <f t="shared" si="5"/>
        <v>20388.149999999998</v>
      </c>
      <c r="F12" s="22">
        <f t="shared" si="5"/>
        <v>21747.359999999997</v>
      </c>
      <c r="G12" s="22">
        <f t="shared" si="5"/>
        <v>24465.780000000002</v>
      </c>
      <c r="H12" s="46">
        <v>27184</v>
      </c>
      <c r="I12" s="22">
        <f t="shared" si="5"/>
        <v>28271.567999999999</v>
      </c>
      <c r="J12" s="22">
        <f t="shared" si="5"/>
        <v>29358.936000000002</v>
      </c>
      <c r="K12" s="22">
        <f t="shared" si="5"/>
        <v>31533.671999999995</v>
      </c>
      <c r="L12" s="22">
        <f t="shared" si="5"/>
        <v>33708.407999999996</v>
      </c>
      <c r="M12" s="23">
        <f t="shared" si="5"/>
        <v>35883.144</v>
      </c>
    </row>
    <row r="13" spans="1:13" ht="19.5" customHeight="1">
      <c r="A13" s="9"/>
      <c r="B13" s="10" t="s">
        <v>39</v>
      </c>
      <c r="C13" s="11" t="s">
        <v>32</v>
      </c>
      <c r="D13" s="12">
        <f>(H13*0.7)</f>
        <v>73500</v>
      </c>
      <c r="E13" s="13">
        <f>(H13*0.75)</f>
        <v>78750</v>
      </c>
      <c r="F13" s="13">
        <f>(H13*0.8)</f>
        <v>84000</v>
      </c>
      <c r="G13" s="13">
        <f>(H13*0.9)</f>
        <v>94500</v>
      </c>
      <c r="H13" s="45">
        <v>105000</v>
      </c>
      <c r="I13" s="13">
        <f>(H13*1.04)</f>
        <v>109200</v>
      </c>
      <c r="J13" s="13">
        <f>(H13*1.08)</f>
        <v>113400.00000000001</v>
      </c>
      <c r="K13" s="13">
        <f>H13*1.16</f>
        <v>121799.99999999999</v>
      </c>
      <c r="L13" s="13">
        <f>(H13*1.24)</f>
        <v>130200</v>
      </c>
      <c r="M13" s="17">
        <f>(H13*1.32)</f>
        <v>138600</v>
      </c>
    </row>
    <row r="14" spans="1:13" s="18" customFormat="1" ht="19.5" customHeight="1">
      <c r="A14" s="16"/>
      <c r="B14" s="73" t="s">
        <v>40</v>
      </c>
      <c r="C14" s="11" t="s">
        <v>34</v>
      </c>
      <c r="D14" s="12">
        <f t="shared" ref="D14:M14" si="6">(D13*0.8)</f>
        <v>58800</v>
      </c>
      <c r="E14" s="13">
        <f t="shared" si="6"/>
        <v>63000</v>
      </c>
      <c r="F14" s="13">
        <f t="shared" si="6"/>
        <v>67200</v>
      </c>
      <c r="G14" s="13">
        <f t="shared" si="6"/>
        <v>75600</v>
      </c>
      <c r="H14" s="45">
        <v>84000</v>
      </c>
      <c r="I14" s="13">
        <f t="shared" si="6"/>
        <v>87360</v>
      </c>
      <c r="J14" s="13">
        <f t="shared" si="6"/>
        <v>90720.000000000015</v>
      </c>
      <c r="K14" s="13">
        <f t="shared" si="6"/>
        <v>97440</v>
      </c>
      <c r="L14" s="13">
        <f t="shared" si="6"/>
        <v>104160</v>
      </c>
      <c r="M14" s="17">
        <f t="shared" si="6"/>
        <v>110880</v>
      </c>
    </row>
    <row r="15" spans="1:13" s="18" customFormat="1" ht="19.5" customHeight="1">
      <c r="A15" s="16"/>
      <c r="B15" s="73"/>
      <c r="C15" s="11" t="s">
        <v>41</v>
      </c>
      <c r="D15" s="12">
        <f t="shared" ref="D15:M15" si="7">(D13*0.5)</f>
        <v>36750</v>
      </c>
      <c r="E15" s="13">
        <f t="shared" si="7"/>
        <v>39375</v>
      </c>
      <c r="F15" s="13">
        <f t="shared" si="7"/>
        <v>42000</v>
      </c>
      <c r="G15" s="13">
        <f t="shared" si="7"/>
        <v>47250</v>
      </c>
      <c r="H15" s="45">
        <v>52500</v>
      </c>
      <c r="I15" s="13">
        <f t="shared" si="7"/>
        <v>54600</v>
      </c>
      <c r="J15" s="13">
        <f t="shared" si="7"/>
        <v>56700.000000000007</v>
      </c>
      <c r="K15" s="13">
        <f t="shared" si="7"/>
        <v>60899.999999999993</v>
      </c>
      <c r="L15" s="13">
        <f t="shared" si="7"/>
        <v>65100</v>
      </c>
      <c r="M15" s="17">
        <f t="shared" si="7"/>
        <v>69300</v>
      </c>
    </row>
    <row r="16" spans="1:13" s="18" customFormat="1" ht="19.5" customHeight="1">
      <c r="A16" s="19"/>
      <c r="B16" s="74"/>
      <c r="C16" s="24" t="s">
        <v>36</v>
      </c>
      <c r="D16" s="21">
        <f>(D13*0.3)</f>
        <v>22050</v>
      </c>
      <c r="E16" s="22">
        <f>(E13*0.3)</f>
        <v>23625</v>
      </c>
      <c r="F16" s="22">
        <f>(F13*0.3)</f>
        <v>25200</v>
      </c>
      <c r="G16" s="22">
        <f>(G13*0.3)</f>
        <v>28350</v>
      </c>
      <c r="H16" s="46">
        <v>31500</v>
      </c>
      <c r="I16" s="22">
        <f>(I13*0.3)</f>
        <v>32760</v>
      </c>
      <c r="J16" s="22">
        <f>(J13*0.3)</f>
        <v>34020</v>
      </c>
      <c r="K16" s="22">
        <f>(K13*0.3)</f>
        <v>36539.999999999993</v>
      </c>
      <c r="L16" s="22">
        <f>(L13*0.3)</f>
        <v>39060</v>
      </c>
      <c r="M16" s="23">
        <f>(M13*0.3)</f>
        <v>41580</v>
      </c>
    </row>
    <row r="17" spans="1:13" ht="19.5" customHeight="1">
      <c r="A17" s="9"/>
      <c r="B17" s="10" t="s">
        <v>42</v>
      </c>
      <c r="C17" s="11" t="s">
        <v>32</v>
      </c>
      <c r="D17" s="12">
        <f>(H17*0.7)</f>
        <v>64829.799999999996</v>
      </c>
      <c r="E17" s="13">
        <f>(H17*0.75)</f>
        <v>69460.5</v>
      </c>
      <c r="F17" s="13">
        <f>(H17*0.8)</f>
        <v>74091.199999999997</v>
      </c>
      <c r="G17" s="13">
        <f>(H17*0.9)</f>
        <v>83352.600000000006</v>
      </c>
      <c r="H17" s="45">
        <v>92614</v>
      </c>
      <c r="I17" s="13">
        <f>(H17*1.04)</f>
        <v>96318.56</v>
      </c>
      <c r="J17" s="13">
        <f>(H17*1.08)</f>
        <v>100023.12000000001</v>
      </c>
      <c r="K17" s="13">
        <f>H17*1.16</f>
        <v>107432.23999999999</v>
      </c>
      <c r="L17" s="13">
        <f>(H17*1.24)</f>
        <v>114841.36</v>
      </c>
      <c r="M17" s="17">
        <f>(H17*1.32)</f>
        <v>122250.48000000001</v>
      </c>
    </row>
    <row r="18" spans="1:13" s="18" customFormat="1" ht="19.5" customHeight="1">
      <c r="A18" s="16"/>
      <c r="B18" s="69" t="s">
        <v>43</v>
      </c>
      <c r="C18" s="11" t="s">
        <v>34</v>
      </c>
      <c r="D18" s="12">
        <f t="shared" ref="D18:M18" si="8">(D17*0.8)</f>
        <v>51863.839999999997</v>
      </c>
      <c r="E18" s="13">
        <f t="shared" si="8"/>
        <v>55568.4</v>
      </c>
      <c r="F18" s="13">
        <f t="shared" si="8"/>
        <v>59272.959999999999</v>
      </c>
      <c r="G18" s="13">
        <f t="shared" si="8"/>
        <v>66682.080000000002</v>
      </c>
      <c r="H18" s="45">
        <v>74091</v>
      </c>
      <c r="I18" s="13">
        <f t="shared" si="8"/>
        <v>77054.847999999998</v>
      </c>
      <c r="J18" s="13">
        <f t="shared" si="8"/>
        <v>80018.496000000014</v>
      </c>
      <c r="K18" s="13">
        <f t="shared" si="8"/>
        <v>85945.792000000001</v>
      </c>
      <c r="L18" s="13">
        <f t="shared" si="8"/>
        <v>91873.088000000003</v>
      </c>
      <c r="M18" s="17">
        <f t="shared" si="8"/>
        <v>97800.38400000002</v>
      </c>
    </row>
    <row r="19" spans="1:13" s="18" customFormat="1" ht="19.5" customHeight="1">
      <c r="A19" s="16"/>
      <c r="B19" s="69"/>
      <c r="C19" s="11" t="s">
        <v>35</v>
      </c>
      <c r="D19" s="12">
        <f t="shared" ref="D19:M19" si="9">(D17*0.5)</f>
        <v>32414.899999999998</v>
      </c>
      <c r="E19" s="13">
        <f t="shared" si="9"/>
        <v>34730.25</v>
      </c>
      <c r="F19" s="13">
        <f t="shared" si="9"/>
        <v>37045.599999999999</v>
      </c>
      <c r="G19" s="13">
        <f t="shared" si="9"/>
        <v>41676.300000000003</v>
      </c>
      <c r="H19" s="45">
        <v>46307</v>
      </c>
      <c r="I19" s="13">
        <f t="shared" si="9"/>
        <v>48159.28</v>
      </c>
      <c r="J19" s="13">
        <f t="shared" si="9"/>
        <v>50011.560000000005</v>
      </c>
      <c r="K19" s="13">
        <f t="shared" si="9"/>
        <v>53716.119999999995</v>
      </c>
      <c r="L19" s="13">
        <f t="shared" si="9"/>
        <v>57420.68</v>
      </c>
      <c r="M19" s="17">
        <f t="shared" si="9"/>
        <v>61125.240000000005</v>
      </c>
    </row>
    <row r="20" spans="1:13" s="18" customFormat="1" ht="19.5" customHeight="1">
      <c r="A20" s="19"/>
      <c r="B20" s="70"/>
      <c r="C20" s="25" t="s">
        <v>36</v>
      </c>
      <c r="D20" s="21">
        <f>(D17*0.3)</f>
        <v>19448.939999999999</v>
      </c>
      <c r="E20" s="22">
        <f t="shared" ref="E20:M20" si="10">(E17*0.3)</f>
        <v>20838.149999999998</v>
      </c>
      <c r="F20" s="22">
        <f t="shared" si="10"/>
        <v>22227.359999999997</v>
      </c>
      <c r="G20" s="22">
        <f t="shared" si="10"/>
        <v>25005.780000000002</v>
      </c>
      <c r="H20" s="46">
        <v>27784</v>
      </c>
      <c r="I20" s="22">
        <f t="shared" si="10"/>
        <v>28895.567999999999</v>
      </c>
      <c r="J20" s="22">
        <f t="shared" si="10"/>
        <v>30006.936000000002</v>
      </c>
      <c r="K20" s="22">
        <f t="shared" si="10"/>
        <v>32229.671999999995</v>
      </c>
      <c r="L20" s="22">
        <f t="shared" si="10"/>
        <v>34452.407999999996</v>
      </c>
      <c r="M20" s="23">
        <f t="shared" si="10"/>
        <v>36675.144</v>
      </c>
    </row>
    <row r="21" spans="1:13" ht="19.5" customHeight="1">
      <c r="A21" s="9"/>
      <c r="B21" s="10" t="s">
        <v>44</v>
      </c>
      <c r="C21" s="11" t="s">
        <v>32</v>
      </c>
      <c r="D21" s="12">
        <f>(H21*0.7)</f>
        <v>57050</v>
      </c>
      <c r="E21" s="13">
        <f>(H21*0.75)</f>
        <v>61125</v>
      </c>
      <c r="F21" s="13">
        <f>(H21*0.8)</f>
        <v>65200</v>
      </c>
      <c r="G21" s="13">
        <f>(H21*0.9)</f>
        <v>73350</v>
      </c>
      <c r="H21" s="45">
        <v>81500</v>
      </c>
      <c r="I21" s="13">
        <f>(H21*1.04)</f>
        <v>84760</v>
      </c>
      <c r="J21" s="13">
        <f>(H21*1.08)</f>
        <v>88020</v>
      </c>
      <c r="K21" s="13">
        <f>H21*1.16</f>
        <v>94540</v>
      </c>
      <c r="L21" s="13">
        <f>(H21*1.24)</f>
        <v>101060</v>
      </c>
      <c r="M21" s="17">
        <f>(H21*1.32)</f>
        <v>107580</v>
      </c>
    </row>
    <row r="22" spans="1:13" s="18" customFormat="1" ht="19.5" customHeight="1">
      <c r="A22" s="16"/>
      <c r="B22" s="69" t="s">
        <v>45</v>
      </c>
      <c r="C22" s="11" t="s">
        <v>34</v>
      </c>
      <c r="D22" s="12">
        <f t="shared" ref="D22:M22" si="11">(D21*0.8)</f>
        <v>45640</v>
      </c>
      <c r="E22" s="13">
        <f t="shared" si="11"/>
        <v>48900</v>
      </c>
      <c r="F22" s="13">
        <f t="shared" si="11"/>
        <v>52160</v>
      </c>
      <c r="G22" s="13">
        <f t="shared" si="11"/>
        <v>58680</v>
      </c>
      <c r="H22" s="45">
        <v>65200</v>
      </c>
      <c r="I22" s="13">
        <f t="shared" si="11"/>
        <v>67808</v>
      </c>
      <c r="J22" s="13">
        <f t="shared" si="11"/>
        <v>70416</v>
      </c>
      <c r="K22" s="13">
        <f t="shared" si="11"/>
        <v>75632</v>
      </c>
      <c r="L22" s="13">
        <f t="shared" si="11"/>
        <v>80848</v>
      </c>
      <c r="M22" s="17">
        <f t="shared" si="11"/>
        <v>86064</v>
      </c>
    </row>
    <row r="23" spans="1:13" s="18" customFormat="1" ht="19.5" customHeight="1">
      <c r="A23" s="16"/>
      <c r="B23" s="69"/>
      <c r="C23" s="11" t="s">
        <v>35</v>
      </c>
      <c r="D23" s="12">
        <f t="shared" ref="D23:M23" si="12">(D21*0.5)</f>
        <v>28525</v>
      </c>
      <c r="E23" s="13">
        <f t="shared" si="12"/>
        <v>30562.5</v>
      </c>
      <c r="F23" s="13">
        <f t="shared" si="12"/>
        <v>32600</v>
      </c>
      <c r="G23" s="13">
        <f t="shared" si="12"/>
        <v>36675</v>
      </c>
      <c r="H23" s="45">
        <v>40750</v>
      </c>
      <c r="I23" s="13">
        <f t="shared" si="12"/>
        <v>42380</v>
      </c>
      <c r="J23" s="13">
        <f t="shared" si="12"/>
        <v>44010</v>
      </c>
      <c r="K23" s="13">
        <f t="shared" si="12"/>
        <v>47270</v>
      </c>
      <c r="L23" s="13">
        <f t="shared" si="12"/>
        <v>50530</v>
      </c>
      <c r="M23" s="17">
        <f t="shared" si="12"/>
        <v>53790</v>
      </c>
    </row>
    <row r="24" spans="1:13" s="18" customFormat="1" ht="19.5" customHeight="1">
      <c r="A24" s="19"/>
      <c r="B24" s="70"/>
      <c r="C24" s="24" t="s">
        <v>36</v>
      </c>
      <c r="D24" s="21">
        <f>(D21*0.3)</f>
        <v>17115</v>
      </c>
      <c r="E24" s="22">
        <f t="shared" ref="E24:M24" si="13">(E21*0.3)</f>
        <v>18337.5</v>
      </c>
      <c r="F24" s="22">
        <f t="shared" si="13"/>
        <v>19560</v>
      </c>
      <c r="G24" s="22">
        <f t="shared" si="13"/>
        <v>22005</v>
      </c>
      <c r="H24" s="46">
        <v>24450</v>
      </c>
      <c r="I24" s="22">
        <f t="shared" si="13"/>
        <v>25428</v>
      </c>
      <c r="J24" s="22">
        <f t="shared" si="13"/>
        <v>26406</v>
      </c>
      <c r="K24" s="22">
        <f t="shared" si="13"/>
        <v>28362</v>
      </c>
      <c r="L24" s="22">
        <f t="shared" si="13"/>
        <v>30318</v>
      </c>
      <c r="M24" s="23">
        <f t="shared" si="13"/>
        <v>32274</v>
      </c>
    </row>
    <row r="25" spans="1:13" ht="19.5" customHeight="1">
      <c r="A25" s="9"/>
      <c r="B25" s="10" t="s">
        <v>46</v>
      </c>
      <c r="C25" s="11" t="s">
        <v>32</v>
      </c>
      <c r="D25" s="12">
        <f>(H25*0.7)</f>
        <v>51085.299999999996</v>
      </c>
      <c r="E25" s="13">
        <f>(H25*0.75)</f>
        <v>54734.25</v>
      </c>
      <c r="F25" s="13">
        <f>(H25*0.8)</f>
        <v>58383.200000000004</v>
      </c>
      <c r="G25" s="13">
        <f>(H25*0.9)</f>
        <v>65681.100000000006</v>
      </c>
      <c r="H25" s="45">
        <v>72979</v>
      </c>
      <c r="I25" s="13">
        <f>(H25*1.04)</f>
        <v>75898.16</v>
      </c>
      <c r="J25" s="13">
        <f>(H25*1.08)</f>
        <v>78817.320000000007</v>
      </c>
      <c r="K25" s="13">
        <f>(H25*1.16)</f>
        <v>84655.64</v>
      </c>
      <c r="L25" s="13">
        <f>(H25*1.24)</f>
        <v>90493.96</v>
      </c>
      <c r="M25" s="17">
        <f>(H25*1.32)</f>
        <v>96332.28</v>
      </c>
    </row>
    <row r="26" spans="1:13" s="18" customFormat="1" ht="19.5" customHeight="1">
      <c r="A26" s="16"/>
      <c r="B26" s="69" t="s">
        <v>47</v>
      </c>
      <c r="C26" s="11" t="s">
        <v>34</v>
      </c>
      <c r="D26" s="12">
        <f t="shared" ref="D26:M26" si="14">(D25*0.8)</f>
        <v>40868.239999999998</v>
      </c>
      <c r="E26" s="13">
        <f t="shared" si="14"/>
        <v>43787.4</v>
      </c>
      <c r="F26" s="13">
        <f t="shared" si="14"/>
        <v>46706.560000000005</v>
      </c>
      <c r="G26" s="13">
        <f t="shared" si="14"/>
        <v>52544.880000000005</v>
      </c>
      <c r="H26" s="45">
        <v>58383</v>
      </c>
      <c r="I26" s="13">
        <f t="shared" si="14"/>
        <v>60718.528000000006</v>
      </c>
      <c r="J26" s="13">
        <f t="shared" si="14"/>
        <v>63053.856000000007</v>
      </c>
      <c r="K26" s="13">
        <f t="shared" si="14"/>
        <v>67724.512000000002</v>
      </c>
      <c r="L26" s="13">
        <f t="shared" si="14"/>
        <v>72395.168000000005</v>
      </c>
      <c r="M26" s="17">
        <f t="shared" si="14"/>
        <v>77065.824000000008</v>
      </c>
    </row>
    <row r="27" spans="1:13" s="18" customFormat="1" ht="19.5" customHeight="1">
      <c r="A27" s="16"/>
      <c r="B27" s="69"/>
      <c r="C27" s="11" t="s">
        <v>35</v>
      </c>
      <c r="D27" s="12">
        <f>(D25*0.5)</f>
        <v>25542.649999999998</v>
      </c>
      <c r="E27" s="13">
        <f t="shared" ref="E27:M27" si="15">(E25*0.5)</f>
        <v>27367.125</v>
      </c>
      <c r="F27" s="13">
        <f t="shared" si="15"/>
        <v>29191.600000000002</v>
      </c>
      <c r="G27" s="13">
        <f t="shared" si="15"/>
        <v>32840.550000000003</v>
      </c>
      <c r="H27" s="45">
        <v>36940</v>
      </c>
      <c r="I27" s="13">
        <f t="shared" si="15"/>
        <v>37949.08</v>
      </c>
      <c r="J27" s="13">
        <f t="shared" si="15"/>
        <v>39408.660000000003</v>
      </c>
      <c r="K27" s="13">
        <f t="shared" si="15"/>
        <v>42327.82</v>
      </c>
      <c r="L27" s="13">
        <f t="shared" si="15"/>
        <v>45246.98</v>
      </c>
      <c r="M27" s="17">
        <f t="shared" si="15"/>
        <v>48166.14</v>
      </c>
    </row>
    <row r="28" spans="1:13" s="18" customFormat="1" ht="19.5" customHeight="1">
      <c r="A28" s="16"/>
      <c r="B28" s="69"/>
      <c r="C28" s="26" t="s">
        <v>36</v>
      </c>
      <c r="D28" s="12">
        <f>(D25*0.3)</f>
        <v>15325.589999999998</v>
      </c>
      <c r="E28" s="13">
        <f t="shared" ref="E28:M28" si="16">(E25*0.3)</f>
        <v>16420.274999999998</v>
      </c>
      <c r="F28" s="13">
        <f t="shared" si="16"/>
        <v>17514.96</v>
      </c>
      <c r="G28" s="13">
        <f t="shared" si="16"/>
        <v>19704.330000000002</v>
      </c>
      <c r="H28" s="45">
        <v>21894</v>
      </c>
      <c r="I28" s="13">
        <f t="shared" si="16"/>
        <v>22769.448</v>
      </c>
      <c r="J28" s="13">
        <f t="shared" si="16"/>
        <v>23645.196</v>
      </c>
      <c r="K28" s="13">
        <f t="shared" si="16"/>
        <v>25396.691999999999</v>
      </c>
      <c r="L28" s="13">
        <f t="shared" si="16"/>
        <v>27148.188000000002</v>
      </c>
      <c r="M28" s="17">
        <f t="shared" si="16"/>
        <v>28899.683999999997</v>
      </c>
    </row>
    <row r="29" spans="1:13" ht="13.5" customHeight="1" thickBot="1">
      <c r="A29" s="27"/>
      <c r="B29" s="28"/>
      <c r="C29" s="29"/>
      <c r="D29" s="30"/>
      <c r="E29" s="31"/>
      <c r="F29" s="31"/>
      <c r="G29" s="31"/>
      <c r="H29" s="31"/>
      <c r="I29" s="31"/>
      <c r="J29" s="31"/>
      <c r="K29" s="31"/>
      <c r="L29" s="31"/>
      <c r="M29" s="32"/>
    </row>
    <row r="30" spans="1:13">
      <c r="B30" s="15" t="s">
        <v>48</v>
      </c>
    </row>
    <row r="31" spans="1:13">
      <c r="B31" s="5"/>
    </row>
    <row r="32" spans="1:13">
      <c r="B32" s="15" t="s">
        <v>49</v>
      </c>
    </row>
  </sheetData>
  <mergeCells count="18">
    <mergeCell ref="B6:B8"/>
    <mergeCell ref="B22:B24"/>
    <mergeCell ref="B26:B28"/>
    <mergeCell ref="B10:B12"/>
    <mergeCell ref="B14:B16"/>
    <mergeCell ref="B18:B20"/>
    <mergeCell ref="A1:M1"/>
    <mergeCell ref="A2:M2"/>
    <mergeCell ref="D3:D4"/>
    <mergeCell ref="E3:E4"/>
    <mergeCell ref="F3:F4"/>
    <mergeCell ref="G3:G4"/>
    <mergeCell ref="H3:H4"/>
    <mergeCell ref="I3:I4"/>
    <mergeCell ref="L3:L4"/>
    <mergeCell ref="J3:J4"/>
    <mergeCell ref="K3:K4"/>
    <mergeCell ref="M3:M4"/>
  </mergeCells>
  <phoneticPr fontId="13"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8"/>
  <sheetViews>
    <sheetView workbookViewId="0">
      <selection activeCell="E2" sqref="E2"/>
    </sheetView>
  </sheetViews>
  <sheetFormatPr defaultRowHeight="12.75"/>
  <cols>
    <col min="2" max="2" width="12.85546875" bestFit="1" customWidth="1"/>
    <col min="3" max="3" width="11.28515625" bestFit="1" customWidth="1"/>
    <col min="4" max="4" width="12.85546875" bestFit="1" customWidth="1"/>
    <col min="5" max="5" width="12" bestFit="1" customWidth="1"/>
    <col min="6" max="6" width="12" customWidth="1"/>
    <col min="8" max="9" width="10.7109375" bestFit="1" customWidth="1"/>
    <col min="13" max="13" width="10.5703125" customWidth="1"/>
  </cols>
  <sheetData>
    <row r="1" spans="1:13">
      <c r="B1" t="s">
        <v>50</v>
      </c>
      <c r="D1" t="s">
        <v>51</v>
      </c>
      <c r="E1" s="55" t="s">
        <v>75</v>
      </c>
      <c r="F1" s="55" t="s">
        <v>74</v>
      </c>
      <c r="H1" t="s">
        <v>52</v>
      </c>
      <c r="I1" t="s">
        <v>53</v>
      </c>
      <c r="J1" t="s">
        <v>32</v>
      </c>
    </row>
    <row r="2" spans="1:13">
      <c r="C2" s="47">
        <v>63317</v>
      </c>
    </row>
    <row r="3" spans="1:13">
      <c r="A3" s="48">
        <v>0.3</v>
      </c>
      <c r="B3" s="47">
        <v>31780.682663313866</v>
      </c>
      <c r="C3" s="75" t="s">
        <v>54</v>
      </c>
      <c r="D3" s="47">
        <v>42738.637500000004</v>
      </c>
      <c r="E3" s="48">
        <f>B3/($C$2*A3)</f>
        <v>1.6730989920197246</v>
      </c>
      <c r="F3" s="48">
        <f>D3/($C$2*A3)</f>
        <v>2.249982232259899</v>
      </c>
      <c r="H3" s="48">
        <v>0.3</v>
      </c>
      <c r="I3" s="48">
        <f>AVERAGE(E3,E10,E17,E110,E117,E124,E25,E32,E39,E46,E53,E60,E67,E74,E81,E88,E95,E102)</f>
        <v>1.9086881253087897</v>
      </c>
      <c r="J3" s="49">
        <f>MEDIAN(E3,E10,E17,E110,E117,E124,E25,E32,E39,E46,E53,E60,E67,E74,E81,E88,E95,E102)</f>
        <v>1.9225796212754864</v>
      </c>
    </row>
    <row r="4" spans="1:13">
      <c r="A4" s="48">
        <v>0.4</v>
      </c>
      <c r="B4" s="47">
        <v>51085.472397846002</v>
      </c>
      <c r="C4" s="75"/>
      <c r="D4" s="47">
        <v>56984.850000000006</v>
      </c>
      <c r="E4" s="48">
        <f>B4/($C$2*A4)</f>
        <v>2.0170519922708752</v>
      </c>
      <c r="F4" s="48">
        <f>D4/($C$2*A4)</f>
        <v>2.2499822322598986</v>
      </c>
      <c r="H4" s="48">
        <v>0.4</v>
      </c>
      <c r="I4" s="48">
        <f>AVERAGE(E4,E11,E18,E111,E118,E125,E26,E33,E40,E47,E54,E61,E68,E75,E82,E89,E96,E103)</f>
        <v>2.1937494866173401</v>
      </c>
      <c r="J4" s="49">
        <f t="shared" ref="J4:J7" si="0">MEDIAN(E4,E11,E18,E111,E118,E125,E26,E33,E40,E47,E54,E61,E68,E75,E82,E89,E96,E103)</f>
        <v>2.2041684115339413</v>
      </c>
    </row>
    <row r="5" spans="1:13">
      <c r="A5" s="48">
        <v>0.5</v>
      </c>
      <c r="B5" s="47">
        <v>70390.26213237815</v>
      </c>
      <c r="C5" s="75"/>
      <c r="D5" s="47">
        <v>71231.0625</v>
      </c>
      <c r="E5" s="48">
        <f>B5/($C$2*A5)</f>
        <v>2.2234237924215661</v>
      </c>
      <c r="F5" s="48">
        <f>D5/($C$2*A5)</f>
        <v>2.2499822322598986</v>
      </c>
      <c r="H5" s="48">
        <v>0.5</v>
      </c>
      <c r="I5" s="48">
        <f>AVERAGE(E5,E12,E19,E112,E119,E126,E27,E34,E41,E48,E55,E62,E69,E76,E83,E90,E97,E104)</f>
        <v>2.3647863034024703</v>
      </c>
      <c r="J5" s="49">
        <f t="shared" si="0"/>
        <v>2.3731216856890134</v>
      </c>
    </row>
    <row r="6" spans="1:13">
      <c r="A6" s="48">
        <v>0.55000000000000004</v>
      </c>
      <c r="B6" s="47">
        <v>80042.656999644256</v>
      </c>
      <c r="C6" s="75"/>
      <c r="D6" s="47">
        <v>78354.168750000012</v>
      </c>
      <c r="E6" s="48">
        <f>B6/($C$2*A6)</f>
        <v>2.2984680833854543</v>
      </c>
      <c r="F6" s="48">
        <f>D6/($C$2*A6)</f>
        <v>2.2499822322598986</v>
      </c>
      <c r="H6" s="48">
        <v>0.55000000000000004</v>
      </c>
      <c r="I6" s="48">
        <f>AVERAGE(E6,E13,E20,E113,E120,E127,E28,E35,E42,E49,E56,E63,E70,E77,E84,E91,E98,E105)</f>
        <v>2.4269815095061542</v>
      </c>
      <c r="J6" s="49">
        <f t="shared" si="0"/>
        <v>2.4345592399272218</v>
      </c>
    </row>
    <row r="7" spans="1:13">
      <c r="A7" s="48">
        <v>0.7</v>
      </c>
      <c r="B7" s="47">
        <v>108999.84160145787</v>
      </c>
      <c r="C7" s="75"/>
      <c r="D7" s="47">
        <v>99723.487499999988</v>
      </c>
      <c r="E7" s="48">
        <f>B7/($C$2*A7)</f>
        <v>2.4592772783084182</v>
      </c>
      <c r="F7" s="48">
        <f>D7/($C$2*A7)</f>
        <v>2.2499822322598986</v>
      </c>
      <c r="H7" s="48">
        <v>0.7</v>
      </c>
      <c r="I7" s="48">
        <f>AVERAGE(E7,E14,E21,E114,E121,E128,E29,E36,E43,E50,E57,E64,E71,E78,E85,E92,E99,E106)</f>
        <v>2.5602569511569211</v>
      </c>
      <c r="J7" s="49">
        <f t="shared" si="0"/>
        <v>2.5662111418662112</v>
      </c>
    </row>
    <row r="9" spans="1:13" ht="13.5" thickBot="1">
      <c r="C9" s="47">
        <v>75979.8</v>
      </c>
    </row>
    <row r="10" spans="1:13" ht="39.75" thickTop="1" thickBot="1">
      <c r="A10" s="48">
        <v>0.3</v>
      </c>
      <c r="B10" s="47">
        <v>43363.518370828642</v>
      </c>
      <c r="C10" s="75" t="s">
        <v>55</v>
      </c>
      <c r="D10" s="47">
        <v>51286.364999999998</v>
      </c>
      <c r="E10" s="48">
        <f>B10/($C$9*A10)</f>
        <v>1.9024143421816784</v>
      </c>
      <c r="F10" s="48">
        <f>D10/($C$9*A10)</f>
        <v>2.25</v>
      </c>
      <c r="H10" s="52" t="s">
        <v>3</v>
      </c>
      <c r="I10" s="53" t="s">
        <v>19</v>
      </c>
      <c r="J10" s="53" t="s">
        <v>4</v>
      </c>
      <c r="K10" s="53" t="s">
        <v>16</v>
      </c>
      <c r="L10" s="53" t="s">
        <v>18</v>
      </c>
      <c r="M10" s="54" t="s">
        <v>17</v>
      </c>
    </row>
    <row r="11" spans="1:13" ht="14.25" thickTop="1" thickBot="1">
      <c r="A11" s="48">
        <v>0.4</v>
      </c>
      <c r="B11" s="47">
        <v>66529.266052267252</v>
      </c>
      <c r="C11" s="75"/>
      <c r="D11" s="47">
        <v>68381.820000000007</v>
      </c>
      <c r="E11" s="48">
        <f>B11/($C$9*A11)</f>
        <v>2.189044524079665</v>
      </c>
      <c r="F11" s="48">
        <f>D11/($C$9*A11)</f>
        <v>2.25</v>
      </c>
      <c r="H11" s="52" t="s">
        <v>73</v>
      </c>
      <c r="I11" s="53">
        <v>0.3</v>
      </c>
      <c r="J11" s="53">
        <v>0.4</v>
      </c>
      <c r="K11" s="53">
        <v>0.5</v>
      </c>
      <c r="L11" s="53">
        <v>0.55000000000000004</v>
      </c>
      <c r="M11" s="54">
        <v>0.7</v>
      </c>
    </row>
    <row r="12" spans="1:13" ht="14.25" thickTop="1" thickBot="1">
      <c r="A12" s="48">
        <v>0.5</v>
      </c>
      <c r="B12" s="47">
        <v>89695.013733705797</v>
      </c>
      <c r="C12" s="75"/>
      <c r="D12" s="47">
        <v>85477.275000000009</v>
      </c>
      <c r="E12" s="48">
        <f>B12/($C$9*A12)</f>
        <v>2.3610226332184552</v>
      </c>
      <c r="F12" s="48">
        <f>D12/($C$9*A12)</f>
        <v>2.25</v>
      </c>
      <c r="H12" s="52" t="s">
        <v>72</v>
      </c>
      <c r="I12" s="53">
        <f>MEDIAN(E3,E10,E17,E110,E117,E124,E25,E32,E39,E46,E53,E60,E67,E74,E81,E88,E95,E102)</f>
        <v>1.9225796212754864</v>
      </c>
      <c r="J12" s="53">
        <f>MEDIAN(E4,E11,E18,E111,E118,E125,E26,E33,E40,E47,E54,E61,E68,E75,E82,E89,E96,E103)</f>
        <v>2.2041684115339413</v>
      </c>
      <c r="K12" s="53">
        <f>MEDIAN(E5,E12,E19,E112,E119,E126,E27,E34,E41,E48,E55,E62,E69,E76,E83,E90,E97,E104)</f>
        <v>2.3731216856890134</v>
      </c>
      <c r="L12" s="53">
        <f>MEDIAN(E6,E13,E20,E113,E120,E127,E28,E35,E42,E49,E56,E63,E70,E77,E84,E91,E98,E105)</f>
        <v>2.4345592399272218</v>
      </c>
      <c r="M12" s="54">
        <f>MEDIAN(E7,E14,E21,E114,E121,E128,E29,E36,E43,E50,E57,E64,E71,E78,E85,E92,E99,E106)</f>
        <v>2.5662111418662112</v>
      </c>
    </row>
    <row r="13" spans="1:13" ht="13.5" thickTop="1">
      <c r="A13" s="48">
        <v>0.55000000000000004</v>
      </c>
      <c r="B13" s="47">
        <v>101277.88757442514</v>
      </c>
      <c r="C13" s="75"/>
      <c r="D13" s="47">
        <v>94025.002500000017</v>
      </c>
      <c r="E13" s="48">
        <f>B13/($C$9*A13)</f>
        <v>2.4235601274507439</v>
      </c>
      <c r="F13" s="48">
        <f>D13/($C$9*A13)</f>
        <v>2.25</v>
      </c>
    </row>
    <row r="14" spans="1:13">
      <c r="A14" s="48">
        <v>0.7</v>
      </c>
      <c r="B14" s="47">
        <v>136026.50909658</v>
      </c>
      <c r="C14" s="75"/>
      <c r="D14" s="47">
        <v>119668.185</v>
      </c>
      <c r="E14" s="48">
        <f>B14/($C$9*A14)</f>
        <v>2.557569043662733</v>
      </c>
      <c r="F14" s="48">
        <f>D14/($C$9*A14)</f>
        <v>2.25</v>
      </c>
    </row>
    <row r="16" spans="1:13">
      <c r="B16" s="50"/>
      <c r="C16" s="47">
        <v>87798.88</v>
      </c>
      <c r="D16" s="50"/>
    </row>
    <row r="17" spans="1:6">
      <c r="A17" s="48">
        <v>0.3</v>
      </c>
      <c r="B17" s="47">
        <v>54174.196600348128</v>
      </c>
      <c r="C17" s="75" t="s">
        <v>56</v>
      </c>
      <c r="D17" s="47">
        <v>59264.243999999999</v>
      </c>
      <c r="E17" s="48">
        <f>B17/($C$16*A17)</f>
        <v>2.0567535182054004</v>
      </c>
      <c r="F17" s="48">
        <f>D17/($C$16*A17)</f>
        <v>2.25</v>
      </c>
    </row>
    <row r="18" spans="1:6">
      <c r="A18" s="48">
        <v>0.4</v>
      </c>
      <c r="B18" s="47">
        <v>80943.505032232715</v>
      </c>
      <c r="C18" s="75"/>
      <c r="D18" s="47">
        <v>79018.992000000013</v>
      </c>
      <c r="E18" s="48">
        <f>B18/($C$16*A18)</f>
        <v>2.3047989060974556</v>
      </c>
      <c r="F18" s="48">
        <f>D18/($C$16*A18)</f>
        <v>2.25</v>
      </c>
    </row>
    <row r="19" spans="1:6">
      <c r="A19" s="48">
        <v>0.5</v>
      </c>
      <c r="B19" s="47">
        <v>107712.81346411729</v>
      </c>
      <c r="C19" s="75"/>
      <c r="D19" s="47">
        <v>98773.74</v>
      </c>
      <c r="E19" s="48">
        <f>B19/($C$16*A19)</f>
        <v>2.4536261388326888</v>
      </c>
      <c r="F19" s="48">
        <f>D19/($C$16*A19)</f>
        <v>2.25</v>
      </c>
    </row>
    <row r="20" spans="1:6">
      <c r="A20" s="48">
        <v>0.55000000000000004</v>
      </c>
      <c r="B20" s="47">
        <v>121097.46768005961</v>
      </c>
      <c r="C20" s="75"/>
      <c r="D20" s="47">
        <v>108651.11400000002</v>
      </c>
      <c r="E20" s="48">
        <f>B20/($C$16*A20)</f>
        <v>2.5077451325545921</v>
      </c>
      <c r="F20" s="48">
        <f>D20/($C$16*A20)</f>
        <v>2.25</v>
      </c>
    </row>
    <row r="21" spans="1:6">
      <c r="A21" s="48">
        <v>0.7</v>
      </c>
      <c r="B21" s="47">
        <v>161251.43032788669</v>
      </c>
      <c r="C21" s="75"/>
      <c r="D21" s="47">
        <v>138283.236</v>
      </c>
      <c r="E21" s="48">
        <f>B21/($C$16*A21)</f>
        <v>2.6237144048158161</v>
      </c>
      <c r="F21" s="48">
        <f>D21/($C$16*A21)</f>
        <v>2.25</v>
      </c>
    </row>
    <row r="23" spans="1:6">
      <c r="D23" s="43"/>
    </row>
    <row r="24" spans="1:6">
      <c r="C24" s="47">
        <v>67960.5</v>
      </c>
    </row>
    <row r="25" spans="1:6">
      <c r="A25" s="48">
        <v>0.3</v>
      </c>
      <c r="B25" s="47">
        <v>36028.399723051254</v>
      </c>
      <c r="C25" s="75" t="s">
        <v>57</v>
      </c>
      <c r="D25" s="47">
        <v>45873.337499999994</v>
      </c>
      <c r="E25" s="48">
        <f>B25/($C$24*A25)</f>
        <v>1.7671245170871932</v>
      </c>
      <c r="F25" s="48">
        <f>D25/($C$24*A25)</f>
        <v>2.25</v>
      </c>
    </row>
    <row r="26" spans="1:6">
      <c r="A26" s="48">
        <v>0.4</v>
      </c>
      <c r="B26" s="47">
        <v>56749.109353897729</v>
      </c>
      <c r="C26" s="75"/>
      <c r="D26" s="47">
        <v>61164.450000000004</v>
      </c>
      <c r="E26" s="48">
        <f>B26/($C$24*A26)</f>
        <v>2.0875769510928306</v>
      </c>
      <c r="F26" s="48">
        <f>D26/($C$24*A26)</f>
        <v>2.25</v>
      </c>
    </row>
    <row r="27" spans="1:6">
      <c r="A27" s="48">
        <v>0.5</v>
      </c>
      <c r="B27" s="47">
        <v>77469.818984744226</v>
      </c>
      <c r="C27" s="75"/>
      <c r="D27" s="47">
        <v>76455.5625</v>
      </c>
      <c r="E27" s="48">
        <f>B27/($C$24*A27)</f>
        <v>2.2798484114962139</v>
      </c>
      <c r="F27" s="48">
        <f>D27/($C$24*A27)</f>
        <v>2.25</v>
      </c>
    </row>
    <row r="28" spans="1:6">
      <c r="A28" s="48">
        <v>0.55000000000000004</v>
      </c>
      <c r="B28" s="47">
        <v>87830.173800167468</v>
      </c>
      <c r="C28" s="75"/>
      <c r="D28" s="47">
        <v>84101.118750000009</v>
      </c>
      <c r="E28" s="48">
        <f>B28/($C$24*A28)</f>
        <v>2.349765306188353</v>
      </c>
      <c r="F28" s="48">
        <f>D28/($C$24*A28)</f>
        <v>2.25</v>
      </c>
    </row>
    <row r="29" spans="1:6">
      <c r="A29" s="48">
        <v>0.7</v>
      </c>
      <c r="B29" s="47">
        <v>118911.23824643715</v>
      </c>
      <c r="C29" s="75"/>
      <c r="D29" s="47">
        <v>107037.78749999999</v>
      </c>
      <c r="E29" s="48">
        <f>B29/($C$24*A29)</f>
        <v>2.4995872233857934</v>
      </c>
      <c r="F29" s="48">
        <f>D29/($C$24*A29)</f>
        <v>2.25</v>
      </c>
    </row>
    <row r="31" spans="1:6">
      <c r="C31" s="47">
        <v>81552.600000000006</v>
      </c>
    </row>
    <row r="32" spans="1:6">
      <c r="A32" s="48">
        <v>0.3</v>
      </c>
      <c r="B32" s="47">
        <v>48460.859215621662</v>
      </c>
      <c r="C32" s="75" t="s">
        <v>58</v>
      </c>
      <c r="D32" s="47">
        <v>55048.005000000005</v>
      </c>
      <c r="E32" s="48">
        <f>B32/($C$31*A32)</f>
        <v>1.9807608510998487</v>
      </c>
      <c r="F32" s="48">
        <f>D32/($C$31*A32)</f>
        <v>2.25</v>
      </c>
    </row>
    <row r="33" spans="1:6">
      <c r="A33" s="48">
        <v>0.4</v>
      </c>
      <c r="B33" s="47">
        <v>73325.722010658268</v>
      </c>
      <c r="C33" s="75"/>
      <c r="D33" s="47">
        <v>73397.340000000011</v>
      </c>
      <c r="E33" s="48">
        <f>B33/($C$31*A33)</f>
        <v>2.2478045461045464</v>
      </c>
      <c r="F33" s="48">
        <f>D33/($C$31*A33)</f>
        <v>2.25</v>
      </c>
    </row>
    <row r="34" spans="1:6">
      <c r="A34" s="48">
        <v>0.5</v>
      </c>
      <c r="B34" s="47">
        <v>98190.584805694874</v>
      </c>
      <c r="C34" s="75"/>
      <c r="D34" s="47">
        <v>91746.675000000003</v>
      </c>
      <c r="E34" s="48">
        <f>B34/($C$31*A34)</f>
        <v>2.4080307631073654</v>
      </c>
      <c r="F34" s="48">
        <f>D34/($C$31*A34)</f>
        <v>2.25</v>
      </c>
    </row>
    <row r="35" spans="1:6">
      <c r="A35" s="48">
        <v>0.55000000000000004</v>
      </c>
      <c r="B35" s="47">
        <v>110623.01620321318</v>
      </c>
      <c r="C35" s="75"/>
      <c r="D35" s="47">
        <v>100921.34250000001</v>
      </c>
      <c r="E35" s="48">
        <f>B35/($C$31*A35)</f>
        <v>2.4662948420174811</v>
      </c>
      <c r="F35" s="48">
        <f>D35/($C$31*A35)</f>
        <v>2.25</v>
      </c>
    </row>
    <row r="36" spans="1:6">
      <c r="A36" s="48">
        <v>0.7</v>
      </c>
      <c r="B36" s="47">
        <v>147920.31039576812</v>
      </c>
      <c r="C36" s="75"/>
      <c r="D36" s="47">
        <v>128445.345</v>
      </c>
      <c r="E36" s="48">
        <f>B36/($C$31*A36)</f>
        <v>2.5911464396820163</v>
      </c>
      <c r="F36" s="48">
        <f>D36/($C$31*A36)</f>
        <v>2.25</v>
      </c>
    </row>
    <row r="38" spans="1:6">
      <c r="C38" s="47">
        <v>94238.56</v>
      </c>
    </row>
    <row r="39" spans="1:6">
      <c r="A39" s="48">
        <v>0.3</v>
      </c>
      <c r="B39" s="47">
        <v>60064.435074669789</v>
      </c>
      <c r="C39" s="75" t="s">
        <v>59</v>
      </c>
      <c r="D39" s="47">
        <v>63611.027999999998</v>
      </c>
      <c r="E39" s="48">
        <f>B39/($C$38*A39)</f>
        <v>2.1245526627553799</v>
      </c>
      <c r="F39" s="48">
        <f>D39/($C$38*A39)</f>
        <v>2.25</v>
      </c>
    </row>
    <row r="40" spans="1:6">
      <c r="A40" s="48">
        <v>0.4</v>
      </c>
      <c r="B40" s="47">
        <v>88797.156489389134</v>
      </c>
      <c r="C40" s="75"/>
      <c r="D40" s="47">
        <v>84814.703999999998</v>
      </c>
      <c r="E40" s="48">
        <f>B40/($C$38*A40)</f>
        <v>2.3556481680479076</v>
      </c>
      <c r="F40" s="48">
        <f>D40/($C$38*A40)</f>
        <v>2.25</v>
      </c>
    </row>
    <row r="41" spans="1:6">
      <c r="A41" s="48">
        <v>0.5</v>
      </c>
      <c r="B41" s="47">
        <v>117529.87790410843</v>
      </c>
      <c r="C41" s="75"/>
      <c r="D41" s="47">
        <v>106018.38</v>
      </c>
      <c r="E41" s="48">
        <f>B41/($C$38*A41)</f>
        <v>2.4943054712234236</v>
      </c>
      <c r="F41" s="48">
        <f>D41/($C$38*A41)</f>
        <v>2.25</v>
      </c>
    </row>
    <row r="42" spans="1:6">
      <c r="A42" s="48">
        <v>0.55000000000000004</v>
      </c>
      <c r="B42" s="47">
        <v>131896.23861146811</v>
      </c>
      <c r="C42" s="75"/>
      <c r="D42" s="47">
        <v>116620.21800000001</v>
      </c>
      <c r="E42" s="48">
        <f>B42/($C$38*A42)</f>
        <v>2.5447263087417933</v>
      </c>
      <c r="F42" s="48">
        <f>D42/($C$38*A42)</f>
        <v>2.25</v>
      </c>
    </row>
    <row r="43" spans="1:6">
      <c r="A43" s="48">
        <v>0.7</v>
      </c>
      <c r="B43" s="47">
        <v>174995.32073354709</v>
      </c>
      <c r="C43" s="75"/>
      <c r="D43" s="47">
        <v>148425.73199999999</v>
      </c>
      <c r="E43" s="48">
        <f>B43/($C$38*A43)</f>
        <v>2.6527709605668712</v>
      </c>
      <c r="F43" s="48">
        <f>D43/($C$38*A43)</f>
        <v>2.25</v>
      </c>
    </row>
    <row r="45" spans="1:6">
      <c r="C45" s="47">
        <v>78750</v>
      </c>
    </row>
    <row r="46" spans="1:6">
      <c r="A46" s="48">
        <v>0.3</v>
      </c>
      <c r="B46" s="47">
        <v>45897.34827122459</v>
      </c>
      <c r="C46" s="75" t="s">
        <v>60</v>
      </c>
      <c r="D46" s="47">
        <v>53156.25</v>
      </c>
      <c r="E46" s="48">
        <f>B46/($C$45*A46)</f>
        <v>1.9427449003692947</v>
      </c>
      <c r="F46" s="48">
        <f>D46/($C$45*A46)</f>
        <v>2.25</v>
      </c>
    </row>
    <row r="47" spans="1:6">
      <c r="A47" s="48">
        <v>0.4</v>
      </c>
      <c r="B47" s="47">
        <v>69907.707418128863</v>
      </c>
      <c r="C47" s="75"/>
      <c r="D47" s="47">
        <v>70875</v>
      </c>
      <c r="E47" s="48">
        <f>B47/($C$45*A47)</f>
        <v>2.219292298988218</v>
      </c>
      <c r="F47" s="48">
        <f>D47/($C$45*A47)</f>
        <v>2.25</v>
      </c>
    </row>
    <row r="48" spans="1:6">
      <c r="A48" s="48">
        <v>0.5</v>
      </c>
      <c r="B48" s="47">
        <v>93918.066565033121</v>
      </c>
      <c r="C48" s="75"/>
      <c r="D48" s="47">
        <v>88593.75</v>
      </c>
      <c r="E48" s="48">
        <f>B48/($C$45*A48)</f>
        <v>2.3852207381595711</v>
      </c>
      <c r="F48" s="48">
        <f>D48/($C$45*A48)</f>
        <v>2.25</v>
      </c>
    </row>
    <row r="49" spans="1:6">
      <c r="A49" s="48">
        <v>0.55000000000000004</v>
      </c>
      <c r="B49" s="47">
        <v>105923.24613848524</v>
      </c>
      <c r="C49" s="75"/>
      <c r="D49" s="47">
        <v>97453.125</v>
      </c>
      <c r="E49" s="48">
        <f>B49/($C$45*A49)</f>
        <v>2.4455583524036997</v>
      </c>
      <c r="F49" s="48">
        <f>D49/($C$45*A49)</f>
        <v>2.25</v>
      </c>
    </row>
    <row r="50" spans="1:6">
      <c r="A50" s="48">
        <v>0.7</v>
      </c>
      <c r="B50" s="47">
        <v>141938.78485884165</v>
      </c>
      <c r="C50" s="75"/>
      <c r="D50" s="47">
        <v>124031.25</v>
      </c>
      <c r="E50" s="48">
        <f>B50/($C$45*A50)</f>
        <v>2.57485324006969</v>
      </c>
      <c r="F50" s="48">
        <f>D50/($C$45*A50)</f>
        <v>2.25</v>
      </c>
    </row>
    <row r="51" spans="1:6">
      <c r="B51" s="47"/>
      <c r="D51" s="47"/>
    </row>
    <row r="52" spans="1:6">
      <c r="B52" s="47"/>
      <c r="C52" s="47">
        <v>94500</v>
      </c>
      <c r="D52" s="47"/>
    </row>
    <row r="53" spans="1:6">
      <c r="A53" s="48">
        <v>0.3</v>
      </c>
      <c r="B53" s="47">
        <v>60303.591262089205</v>
      </c>
      <c r="C53" s="75" t="s">
        <v>61</v>
      </c>
      <c r="D53" s="47">
        <v>63787.5</v>
      </c>
      <c r="E53" s="48">
        <f>B53/($C$52*A53)</f>
        <v>2.127110802895563</v>
      </c>
      <c r="F53" s="48">
        <f>D53/($C$52*A53)</f>
        <v>2.25</v>
      </c>
    </row>
    <row r="54" spans="1:6">
      <c r="A54" s="48">
        <v>0.4</v>
      </c>
      <c r="B54" s="47">
        <v>89116.031405948306</v>
      </c>
      <c r="C54" s="75"/>
      <c r="D54" s="47">
        <v>85050</v>
      </c>
      <c r="E54" s="48">
        <f>B54/($C$52*A54)</f>
        <v>2.357566968411331</v>
      </c>
      <c r="F54" s="48">
        <f>D54/($C$52*A54)</f>
        <v>2.25</v>
      </c>
    </row>
    <row r="55" spans="1:6">
      <c r="A55" s="48">
        <v>0.5</v>
      </c>
      <c r="B55" s="47">
        <v>117928.47154980747</v>
      </c>
      <c r="C55" s="75"/>
      <c r="D55" s="47">
        <v>106312.5</v>
      </c>
      <c r="E55" s="48">
        <f>B55/($C$52*A55)</f>
        <v>2.4958406677207927</v>
      </c>
      <c r="F55" s="48">
        <f>D55/($C$52*A55)</f>
        <v>2.25</v>
      </c>
    </row>
    <row r="56" spans="1:6">
      <c r="A56" s="48">
        <v>0.55000000000000004</v>
      </c>
      <c r="B56" s="47">
        <v>132334.691621737</v>
      </c>
      <c r="C56" s="75"/>
      <c r="D56" s="47">
        <v>116943.75000000001</v>
      </c>
      <c r="E56" s="48">
        <f>B56/($C$52*A56)</f>
        <v>2.5461220129242323</v>
      </c>
      <c r="F56" s="48">
        <f>D56/($C$52*A56)</f>
        <v>2.25</v>
      </c>
    </row>
    <row r="57" spans="1:6">
      <c r="A57" s="48">
        <v>0.7</v>
      </c>
      <c r="B57" s="47">
        <v>175553.35183752564</v>
      </c>
      <c r="C57" s="75"/>
      <c r="D57" s="47">
        <v>148837.5</v>
      </c>
      <c r="E57" s="48">
        <f>B57/($C$52*A57)</f>
        <v>2.65386775264589</v>
      </c>
      <c r="F57" s="48">
        <f>D57/($C$52*A57)</f>
        <v>2.25</v>
      </c>
    </row>
    <row r="58" spans="1:6">
      <c r="B58" s="47"/>
      <c r="D58" s="47"/>
    </row>
    <row r="59" spans="1:6">
      <c r="B59" s="47"/>
      <c r="C59" s="47">
        <v>109200</v>
      </c>
      <c r="D59" s="47"/>
    </row>
    <row r="60" spans="1:6">
      <c r="A60" s="48">
        <v>0.3</v>
      </c>
      <c r="B60" s="47">
        <v>73749.374817507065</v>
      </c>
      <c r="C60" s="75" t="s">
        <v>62</v>
      </c>
      <c r="D60" s="47">
        <v>73710</v>
      </c>
      <c r="E60" s="48">
        <f>B60/($C$59*A60)</f>
        <v>2.2512019175063207</v>
      </c>
      <c r="F60" s="48">
        <f>D60/($C$59*A60)</f>
        <v>2.25</v>
      </c>
    </row>
    <row r="61" spans="1:6">
      <c r="A61" s="48">
        <v>0.4</v>
      </c>
      <c r="B61" s="47">
        <v>107043.74281317217</v>
      </c>
      <c r="C61" s="75"/>
      <c r="D61" s="47">
        <v>98280</v>
      </c>
      <c r="E61" s="48">
        <f>B61/($C$59*A61)</f>
        <v>2.4506351376641979</v>
      </c>
      <c r="F61" s="48">
        <f>D61/($C$59*A61)</f>
        <v>2.25</v>
      </c>
    </row>
    <row r="62" spans="1:6">
      <c r="A62" s="48">
        <v>0.5</v>
      </c>
      <c r="B62" s="47">
        <v>140338.11080883726</v>
      </c>
      <c r="C62" s="75"/>
      <c r="D62" s="47">
        <v>122850</v>
      </c>
      <c r="E62" s="48">
        <f>B62/($C$59*A62)</f>
        <v>2.5702950697589242</v>
      </c>
      <c r="F62" s="48">
        <f>D62/($C$59*A62)</f>
        <v>2.25</v>
      </c>
    </row>
    <row r="63" spans="1:6">
      <c r="A63" s="48">
        <v>0.55000000000000004</v>
      </c>
      <c r="B63" s="47">
        <v>156985.29480666982</v>
      </c>
      <c r="C63" s="75"/>
      <c r="D63" s="47">
        <v>135135.00000000003</v>
      </c>
      <c r="E63" s="48">
        <f>B63/($C$59*A63)</f>
        <v>2.6138077723388244</v>
      </c>
      <c r="F63" s="48">
        <f>D63/($C$59*A63)</f>
        <v>2.25</v>
      </c>
    </row>
    <row r="64" spans="1:6">
      <c r="A64" s="48">
        <v>0.7</v>
      </c>
      <c r="B64" s="47">
        <v>206926.84680016729</v>
      </c>
      <c r="C64" s="75"/>
      <c r="D64" s="47">
        <v>171990</v>
      </c>
      <c r="E64" s="48">
        <f>B64/($C$59*A64)</f>
        <v>2.7070492778671809</v>
      </c>
      <c r="F64" s="48">
        <f>D64/($C$59*A64)</f>
        <v>2.25</v>
      </c>
    </row>
    <row r="66" spans="1:6">
      <c r="C66" s="47">
        <v>69460.5</v>
      </c>
    </row>
    <row r="67" spans="1:6">
      <c r="A67" s="48">
        <v>0.3</v>
      </c>
      <c r="B67" s="47">
        <v>37400.420141348812</v>
      </c>
      <c r="C67" s="75" t="s">
        <v>63</v>
      </c>
      <c r="D67" s="47">
        <v>46885.837499999994</v>
      </c>
      <c r="E67" s="48">
        <f>B67/($C$66*A67)</f>
        <v>1.7948052078206951</v>
      </c>
      <c r="F67" s="48">
        <f>D67/($C$66*A67)</f>
        <v>2.25</v>
      </c>
    </row>
    <row r="68" spans="1:6">
      <c r="A68" s="48">
        <v>0.4</v>
      </c>
      <c r="B68" s="47">
        <v>58578.469911627828</v>
      </c>
      <c r="C68" s="75"/>
      <c r="D68" s="47">
        <v>62514.450000000004</v>
      </c>
      <c r="E68" s="48">
        <f t="shared" ref="E68:E71" si="1">B68/($C$66*A68)</f>
        <v>2.1083374691957237</v>
      </c>
      <c r="F68" s="48">
        <f>D68/($C$66*A68)</f>
        <v>2.25</v>
      </c>
    </row>
    <row r="69" spans="1:6">
      <c r="A69" s="48">
        <v>0.5</v>
      </c>
      <c r="B69" s="47">
        <v>79756.519681906822</v>
      </c>
      <c r="C69" s="75"/>
      <c r="D69" s="47">
        <v>78143.0625</v>
      </c>
      <c r="E69" s="48">
        <f t="shared" si="1"/>
        <v>2.2964568260207403</v>
      </c>
      <c r="F69" s="48">
        <f>D69/($C$66*A69)</f>
        <v>2.25</v>
      </c>
    </row>
    <row r="70" spans="1:6">
      <c r="A70" s="48">
        <v>0.55000000000000004</v>
      </c>
      <c r="B70" s="47">
        <v>90345.544567046323</v>
      </c>
      <c r="C70" s="75"/>
      <c r="D70" s="47">
        <v>85957.368750000009</v>
      </c>
      <c r="E70" s="48">
        <f t="shared" si="1"/>
        <v>2.364863864866201</v>
      </c>
      <c r="F70" s="48">
        <f>D70/($C$66*A70)</f>
        <v>2.25</v>
      </c>
    </row>
    <row r="71" spans="1:6">
      <c r="A71" s="48">
        <v>0.7</v>
      </c>
      <c r="B71" s="47">
        <v>122112.6192224648</v>
      </c>
      <c r="C71" s="75"/>
      <c r="D71" s="47">
        <v>109400.28749999999</v>
      </c>
      <c r="E71" s="48">
        <f t="shared" si="1"/>
        <v>2.5114503766779022</v>
      </c>
      <c r="F71" s="48">
        <f>D71/($C$66*A71)</f>
        <v>2.25</v>
      </c>
    </row>
    <row r="72" spans="1:6">
      <c r="D72" s="47"/>
    </row>
    <row r="73" spans="1:6">
      <c r="C73" s="47">
        <v>83352.600000000006</v>
      </c>
      <c r="D73" s="47"/>
    </row>
    <row r="74" spans="1:6">
      <c r="A74" s="48">
        <v>0.3</v>
      </c>
      <c r="B74" s="47">
        <v>50107.260773615752</v>
      </c>
      <c r="C74" s="75" t="s">
        <v>64</v>
      </c>
      <c r="D74" s="47">
        <v>56263.005000000005</v>
      </c>
      <c r="E74" s="48">
        <f>B74/($C$73*A74)</f>
        <v>2.0038271461084496</v>
      </c>
      <c r="F74" s="48">
        <f>D74/($C$73*A74)</f>
        <v>2.25</v>
      </c>
    </row>
    <row r="75" spans="1:6">
      <c r="A75" s="48">
        <v>0.4</v>
      </c>
      <c r="B75" s="47">
        <v>75520.924087983731</v>
      </c>
      <c r="C75" s="75"/>
      <c r="D75" s="47">
        <v>75017.34</v>
      </c>
      <c r="E75" s="48">
        <f t="shared" ref="E75:E78" si="2">B75/($C$73*A75)</f>
        <v>2.26510403058764</v>
      </c>
      <c r="F75" s="48">
        <f>D75/($C$73*A75)</f>
        <v>2.25</v>
      </c>
    </row>
    <row r="76" spans="1:6">
      <c r="A76" s="48">
        <v>0.5</v>
      </c>
      <c r="B76" s="47">
        <v>100934.58740235167</v>
      </c>
      <c r="C76" s="75"/>
      <c r="D76" s="47">
        <v>93771.675000000003</v>
      </c>
      <c r="E76" s="48">
        <f t="shared" si="2"/>
        <v>2.421870161275153</v>
      </c>
      <c r="F76" s="48">
        <f>D76/($C$73*A76)</f>
        <v>2.25</v>
      </c>
    </row>
    <row r="77" spans="1:6">
      <c r="A77" s="48">
        <v>0.55000000000000004</v>
      </c>
      <c r="B77" s="47">
        <v>113641.41905953568</v>
      </c>
      <c r="C77" s="75"/>
      <c r="D77" s="47">
        <v>103148.84250000001</v>
      </c>
      <c r="E77" s="48">
        <f t="shared" si="2"/>
        <v>2.4788760269797039</v>
      </c>
      <c r="F77" s="48">
        <f>D77/($C$73*A77)</f>
        <v>2.25</v>
      </c>
    </row>
    <row r="78" spans="1:6">
      <c r="A78" s="48">
        <v>0.7</v>
      </c>
      <c r="B78" s="47">
        <v>151761.91403108765</v>
      </c>
      <c r="C78" s="75"/>
      <c r="D78" s="47">
        <v>131280.345</v>
      </c>
      <c r="E78" s="48">
        <f t="shared" si="2"/>
        <v>2.6010314534894561</v>
      </c>
      <c r="F78" s="48">
        <f>D78/($C$73*A78)</f>
        <v>2.25</v>
      </c>
    </row>
    <row r="80" spans="1:6">
      <c r="C80" s="47">
        <v>96318.56</v>
      </c>
    </row>
    <row r="81" spans="1:9">
      <c r="A81" s="48">
        <v>0.3</v>
      </c>
      <c r="B81" s="47">
        <v>61966.9818485211</v>
      </c>
      <c r="C81" s="75" t="s">
        <v>65</v>
      </c>
      <c r="D81" s="43">
        <v>65015.027999999998</v>
      </c>
      <c r="E81" s="48">
        <f>B81/($C$80*A81)</f>
        <v>2.1445150982503995</v>
      </c>
      <c r="F81" s="48">
        <f>D81/($C$80*A81)</f>
        <v>2.25</v>
      </c>
    </row>
    <row r="82" spans="1:9">
      <c r="A82" s="48">
        <v>0.4</v>
      </c>
      <c r="B82" s="47">
        <v>91333.885521190852</v>
      </c>
      <c r="C82" s="75"/>
      <c r="D82" s="43">
        <v>86686.703999999998</v>
      </c>
      <c r="E82" s="48">
        <f t="shared" ref="E82:E85" si="3">B82/($C$80*A82)</f>
        <v>2.3706200944343139</v>
      </c>
      <c r="F82" s="48">
        <f>D82/($C$80*A82)</f>
        <v>2.25</v>
      </c>
      <c r="G82" s="51"/>
    </row>
    <row r="83" spans="1:9">
      <c r="A83" s="48">
        <v>0.5</v>
      </c>
      <c r="B83" s="47">
        <v>120700.78919386063</v>
      </c>
      <c r="C83" s="75"/>
      <c r="D83" s="51">
        <v>108358.38</v>
      </c>
      <c r="E83" s="48">
        <f t="shared" si="3"/>
        <v>2.5062830921446633</v>
      </c>
      <c r="F83" s="48">
        <f>D83/($C$80*A83)</f>
        <v>2.25</v>
      </c>
      <c r="H83" s="51"/>
      <c r="I83" s="51"/>
    </row>
    <row r="84" spans="1:9">
      <c r="A84" s="48">
        <v>0.55000000000000004</v>
      </c>
      <c r="B84" s="47">
        <v>135384.24103019552</v>
      </c>
      <c r="C84" s="75"/>
      <c r="D84" s="51">
        <v>119194.21800000001</v>
      </c>
      <c r="E84" s="48">
        <f t="shared" si="3"/>
        <v>2.5556150913120628</v>
      </c>
      <c r="F84" s="48">
        <f>D84/($C$80*A84)</f>
        <v>2.25</v>
      </c>
    </row>
    <row r="85" spans="1:9">
      <c r="A85" s="48">
        <v>0.7</v>
      </c>
      <c r="B85">
        <v>179434.59653920011</v>
      </c>
      <c r="C85" s="75"/>
      <c r="D85" s="51">
        <v>151701.73199999999</v>
      </c>
      <c r="E85" s="48">
        <f t="shared" si="3"/>
        <v>2.6613265180993468</v>
      </c>
      <c r="F85" s="48">
        <f>D85/($C$80*A85)</f>
        <v>2.25</v>
      </c>
    </row>
    <row r="87" spans="1:9">
      <c r="C87" s="51">
        <v>61125</v>
      </c>
      <c r="D87" s="47"/>
    </row>
    <row r="88" spans="1:9">
      <c r="A88" s="48">
        <v>0.3</v>
      </c>
      <c r="B88" s="51">
        <v>29776.102406333892</v>
      </c>
      <c r="C88" s="75" t="s">
        <v>66</v>
      </c>
      <c r="D88" s="51">
        <v>41259.375</v>
      </c>
      <c r="E88" s="48">
        <f>B88/($C$87*A88)</f>
        <v>1.6237819989820801</v>
      </c>
      <c r="F88" s="48">
        <f>D88/($C$87*A88)</f>
        <v>2.25</v>
      </c>
    </row>
    <row r="89" spans="1:9">
      <c r="A89" s="48">
        <v>0.4</v>
      </c>
      <c r="B89" s="51">
        <v>48412.712931607915</v>
      </c>
      <c r="C89" s="75"/>
      <c r="D89" s="51">
        <v>55012.5</v>
      </c>
      <c r="E89" s="48">
        <f t="shared" ref="E89:E92" si="4">B89/($C$87*A89)</f>
        <v>1.9800700585524709</v>
      </c>
      <c r="F89" s="48">
        <f>D89/($C$87*A89)</f>
        <v>2.25</v>
      </c>
    </row>
    <row r="90" spans="1:9">
      <c r="A90" s="48">
        <v>0.5</v>
      </c>
      <c r="B90" s="51">
        <v>67049.323456881932</v>
      </c>
      <c r="C90" s="75"/>
      <c r="D90" s="51">
        <v>68765.625</v>
      </c>
      <c r="E90" s="48">
        <f t="shared" si="4"/>
        <v>2.1938428942947055</v>
      </c>
      <c r="F90" s="48">
        <f>D90/($C$87*A90)</f>
        <v>2.25</v>
      </c>
    </row>
    <row r="91" spans="1:9">
      <c r="A91" s="48">
        <v>0.55000000000000004</v>
      </c>
      <c r="B91" s="51">
        <v>76367.628719518951</v>
      </c>
      <c r="C91" s="75"/>
      <c r="D91" s="51">
        <v>75642.1875</v>
      </c>
      <c r="E91" s="48">
        <f t="shared" si="4"/>
        <v>2.2715784709282456</v>
      </c>
      <c r="F91" s="48">
        <f>D91/($C$87*A91)</f>
        <v>2.25</v>
      </c>
    </row>
    <row r="92" spans="1:9">
      <c r="A92" s="48">
        <v>0.7</v>
      </c>
      <c r="B92" s="51">
        <v>104322.54450743001</v>
      </c>
      <c r="C92" s="75"/>
      <c r="D92" s="51">
        <v>96271.875</v>
      </c>
      <c r="E92" s="48">
        <f t="shared" si="4"/>
        <v>2.4381547065715456</v>
      </c>
      <c r="F92" s="48">
        <f>D92/($C$87*A92)</f>
        <v>2.25</v>
      </c>
    </row>
    <row r="93" spans="1:9">
      <c r="B93" s="47"/>
    </row>
    <row r="94" spans="1:9">
      <c r="B94" s="47"/>
      <c r="C94" s="51">
        <v>73350</v>
      </c>
    </row>
    <row r="95" spans="1:9">
      <c r="A95" s="48">
        <v>0.3</v>
      </c>
      <c r="B95" s="51">
        <v>40958.099632956699</v>
      </c>
      <c r="C95" s="75" t="s">
        <v>67</v>
      </c>
      <c r="D95" s="51">
        <v>49511.25</v>
      </c>
      <c r="E95" s="48">
        <f>B95/($C$94*A95)</f>
        <v>1.8613087767760372</v>
      </c>
      <c r="F95" s="48">
        <f>D95/($C$94*A95)</f>
        <v>2.25</v>
      </c>
    </row>
    <row r="96" spans="1:9">
      <c r="A96" s="48">
        <v>0.4</v>
      </c>
      <c r="B96" s="51">
        <v>63322.042567105018</v>
      </c>
      <c r="C96" s="75"/>
      <c r="D96" s="51">
        <v>66015</v>
      </c>
      <c r="E96" s="48">
        <f t="shared" ref="E96:E99" si="5">B96/($C$94*A96)</f>
        <v>2.1582154930846973</v>
      </c>
      <c r="F96" s="48">
        <f>D96/($C$94*A96)</f>
        <v>2.25</v>
      </c>
    </row>
    <row r="97" spans="1:6">
      <c r="A97" s="48">
        <v>0.5</v>
      </c>
      <c r="B97" s="51">
        <v>85685.985501253293</v>
      </c>
      <c r="C97" s="75"/>
      <c r="D97" s="51">
        <v>82518.75</v>
      </c>
      <c r="E97" s="48">
        <f t="shared" si="5"/>
        <v>2.3363595228698921</v>
      </c>
      <c r="F97" s="48">
        <f>D97/($C$94*A97)</f>
        <v>2.25</v>
      </c>
    </row>
    <row r="98" spans="1:6">
      <c r="A98" s="48">
        <v>0.55000000000000004</v>
      </c>
      <c r="B98" s="51">
        <v>96867.95696832746</v>
      </c>
      <c r="C98" s="75"/>
      <c r="D98" s="51">
        <v>90770.625</v>
      </c>
      <c r="E98" s="48">
        <f t="shared" si="5"/>
        <v>2.4011391700645093</v>
      </c>
      <c r="F98" s="48">
        <f>D98/($C$94*A98)</f>
        <v>2.25</v>
      </c>
    </row>
    <row r="99" spans="1:6">
      <c r="A99" s="48">
        <v>0.7</v>
      </c>
      <c r="B99" s="51">
        <v>130413.87136954989</v>
      </c>
      <c r="C99" s="75"/>
      <c r="D99" s="51">
        <v>115526.25</v>
      </c>
      <c r="E99" s="48">
        <f t="shared" si="5"/>
        <v>2.5399526997672583</v>
      </c>
      <c r="F99" s="48">
        <f>D99/($C$94*A99)</f>
        <v>2.25</v>
      </c>
    </row>
    <row r="100" spans="1:6">
      <c r="B100" s="47"/>
    </row>
    <row r="101" spans="1:6">
      <c r="B101" s="47"/>
      <c r="C101" s="51">
        <v>84760</v>
      </c>
    </row>
    <row r="102" spans="1:6">
      <c r="A102" s="48">
        <v>0.3</v>
      </c>
      <c r="B102" s="51">
        <v>51394.581782995156</v>
      </c>
      <c r="C102" s="75" t="s">
        <v>68</v>
      </c>
      <c r="D102" s="51">
        <v>57213</v>
      </c>
      <c r="E102" s="48">
        <f>B102/($C$101*A102)</f>
        <v>2.0211806584471903</v>
      </c>
      <c r="F102" s="48">
        <f>D102/($C$101*A102)</f>
        <v>2.25</v>
      </c>
    </row>
    <row r="103" spans="1:6">
      <c r="A103" s="48">
        <v>0.4</v>
      </c>
      <c r="B103" s="51">
        <v>77237.352100489574</v>
      </c>
      <c r="C103" s="75"/>
      <c r="D103" s="51">
        <v>76284</v>
      </c>
      <c r="E103" s="48">
        <f t="shared" ref="E103:E106" si="6">B103/($C$101*A103)</f>
        <v>2.2781191629450674</v>
      </c>
      <c r="F103" s="48">
        <f>D103/($C$101*A103)</f>
        <v>2.25</v>
      </c>
    </row>
    <row r="104" spans="1:6">
      <c r="A104" s="48">
        <v>0.5</v>
      </c>
      <c r="B104" s="51">
        <v>103080.12241798405</v>
      </c>
      <c r="C104" s="75"/>
      <c r="D104" s="51">
        <v>95355</v>
      </c>
      <c r="E104" s="48">
        <f t="shared" si="6"/>
        <v>2.4322822656437952</v>
      </c>
      <c r="F104" s="48">
        <f>D104/($C$101*A104)</f>
        <v>2.25</v>
      </c>
    </row>
    <row r="105" spans="1:6">
      <c r="A105" s="48">
        <v>0.55000000000000004</v>
      </c>
      <c r="B105" s="51">
        <v>116001.50757673127</v>
      </c>
      <c r="C105" s="75"/>
      <c r="D105" s="51">
        <v>104890.50000000001</v>
      </c>
      <c r="E105" s="48">
        <f t="shared" si="6"/>
        <v>2.4883415757160594</v>
      </c>
      <c r="F105" s="48">
        <f>D105/($C$101*A105)</f>
        <v>2.25</v>
      </c>
    </row>
    <row r="106" spans="1:6">
      <c r="A106" s="48">
        <v>0.7</v>
      </c>
      <c r="B106" s="51">
        <v>154765.66305297293</v>
      </c>
      <c r="C106" s="75"/>
      <c r="D106" s="51">
        <v>133496.99999999997</v>
      </c>
      <c r="E106" s="48">
        <f t="shared" si="6"/>
        <v>2.6084686687280549</v>
      </c>
      <c r="F106" s="48">
        <f>D106/($C$101*A106)</f>
        <v>2.25</v>
      </c>
    </row>
    <row r="109" spans="1:6">
      <c r="C109" s="47">
        <v>54734.25</v>
      </c>
    </row>
    <row r="110" spans="1:6">
      <c r="A110" s="48">
        <v>0.3</v>
      </c>
      <c r="B110" s="47">
        <v>23930.623671705122</v>
      </c>
      <c r="C110" s="75" t="s">
        <v>69</v>
      </c>
      <c r="D110" s="47">
        <v>36945.618750000001</v>
      </c>
      <c r="E110" s="48">
        <f>B110/($C$109*A110)</f>
        <v>1.4573826365091405</v>
      </c>
      <c r="F110" s="48">
        <f>D110/($C$109*A110)</f>
        <v>2.2500000000000004</v>
      </c>
    </row>
    <row r="111" spans="1:6">
      <c r="A111" s="48">
        <v>0.4</v>
      </c>
      <c r="B111" s="47">
        <v>40618.741285436219</v>
      </c>
      <c r="C111" s="75"/>
      <c r="D111" s="47">
        <v>49260.825000000004</v>
      </c>
      <c r="E111" s="48">
        <f>B111/($C$109*A111)</f>
        <v>1.8552707530219295</v>
      </c>
      <c r="F111" s="48">
        <f>D111/($C$109*A111)</f>
        <v>2.25</v>
      </c>
    </row>
    <row r="112" spans="1:6">
      <c r="A112" s="48">
        <v>0.5</v>
      </c>
      <c r="B112" s="47">
        <v>57306.858899167317</v>
      </c>
      <c r="C112" s="75"/>
      <c r="D112" s="47">
        <v>61576.03125</v>
      </c>
      <c r="E112" s="48">
        <f>B112/($C$109*A112)</f>
        <v>2.0940036229296033</v>
      </c>
      <c r="F112" s="48">
        <f>D112/($C$109*A112)</f>
        <v>2.25</v>
      </c>
    </row>
    <row r="113" spans="1:6">
      <c r="A113" s="48">
        <v>0.55000000000000004</v>
      </c>
      <c r="B113" s="47">
        <v>65650.91770603288</v>
      </c>
      <c r="C113" s="75"/>
      <c r="D113" s="47">
        <v>67733.634375000009</v>
      </c>
      <c r="E113" s="48">
        <f>B113/($C$109*A113)</f>
        <v>2.1808155756233032</v>
      </c>
      <c r="F113" s="48">
        <f>D113/($C$109*A113)</f>
        <v>2.25</v>
      </c>
    </row>
    <row r="114" spans="1:6">
      <c r="A114" s="48">
        <v>0.7</v>
      </c>
      <c r="B114" s="47">
        <v>90683.094126629512</v>
      </c>
      <c r="C114" s="75"/>
      <c r="D114" s="47">
        <v>86206.443749999991</v>
      </c>
      <c r="E114" s="48">
        <f>B114/($C$109*A114)</f>
        <v>2.3668411885383733</v>
      </c>
      <c r="F114" s="48">
        <f>D114/($C$109*A114)</f>
        <v>2.25</v>
      </c>
    </row>
    <row r="115" spans="1:6">
      <c r="B115" s="43"/>
      <c r="C115" s="43"/>
      <c r="D115" s="43"/>
    </row>
    <row r="116" spans="1:6">
      <c r="B116" s="43"/>
      <c r="C116" s="47">
        <v>65681.100000000006</v>
      </c>
      <c r="D116" s="43"/>
    </row>
    <row r="117" spans="1:6">
      <c r="A117" s="48">
        <v>0.3</v>
      </c>
      <c r="B117" s="47">
        <v>33943.493149840251</v>
      </c>
      <c r="C117" s="75" t="s">
        <v>70</v>
      </c>
      <c r="D117" s="47">
        <v>44334.742500000008</v>
      </c>
      <c r="E117" s="48">
        <f>B117/($C$116*A117)</f>
        <v>1.7226413255279549</v>
      </c>
      <c r="F117" s="48">
        <f>D117/($C$116*A117)</f>
        <v>2.25</v>
      </c>
    </row>
    <row r="118" spans="1:6">
      <c r="A118" s="48">
        <v>0.4</v>
      </c>
      <c r="B118" s="47">
        <v>53969.23392294973</v>
      </c>
      <c r="C118" s="75"/>
      <c r="D118" s="47">
        <v>59112.990000000005</v>
      </c>
      <c r="E118" s="48">
        <f>B118/($C$116*A118)</f>
        <v>2.0542147559552797</v>
      </c>
      <c r="F118" s="48">
        <f>D118/($C$116*A118)</f>
        <v>2.25</v>
      </c>
    </row>
    <row r="119" spans="1:6">
      <c r="A119" s="48">
        <v>0.5</v>
      </c>
      <c r="B119" s="47">
        <v>73994.974696059202</v>
      </c>
      <c r="C119" s="75"/>
      <c r="D119" s="47">
        <v>73891.237500000003</v>
      </c>
      <c r="E119" s="48">
        <f>B119/($C$116*A119)</f>
        <v>2.2531588142116741</v>
      </c>
      <c r="F119" s="48">
        <f>D119/($C$116*A119)</f>
        <v>2.25</v>
      </c>
    </row>
    <row r="120" spans="1:6">
      <c r="A120" s="48">
        <v>0.55000000000000004</v>
      </c>
      <c r="B120" s="47">
        <v>84007.845082613989</v>
      </c>
      <c r="C120" s="75"/>
      <c r="D120" s="47">
        <v>81280.361250000002</v>
      </c>
      <c r="E120" s="48">
        <f>B120/($C$116*A120)</f>
        <v>2.3255021081230915</v>
      </c>
      <c r="F120" s="48">
        <f>D120/($C$116*A120)</f>
        <v>2.25</v>
      </c>
    </row>
    <row r="121" spans="1:6">
      <c r="A121" s="48">
        <v>0.7</v>
      </c>
      <c r="B121" s="47">
        <v>114046.45624227815</v>
      </c>
      <c r="C121" s="75"/>
      <c r="D121" s="47">
        <v>103447.73250000001</v>
      </c>
      <c r="E121" s="48">
        <f>B121/($C$116*A121)</f>
        <v>2.4805234522189821</v>
      </c>
      <c r="F121" s="48">
        <f>D121/($C$116*A121)</f>
        <v>2.25</v>
      </c>
    </row>
    <row r="122" spans="1:6">
      <c r="B122" s="43"/>
      <c r="C122" s="43"/>
      <c r="D122" s="43"/>
    </row>
    <row r="123" spans="1:6">
      <c r="B123" s="43"/>
      <c r="C123" s="47">
        <v>75898.16</v>
      </c>
      <c r="D123" s="43"/>
    </row>
    <row r="124" spans="1:6">
      <c r="A124" s="48">
        <v>0.3</v>
      </c>
      <c r="B124" s="47">
        <v>43288.839709812863</v>
      </c>
      <c r="C124" s="75" t="s">
        <v>71</v>
      </c>
      <c r="D124" s="47">
        <v>51231.258000000002</v>
      </c>
      <c r="E124" s="48">
        <f>B124/($C$123*A124)</f>
        <v>1.9011809030158686</v>
      </c>
      <c r="F124" s="48">
        <f>D124/($C$123*A124)</f>
        <v>2.25</v>
      </c>
    </row>
    <row r="125" spans="1:6">
      <c r="A125" s="48">
        <v>0.4</v>
      </c>
      <c r="B125" s="47">
        <v>66429.696002913246</v>
      </c>
      <c r="C125" s="75"/>
      <c r="D125" s="47">
        <v>68308.344000000012</v>
      </c>
      <c r="E125" s="48">
        <f>B125/($C$123*A125)</f>
        <v>2.1881194485779774</v>
      </c>
      <c r="F125" s="48">
        <f>D125/($C$123*A125)</f>
        <v>2.25</v>
      </c>
    </row>
    <row r="126" spans="1:6">
      <c r="A126" s="48">
        <v>0.5</v>
      </c>
      <c r="B126" s="47">
        <v>89570.552296013571</v>
      </c>
      <c r="C126" s="75"/>
      <c r="D126" s="47">
        <v>85385.430000000008</v>
      </c>
      <c r="E126" s="48">
        <f>B126/($C$123*A126)</f>
        <v>2.3602825759152415</v>
      </c>
      <c r="F126" s="48">
        <f>D126/($C$123*A126)</f>
        <v>2.25</v>
      </c>
    </row>
    <row r="127" spans="1:6">
      <c r="A127" s="48">
        <v>0.55000000000000004</v>
      </c>
      <c r="B127" s="47">
        <v>101140.98044256376</v>
      </c>
      <c r="C127" s="75"/>
      <c r="D127" s="47">
        <v>93923.973000000013</v>
      </c>
      <c r="E127" s="48">
        <f>B127/($C$123*A127)</f>
        <v>2.4228873494924286</v>
      </c>
      <c r="F127" s="48">
        <f>D127/($C$123*A127)</f>
        <v>2.25</v>
      </c>
    </row>
    <row r="128" spans="1:6">
      <c r="A128" s="48">
        <v>0.7</v>
      </c>
      <c r="B128" s="47">
        <v>135852.26488221428</v>
      </c>
      <c r="C128" s="75"/>
      <c r="D128" s="47">
        <v>119539.602</v>
      </c>
      <c r="E128" s="48">
        <f>B128/($C$123*A128)</f>
        <v>2.5570404357292587</v>
      </c>
      <c r="F128" s="48">
        <f>D128/($C$123*A128)</f>
        <v>2.25</v>
      </c>
    </row>
  </sheetData>
  <mergeCells count="18">
    <mergeCell ref="C124:C128"/>
    <mergeCell ref="C46:C50"/>
    <mergeCell ref="C53:C57"/>
    <mergeCell ref="C60:C64"/>
    <mergeCell ref="C67:C71"/>
    <mergeCell ref="C74:C78"/>
    <mergeCell ref="C81:C85"/>
    <mergeCell ref="C88:C92"/>
    <mergeCell ref="C95:C99"/>
    <mergeCell ref="C102:C106"/>
    <mergeCell ref="C110:C114"/>
    <mergeCell ref="C117:C121"/>
    <mergeCell ref="C39:C43"/>
    <mergeCell ref="C3:C7"/>
    <mergeCell ref="C10:C14"/>
    <mergeCell ref="C17:C21"/>
    <mergeCell ref="C25:C29"/>
    <mergeCell ref="C32:C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Region 1</vt:lpstr>
      <vt:lpstr>Region 2</vt:lpstr>
      <vt:lpstr>Region 3</vt:lpstr>
      <vt:lpstr>Region 4</vt:lpstr>
      <vt:lpstr>Region 5</vt:lpstr>
      <vt:lpstr>Region 6</vt:lpstr>
      <vt:lpstr>Limits</vt:lpstr>
      <vt:lpstr>Factors</vt:lpstr>
      <vt:lpstr>'Region 1'!Print_Area</vt:lpstr>
      <vt:lpstr>'Region 2'!Print_Area</vt:lpstr>
      <vt:lpstr>'Region 3'!Print_Area</vt:lpstr>
      <vt:lpstr>'Region 4'!Print_Area</vt:lpstr>
      <vt:lpstr>'Region 5'!Print_Area</vt:lpstr>
      <vt:lpstr>'Region 6'!Print_Area</vt:lpstr>
    </vt:vector>
  </TitlesOfParts>
  <Company>DCA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jwiggins</dc:creator>
  <cp:lastModifiedBy>Henderson, Keith</cp:lastModifiedBy>
  <cp:lastPrinted>2014-10-22T19:15:20Z</cp:lastPrinted>
  <dcterms:created xsi:type="dcterms:W3CDTF">2002-07-29T17:37:58Z</dcterms:created>
  <dcterms:modified xsi:type="dcterms:W3CDTF">2015-05-08T15:23:29Z</dcterms:modified>
</cp:coreProperties>
</file>