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1.xml" ContentType="application/vnd.ms-excel.control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onj-my.sharepoint.com/personal/christopher_wheeler_dca_nj_gov/Documents/LGS Research/"/>
    </mc:Choice>
  </mc:AlternateContent>
  <xr:revisionPtr revIDLastSave="76" documentId="8_{1E4FF224-CF51-42A9-AB97-5A69B56C96BA}" xr6:coauthVersionLast="47" xr6:coauthVersionMax="47" xr10:uidLastSave="{A870AAE8-F87F-4D09-BAFC-6F06D4859D22}"/>
  <bookViews>
    <workbookView xWindow="-108" yWindow="-108" windowWidth="23256" windowHeight="12456" xr2:uid="{110D9AC8-19F1-48EF-8411-F2DB684AE6EA}"/>
  </bookViews>
  <sheets>
    <sheet name="PILOT Viewer" sheetId="4" r:id="rId1"/>
    <sheet name="Summary By Town" sheetId="2" r:id="rId2"/>
    <sheet name="Raw Data from UFBs" sheetId="1" r:id="rId3"/>
    <sheet name="Community Classifications" sheetId="3" r:id="rId4"/>
  </sheets>
  <definedNames>
    <definedName name="_xlnm._FilterDatabase" localSheetId="0" hidden="1">'PILOT Viewer'!$AP$6:$AU$569</definedName>
    <definedName name="_xlnm._FilterDatabase" localSheetId="2" hidden="1">'Raw Data from UFBs'!$D$2:$E$2878</definedName>
    <definedName name="_xlnm._FilterDatabase" localSheetId="1" hidden="1">'Summary By Town'!$A$3:$AS$567</definedName>
    <definedName name="_xlnm.Print_Area" localSheetId="3">'Community Classifications'!$A$1:$A$8</definedName>
    <definedName name="_xlnm.Print_Area" localSheetId="0">'PILOT Viewer'!$A$1:$V$33</definedName>
    <definedName name="_xlnm.Print_Area" localSheetId="2">'Raw Data from UFBs'!$A$1:$K$2</definedName>
    <definedName name="_xlnm.Print_Titles" localSheetId="0">'PILOT Viewer'!$A:$A</definedName>
    <definedName name="_xlnm.Print_Titles" localSheetId="2">'Raw Data from UFBs'!$1:$2</definedName>
    <definedName name="_xlnm.Print_Titles" localSheetId="1">'Summary By Town'!$A:$C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4" l="1"/>
  <c r="Y5" i="2"/>
  <c r="AC567" i="2"/>
  <c r="AD567" i="2" s="1"/>
  <c r="AB567" i="2"/>
  <c r="AA567" i="2"/>
  <c r="Y567" i="2"/>
  <c r="Z567" i="2" s="1"/>
  <c r="X567" i="2"/>
  <c r="W567" i="2"/>
  <c r="U567" i="2"/>
  <c r="V567" i="2" s="1"/>
  <c r="T567" i="2"/>
  <c r="S567" i="2"/>
  <c r="Q567" i="2"/>
  <c r="R567" i="2" s="1"/>
  <c r="P567" i="2"/>
  <c r="O567" i="2"/>
  <c r="AC566" i="2"/>
  <c r="AD566" i="2" s="1"/>
  <c r="AB566" i="2"/>
  <c r="AA566" i="2"/>
  <c r="Y566" i="2"/>
  <c r="Z566" i="2" s="1"/>
  <c r="X566" i="2"/>
  <c r="W566" i="2"/>
  <c r="U566" i="2"/>
  <c r="V566" i="2" s="1"/>
  <c r="T566" i="2"/>
  <c r="S566" i="2"/>
  <c r="Q566" i="2"/>
  <c r="R566" i="2" s="1"/>
  <c r="P566" i="2"/>
  <c r="O566" i="2"/>
  <c r="AC565" i="2"/>
  <c r="AD565" i="2" s="1"/>
  <c r="AB565" i="2"/>
  <c r="AA565" i="2"/>
  <c r="Y565" i="2"/>
  <c r="Z565" i="2" s="1"/>
  <c r="X565" i="2"/>
  <c r="W565" i="2"/>
  <c r="U565" i="2"/>
  <c r="V565" i="2" s="1"/>
  <c r="T565" i="2"/>
  <c r="S565" i="2"/>
  <c r="Q565" i="2"/>
  <c r="R565" i="2" s="1"/>
  <c r="P565" i="2"/>
  <c r="O565" i="2"/>
  <c r="AC564" i="2"/>
  <c r="AD564" i="2" s="1"/>
  <c r="AB564" i="2"/>
  <c r="AA564" i="2"/>
  <c r="Y564" i="2"/>
  <c r="Z564" i="2" s="1"/>
  <c r="X564" i="2"/>
  <c r="W564" i="2"/>
  <c r="U564" i="2"/>
  <c r="V564" i="2" s="1"/>
  <c r="T564" i="2"/>
  <c r="S564" i="2"/>
  <c r="Q564" i="2"/>
  <c r="R564" i="2" s="1"/>
  <c r="P564" i="2"/>
  <c r="O564" i="2"/>
  <c r="AC563" i="2"/>
  <c r="AD563" i="2" s="1"/>
  <c r="AB563" i="2"/>
  <c r="AA563" i="2"/>
  <c r="Y563" i="2"/>
  <c r="Z563" i="2" s="1"/>
  <c r="X563" i="2"/>
  <c r="W563" i="2"/>
  <c r="U563" i="2"/>
  <c r="V563" i="2" s="1"/>
  <c r="T563" i="2"/>
  <c r="S563" i="2"/>
  <c r="Q563" i="2"/>
  <c r="R563" i="2" s="1"/>
  <c r="P563" i="2"/>
  <c r="O563" i="2"/>
  <c r="AC562" i="2"/>
  <c r="AD562" i="2" s="1"/>
  <c r="AB562" i="2"/>
  <c r="AA562" i="2"/>
  <c r="Y562" i="2"/>
  <c r="Z562" i="2" s="1"/>
  <c r="X562" i="2"/>
  <c r="W562" i="2"/>
  <c r="U562" i="2"/>
  <c r="V562" i="2" s="1"/>
  <c r="T562" i="2"/>
  <c r="S562" i="2"/>
  <c r="Q562" i="2"/>
  <c r="R562" i="2" s="1"/>
  <c r="P562" i="2"/>
  <c r="O562" i="2"/>
  <c r="AC561" i="2"/>
  <c r="AD561" i="2" s="1"/>
  <c r="AB561" i="2"/>
  <c r="AA561" i="2"/>
  <c r="Y561" i="2"/>
  <c r="Z561" i="2" s="1"/>
  <c r="X561" i="2"/>
  <c r="W561" i="2"/>
  <c r="U561" i="2"/>
  <c r="V561" i="2" s="1"/>
  <c r="T561" i="2"/>
  <c r="S561" i="2"/>
  <c r="Q561" i="2"/>
  <c r="R561" i="2" s="1"/>
  <c r="P561" i="2"/>
  <c r="O561" i="2"/>
  <c r="AC560" i="2"/>
  <c r="AD560" i="2" s="1"/>
  <c r="AB560" i="2"/>
  <c r="AA560" i="2"/>
  <c r="Y560" i="2"/>
  <c r="Z560" i="2" s="1"/>
  <c r="X560" i="2"/>
  <c r="W560" i="2"/>
  <c r="U560" i="2"/>
  <c r="V560" i="2" s="1"/>
  <c r="T560" i="2"/>
  <c r="S560" i="2"/>
  <c r="Q560" i="2"/>
  <c r="R560" i="2" s="1"/>
  <c r="P560" i="2"/>
  <c r="O560" i="2"/>
  <c r="AC559" i="2"/>
  <c r="AD559" i="2" s="1"/>
  <c r="AB559" i="2"/>
  <c r="AA559" i="2"/>
  <c r="Y559" i="2"/>
  <c r="Z559" i="2" s="1"/>
  <c r="X559" i="2"/>
  <c r="W559" i="2"/>
  <c r="U559" i="2"/>
  <c r="V559" i="2" s="1"/>
  <c r="T559" i="2"/>
  <c r="S559" i="2"/>
  <c r="Q559" i="2"/>
  <c r="R559" i="2" s="1"/>
  <c r="P559" i="2"/>
  <c r="O559" i="2"/>
  <c r="AC558" i="2"/>
  <c r="AD558" i="2" s="1"/>
  <c r="AB558" i="2"/>
  <c r="AA558" i="2"/>
  <c r="Y558" i="2"/>
  <c r="Z558" i="2" s="1"/>
  <c r="X558" i="2"/>
  <c r="W558" i="2"/>
  <c r="U558" i="2"/>
  <c r="V558" i="2" s="1"/>
  <c r="T558" i="2"/>
  <c r="S558" i="2"/>
  <c r="Q558" i="2"/>
  <c r="R558" i="2" s="1"/>
  <c r="P558" i="2"/>
  <c r="O558" i="2"/>
  <c r="AC557" i="2"/>
  <c r="AB557" i="2"/>
  <c r="AA557" i="2"/>
  <c r="Y557" i="2"/>
  <c r="X557" i="2"/>
  <c r="W557" i="2"/>
  <c r="U557" i="2"/>
  <c r="T557" i="2"/>
  <c r="S557" i="2"/>
  <c r="Q557" i="2"/>
  <c r="P557" i="2"/>
  <c r="O557" i="2"/>
  <c r="AC556" i="2"/>
  <c r="AB556" i="2"/>
  <c r="AA556" i="2"/>
  <c r="Y556" i="2"/>
  <c r="X556" i="2"/>
  <c r="W556" i="2"/>
  <c r="U556" i="2"/>
  <c r="T556" i="2"/>
  <c r="S556" i="2"/>
  <c r="Q556" i="2"/>
  <c r="P556" i="2"/>
  <c r="O556" i="2"/>
  <c r="AC555" i="2"/>
  <c r="AD555" i="2" s="1"/>
  <c r="AB555" i="2"/>
  <c r="AA555" i="2"/>
  <c r="Y555" i="2"/>
  <c r="Z555" i="2" s="1"/>
  <c r="X555" i="2"/>
  <c r="W555" i="2"/>
  <c r="U555" i="2"/>
  <c r="V555" i="2" s="1"/>
  <c r="T555" i="2"/>
  <c r="S555" i="2"/>
  <c r="Q555" i="2"/>
  <c r="R555" i="2" s="1"/>
  <c r="P555" i="2"/>
  <c r="O555" i="2"/>
  <c r="AC554" i="2"/>
  <c r="AD554" i="2" s="1"/>
  <c r="AB554" i="2"/>
  <c r="AA554" i="2"/>
  <c r="Y554" i="2"/>
  <c r="Z554" i="2" s="1"/>
  <c r="X554" i="2"/>
  <c r="W554" i="2"/>
  <c r="U554" i="2"/>
  <c r="V554" i="2" s="1"/>
  <c r="T554" i="2"/>
  <c r="S554" i="2"/>
  <c r="Q554" i="2"/>
  <c r="R554" i="2" s="1"/>
  <c r="P554" i="2"/>
  <c r="O554" i="2"/>
  <c r="AC553" i="2"/>
  <c r="AD553" i="2" s="1"/>
  <c r="AB553" i="2"/>
  <c r="AA553" i="2"/>
  <c r="Y553" i="2"/>
  <c r="Z553" i="2" s="1"/>
  <c r="X553" i="2"/>
  <c r="W553" i="2"/>
  <c r="U553" i="2"/>
  <c r="V553" i="2" s="1"/>
  <c r="T553" i="2"/>
  <c r="S553" i="2"/>
  <c r="Q553" i="2"/>
  <c r="R553" i="2" s="1"/>
  <c r="P553" i="2"/>
  <c r="O553" i="2"/>
  <c r="AC552" i="2"/>
  <c r="AD552" i="2" s="1"/>
  <c r="AB552" i="2"/>
  <c r="AA552" i="2"/>
  <c r="Y552" i="2"/>
  <c r="Z552" i="2" s="1"/>
  <c r="X552" i="2"/>
  <c r="W552" i="2"/>
  <c r="U552" i="2"/>
  <c r="V552" i="2" s="1"/>
  <c r="T552" i="2"/>
  <c r="S552" i="2"/>
  <c r="Q552" i="2"/>
  <c r="R552" i="2" s="1"/>
  <c r="P552" i="2"/>
  <c r="O552" i="2"/>
  <c r="AC551" i="2"/>
  <c r="AD551" i="2" s="1"/>
  <c r="AB551" i="2"/>
  <c r="AA551" i="2"/>
  <c r="Y551" i="2"/>
  <c r="Z551" i="2" s="1"/>
  <c r="X551" i="2"/>
  <c r="W551" i="2"/>
  <c r="U551" i="2"/>
  <c r="V551" i="2" s="1"/>
  <c r="T551" i="2"/>
  <c r="S551" i="2"/>
  <c r="Q551" i="2"/>
  <c r="R551" i="2" s="1"/>
  <c r="P551" i="2"/>
  <c r="O551" i="2"/>
  <c r="AC550" i="2"/>
  <c r="AD550" i="2" s="1"/>
  <c r="AB550" i="2"/>
  <c r="AA550" i="2"/>
  <c r="Y550" i="2"/>
  <c r="Z550" i="2" s="1"/>
  <c r="X550" i="2"/>
  <c r="W550" i="2"/>
  <c r="U550" i="2"/>
  <c r="V550" i="2" s="1"/>
  <c r="T550" i="2"/>
  <c r="S550" i="2"/>
  <c r="Q550" i="2"/>
  <c r="R550" i="2" s="1"/>
  <c r="P550" i="2"/>
  <c r="O550" i="2"/>
  <c r="AC549" i="2"/>
  <c r="AD549" i="2" s="1"/>
  <c r="AB549" i="2"/>
  <c r="AA549" i="2"/>
  <c r="Y549" i="2"/>
  <c r="Z549" i="2" s="1"/>
  <c r="X549" i="2"/>
  <c r="W549" i="2"/>
  <c r="U549" i="2"/>
  <c r="V549" i="2" s="1"/>
  <c r="T549" i="2"/>
  <c r="S549" i="2"/>
  <c r="Q549" i="2"/>
  <c r="R549" i="2" s="1"/>
  <c r="P549" i="2"/>
  <c r="O549" i="2"/>
  <c r="AC548" i="2"/>
  <c r="AD548" i="2" s="1"/>
  <c r="AB548" i="2"/>
  <c r="AA548" i="2"/>
  <c r="Y548" i="2"/>
  <c r="Z548" i="2" s="1"/>
  <c r="X548" i="2"/>
  <c r="W548" i="2"/>
  <c r="U548" i="2"/>
  <c r="V548" i="2" s="1"/>
  <c r="T548" i="2"/>
  <c r="S548" i="2"/>
  <c r="Q548" i="2"/>
  <c r="R548" i="2" s="1"/>
  <c r="P548" i="2"/>
  <c r="O548" i="2"/>
  <c r="AC547" i="2"/>
  <c r="AD547" i="2" s="1"/>
  <c r="AB547" i="2"/>
  <c r="AA547" i="2"/>
  <c r="Y547" i="2"/>
  <c r="Z547" i="2" s="1"/>
  <c r="X547" i="2"/>
  <c r="W547" i="2"/>
  <c r="U547" i="2"/>
  <c r="V547" i="2" s="1"/>
  <c r="T547" i="2"/>
  <c r="S547" i="2"/>
  <c r="Q547" i="2"/>
  <c r="R547" i="2" s="1"/>
  <c r="P547" i="2"/>
  <c r="O547" i="2"/>
  <c r="AC546" i="2"/>
  <c r="AD546" i="2" s="1"/>
  <c r="AB546" i="2"/>
  <c r="AA546" i="2"/>
  <c r="Y546" i="2"/>
  <c r="X546" i="2"/>
  <c r="W546" i="2"/>
  <c r="U546" i="2"/>
  <c r="T546" i="2"/>
  <c r="S546" i="2"/>
  <c r="Q546" i="2"/>
  <c r="R546" i="2" s="1"/>
  <c r="P546" i="2"/>
  <c r="O546" i="2"/>
  <c r="AC545" i="2"/>
  <c r="AB545" i="2"/>
  <c r="AA545" i="2"/>
  <c r="Y545" i="2"/>
  <c r="X545" i="2"/>
  <c r="W545" i="2"/>
  <c r="U545" i="2"/>
  <c r="T545" i="2"/>
  <c r="S545" i="2"/>
  <c r="Q545" i="2"/>
  <c r="P545" i="2"/>
  <c r="O545" i="2"/>
  <c r="AC544" i="2"/>
  <c r="AB544" i="2"/>
  <c r="AA544" i="2"/>
  <c r="Y544" i="2"/>
  <c r="X544" i="2"/>
  <c r="W544" i="2"/>
  <c r="U544" i="2"/>
  <c r="T544" i="2"/>
  <c r="S544" i="2"/>
  <c r="Q544" i="2"/>
  <c r="P544" i="2"/>
  <c r="O544" i="2"/>
  <c r="AC543" i="2"/>
  <c r="AD543" i="2" s="1"/>
  <c r="AB543" i="2"/>
  <c r="AA543" i="2"/>
  <c r="Y543" i="2"/>
  <c r="Z543" i="2" s="1"/>
  <c r="X543" i="2"/>
  <c r="W543" i="2"/>
  <c r="U543" i="2"/>
  <c r="V543" i="2" s="1"/>
  <c r="T543" i="2"/>
  <c r="S543" i="2"/>
  <c r="Q543" i="2"/>
  <c r="R543" i="2" s="1"/>
  <c r="P543" i="2"/>
  <c r="O543" i="2"/>
  <c r="AC542" i="2"/>
  <c r="AD542" i="2" s="1"/>
  <c r="AB542" i="2"/>
  <c r="AA542" i="2"/>
  <c r="Y542" i="2"/>
  <c r="Z542" i="2" s="1"/>
  <c r="X542" i="2"/>
  <c r="W542" i="2"/>
  <c r="U542" i="2"/>
  <c r="V542" i="2" s="1"/>
  <c r="T542" i="2"/>
  <c r="S542" i="2"/>
  <c r="Q542" i="2"/>
  <c r="R542" i="2" s="1"/>
  <c r="P542" i="2"/>
  <c r="O542" i="2"/>
  <c r="AC541" i="2"/>
  <c r="AD541" i="2" s="1"/>
  <c r="AB541" i="2"/>
  <c r="AA541" i="2"/>
  <c r="Y541" i="2"/>
  <c r="Z541" i="2" s="1"/>
  <c r="X541" i="2"/>
  <c r="W541" i="2"/>
  <c r="U541" i="2"/>
  <c r="V541" i="2" s="1"/>
  <c r="T541" i="2"/>
  <c r="S541" i="2"/>
  <c r="Q541" i="2"/>
  <c r="R541" i="2" s="1"/>
  <c r="P541" i="2"/>
  <c r="O541" i="2"/>
  <c r="AC540" i="2"/>
  <c r="AD540" i="2" s="1"/>
  <c r="AB540" i="2"/>
  <c r="AA540" i="2"/>
  <c r="Y540" i="2"/>
  <c r="Z540" i="2" s="1"/>
  <c r="X540" i="2"/>
  <c r="W540" i="2"/>
  <c r="U540" i="2"/>
  <c r="V540" i="2" s="1"/>
  <c r="T540" i="2"/>
  <c r="S540" i="2"/>
  <c r="Q540" i="2"/>
  <c r="R540" i="2" s="1"/>
  <c r="P540" i="2"/>
  <c r="O540" i="2"/>
  <c r="AC539" i="2"/>
  <c r="AD539" i="2" s="1"/>
  <c r="AB539" i="2"/>
  <c r="AA539" i="2"/>
  <c r="Y539" i="2"/>
  <c r="Z539" i="2" s="1"/>
  <c r="X539" i="2"/>
  <c r="W539" i="2"/>
  <c r="U539" i="2"/>
  <c r="V539" i="2" s="1"/>
  <c r="T539" i="2"/>
  <c r="S539" i="2"/>
  <c r="Q539" i="2"/>
  <c r="R539" i="2" s="1"/>
  <c r="P539" i="2"/>
  <c r="O539" i="2"/>
  <c r="AC538" i="2"/>
  <c r="AD538" i="2" s="1"/>
  <c r="AB538" i="2"/>
  <c r="AA538" i="2"/>
  <c r="Y538" i="2"/>
  <c r="Z538" i="2" s="1"/>
  <c r="X538" i="2"/>
  <c r="W538" i="2"/>
  <c r="U538" i="2"/>
  <c r="V538" i="2" s="1"/>
  <c r="T538" i="2"/>
  <c r="S538" i="2"/>
  <c r="Q538" i="2"/>
  <c r="R538" i="2" s="1"/>
  <c r="P538" i="2"/>
  <c r="O538" i="2"/>
  <c r="AC537" i="2"/>
  <c r="AD537" i="2" s="1"/>
  <c r="AB537" i="2"/>
  <c r="AA537" i="2"/>
  <c r="Y537" i="2"/>
  <c r="Z537" i="2" s="1"/>
  <c r="X537" i="2"/>
  <c r="W537" i="2"/>
  <c r="U537" i="2"/>
  <c r="V537" i="2" s="1"/>
  <c r="T537" i="2"/>
  <c r="S537" i="2"/>
  <c r="Q537" i="2"/>
  <c r="R537" i="2" s="1"/>
  <c r="P537" i="2"/>
  <c r="O537" i="2"/>
  <c r="AC536" i="2"/>
  <c r="AD536" i="2" s="1"/>
  <c r="AB536" i="2"/>
  <c r="AA536" i="2"/>
  <c r="Y536" i="2"/>
  <c r="Z536" i="2" s="1"/>
  <c r="X536" i="2"/>
  <c r="W536" i="2"/>
  <c r="U536" i="2"/>
  <c r="V536" i="2" s="1"/>
  <c r="T536" i="2"/>
  <c r="S536" i="2"/>
  <c r="Q536" i="2"/>
  <c r="R536" i="2" s="1"/>
  <c r="P536" i="2"/>
  <c r="O536" i="2"/>
  <c r="AC535" i="2"/>
  <c r="AD535" i="2" s="1"/>
  <c r="AB535" i="2"/>
  <c r="AA535" i="2"/>
  <c r="Y535" i="2"/>
  <c r="Z535" i="2" s="1"/>
  <c r="X535" i="2"/>
  <c r="W535" i="2"/>
  <c r="U535" i="2"/>
  <c r="V535" i="2" s="1"/>
  <c r="T535" i="2"/>
  <c r="S535" i="2"/>
  <c r="Q535" i="2"/>
  <c r="R535" i="2" s="1"/>
  <c r="P535" i="2"/>
  <c r="O535" i="2"/>
  <c r="AC534" i="2"/>
  <c r="AD534" i="2" s="1"/>
  <c r="AB534" i="2"/>
  <c r="AA534" i="2"/>
  <c r="Y534" i="2"/>
  <c r="Z534" i="2" s="1"/>
  <c r="X534" i="2"/>
  <c r="W534" i="2"/>
  <c r="U534" i="2"/>
  <c r="V534" i="2" s="1"/>
  <c r="T534" i="2"/>
  <c r="S534" i="2"/>
  <c r="Q534" i="2"/>
  <c r="R534" i="2" s="1"/>
  <c r="P534" i="2"/>
  <c r="O534" i="2"/>
  <c r="AC533" i="2"/>
  <c r="AB533" i="2"/>
  <c r="AA533" i="2"/>
  <c r="Y533" i="2"/>
  <c r="X533" i="2"/>
  <c r="W533" i="2"/>
  <c r="U533" i="2"/>
  <c r="T533" i="2"/>
  <c r="S533" i="2"/>
  <c r="Q533" i="2"/>
  <c r="P533" i="2"/>
  <c r="O533" i="2"/>
  <c r="AC532" i="2"/>
  <c r="AB532" i="2"/>
  <c r="AA532" i="2"/>
  <c r="Y532" i="2"/>
  <c r="X532" i="2"/>
  <c r="W532" i="2"/>
  <c r="U532" i="2"/>
  <c r="T532" i="2"/>
  <c r="S532" i="2"/>
  <c r="Q532" i="2"/>
  <c r="P532" i="2"/>
  <c r="O532" i="2"/>
  <c r="AC531" i="2"/>
  <c r="AD531" i="2" s="1"/>
  <c r="AB531" i="2"/>
  <c r="AA531" i="2"/>
  <c r="Y531" i="2"/>
  <c r="Z531" i="2" s="1"/>
  <c r="X531" i="2"/>
  <c r="W531" i="2"/>
  <c r="U531" i="2"/>
  <c r="V531" i="2" s="1"/>
  <c r="T531" i="2"/>
  <c r="S531" i="2"/>
  <c r="Q531" i="2"/>
  <c r="R531" i="2" s="1"/>
  <c r="P531" i="2"/>
  <c r="O531" i="2"/>
  <c r="AC530" i="2"/>
  <c r="AD530" i="2" s="1"/>
  <c r="AB530" i="2"/>
  <c r="AA530" i="2"/>
  <c r="Y530" i="2"/>
  <c r="X530" i="2"/>
  <c r="W530" i="2"/>
  <c r="U530" i="2"/>
  <c r="V530" i="2" s="1"/>
  <c r="T530" i="2"/>
  <c r="S530" i="2"/>
  <c r="Q530" i="2"/>
  <c r="R530" i="2" s="1"/>
  <c r="P530" i="2"/>
  <c r="O530" i="2"/>
  <c r="AC529" i="2"/>
  <c r="AD529" i="2" s="1"/>
  <c r="AB529" i="2"/>
  <c r="AA529" i="2"/>
  <c r="Y529" i="2"/>
  <c r="Z529" i="2" s="1"/>
  <c r="X529" i="2"/>
  <c r="W529" i="2"/>
  <c r="U529" i="2"/>
  <c r="V529" i="2" s="1"/>
  <c r="T529" i="2"/>
  <c r="S529" i="2"/>
  <c r="Q529" i="2"/>
  <c r="R529" i="2" s="1"/>
  <c r="P529" i="2"/>
  <c r="O529" i="2"/>
  <c r="AC528" i="2"/>
  <c r="AD528" i="2" s="1"/>
  <c r="AB528" i="2"/>
  <c r="AA528" i="2"/>
  <c r="Y528" i="2"/>
  <c r="Z528" i="2" s="1"/>
  <c r="X528" i="2"/>
  <c r="W528" i="2"/>
  <c r="U528" i="2"/>
  <c r="V528" i="2" s="1"/>
  <c r="T528" i="2"/>
  <c r="S528" i="2"/>
  <c r="Q528" i="2"/>
  <c r="R528" i="2" s="1"/>
  <c r="P528" i="2"/>
  <c r="O528" i="2"/>
  <c r="AC527" i="2"/>
  <c r="AB527" i="2"/>
  <c r="AA527" i="2"/>
  <c r="Y527" i="2"/>
  <c r="Z527" i="2" s="1"/>
  <c r="X527" i="2"/>
  <c r="W527" i="2"/>
  <c r="U527" i="2"/>
  <c r="T527" i="2"/>
  <c r="S527" i="2"/>
  <c r="Q527" i="2"/>
  <c r="R527" i="2" s="1"/>
  <c r="P527" i="2"/>
  <c r="O527" i="2"/>
  <c r="AC526" i="2"/>
  <c r="AD526" i="2" s="1"/>
  <c r="AB526" i="2"/>
  <c r="AA526" i="2"/>
  <c r="Y526" i="2"/>
  <c r="Z526" i="2" s="1"/>
  <c r="X526" i="2"/>
  <c r="W526" i="2"/>
  <c r="U526" i="2"/>
  <c r="V526" i="2" s="1"/>
  <c r="T526" i="2"/>
  <c r="S526" i="2"/>
  <c r="Q526" i="2"/>
  <c r="R526" i="2" s="1"/>
  <c r="P526" i="2"/>
  <c r="O526" i="2"/>
  <c r="AC525" i="2"/>
  <c r="AD525" i="2" s="1"/>
  <c r="AB525" i="2"/>
  <c r="AA525" i="2"/>
  <c r="Y525" i="2"/>
  <c r="Z525" i="2" s="1"/>
  <c r="X525" i="2"/>
  <c r="W525" i="2"/>
  <c r="U525" i="2"/>
  <c r="T525" i="2"/>
  <c r="S525" i="2"/>
  <c r="Q525" i="2"/>
  <c r="R525" i="2" s="1"/>
  <c r="P525" i="2"/>
  <c r="O525" i="2"/>
  <c r="AC524" i="2"/>
  <c r="AD524" i="2" s="1"/>
  <c r="AB524" i="2"/>
  <c r="AA524" i="2"/>
  <c r="Y524" i="2"/>
  <c r="Z524" i="2" s="1"/>
  <c r="X524" i="2"/>
  <c r="W524" i="2"/>
  <c r="U524" i="2"/>
  <c r="V524" i="2" s="1"/>
  <c r="T524" i="2"/>
  <c r="S524" i="2"/>
  <c r="Q524" i="2"/>
  <c r="R524" i="2" s="1"/>
  <c r="P524" i="2"/>
  <c r="O524" i="2"/>
  <c r="AC523" i="2"/>
  <c r="AD523" i="2" s="1"/>
  <c r="AB523" i="2"/>
  <c r="AA523" i="2"/>
  <c r="Y523" i="2"/>
  <c r="Z523" i="2" s="1"/>
  <c r="X523" i="2"/>
  <c r="W523" i="2"/>
  <c r="U523" i="2"/>
  <c r="V523" i="2" s="1"/>
  <c r="T523" i="2"/>
  <c r="S523" i="2"/>
  <c r="Q523" i="2"/>
  <c r="R523" i="2" s="1"/>
  <c r="P523" i="2"/>
  <c r="O523" i="2"/>
  <c r="AC522" i="2"/>
  <c r="AD522" i="2" s="1"/>
  <c r="AB522" i="2"/>
  <c r="AA522" i="2"/>
  <c r="Y522" i="2"/>
  <c r="Z522" i="2" s="1"/>
  <c r="X522" i="2"/>
  <c r="W522" i="2"/>
  <c r="U522" i="2"/>
  <c r="V522" i="2" s="1"/>
  <c r="T522" i="2"/>
  <c r="S522" i="2"/>
  <c r="Q522" i="2"/>
  <c r="R522" i="2" s="1"/>
  <c r="P522" i="2"/>
  <c r="O522" i="2"/>
  <c r="AC521" i="2"/>
  <c r="AB521" i="2"/>
  <c r="AA521" i="2"/>
  <c r="Y521" i="2"/>
  <c r="X521" i="2"/>
  <c r="W521" i="2"/>
  <c r="U521" i="2"/>
  <c r="T521" i="2"/>
  <c r="S521" i="2"/>
  <c r="Q521" i="2"/>
  <c r="P521" i="2"/>
  <c r="O521" i="2"/>
  <c r="AC520" i="2"/>
  <c r="AB520" i="2"/>
  <c r="AA520" i="2"/>
  <c r="Y520" i="2"/>
  <c r="X520" i="2"/>
  <c r="W520" i="2"/>
  <c r="U520" i="2"/>
  <c r="T520" i="2"/>
  <c r="S520" i="2"/>
  <c r="Q520" i="2"/>
  <c r="P520" i="2"/>
  <c r="O520" i="2"/>
  <c r="AC519" i="2"/>
  <c r="AD519" i="2" s="1"/>
  <c r="AB519" i="2"/>
  <c r="AA519" i="2"/>
  <c r="Y519" i="2"/>
  <c r="Z519" i="2" s="1"/>
  <c r="X519" i="2"/>
  <c r="W519" i="2"/>
  <c r="U519" i="2"/>
  <c r="V519" i="2" s="1"/>
  <c r="T519" i="2"/>
  <c r="S519" i="2"/>
  <c r="Q519" i="2"/>
  <c r="R519" i="2" s="1"/>
  <c r="P519" i="2"/>
  <c r="O519" i="2"/>
  <c r="AC518" i="2"/>
  <c r="AD518" i="2" s="1"/>
  <c r="AB518" i="2"/>
  <c r="AA518" i="2"/>
  <c r="Y518" i="2"/>
  <c r="Z518" i="2" s="1"/>
  <c r="X518" i="2"/>
  <c r="W518" i="2"/>
  <c r="U518" i="2"/>
  <c r="V518" i="2" s="1"/>
  <c r="T518" i="2"/>
  <c r="S518" i="2"/>
  <c r="Q518" i="2"/>
  <c r="R518" i="2" s="1"/>
  <c r="P518" i="2"/>
  <c r="O518" i="2"/>
  <c r="AC517" i="2"/>
  <c r="AD517" i="2" s="1"/>
  <c r="AB517" i="2"/>
  <c r="AA517" i="2"/>
  <c r="Y517" i="2"/>
  <c r="Z517" i="2" s="1"/>
  <c r="X517" i="2"/>
  <c r="W517" i="2"/>
  <c r="U517" i="2"/>
  <c r="V517" i="2" s="1"/>
  <c r="T517" i="2"/>
  <c r="S517" i="2"/>
  <c r="Q517" i="2"/>
  <c r="R517" i="2" s="1"/>
  <c r="P517" i="2"/>
  <c r="O517" i="2"/>
  <c r="AC516" i="2"/>
  <c r="AD516" i="2" s="1"/>
  <c r="AB516" i="2"/>
  <c r="AA516" i="2"/>
  <c r="Y516" i="2"/>
  <c r="Z516" i="2" s="1"/>
  <c r="X516" i="2"/>
  <c r="W516" i="2"/>
  <c r="U516" i="2"/>
  <c r="V516" i="2" s="1"/>
  <c r="T516" i="2"/>
  <c r="S516" i="2"/>
  <c r="Q516" i="2"/>
  <c r="R516" i="2" s="1"/>
  <c r="P516" i="2"/>
  <c r="O516" i="2"/>
  <c r="AC515" i="2"/>
  <c r="AD515" i="2" s="1"/>
  <c r="AB515" i="2"/>
  <c r="AA515" i="2"/>
  <c r="Y515" i="2"/>
  <c r="Z515" i="2" s="1"/>
  <c r="X515" i="2"/>
  <c r="W515" i="2"/>
  <c r="U515" i="2"/>
  <c r="V515" i="2" s="1"/>
  <c r="T515" i="2"/>
  <c r="S515" i="2"/>
  <c r="Q515" i="2"/>
  <c r="R515" i="2" s="1"/>
  <c r="P515" i="2"/>
  <c r="O515" i="2"/>
  <c r="AC514" i="2"/>
  <c r="AD514" i="2" s="1"/>
  <c r="AB514" i="2"/>
  <c r="AA514" i="2"/>
  <c r="Y514" i="2"/>
  <c r="Z514" i="2" s="1"/>
  <c r="X514" i="2"/>
  <c r="W514" i="2"/>
  <c r="U514" i="2"/>
  <c r="V514" i="2" s="1"/>
  <c r="T514" i="2"/>
  <c r="S514" i="2"/>
  <c r="Q514" i="2"/>
  <c r="R514" i="2" s="1"/>
  <c r="P514" i="2"/>
  <c r="O514" i="2"/>
  <c r="AC513" i="2"/>
  <c r="AD513" i="2" s="1"/>
  <c r="AB513" i="2"/>
  <c r="AA513" i="2"/>
  <c r="Y513" i="2"/>
  <c r="Z513" i="2" s="1"/>
  <c r="X513" i="2"/>
  <c r="W513" i="2"/>
  <c r="U513" i="2"/>
  <c r="V513" i="2" s="1"/>
  <c r="T513" i="2"/>
  <c r="S513" i="2"/>
  <c r="Q513" i="2"/>
  <c r="R513" i="2" s="1"/>
  <c r="P513" i="2"/>
  <c r="O513" i="2"/>
  <c r="AC512" i="2"/>
  <c r="AD512" i="2" s="1"/>
  <c r="AB512" i="2"/>
  <c r="AA512" i="2"/>
  <c r="Y512" i="2"/>
  <c r="Z512" i="2" s="1"/>
  <c r="X512" i="2"/>
  <c r="W512" i="2"/>
  <c r="U512" i="2"/>
  <c r="V512" i="2" s="1"/>
  <c r="T512" i="2"/>
  <c r="S512" i="2"/>
  <c r="Q512" i="2"/>
  <c r="P512" i="2"/>
  <c r="O512" i="2"/>
  <c r="AC511" i="2"/>
  <c r="AD511" i="2" s="1"/>
  <c r="AB511" i="2"/>
  <c r="AA511" i="2"/>
  <c r="Y511" i="2"/>
  <c r="Z511" i="2" s="1"/>
  <c r="X511" i="2"/>
  <c r="W511" i="2"/>
  <c r="U511" i="2"/>
  <c r="V511" i="2" s="1"/>
  <c r="T511" i="2"/>
  <c r="S511" i="2"/>
  <c r="Q511" i="2"/>
  <c r="R511" i="2" s="1"/>
  <c r="P511" i="2"/>
  <c r="O511" i="2"/>
  <c r="AC510" i="2"/>
  <c r="AD510" i="2" s="1"/>
  <c r="AB510" i="2"/>
  <c r="AA510" i="2"/>
  <c r="Y510" i="2"/>
  <c r="Z510" i="2" s="1"/>
  <c r="X510" i="2"/>
  <c r="W510" i="2"/>
  <c r="U510" i="2"/>
  <c r="V510" i="2" s="1"/>
  <c r="T510" i="2"/>
  <c r="S510" i="2"/>
  <c r="Q510" i="2"/>
  <c r="R510" i="2" s="1"/>
  <c r="P510" i="2"/>
  <c r="O510" i="2"/>
  <c r="AC509" i="2"/>
  <c r="AB509" i="2"/>
  <c r="AA509" i="2"/>
  <c r="Y509" i="2"/>
  <c r="X509" i="2"/>
  <c r="W509" i="2"/>
  <c r="U509" i="2"/>
  <c r="T509" i="2"/>
  <c r="S509" i="2"/>
  <c r="Q509" i="2"/>
  <c r="P509" i="2"/>
  <c r="O509" i="2"/>
  <c r="AC508" i="2"/>
  <c r="AB508" i="2"/>
  <c r="AA508" i="2"/>
  <c r="Y508" i="2"/>
  <c r="X508" i="2"/>
  <c r="W508" i="2"/>
  <c r="U508" i="2"/>
  <c r="T508" i="2"/>
  <c r="S508" i="2"/>
  <c r="Q508" i="2"/>
  <c r="P508" i="2"/>
  <c r="O508" i="2"/>
  <c r="AC507" i="2"/>
  <c r="AD507" i="2" s="1"/>
  <c r="AB507" i="2"/>
  <c r="AA507" i="2"/>
  <c r="Y507" i="2"/>
  <c r="Z507" i="2" s="1"/>
  <c r="X507" i="2"/>
  <c r="W507" i="2"/>
  <c r="U507" i="2"/>
  <c r="V507" i="2" s="1"/>
  <c r="T507" i="2"/>
  <c r="S507" i="2"/>
  <c r="Q507" i="2"/>
  <c r="R507" i="2" s="1"/>
  <c r="P507" i="2"/>
  <c r="O507" i="2"/>
  <c r="AC506" i="2"/>
  <c r="AD506" i="2" s="1"/>
  <c r="AB506" i="2"/>
  <c r="AA506" i="2"/>
  <c r="Y506" i="2"/>
  <c r="Z506" i="2" s="1"/>
  <c r="X506" i="2"/>
  <c r="W506" i="2"/>
  <c r="U506" i="2"/>
  <c r="V506" i="2" s="1"/>
  <c r="T506" i="2"/>
  <c r="S506" i="2"/>
  <c r="Q506" i="2"/>
  <c r="R506" i="2" s="1"/>
  <c r="P506" i="2"/>
  <c r="O506" i="2"/>
  <c r="AC505" i="2"/>
  <c r="AD505" i="2" s="1"/>
  <c r="AB505" i="2"/>
  <c r="AA505" i="2"/>
  <c r="Y505" i="2"/>
  <c r="Z505" i="2" s="1"/>
  <c r="X505" i="2"/>
  <c r="W505" i="2"/>
  <c r="U505" i="2"/>
  <c r="V505" i="2" s="1"/>
  <c r="T505" i="2"/>
  <c r="S505" i="2"/>
  <c r="Q505" i="2"/>
  <c r="P505" i="2"/>
  <c r="O505" i="2"/>
  <c r="AC504" i="2"/>
  <c r="AD504" i="2" s="1"/>
  <c r="AB504" i="2"/>
  <c r="AA504" i="2"/>
  <c r="Y504" i="2"/>
  <c r="Z504" i="2" s="1"/>
  <c r="X504" i="2"/>
  <c r="W504" i="2"/>
  <c r="U504" i="2"/>
  <c r="V504" i="2" s="1"/>
  <c r="T504" i="2"/>
  <c r="S504" i="2"/>
  <c r="Q504" i="2"/>
  <c r="R504" i="2" s="1"/>
  <c r="P504" i="2"/>
  <c r="O504" i="2"/>
  <c r="AC503" i="2"/>
  <c r="AD503" i="2" s="1"/>
  <c r="AB503" i="2"/>
  <c r="AA503" i="2"/>
  <c r="Y503" i="2"/>
  <c r="Z503" i="2" s="1"/>
  <c r="X503" i="2"/>
  <c r="W503" i="2"/>
  <c r="U503" i="2"/>
  <c r="V503" i="2" s="1"/>
  <c r="T503" i="2"/>
  <c r="S503" i="2"/>
  <c r="Q503" i="2"/>
  <c r="R503" i="2" s="1"/>
  <c r="P503" i="2"/>
  <c r="O503" i="2"/>
  <c r="AC502" i="2"/>
  <c r="AD502" i="2" s="1"/>
  <c r="AB502" i="2"/>
  <c r="AA502" i="2"/>
  <c r="Y502" i="2"/>
  <c r="Z502" i="2" s="1"/>
  <c r="X502" i="2"/>
  <c r="W502" i="2"/>
  <c r="U502" i="2"/>
  <c r="V502" i="2" s="1"/>
  <c r="T502" i="2"/>
  <c r="S502" i="2"/>
  <c r="Q502" i="2"/>
  <c r="R502" i="2" s="1"/>
  <c r="P502" i="2"/>
  <c r="O502" i="2"/>
  <c r="AC501" i="2"/>
  <c r="AD501" i="2" s="1"/>
  <c r="AB501" i="2"/>
  <c r="AA501" i="2"/>
  <c r="Y501" i="2"/>
  <c r="Z501" i="2" s="1"/>
  <c r="X501" i="2"/>
  <c r="W501" i="2"/>
  <c r="U501" i="2"/>
  <c r="T501" i="2"/>
  <c r="S501" i="2"/>
  <c r="Q501" i="2"/>
  <c r="R501" i="2" s="1"/>
  <c r="P501" i="2"/>
  <c r="O501" i="2"/>
  <c r="AC500" i="2"/>
  <c r="AD500" i="2" s="1"/>
  <c r="AB500" i="2"/>
  <c r="AA500" i="2"/>
  <c r="Y500" i="2"/>
  <c r="Z500" i="2" s="1"/>
  <c r="X500" i="2"/>
  <c r="W500" i="2"/>
  <c r="U500" i="2"/>
  <c r="V500" i="2" s="1"/>
  <c r="T500" i="2"/>
  <c r="S500" i="2"/>
  <c r="Q500" i="2"/>
  <c r="R500" i="2" s="1"/>
  <c r="P500" i="2"/>
  <c r="O500" i="2"/>
  <c r="AC499" i="2"/>
  <c r="AD499" i="2" s="1"/>
  <c r="AB499" i="2"/>
  <c r="AA499" i="2"/>
  <c r="Y499" i="2"/>
  <c r="Z499" i="2" s="1"/>
  <c r="X499" i="2"/>
  <c r="W499" i="2"/>
  <c r="U499" i="2"/>
  <c r="V499" i="2" s="1"/>
  <c r="T499" i="2"/>
  <c r="S499" i="2"/>
  <c r="Q499" i="2"/>
  <c r="R499" i="2" s="1"/>
  <c r="P499" i="2"/>
  <c r="O499" i="2"/>
  <c r="AC498" i="2"/>
  <c r="AD498" i="2" s="1"/>
  <c r="AB498" i="2"/>
  <c r="AA498" i="2"/>
  <c r="Y498" i="2"/>
  <c r="Z498" i="2" s="1"/>
  <c r="X498" i="2"/>
  <c r="W498" i="2"/>
  <c r="U498" i="2"/>
  <c r="V498" i="2" s="1"/>
  <c r="T498" i="2"/>
  <c r="S498" i="2"/>
  <c r="Q498" i="2"/>
  <c r="R498" i="2" s="1"/>
  <c r="P498" i="2"/>
  <c r="O498" i="2"/>
  <c r="AC497" i="2"/>
  <c r="AB497" i="2"/>
  <c r="AA497" i="2"/>
  <c r="Y497" i="2"/>
  <c r="X497" i="2"/>
  <c r="W497" i="2"/>
  <c r="U497" i="2"/>
  <c r="T497" i="2"/>
  <c r="S497" i="2"/>
  <c r="Q497" i="2"/>
  <c r="P497" i="2"/>
  <c r="O497" i="2"/>
  <c r="AC496" i="2"/>
  <c r="AB496" i="2"/>
  <c r="AA496" i="2"/>
  <c r="Y496" i="2"/>
  <c r="X496" i="2"/>
  <c r="W496" i="2"/>
  <c r="U496" i="2"/>
  <c r="T496" i="2"/>
  <c r="S496" i="2"/>
  <c r="Q496" i="2"/>
  <c r="P496" i="2"/>
  <c r="O496" i="2"/>
  <c r="AC495" i="2"/>
  <c r="AD495" i="2" s="1"/>
  <c r="AB495" i="2"/>
  <c r="AA495" i="2"/>
  <c r="Y495" i="2"/>
  <c r="Z495" i="2" s="1"/>
  <c r="X495" i="2"/>
  <c r="W495" i="2"/>
  <c r="U495" i="2"/>
  <c r="V495" i="2" s="1"/>
  <c r="T495" i="2"/>
  <c r="S495" i="2"/>
  <c r="Q495" i="2"/>
  <c r="R495" i="2" s="1"/>
  <c r="P495" i="2"/>
  <c r="O495" i="2"/>
  <c r="AC494" i="2"/>
  <c r="AD494" i="2" s="1"/>
  <c r="AB494" i="2"/>
  <c r="AA494" i="2"/>
  <c r="Y494" i="2"/>
  <c r="Z494" i="2" s="1"/>
  <c r="X494" i="2"/>
  <c r="W494" i="2"/>
  <c r="U494" i="2"/>
  <c r="V494" i="2" s="1"/>
  <c r="T494" i="2"/>
  <c r="S494" i="2"/>
  <c r="Q494" i="2"/>
  <c r="P494" i="2"/>
  <c r="O494" i="2"/>
  <c r="AC493" i="2"/>
  <c r="AD493" i="2" s="1"/>
  <c r="AB493" i="2"/>
  <c r="AA493" i="2"/>
  <c r="Y493" i="2"/>
  <c r="Z493" i="2" s="1"/>
  <c r="X493" i="2"/>
  <c r="W493" i="2"/>
  <c r="U493" i="2"/>
  <c r="V493" i="2" s="1"/>
  <c r="T493" i="2"/>
  <c r="S493" i="2"/>
  <c r="Q493" i="2"/>
  <c r="R493" i="2" s="1"/>
  <c r="P493" i="2"/>
  <c r="O493" i="2"/>
  <c r="AC492" i="2"/>
  <c r="AD492" i="2" s="1"/>
  <c r="AB492" i="2"/>
  <c r="AA492" i="2"/>
  <c r="Y492" i="2"/>
  <c r="X492" i="2"/>
  <c r="W492" i="2"/>
  <c r="U492" i="2"/>
  <c r="V492" i="2" s="1"/>
  <c r="T492" i="2"/>
  <c r="S492" i="2"/>
  <c r="Q492" i="2"/>
  <c r="R492" i="2" s="1"/>
  <c r="P492" i="2"/>
  <c r="O492" i="2"/>
  <c r="AC491" i="2"/>
  <c r="AD491" i="2" s="1"/>
  <c r="AB491" i="2"/>
  <c r="AA491" i="2"/>
  <c r="Y491" i="2"/>
  <c r="Z491" i="2" s="1"/>
  <c r="X491" i="2"/>
  <c r="W491" i="2"/>
  <c r="U491" i="2"/>
  <c r="V491" i="2" s="1"/>
  <c r="T491" i="2"/>
  <c r="S491" i="2"/>
  <c r="Q491" i="2"/>
  <c r="R491" i="2" s="1"/>
  <c r="P491" i="2"/>
  <c r="O491" i="2"/>
  <c r="AC490" i="2"/>
  <c r="AD490" i="2" s="1"/>
  <c r="AB490" i="2"/>
  <c r="AA490" i="2"/>
  <c r="Y490" i="2"/>
  <c r="Z490" i="2" s="1"/>
  <c r="X490" i="2"/>
  <c r="W490" i="2"/>
  <c r="U490" i="2"/>
  <c r="V490" i="2" s="1"/>
  <c r="T490" i="2"/>
  <c r="S490" i="2"/>
  <c r="Q490" i="2"/>
  <c r="R490" i="2" s="1"/>
  <c r="P490" i="2"/>
  <c r="O490" i="2"/>
  <c r="AC489" i="2"/>
  <c r="AD489" i="2" s="1"/>
  <c r="AB489" i="2"/>
  <c r="AA489" i="2"/>
  <c r="Y489" i="2"/>
  <c r="Z489" i="2" s="1"/>
  <c r="X489" i="2"/>
  <c r="W489" i="2"/>
  <c r="U489" i="2"/>
  <c r="V489" i="2" s="1"/>
  <c r="T489" i="2"/>
  <c r="S489" i="2"/>
  <c r="Q489" i="2"/>
  <c r="R489" i="2" s="1"/>
  <c r="P489" i="2"/>
  <c r="O489" i="2"/>
  <c r="AC488" i="2"/>
  <c r="AD488" i="2" s="1"/>
  <c r="AB488" i="2"/>
  <c r="AA488" i="2"/>
  <c r="Y488" i="2"/>
  <c r="Z488" i="2" s="1"/>
  <c r="X488" i="2"/>
  <c r="W488" i="2"/>
  <c r="U488" i="2"/>
  <c r="V488" i="2" s="1"/>
  <c r="T488" i="2"/>
  <c r="S488" i="2"/>
  <c r="Q488" i="2"/>
  <c r="R488" i="2" s="1"/>
  <c r="P488" i="2"/>
  <c r="O488" i="2"/>
  <c r="AC487" i="2"/>
  <c r="AD487" i="2" s="1"/>
  <c r="AB487" i="2"/>
  <c r="AA487" i="2"/>
  <c r="Y487" i="2"/>
  <c r="Z487" i="2" s="1"/>
  <c r="X487" i="2"/>
  <c r="W487" i="2"/>
  <c r="U487" i="2"/>
  <c r="V487" i="2" s="1"/>
  <c r="T487" i="2"/>
  <c r="S487" i="2"/>
  <c r="Q487" i="2"/>
  <c r="R487" i="2" s="1"/>
  <c r="P487" i="2"/>
  <c r="O487" i="2"/>
  <c r="AC486" i="2"/>
  <c r="AD486" i="2" s="1"/>
  <c r="AB486" i="2"/>
  <c r="AA486" i="2"/>
  <c r="Y486" i="2"/>
  <c r="Z486" i="2" s="1"/>
  <c r="X486" i="2"/>
  <c r="W486" i="2"/>
  <c r="U486" i="2"/>
  <c r="V486" i="2" s="1"/>
  <c r="T486" i="2"/>
  <c r="S486" i="2"/>
  <c r="Q486" i="2"/>
  <c r="R486" i="2" s="1"/>
  <c r="P486" i="2"/>
  <c r="O486" i="2"/>
  <c r="AC485" i="2"/>
  <c r="AB485" i="2"/>
  <c r="AA485" i="2"/>
  <c r="Y485" i="2"/>
  <c r="X485" i="2"/>
  <c r="W485" i="2"/>
  <c r="U485" i="2"/>
  <c r="T485" i="2"/>
  <c r="S485" i="2"/>
  <c r="Q485" i="2"/>
  <c r="P485" i="2"/>
  <c r="O485" i="2"/>
  <c r="AC484" i="2"/>
  <c r="AB484" i="2"/>
  <c r="AA484" i="2"/>
  <c r="Y484" i="2"/>
  <c r="X484" i="2"/>
  <c r="W484" i="2"/>
  <c r="U484" i="2"/>
  <c r="T484" i="2"/>
  <c r="S484" i="2"/>
  <c r="Q484" i="2"/>
  <c r="P484" i="2"/>
  <c r="O484" i="2"/>
  <c r="AC483" i="2"/>
  <c r="AD483" i="2" s="1"/>
  <c r="AB483" i="2"/>
  <c r="AA483" i="2"/>
  <c r="Y483" i="2"/>
  <c r="Z483" i="2" s="1"/>
  <c r="X483" i="2"/>
  <c r="W483" i="2"/>
  <c r="U483" i="2"/>
  <c r="V483" i="2" s="1"/>
  <c r="T483" i="2"/>
  <c r="S483" i="2"/>
  <c r="Q483" i="2"/>
  <c r="R483" i="2" s="1"/>
  <c r="P483" i="2"/>
  <c r="O483" i="2"/>
  <c r="AC482" i="2"/>
  <c r="AD482" i="2" s="1"/>
  <c r="AB482" i="2"/>
  <c r="AA482" i="2"/>
  <c r="Y482" i="2"/>
  <c r="Z482" i="2" s="1"/>
  <c r="X482" i="2"/>
  <c r="W482" i="2"/>
  <c r="U482" i="2"/>
  <c r="V482" i="2" s="1"/>
  <c r="T482" i="2"/>
  <c r="S482" i="2"/>
  <c r="Q482" i="2"/>
  <c r="R482" i="2" s="1"/>
  <c r="P482" i="2"/>
  <c r="O482" i="2"/>
  <c r="AC481" i="2"/>
  <c r="AD481" i="2" s="1"/>
  <c r="AB481" i="2"/>
  <c r="AA481" i="2"/>
  <c r="Y481" i="2"/>
  <c r="Z481" i="2" s="1"/>
  <c r="X481" i="2"/>
  <c r="W481" i="2"/>
  <c r="U481" i="2"/>
  <c r="V481" i="2" s="1"/>
  <c r="T481" i="2"/>
  <c r="S481" i="2"/>
  <c r="Q481" i="2"/>
  <c r="R481" i="2" s="1"/>
  <c r="P481" i="2"/>
  <c r="O481" i="2"/>
  <c r="AC480" i="2"/>
  <c r="AD480" i="2" s="1"/>
  <c r="AB480" i="2"/>
  <c r="AA480" i="2"/>
  <c r="Y480" i="2"/>
  <c r="Z480" i="2" s="1"/>
  <c r="X480" i="2"/>
  <c r="W480" i="2"/>
  <c r="U480" i="2"/>
  <c r="V480" i="2" s="1"/>
  <c r="T480" i="2"/>
  <c r="S480" i="2"/>
  <c r="Q480" i="2"/>
  <c r="R480" i="2" s="1"/>
  <c r="P480" i="2"/>
  <c r="O480" i="2"/>
  <c r="AC479" i="2"/>
  <c r="AD479" i="2" s="1"/>
  <c r="AB479" i="2"/>
  <c r="AA479" i="2"/>
  <c r="Y479" i="2"/>
  <c r="Z479" i="2" s="1"/>
  <c r="X479" i="2"/>
  <c r="W479" i="2"/>
  <c r="U479" i="2"/>
  <c r="V479" i="2" s="1"/>
  <c r="T479" i="2"/>
  <c r="S479" i="2"/>
  <c r="Q479" i="2"/>
  <c r="R479" i="2" s="1"/>
  <c r="P479" i="2"/>
  <c r="O479" i="2"/>
  <c r="AC478" i="2"/>
  <c r="AD478" i="2" s="1"/>
  <c r="AB478" i="2"/>
  <c r="AA478" i="2"/>
  <c r="Y478" i="2"/>
  <c r="Z478" i="2" s="1"/>
  <c r="X478" i="2"/>
  <c r="W478" i="2"/>
  <c r="U478" i="2"/>
  <c r="V478" i="2" s="1"/>
  <c r="T478" i="2"/>
  <c r="S478" i="2"/>
  <c r="Q478" i="2"/>
  <c r="R478" i="2" s="1"/>
  <c r="P478" i="2"/>
  <c r="O478" i="2"/>
  <c r="AC477" i="2"/>
  <c r="AD477" i="2" s="1"/>
  <c r="AB477" i="2"/>
  <c r="AA477" i="2"/>
  <c r="Y477" i="2"/>
  <c r="Z477" i="2" s="1"/>
  <c r="X477" i="2"/>
  <c r="W477" i="2"/>
  <c r="U477" i="2"/>
  <c r="V477" i="2" s="1"/>
  <c r="T477" i="2"/>
  <c r="S477" i="2"/>
  <c r="Q477" i="2"/>
  <c r="R477" i="2" s="1"/>
  <c r="P477" i="2"/>
  <c r="O477" i="2"/>
  <c r="AC476" i="2"/>
  <c r="AD476" i="2" s="1"/>
  <c r="AB476" i="2"/>
  <c r="AA476" i="2"/>
  <c r="Y476" i="2"/>
  <c r="Z476" i="2" s="1"/>
  <c r="X476" i="2"/>
  <c r="W476" i="2"/>
  <c r="U476" i="2"/>
  <c r="V476" i="2" s="1"/>
  <c r="T476" i="2"/>
  <c r="S476" i="2"/>
  <c r="Q476" i="2"/>
  <c r="R476" i="2" s="1"/>
  <c r="P476" i="2"/>
  <c r="O476" i="2"/>
  <c r="AC475" i="2"/>
  <c r="AD475" i="2" s="1"/>
  <c r="AB475" i="2"/>
  <c r="AA475" i="2"/>
  <c r="Y475" i="2"/>
  <c r="Z475" i="2" s="1"/>
  <c r="X475" i="2"/>
  <c r="W475" i="2"/>
  <c r="U475" i="2"/>
  <c r="V475" i="2" s="1"/>
  <c r="T475" i="2"/>
  <c r="S475" i="2"/>
  <c r="Q475" i="2"/>
  <c r="R475" i="2" s="1"/>
  <c r="P475" i="2"/>
  <c r="O475" i="2"/>
  <c r="AC474" i="2"/>
  <c r="AD474" i="2" s="1"/>
  <c r="AB474" i="2"/>
  <c r="AA474" i="2"/>
  <c r="Y474" i="2"/>
  <c r="Z474" i="2" s="1"/>
  <c r="X474" i="2"/>
  <c r="W474" i="2"/>
  <c r="U474" i="2"/>
  <c r="V474" i="2" s="1"/>
  <c r="T474" i="2"/>
  <c r="S474" i="2"/>
  <c r="Q474" i="2"/>
  <c r="R474" i="2" s="1"/>
  <c r="P474" i="2"/>
  <c r="O474" i="2"/>
  <c r="AC473" i="2"/>
  <c r="AB473" i="2"/>
  <c r="AA473" i="2"/>
  <c r="Y473" i="2"/>
  <c r="X473" i="2"/>
  <c r="W473" i="2"/>
  <c r="U473" i="2"/>
  <c r="T473" i="2"/>
  <c r="S473" i="2"/>
  <c r="Q473" i="2"/>
  <c r="P473" i="2"/>
  <c r="O473" i="2"/>
  <c r="AC472" i="2"/>
  <c r="AB472" i="2"/>
  <c r="AA472" i="2"/>
  <c r="Y472" i="2"/>
  <c r="X472" i="2"/>
  <c r="W472" i="2"/>
  <c r="U472" i="2"/>
  <c r="T472" i="2"/>
  <c r="S472" i="2"/>
  <c r="Q472" i="2"/>
  <c r="P472" i="2"/>
  <c r="O472" i="2"/>
  <c r="AC471" i="2"/>
  <c r="AD471" i="2" s="1"/>
  <c r="AB471" i="2"/>
  <c r="AA471" i="2"/>
  <c r="Y471" i="2"/>
  <c r="Z471" i="2" s="1"/>
  <c r="X471" i="2"/>
  <c r="W471" i="2"/>
  <c r="U471" i="2"/>
  <c r="V471" i="2" s="1"/>
  <c r="T471" i="2"/>
  <c r="S471" i="2"/>
  <c r="Q471" i="2"/>
  <c r="R471" i="2" s="1"/>
  <c r="P471" i="2"/>
  <c r="O471" i="2"/>
  <c r="AC470" i="2"/>
  <c r="AD470" i="2" s="1"/>
  <c r="AB470" i="2"/>
  <c r="AA470" i="2"/>
  <c r="Y470" i="2"/>
  <c r="Z470" i="2" s="1"/>
  <c r="X470" i="2"/>
  <c r="W470" i="2"/>
  <c r="U470" i="2"/>
  <c r="V470" i="2" s="1"/>
  <c r="T470" i="2"/>
  <c r="S470" i="2"/>
  <c r="Q470" i="2"/>
  <c r="R470" i="2" s="1"/>
  <c r="P470" i="2"/>
  <c r="O470" i="2"/>
  <c r="AC469" i="2"/>
  <c r="AD469" i="2" s="1"/>
  <c r="AB469" i="2"/>
  <c r="AA469" i="2"/>
  <c r="Y469" i="2"/>
  <c r="Z469" i="2" s="1"/>
  <c r="X469" i="2"/>
  <c r="W469" i="2"/>
  <c r="U469" i="2"/>
  <c r="V469" i="2" s="1"/>
  <c r="T469" i="2"/>
  <c r="S469" i="2"/>
  <c r="Q469" i="2"/>
  <c r="R469" i="2" s="1"/>
  <c r="P469" i="2"/>
  <c r="O469" i="2"/>
  <c r="AC468" i="2"/>
  <c r="AD468" i="2" s="1"/>
  <c r="AB468" i="2"/>
  <c r="AA468" i="2"/>
  <c r="Y468" i="2"/>
  <c r="Z468" i="2" s="1"/>
  <c r="X468" i="2"/>
  <c r="W468" i="2"/>
  <c r="U468" i="2"/>
  <c r="T468" i="2"/>
  <c r="S468" i="2"/>
  <c r="Q468" i="2"/>
  <c r="R468" i="2" s="1"/>
  <c r="P468" i="2"/>
  <c r="O468" i="2"/>
  <c r="AC467" i="2"/>
  <c r="AD467" i="2" s="1"/>
  <c r="AB467" i="2"/>
  <c r="AA467" i="2"/>
  <c r="Y467" i="2"/>
  <c r="Z467" i="2" s="1"/>
  <c r="X467" i="2"/>
  <c r="W467" i="2"/>
  <c r="U467" i="2"/>
  <c r="V467" i="2" s="1"/>
  <c r="T467" i="2"/>
  <c r="S467" i="2"/>
  <c r="Q467" i="2"/>
  <c r="R467" i="2" s="1"/>
  <c r="P467" i="2"/>
  <c r="O467" i="2"/>
  <c r="AC466" i="2"/>
  <c r="AD466" i="2" s="1"/>
  <c r="AB466" i="2"/>
  <c r="AA466" i="2"/>
  <c r="Y466" i="2"/>
  <c r="Z466" i="2" s="1"/>
  <c r="X466" i="2"/>
  <c r="W466" i="2"/>
  <c r="U466" i="2"/>
  <c r="V466" i="2" s="1"/>
  <c r="T466" i="2"/>
  <c r="S466" i="2"/>
  <c r="Q466" i="2"/>
  <c r="R466" i="2" s="1"/>
  <c r="P466" i="2"/>
  <c r="O466" i="2"/>
  <c r="AC465" i="2"/>
  <c r="AD465" i="2" s="1"/>
  <c r="AB465" i="2"/>
  <c r="AA465" i="2"/>
  <c r="Y465" i="2"/>
  <c r="X465" i="2"/>
  <c r="W465" i="2"/>
  <c r="U465" i="2"/>
  <c r="V465" i="2" s="1"/>
  <c r="T465" i="2"/>
  <c r="S465" i="2"/>
  <c r="Q465" i="2"/>
  <c r="R465" i="2" s="1"/>
  <c r="P465" i="2"/>
  <c r="O465" i="2"/>
  <c r="AC464" i="2"/>
  <c r="AD464" i="2" s="1"/>
  <c r="AB464" i="2"/>
  <c r="AA464" i="2"/>
  <c r="Y464" i="2"/>
  <c r="Z464" i="2" s="1"/>
  <c r="X464" i="2"/>
  <c r="W464" i="2"/>
  <c r="U464" i="2"/>
  <c r="V464" i="2" s="1"/>
  <c r="T464" i="2"/>
  <c r="S464" i="2"/>
  <c r="Q464" i="2"/>
  <c r="R464" i="2" s="1"/>
  <c r="P464" i="2"/>
  <c r="O464" i="2"/>
  <c r="AC463" i="2"/>
  <c r="AD463" i="2" s="1"/>
  <c r="AB463" i="2"/>
  <c r="AA463" i="2"/>
  <c r="Y463" i="2"/>
  <c r="Z463" i="2" s="1"/>
  <c r="X463" i="2"/>
  <c r="W463" i="2"/>
  <c r="U463" i="2"/>
  <c r="V463" i="2" s="1"/>
  <c r="T463" i="2"/>
  <c r="S463" i="2"/>
  <c r="Q463" i="2"/>
  <c r="R463" i="2" s="1"/>
  <c r="P463" i="2"/>
  <c r="O463" i="2"/>
  <c r="AC462" i="2"/>
  <c r="AD462" i="2" s="1"/>
  <c r="AB462" i="2"/>
  <c r="AA462" i="2"/>
  <c r="Y462" i="2"/>
  <c r="Z462" i="2" s="1"/>
  <c r="X462" i="2"/>
  <c r="W462" i="2"/>
  <c r="U462" i="2"/>
  <c r="V462" i="2" s="1"/>
  <c r="T462" i="2"/>
  <c r="S462" i="2"/>
  <c r="Q462" i="2"/>
  <c r="R462" i="2" s="1"/>
  <c r="P462" i="2"/>
  <c r="O462" i="2"/>
  <c r="AC461" i="2"/>
  <c r="AB461" i="2"/>
  <c r="AA461" i="2"/>
  <c r="Y461" i="2"/>
  <c r="X461" i="2"/>
  <c r="W461" i="2"/>
  <c r="U461" i="2"/>
  <c r="T461" i="2"/>
  <c r="S461" i="2"/>
  <c r="Q461" i="2"/>
  <c r="P461" i="2"/>
  <c r="O461" i="2"/>
  <c r="AC460" i="2"/>
  <c r="AB460" i="2"/>
  <c r="AA460" i="2"/>
  <c r="Y460" i="2"/>
  <c r="X460" i="2"/>
  <c r="W460" i="2"/>
  <c r="U460" i="2"/>
  <c r="T460" i="2"/>
  <c r="S460" i="2"/>
  <c r="Q460" i="2"/>
  <c r="P460" i="2"/>
  <c r="O460" i="2"/>
  <c r="AC459" i="2"/>
  <c r="AD459" i="2" s="1"/>
  <c r="AB459" i="2"/>
  <c r="AA459" i="2"/>
  <c r="Y459" i="2"/>
  <c r="Z459" i="2" s="1"/>
  <c r="X459" i="2"/>
  <c r="W459" i="2"/>
  <c r="U459" i="2"/>
  <c r="V459" i="2" s="1"/>
  <c r="T459" i="2"/>
  <c r="S459" i="2"/>
  <c r="Q459" i="2"/>
  <c r="R459" i="2" s="1"/>
  <c r="P459" i="2"/>
  <c r="O459" i="2"/>
  <c r="AC458" i="2"/>
  <c r="AD458" i="2" s="1"/>
  <c r="AB458" i="2"/>
  <c r="AA458" i="2"/>
  <c r="Y458" i="2"/>
  <c r="Z458" i="2" s="1"/>
  <c r="X458" i="2"/>
  <c r="W458" i="2"/>
  <c r="U458" i="2"/>
  <c r="V458" i="2" s="1"/>
  <c r="T458" i="2"/>
  <c r="S458" i="2"/>
  <c r="Q458" i="2"/>
  <c r="R458" i="2" s="1"/>
  <c r="P458" i="2"/>
  <c r="O458" i="2"/>
  <c r="AC457" i="2"/>
  <c r="AD457" i="2" s="1"/>
  <c r="AB457" i="2"/>
  <c r="AA457" i="2"/>
  <c r="Y457" i="2"/>
  <c r="Z457" i="2" s="1"/>
  <c r="X457" i="2"/>
  <c r="W457" i="2"/>
  <c r="U457" i="2"/>
  <c r="V457" i="2" s="1"/>
  <c r="T457" i="2"/>
  <c r="S457" i="2"/>
  <c r="Q457" i="2"/>
  <c r="R457" i="2" s="1"/>
  <c r="P457" i="2"/>
  <c r="O457" i="2"/>
  <c r="AC456" i="2"/>
  <c r="AD456" i="2" s="1"/>
  <c r="AB456" i="2"/>
  <c r="AA456" i="2"/>
  <c r="Y456" i="2"/>
  <c r="Z456" i="2" s="1"/>
  <c r="X456" i="2"/>
  <c r="W456" i="2"/>
  <c r="U456" i="2"/>
  <c r="V456" i="2" s="1"/>
  <c r="T456" i="2"/>
  <c r="S456" i="2"/>
  <c r="Q456" i="2"/>
  <c r="R456" i="2" s="1"/>
  <c r="P456" i="2"/>
  <c r="O456" i="2"/>
  <c r="AC455" i="2"/>
  <c r="AD455" i="2" s="1"/>
  <c r="AB455" i="2"/>
  <c r="AA455" i="2"/>
  <c r="Y455" i="2"/>
  <c r="Z455" i="2" s="1"/>
  <c r="X455" i="2"/>
  <c r="W455" i="2"/>
  <c r="U455" i="2"/>
  <c r="V455" i="2" s="1"/>
  <c r="T455" i="2"/>
  <c r="S455" i="2"/>
  <c r="Q455" i="2"/>
  <c r="R455" i="2" s="1"/>
  <c r="P455" i="2"/>
  <c r="O455" i="2"/>
  <c r="AC454" i="2"/>
  <c r="AD454" i="2" s="1"/>
  <c r="AB454" i="2"/>
  <c r="AA454" i="2"/>
  <c r="Y454" i="2"/>
  <c r="Z454" i="2" s="1"/>
  <c r="X454" i="2"/>
  <c r="W454" i="2"/>
  <c r="U454" i="2"/>
  <c r="V454" i="2" s="1"/>
  <c r="T454" i="2"/>
  <c r="S454" i="2"/>
  <c r="Q454" i="2"/>
  <c r="R454" i="2" s="1"/>
  <c r="P454" i="2"/>
  <c r="O454" i="2"/>
  <c r="AC453" i="2"/>
  <c r="AD453" i="2" s="1"/>
  <c r="AB453" i="2"/>
  <c r="AA453" i="2"/>
  <c r="Y453" i="2"/>
  <c r="Z453" i="2" s="1"/>
  <c r="X453" i="2"/>
  <c r="W453" i="2"/>
  <c r="U453" i="2"/>
  <c r="V453" i="2" s="1"/>
  <c r="T453" i="2"/>
  <c r="S453" i="2"/>
  <c r="Q453" i="2"/>
  <c r="R453" i="2" s="1"/>
  <c r="P453" i="2"/>
  <c r="O453" i="2"/>
  <c r="AC452" i="2"/>
  <c r="AD452" i="2" s="1"/>
  <c r="AB452" i="2"/>
  <c r="AA452" i="2"/>
  <c r="Y452" i="2"/>
  <c r="Z452" i="2" s="1"/>
  <c r="X452" i="2"/>
  <c r="W452" i="2"/>
  <c r="U452" i="2"/>
  <c r="V452" i="2" s="1"/>
  <c r="T452" i="2"/>
  <c r="S452" i="2"/>
  <c r="Q452" i="2"/>
  <c r="R452" i="2" s="1"/>
  <c r="P452" i="2"/>
  <c r="O452" i="2"/>
  <c r="AC451" i="2"/>
  <c r="AD451" i="2" s="1"/>
  <c r="AB451" i="2"/>
  <c r="AA451" i="2"/>
  <c r="Y451" i="2"/>
  <c r="Z451" i="2" s="1"/>
  <c r="X451" i="2"/>
  <c r="W451" i="2"/>
  <c r="U451" i="2"/>
  <c r="V451" i="2" s="1"/>
  <c r="T451" i="2"/>
  <c r="S451" i="2"/>
  <c r="Q451" i="2"/>
  <c r="R451" i="2" s="1"/>
  <c r="P451" i="2"/>
  <c r="O451" i="2"/>
  <c r="AC450" i="2"/>
  <c r="AD450" i="2" s="1"/>
  <c r="AB450" i="2"/>
  <c r="AA450" i="2"/>
  <c r="Y450" i="2"/>
  <c r="Z450" i="2" s="1"/>
  <c r="X450" i="2"/>
  <c r="W450" i="2"/>
  <c r="U450" i="2"/>
  <c r="V450" i="2" s="1"/>
  <c r="T450" i="2"/>
  <c r="S450" i="2"/>
  <c r="Q450" i="2"/>
  <c r="R450" i="2" s="1"/>
  <c r="P450" i="2"/>
  <c r="O450" i="2"/>
  <c r="AC449" i="2"/>
  <c r="AB449" i="2"/>
  <c r="AA449" i="2"/>
  <c r="Y449" i="2"/>
  <c r="X449" i="2"/>
  <c r="W449" i="2"/>
  <c r="U449" i="2"/>
  <c r="T449" i="2"/>
  <c r="S449" i="2"/>
  <c r="Q449" i="2"/>
  <c r="P449" i="2"/>
  <c r="O449" i="2"/>
  <c r="AC448" i="2"/>
  <c r="AB448" i="2"/>
  <c r="AA448" i="2"/>
  <c r="Y448" i="2"/>
  <c r="X448" i="2"/>
  <c r="W448" i="2"/>
  <c r="U448" i="2"/>
  <c r="T448" i="2"/>
  <c r="S448" i="2"/>
  <c r="Q448" i="2"/>
  <c r="P448" i="2"/>
  <c r="O448" i="2"/>
  <c r="AC447" i="2"/>
  <c r="AD447" i="2" s="1"/>
  <c r="AB447" i="2"/>
  <c r="AA447" i="2"/>
  <c r="Y447" i="2"/>
  <c r="Z447" i="2" s="1"/>
  <c r="X447" i="2"/>
  <c r="W447" i="2"/>
  <c r="U447" i="2"/>
  <c r="V447" i="2" s="1"/>
  <c r="T447" i="2"/>
  <c r="S447" i="2"/>
  <c r="Q447" i="2"/>
  <c r="R447" i="2" s="1"/>
  <c r="P447" i="2"/>
  <c r="O447" i="2"/>
  <c r="AC446" i="2"/>
  <c r="AD446" i="2" s="1"/>
  <c r="AB446" i="2"/>
  <c r="AA446" i="2"/>
  <c r="Y446" i="2"/>
  <c r="Z446" i="2" s="1"/>
  <c r="X446" i="2"/>
  <c r="W446" i="2"/>
  <c r="U446" i="2"/>
  <c r="V446" i="2" s="1"/>
  <c r="T446" i="2"/>
  <c r="S446" i="2"/>
  <c r="Q446" i="2"/>
  <c r="R446" i="2" s="1"/>
  <c r="P446" i="2"/>
  <c r="O446" i="2"/>
  <c r="AC445" i="2"/>
  <c r="AD445" i="2" s="1"/>
  <c r="AB445" i="2"/>
  <c r="AA445" i="2"/>
  <c r="Y445" i="2"/>
  <c r="Z445" i="2" s="1"/>
  <c r="X445" i="2"/>
  <c r="W445" i="2"/>
  <c r="U445" i="2"/>
  <c r="V445" i="2" s="1"/>
  <c r="T445" i="2"/>
  <c r="S445" i="2"/>
  <c r="Q445" i="2"/>
  <c r="P445" i="2"/>
  <c r="O445" i="2"/>
  <c r="AC444" i="2"/>
  <c r="AD444" i="2" s="1"/>
  <c r="AB444" i="2"/>
  <c r="AA444" i="2"/>
  <c r="Y444" i="2"/>
  <c r="Z444" i="2" s="1"/>
  <c r="X444" i="2"/>
  <c r="W444" i="2"/>
  <c r="U444" i="2"/>
  <c r="V444" i="2" s="1"/>
  <c r="T444" i="2"/>
  <c r="S444" i="2"/>
  <c r="Q444" i="2"/>
  <c r="R444" i="2" s="1"/>
  <c r="P444" i="2"/>
  <c r="O444" i="2"/>
  <c r="AC443" i="2"/>
  <c r="AD443" i="2" s="1"/>
  <c r="AB443" i="2"/>
  <c r="AA443" i="2"/>
  <c r="Y443" i="2"/>
  <c r="Z443" i="2" s="1"/>
  <c r="X443" i="2"/>
  <c r="W443" i="2"/>
  <c r="U443" i="2"/>
  <c r="V443" i="2" s="1"/>
  <c r="T443" i="2"/>
  <c r="S443" i="2"/>
  <c r="Q443" i="2"/>
  <c r="R443" i="2" s="1"/>
  <c r="P443" i="2"/>
  <c r="O443" i="2"/>
  <c r="AC442" i="2"/>
  <c r="AD442" i="2" s="1"/>
  <c r="AB442" i="2"/>
  <c r="AA442" i="2"/>
  <c r="Y442" i="2"/>
  <c r="Z442" i="2" s="1"/>
  <c r="X442" i="2"/>
  <c r="W442" i="2"/>
  <c r="U442" i="2"/>
  <c r="V442" i="2" s="1"/>
  <c r="T442" i="2"/>
  <c r="S442" i="2"/>
  <c r="Q442" i="2"/>
  <c r="R442" i="2" s="1"/>
  <c r="P442" i="2"/>
  <c r="O442" i="2"/>
  <c r="AC441" i="2"/>
  <c r="AD441" i="2" s="1"/>
  <c r="AB441" i="2"/>
  <c r="AA441" i="2"/>
  <c r="Y441" i="2"/>
  <c r="Z441" i="2" s="1"/>
  <c r="X441" i="2"/>
  <c r="W441" i="2"/>
  <c r="U441" i="2"/>
  <c r="V441" i="2" s="1"/>
  <c r="T441" i="2"/>
  <c r="S441" i="2"/>
  <c r="Q441" i="2"/>
  <c r="R441" i="2" s="1"/>
  <c r="P441" i="2"/>
  <c r="O441" i="2"/>
  <c r="AC440" i="2"/>
  <c r="AD440" i="2" s="1"/>
  <c r="AB440" i="2"/>
  <c r="AA440" i="2"/>
  <c r="Y440" i="2"/>
  <c r="Z440" i="2" s="1"/>
  <c r="X440" i="2"/>
  <c r="W440" i="2"/>
  <c r="U440" i="2"/>
  <c r="V440" i="2" s="1"/>
  <c r="T440" i="2"/>
  <c r="S440" i="2"/>
  <c r="Q440" i="2"/>
  <c r="R440" i="2" s="1"/>
  <c r="P440" i="2"/>
  <c r="O440" i="2"/>
  <c r="AC439" i="2"/>
  <c r="AD439" i="2" s="1"/>
  <c r="AB439" i="2"/>
  <c r="AA439" i="2"/>
  <c r="Y439" i="2"/>
  <c r="Z439" i="2" s="1"/>
  <c r="X439" i="2"/>
  <c r="W439" i="2"/>
  <c r="U439" i="2"/>
  <c r="V439" i="2" s="1"/>
  <c r="T439" i="2"/>
  <c r="S439" i="2"/>
  <c r="Q439" i="2"/>
  <c r="R439" i="2" s="1"/>
  <c r="P439" i="2"/>
  <c r="O439" i="2"/>
  <c r="AC438" i="2"/>
  <c r="AD438" i="2" s="1"/>
  <c r="AB438" i="2"/>
  <c r="AA438" i="2"/>
  <c r="Y438" i="2"/>
  <c r="Z438" i="2" s="1"/>
  <c r="X438" i="2"/>
  <c r="W438" i="2"/>
  <c r="U438" i="2"/>
  <c r="V438" i="2" s="1"/>
  <c r="T438" i="2"/>
  <c r="S438" i="2"/>
  <c r="Q438" i="2"/>
  <c r="R438" i="2" s="1"/>
  <c r="P438" i="2"/>
  <c r="O438" i="2"/>
  <c r="AC437" i="2"/>
  <c r="AB437" i="2"/>
  <c r="AA437" i="2"/>
  <c r="Y437" i="2"/>
  <c r="X437" i="2"/>
  <c r="W437" i="2"/>
  <c r="U437" i="2"/>
  <c r="T437" i="2"/>
  <c r="S437" i="2"/>
  <c r="Q437" i="2"/>
  <c r="P437" i="2"/>
  <c r="O437" i="2"/>
  <c r="AC436" i="2"/>
  <c r="AB436" i="2"/>
  <c r="AA436" i="2"/>
  <c r="Y436" i="2"/>
  <c r="X436" i="2"/>
  <c r="W436" i="2"/>
  <c r="U436" i="2"/>
  <c r="T436" i="2"/>
  <c r="S436" i="2"/>
  <c r="Q436" i="2"/>
  <c r="P436" i="2"/>
  <c r="O436" i="2"/>
  <c r="AC435" i="2"/>
  <c r="AD435" i="2" s="1"/>
  <c r="AB435" i="2"/>
  <c r="AA435" i="2"/>
  <c r="Y435" i="2"/>
  <c r="Z435" i="2" s="1"/>
  <c r="X435" i="2"/>
  <c r="W435" i="2"/>
  <c r="U435" i="2"/>
  <c r="V435" i="2" s="1"/>
  <c r="T435" i="2"/>
  <c r="S435" i="2"/>
  <c r="Q435" i="2"/>
  <c r="R435" i="2" s="1"/>
  <c r="P435" i="2"/>
  <c r="O435" i="2"/>
  <c r="AC434" i="2"/>
  <c r="AD434" i="2" s="1"/>
  <c r="AB434" i="2"/>
  <c r="AA434" i="2"/>
  <c r="Y434" i="2"/>
  <c r="Z434" i="2" s="1"/>
  <c r="X434" i="2"/>
  <c r="W434" i="2"/>
  <c r="U434" i="2"/>
  <c r="V434" i="2" s="1"/>
  <c r="T434" i="2"/>
  <c r="S434" i="2"/>
  <c r="Q434" i="2"/>
  <c r="R434" i="2" s="1"/>
  <c r="P434" i="2"/>
  <c r="O434" i="2"/>
  <c r="AC433" i="2"/>
  <c r="AD433" i="2" s="1"/>
  <c r="AB433" i="2"/>
  <c r="AA433" i="2"/>
  <c r="Y433" i="2"/>
  <c r="Z433" i="2" s="1"/>
  <c r="X433" i="2"/>
  <c r="W433" i="2"/>
  <c r="U433" i="2"/>
  <c r="V433" i="2" s="1"/>
  <c r="T433" i="2"/>
  <c r="S433" i="2"/>
  <c r="Q433" i="2"/>
  <c r="R433" i="2" s="1"/>
  <c r="P433" i="2"/>
  <c r="O433" i="2"/>
  <c r="AC432" i="2"/>
  <c r="AD432" i="2" s="1"/>
  <c r="AB432" i="2"/>
  <c r="AA432" i="2"/>
  <c r="Y432" i="2"/>
  <c r="Z432" i="2" s="1"/>
  <c r="X432" i="2"/>
  <c r="W432" i="2"/>
  <c r="U432" i="2"/>
  <c r="V432" i="2" s="1"/>
  <c r="T432" i="2"/>
  <c r="S432" i="2"/>
  <c r="Q432" i="2"/>
  <c r="R432" i="2" s="1"/>
  <c r="P432" i="2"/>
  <c r="O432" i="2"/>
  <c r="AC431" i="2"/>
  <c r="AD431" i="2" s="1"/>
  <c r="AB431" i="2"/>
  <c r="AA431" i="2"/>
  <c r="Y431" i="2"/>
  <c r="Z431" i="2" s="1"/>
  <c r="X431" i="2"/>
  <c r="W431" i="2"/>
  <c r="U431" i="2"/>
  <c r="V431" i="2" s="1"/>
  <c r="T431" i="2"/>
  <c r="S431" i="2"/>
  <c r="Q431" i="2"/>
  <c r="R431" i="2" s="1"/>
  <c r="P431" i="2"/>
  <c r="O431" i="2"/>
  <c r="AC430" i="2"/>
  <c r="AD430" i="2" s="1"/>
  <c r="AB430" i="2"/>
  <c r="AA430" i="2"/>
  <c r="Y430" i="2"/>
  <c r="Z430" i="2" s="1"/>
  <c r="X430" i="2"/>
  <c r="W430" i="2"/>
  <c r="U430" i="2"/>
  <c r="V430" i="2" s="1"/>
  <c r="T430" i="2"/>
  <c r="S430" i="2"/>
  <c r="Q430" i="2"/>
  <c r="R430" i="2" s="1"/>
  <c r="P430" i="2"/>
  <c r="O430" i="2"/>
  <c r="AC429" i="2"/>
  <c r="AD429" i="2" s="1"/>
  <c r="AB429" i="2"/>
  <c r="AA429" i="2"/>
  <c r="Y429" i="2"/>
  <c r="Z429" i="2" s="1"/>
  <c r="X429" i="2"/>
  <c r="W429" i="2"/>
  <c r="U429" i="2"/>
  <c r="V429" i="2" s="1"/>
  <c r="T429" i="2"/>
  <c r="S429" i="2"/>
  <c r="Q429" i="2"/>
  <c r="R429" i="2" s="1"/>
  <c r="P429" i="2"/>
  <c r="O429" i="2"/>
  <c r="AC428" i="2"/>
  <c r="AD428" i="2" s="1"/>
  <c r="AB428" i="2"/>
  <c r="AA428" i="2"/>
  <c r="Y428" i="2"/>
  <c r="Z428" i="2" s="1"/>
  <c r="X428" i="2"/>
  <c r="W428" i="2"/>
  <c r="U428" i="2"/>
  <c r="V428" i="2" s="1"/>
  <c r="T428" i="2"/>
  <c r="S428" i="2"/>
  <c r="Q428" i="2"/>
  <c r="R428" i="2" s="1"/>
  <c r="P428" i="2"/>
  <c r="O428" i="2"/>
  <c r="AC427" i="2"/>
  <c r="AD427" i="2" s="1"/>
  <c r="AB427" i="2"/>
  <c r="AA427" i="2"/>
  <c r="Y427" i="2"/>
  <c r="Z427" i="2" s="1"/>
  <c r="X427" i="2"/>
  <c r="W427" i="2"/>
  <c r="U427" i="2"/>
  <c r="V427" i="2" s="1"/>
  <c r="T427" i="2"/>
  <c r="S427" i="2"/>
  <c r="Q427" i="2"/>
  <c r="R427" i="2" s="1"/>
  <c r="P427" i="2"/>
  <c r="O427" i="2"/>
  <c r="AC426" i="2"/>
  <c r="AD426" i="2" s="1"/>
  <c r="AB426" i="2"/>
  <c r="AA426" i="2"/>
  <c r="Y426" i="2"/>
  <c r="Z426" i="2" s="1"/>
  <c r="X426" i="2"/>
  <c r="W426" i="2"/>
  <c r="U426" i="2"/>
  <c r="V426" i="2" s="1"/>
  <c r="T426" i="2"/>
  <c r="S426" i="2"/>
  <c r="Q426" i="2"/>
  <c r="R426" i="2" s="1"/>
  <c r="P426" i="2"/>
  <c r="O426" i="2"/>
  <c r="AC425" i="2"/>
  <c r="AB425" i="2"/>
  <c r="AA425" i="2"/>
  <c r="Y425" i="2"/>
  <c r="X425" i="2"/>
  <c r="W425" i="2"/>
  <c r="U425" i="2"/>
  <c r="T425" i="2"/>
  <c r="S425" i="2"/>
  <c r="Q425" i="2"/>
  <c r="P425" i="2"/>
  <c r="O425" i="2"/>
  <c r="AC424" i="2"/>
  <c r="AB424" i="2"/>
  <c r="AA424" i="2"/>
  <c r="Y424" i="2"/>
  <c r="X424" i="2"/>
  <c r="W424" i="2"/>
  <c r="U424" i="2"/>
  <c r="T424" i="2"/>
  <c r="S424" i="2"/>
  <c r="Q424" i="2"/>
  <c r="P424" i="2"/>
  <c r="O424" i="2"/>
  <c r="AC423" i="2"/>
  <c r="AD423" i="2" s="1"/>
  <c r="AB423" i="2"/>
  <c r="AA423" i="2"/>
  <c r="Y423" i="2"/>
  <c r="Z423" i="2" s="1"/>
  <c r="X423" i="2"/>
  <c r="W423" i="2"/>
  <c r="U423" i="2"/>
  <c r="V423" i="2" s="1"/>
  <c r="T423" i="2"/>
  <c r="S423" i="2"/>
  <c r="Q423" i="2"/>
  <c r="R423" i="2" s="1"/>
  <c r="P423" i="2"/>
  <c r="O423" i="2"/>
  <c r="AC422" i="2"/>
  <c r="AD422" i="2" s="1"/>
  <c r="AB422" i="2"/>
  <c r="AA422" i="2"/>
  <c r="Y422" i="2"/>
  <c r="Z422" i="2" s="1"/>
  <c r="X422" i="2"/>
  <c r="W422" i="2"/>
  <c r="U422" i="2"/>
  <c r="V422" i="2" s="1"/>
  <c r="T422" i="2"/>
  <c r="S422" i="2"/>
  <c r="Q422" i="2"/>
  <c r="R422" i="2" s="1"/>
  <c r="P422" i="2"/>
  <c r="O422" i="2"/>
  <c r="AC421" i="2"/>
  <c r="AD421" i="2" s="1"/>
  <c r="AB421" i="2"/>
  <c r="AA421" i="2"/>
  <c r="Y421" i="2"/>
  <c r="Z421" i="2" s="1"/>
  <c r="X421" i="2"/>
  <c r="W421" i="2"/>
  <c r="U421" i="2"/>
  <c r="V421" i="2" s="1"/>
  <c r="T421" i="2"/>
  <c r="S421" i="2"/>
  <c r="Q421" i="2"/>
  <c r="R421" i="2" s="1"/>
  <c r="P421" i="2"/>
  <c r="O421" i="2"/>
  <c r="AC420" i="2"/>
  <c r="AD420" i="2" s="1"/>
  <c r="AB420" i="2"/>
  <c r="AA420" i="2"/>
  <c r="Y420" i="2"/>
  <c r="Z420" i="2" s="1"/>
  <c r="X420" i="2"/>
  <c r="W420" i="2"/>
  <c r="U420" i="2"/>
  <c r="V420" i="2" s="1"/>
  <c r="T420" i="2"/>
  <c r="S420" i="2"/>
  <c r="Q420" i="2"/>
  <c r="R420" i="2" s="1"/>
  <c r="P420" i="2"/>
  <c r="O420" i="2"/>
  <c r="AC419" i="2"/>
  <c r="AD419" i="2" s="1"/>
  <c r="AB419" i="2"/>
  <c r="AA419" i="2"/>
  <c r="Y419" i="2"/>
  <c r="Z419" i="2" s="1"/>
  <c r="X419" i="2"/>
  <c r="W419" i="2"/>
  <c r="U419" i="2"/>
  <c r="V419" i="2" s="1"/>
  <c r="T419" i="2"/>
  <c r="S419" i="2"/>
  <c r="Q419" i="2"/>
  <c r="R419" i="2" s="1"/>
  <c r="P419" i="2"/>
  <c r="O419" i="2"/>
  <c r="AC418" i="2"/>
  <c r="AD418" i="2" s="1"/>
  <c r="AB418" i="2"/>
  <c r="AA418" i="2"/>
  <c r="Y418" i="2"/>
  <c r="Z418" i="2" s="1"/>
  <c r="X418" i="2"/>
  <c r="W418" i="2"/>
  <c r="U418" i="2"/>
  <c r="V418" i="2" s="1"/>
  <c r="T418" i="2"/>
  <c r="S418" i="2"/>
  <c r="Q418" i="2"/>
  <c r="R418" i="2" s="1"/>
  <c r="P418" i="2"/>
  <c r="O418" i="2"/>
  <c r="AC417" i="2"/>
  <c r="AB417" i="2"/>
  <c r="AA417" i="2"/>
  <c r="Y417" i="2"/>
  <c r="Z417" i="2" s="1"/>
  <c r="X417" i="2"/>
  <c r="W417" i="2"/>
  <c r="U417" i="2"/>
  <c r="V417" i="2" s="1"/>
  <c r="T417" i="2"/>
  <c r="S417" i="2"/>
  <c r="Q417" i="2"/>
  <c r="R417" i="2" s="1"/>
  <c r="P417" i="2"/>
  <c r="O417" i="2"/>
  <c r="AC416" i="2"/>
  <c r="AD416" i="2" s="1"/>
  <c r="AB416" i="2"/>
  <c r="AA416" i="2"/>
  <c r="Y416" i="2"/>
  <c r="X416" i="2"/>
  <c r="W416" i="2"/>
  <c r="U416" i="2"/>
  <c r="T416" i="2"/>
  <c r="S416" i="2"/>
  <c r="Q416" i="2"/>
  <c r="R416" i="2" s="1"/>
  <c r="P416" i="2"/>
  <c r="O416" i="2"/>
  <c r="AC415" i="2"/>
  <c r="AD415" i="2" s="1"/>
  <c r="AB415" i="2"/>
  <c r="AA415" i="2"/>
  <c r="Y415" i="2"/>
  <c r="Z415" i="2" s="1"/>
  <c r="X415" i="2"/>
  <c r="W415" i="2"/>
  <c r="U415" i="2"/>
  <c r="V415" i="2" s="1"/>
  <c r="T415" i="2"/>
  <c r="S415" i="2"/>
  <c r="Q415" i="2"/>
  <c r="R415" i="2" s="1"/>
  <c r="P415" i="2"/>
  <c r="O415" i="2"/>
  <c r="AC414" i="2"/>
  <c r="AD414" i="2" s="1"/>
  <c r="AB414" i="2"/>
  <c r="AA414" i="2"/>
  <c r="Y414" i="2"/>
  <c r="Z414" i="2" s="1"/>
  <c r="X414" i="2"/>
  <c r="W414" i="2"/>
  <c r="U414" i="2"/>
  <c r="V414" i="2" s="1"/>
  <c r="T414" i="2"/>
  <c r="S414" i="2"/>
  <c r="Q414" i="2"/>
  <c r="R414" i="2" s="1"/>
  <c r="P414" i="2"/>
  <c r="O414" i="2"/>
  <c r="AC413" i="2"/>
  <c r="AB413" i="2"/>
  <c r="AA413" i="2"/>
  <c r="Y413" i="2"/>
  <c r="X413" i="2"/>
  <c r="W413" i="2"/>
  <c r="U413" i="2"/>
  <c r="T413" i="2"/>
  <c r="S413" i="2"/>
  <c r="Q413" i="2"/>
  <c r="P413" i="2"/>
  <c r="O413" i="2"/>
  <c r="AC412" i="2"/>
  <c r="AB412" i="2"/>
  <c r="AA412" i="2"/>
  <c r="Y412" i="2"/>
  <c r="X412" i="2"/>
  <c r="W412" i="2"/>
  <c r="U412" i="2"/>
  <c r="T412" i="2"/>
  <c r="S412" i="2"/>
  <c r="Q412" i="2"/>
  <c r="P412" i="2"/>
  <c r="O412" i="2"/>
  <c r="AC411" i="2"/>
  <c r="AD411" i="2" s="1"/>
  <c r="AB411" i="2"/>
  <c r="AA411" i="2"/>
  <c r="Y411" i="2"/>
  <c r="Z411" i="2" s="1"/>
  <c r="X411" i="2"/>
  <c r="W411" i="2"/>
  <c r="U411" i="2"/>
  <c r="V411" i="2" s="1"/>
  <c r="T411" i="2"/>
  <c r="S411" i="2"/>
  <c r="Q411" i="2"/>
  <c r="R411" i="2" s="1"/>
  <c r="P411" i="2"/>
  <c r="O411" i="2"/>
  <c r="AC410" i="2"/>
  <c r="AD410" i="2" s="1"/>
  <c r="AB410" i="2"/>
  <c r="AA410" i="2"/>
  <c r="Y410" i="2"/>
  <c r="Z410" i="2" s="1"/>
  <c r="X410" i="2"/>
  <c r="W410" i="2"/>
  <c r="U410" i="2"/>
  <c r="V410" i="2" s="1"/>
  <c r="T410" i="2"/>
  <c r="S410" i="2"/>
  <c r="Q410" i="2"/>
  <c r="R410" i="2" s="1"/>
  <c r="P410" i="2"/>
  <c r="O410" i="2"/>
  <c r="AC409" i="2"/>
  <c r="AD409" i="2" s="1"/>
  <c r="AB409" i="2"/>
  <c r="AA409" i="2"/>
  <c r="Y409" i="2"/>
  <c r="Z409" i="2" s="1"/>
  <c r="X409" i="2"/>
  <c r="W409" i="2"/>
  <c r="U409" i="2"/>
  <c r="V409" i="2" s="1"/>
  <c r="T409" i="2"/>
  <c r="S409" i="2"/>
  <c r="Q409" i="2"/>
  <c r="R409" i="2" s="1"/>
  <c r="P409" i="2"/>
  <c r="O409" i="2"/>
  <c r="AC408" i="2"/>
  <c r="AD408" i="2" s="1"/>
  <c r="AB408" i="2"/>
  <c r="AA408" i="2"/>
  <c r="Y408" i="2"/>
  <c r="Z408" i="2" s="1"/>
  <c r="X408" i="2"/>
  <c r="W408" i="2"/>
  <c r="U408" i="2"/>
  <c r="V408" i="2" s="1"/>
  <c r="T408" i="2"/>
  <c r="S408" i="2"/>
  <c r="Q408" i="2"/>
  <c r="R408" i="2" s="1"/>
  <c r="P408" i="2"/>
  <c r="O408" i="2"/>
  <c r="AC407" i="2"/>
  <c r="AD407" i="2" s="1"/>
  <c r="AB407" i="2"/>
  <c r="AA407" i="2"/>
  <c r="Y407" i="2"/>
  <c r="Z407" i="2" s="1"/>
  <c r="X407" i="2"/>
  <c r="W407" i="2"/>
  <c r="U407" i="2"/>
  <c r="V407" i="2" s="1"/>
  <c r="T407" i="2"/>
  <c r="S407" i="2"/>
  <c r="Q407" i="2"/>
  <c r="R407" i="2" s="1"/>
  <c r="P407" i="2"/>
  <c r="O407" i="2"/>
  <c r="AC406" i="2"/>
  <c r="AD406" i="2" s="1"/>
  <c r="AB406" i="2"/>
  <c r="AA406" i="2"/>
  <c r="Y406" i="2"/>
  <c r="Z406" i="2" s="1"/>
  <c r="X406" i="2"/>
  <c r="W406" i="2"/>
  <c r="U406" i="2"/>
  <c r="V406" i="2" s="1"/>
  <c r="T406" i="2"/>
  <c r="S406" i="2"/>
  <c r="Q406" i="2"/>
  <c r="R406" i="2" s="1"/>
  <c r="P406" i="2"/>
  <c r="O406" i="2"/>
  <c r="AC405" i="2"/>
  <c r="AD405" i="2" s="1"/>
  <c r="AB405" i="2"/>
  <c r="AA405" i="2"/>
  <c r="Y405" i="2"/>
  <c r="Z405" i="2" s="1"/>
  <c r="X405" i="2"/>
  <c r="W405" i="2"/>
  <c r="U405" i="2"/>
  <c r="V405" i="2" s="1"/>
  <c r="T405" i="2"/>
  <c r="S405" i="2"/>
  <c r="Q405" i="2"/>
  <c r="R405" i="2" s="1"/>
  <c r="P405" i="2"/>
  <c r="O405" i="2"/>
  <c r="AC404" i="2"/>
  <c r="AD404" i="2" s="1"/>
  <c r="AB404" i="2"/>
  <c r="AA404" i="2"/>
  <c r="Y404" i="2"/>
  <c r="Z404" i="2" s="1"/>
  <c r="X404" i="2"/>
  <c r="W404" i="2"/>
  <c r="U404" i="2"/>
  <c r="V404" i="2" s="1"/>
  <c r="T404" i="2"/>
  <c r="S404" i="2"/>
  <c r="Q404" i="2"/>
  <c r="R404" i="2" s="1"/>
  <c r="P404" i="2"/>
  <c r="O404" i="2"/>
  <c r="AC403" i="2"/>
  <c r="AD403" i="2" s="1"/>
  <c r="AB403" i="2"/>
  <c r="AA403" i="2"/>
  <c r="Y403" i="2"/>
  <c r="Z403" i="2" s="1"/>
  <c r="X403" i="2"/>
  <c r="W403" i="2"/>
  <c r="U403" i="2"/>
  <c r="V403" i="2" s="1"/>
  <c r="T403" i="2"/>
  <c r="S403" i="2"/>
  <c r="Q403" i="2"/>
  <c r="R403" i="2" s="1"/>
  <c r="P403" i="2"/>
  <c r="O403" i="2"/>
  <c r="AC402" i="2"/>
  <c r="AD402" i="2" s="1"/>
  <c r="AB402" i="2"/>
  <c r="AA402" i="2"/>
  <c r="Y402" i="2"/>
  <c r="Z402" i="2" s="1"/>
  <c r="X402" i="2"/>
  <c r="W402" i="2"/>
  <c r="U402" i="2"/>
  <c r="V402" i="2" s="1"/>
  <c r="T402" i="2"/>
  <c r="S402" i="2"/>
  <c r="Q402" i="2"/>
  <c r="R402" i="2" s="1"/>
  <c r="P402" i="2"/>
  <c r="O402" i="2"/>
  <c r="AC401" i="2"/>
  <c r="AB401" i="2"/>
  <c r="AA401" i="2"/>
  <c r="Y401" i="2"/>
  <c r="X401" i="2"/>
  <c r="W401" i="2"/>
  <c r="U401" i="2"/>
  <c r="T401" i="2"/>
  <c r="S401" i="2"/>
  <c r="Q401" i="2"/>
  <c r="P401" i="2"/>
  <c r="O401" i="2"/>
  <c r="AC400" i="2"/>
  <c r="AB400" i="2"/>
  <c r="AA400" i="2"/>
  <c r="Y400" i="2"/>
  <c r="X400" i="2"/>
  <c r="W400" i="2"/>
  <c r="U400" i="2"/>
  <c r="T400" i="2"/>
  <c r="S400" i="2"/>
  <c r="Q400" i="2"/>
  <c r="P400" i="2"/>
  <c r="O400" i="2"/>
  <c r="AC399" i="2"/>
  <c r="AD399" i="2" s="1"/>
  <c r="AB399" i="2"/>
  <c r="AA399" i="2"/>
  <c r="Y399" i="2"/>
  <c r="Z399" i="2" s="1"/>
  <c r="X399" i="2"/>
  <c r="W399" i="2"/>
  <c r="U399" i="2"/>
  <c r="V399" i="2" s="1"/>
  <c r="T399" i="2"/>
  <c r="S399" i="2"/>
  <c r="Q399" i="2"/>
  <c r="R399" i="2" s="1"/>
  <c r="P399" i="2"/>
  <c r="O399" i="2"/>
  <c r="AC398" i="2"/>
  <c r="AD398" i="2" s="1"/>
  <c r="AB398" i="2"/>
  <c r="AA398" i="2"/>
  <c r="Y398" i="2"/>
  <c r="Z398" i="2" s="1"/>
  <c r="X398" i="2"/>
  <c r="W398" i="2"/>
  <c r="U398" i="2"/>
  <c r="V398" i="2" s="1"/>
  <c r="T398" i="2"/>
  <c r="S398" i="2"/>
  <c r="Q398" i="2"/>
  <c r="R398" i="2" s="1"/>
  <c r="P398" i="2"/>
  <c r="O398" i="2"/>
  <c r="AC397" i="2"/>
  <c r="AD397" i="2" s="1"/>
  <c r="AB397" i="2"/>
  <c r="AA397" i="2"/>
  <c r="Y397" i="2"/>
  <c r="Z397" i="2" s="1"/>
  <c r="X397" i="2"/>
  <c r="W397" i="2"/>
  <c r="U397" i="2"/>
  <c r="V397" i="2" s="1"/>
  <c r="T397" i="2"/>
  <c r="S397" i="2"/>
  <c r="Q397" i="2"/>
  <c r="R397" i="2" s="1"/>
  <c r="P397" i="2"/>
  <c r="O397" i="2"/>
  <c r="AC396" i="2"/>
  <c r="AD396" i="2" s="1"/>
  <c r="AB396" i="2"/>
  <c r="AA396" i="2"/>
  <c r="Y396" i="2"/>
  <c r="Z396" i="2" s="1"/>
  <c r="X396" i="2"/>
  <c r="W396" i="2"/>
  <c r="U396" i="2"/>
  <c r="V396" i="2" s="1"/>
  <c r="T396" i="2"/>
  <c r="S396" i="2"/>
  <c r="Q396" i="2"/>
  <c r="R396" i="2" s="1"/>
  <c r="P396" i="2"/>
  <c r="O396" i="2"/>
  <c r="AC395" i="2"/>
  <c r="AD395" i="2" s="1"/>
  <c r="AB395" i="2"/>
  <c r="AA395" i="2"/>
  <c r="Y395" i="2"/>
  <c r="Z395" i="2" s="1"/>
  <c r="X395" i="2"/>
  <c r="W395" i="2"/>
  <c r="U395" i="2"/>
  <c r="V395" i="2" s="1"/>
  <c r="T395" i="2"/>
  <c r="S395" i="2"/>
  <c r="Q395" i="2"/>
  <c r="R395" i="2" s="1"/>
  <c r="P395" i="2"/>
  <c r="O395" i="2"/>
  <c r="AC394" i="2"/>
  <c r="AD394" i="2" s="1"/>
  <c r="AB394" i="2"/>
  <c r="AA394" i="2"/>
  <c r="Y394" i="2"/>
  <c r="Z394" i="2" s="1"/>
  <c r="X394" i="2"/>
  <c r="W394" i="2"/>
  <c r="U394" i="2"/>
  <c r="V394" i="2" s="1"/>
  <c r="T394" i="2"/>
  <c r="S394" i="2"/>
  <c r="Q394" i="2"/>
  <c r="R394" i="2" s="1"/>
  <c r="P394" i="2"/>
  <c r="O394" i="2"/>
  <c r="AC393" i="2"/>
  <c r="AD393" i="2" s="1"/>
  <c r="AB393" i="2"/>
  <c r="AA393" i="2"/>
  <c r="Y393" i="2"/>
  <c r="Z393" i="2" s="1"/>
  <c r="X393" i="2"/>
  <c r="W393" i="2"/>
  <c r="U393" i="2"/>
  <c r="V393" i="2" s="1"/>
  <c r="T393" i="2"/>
  <c r="S393" i="2"/>
  <c r="Q393" i="2"/>
  <c r="R393" i="2" s="1"/>
  <c r="P393" i="2"/>
  <c r="O393" i="2"/>
  <c r="AC392" i="2"/>
  <c r="AD392" i="2" s="1"/>
  <c r="AB392" i="2"/>
  <c r="AA392" i="2"/>
  <c r="Y392" i="2"/>
  <c r="Z392" i="2" s="1"/>
  <c r="X392" i="2"/>
  <c r="W392" i="2"/>
  <c r="U392" i="2"/>
  <c r="V392" i="2" s="1"/>
  <c r="T392" i="2"/>
  <c r="S392" i="2"/>
  <c r="Q392" i="2"/>
  <c r="R392" i="2" s="1"/>
  <c r="P392" i="2"/>
  <c r="O392" i="2"/>
  <c r="AC391" i="2"/>
  <c r="AD391" i="2" s="1"/>
  <c r="AB391" i="2"/>
  <c r="AA391" i="2"/>
  <c r="Y391" i="2"/>
  <c r="Z391" i="2" s="1"/>
  <c r="X391" i="2"/>
  <c r="W391" i="2"/>
  <c r="U391" i="2"/>
  <c r="V391" i="2" s="1"/>
  <c r="T391" i="2"/>
  <c r="S391" i="2"/>
  <c r="Q391" i="2"/>
  <c r="R391" i="2" s="1"/>
  <c r="P391" i="2"/>
  <c r="O391" i="2"/>
  <c r="AC390" i="2"/>
  <c r="AD390" i="2" s="1"/>
  <c r="AB390" i="2"/>
  <c r="AA390" i="2"/>
  <c r="Y390" i="2"/>
  <c r="Z390" i="2" s="1"/>
  <c r="X390" i="2"/>
  <c r="W390" i="2"/>
  <c r="U390" i="2"/>
  <c r="V390" i="2" s="1"/>
  <c r="T390" i="2"/>
  <c r="S390" i="2"/>
  <c r="Q390" i="2"/>
  <c r="R390" i="2" s="1"/>
  <c r="P390" i="2"/>
  <c r="O390" i="2"/>
  <c r="AC389" i="2"/>
  <c r="AB389" i="2"/>
  <c r="AA389" i="2"/>
  <c r="Y389" i="2"/>
  <c r="X389" i="2"/>
  <c r="W389" i="2"/>
  <c r="U389" i="2"/>
  <c r="T389" i="2"/>
  <c r="S389" i="2"/>
  <c r="Q389" i="2"/>
  <c r="P389" i="2"/>
  <c r="O389" i="2"/>
  <c r="AC388" i="2"/>
  <c r="AB388" i="2"/>
  <c r="AA388" i="2"/>
  <c r="Y388" i="2"/>
  <c r="X388" i="2"/>
  <c r="W388" i="2"/>
  <c r="U388" i="2"/>
  <c r="T388" i="2"/>
  <c r="S388" i="2"/>
  <c r="Q388" i="2"/>
  <c r="P388" i="2"/>
  <c r="O388" i="2"/>
  <c r="AC387" i="2"/>
  <c r="AD387" i="2" s="1"/>
  <c r="AB387" i="2"/>
  <c r="AA387" i="2"/>
  <c r="Y387" i="2"/>
  <c r="Z387" i="2" s="1"/>
  <c r="X387" i="2"/>
  <c r="W387" i="2"/>
  <c r="U387" i="2"/>
  <c r="V387" i="2" s="1"/>
  <c r="T387" i="2"/>
  <c r="S387" i="2"/>
  <c r="Q387" i="2"/>
  <c r="R387" i="2" s="1"/>
  <c r="P387" i="2"/>
  <c r="O387" i="2"/>
  <c r="AC386" i="2"/>
  <c r="AD386" i="2" s="1"/>
  <c r="AB386" i="2"/>
  <c r="AA386" i="2"/>
  <c r="Y386" i="2"/>
  <c r="Z386" i="2" s="1"/>
  <c r="X386" i="2"/>
  <c r="W386" i="2"/>
  <c r="U386" i="2"/>
  <c r="V386" i="2" s="1"/>
  <c r="T386" i="2"/>
  <c r="S386" i="2"/>
  <c r="Q386" i="2"/>
  <c r="R386" i="2" s="1"/>
  <c r="P386" i="2"/>
  <c r="O386" i="2"/>
  <c r="AC385" i="2"/>
  <c r="AD385" i="2" s="1"/>
  <c r="AB385" i="2"/>
  <c r="AA385" i="2"/>
  <c r="Y385" i="2"/>
  <c r="Z385" i="2" s="1"/>
  <c r="X385" i="2"/>
  <c r="W385" i="2"/>
  <c r="U385" i="2"/>
  <c r="V385" i="2" s="1"/>
  <c r="T385" i="2"/>
  <c r="S385" i="2"/>
  <c r="Q385" i="2"/>
  <c r="R385" i="2" s="1"/>
  <c r="P385" i="2"/>
  <c r="O385" i="2"/>
  <c r="AC384" i="2"/>
  <c r="AD384" i="2" s="1"/>
  <c r="AB384" i="2"/>
  <c r="AA384" i="2"/>
  <c r="Y384" i="2"/>
  <c r="Z384" i="2" s="1"/>
  <c r="X384" i="2"/>
  <c r="W384" i="2"/>
  <c r="U384" i="2"/>
  <c r="V384" i="2" s="1"/>
  <c r="T384" i="2"/>
  <c r="S384" i="2"/>
  <c r="Q384" i="2"/>
  <c r="R384" i="2" s="1"/>
  <c r="P384" i="2"/>
  <c r="O384" i="2"/>
  <c r="AC383" i="2"/>
  <c r="AD383" i="2" s="1"/>
  <c r="AB383" i="2"/>
  <c r="AA383" i="2"/>
  <c r="Y383" i="2"/>
  <c r="Z383" i="2" s="1"/>
  <c r="X383" i="2"/>
  <c r="W383" i="2"/>
  <c r="U383" i="2"/>
  <c r="V383" i="2" s="1"/>
  <c r="T383" i="2"/>
  <c r="S383" i="2"/>
  <c r="Q383" i="2"/>
  <c r="R383" i="2" s="1"/>
  <c r="P383" i="2"/>
  <c r="O383" i="2"/>
  <c r="AC382" i="2"/>
  <c r="AD382" i="2" s="1"/>
  <c r="AB382" i="2"/>
  <c r="AA382" i="2"/>
  <c r="Y382" i="2"/>
  <c r="Z382" i="2" s="1"/>
  <c r="X382" i="2"/>
  <c r="W382" i="2"/>
  <c r="U382" i="2"/>
  <c r="V382" i="2" s="1"/>
  <c r="T382" i="2"/>
  <c r="S382" i="2"/>
  <c r="Q382" i="2"/>
  <c r="R382" i="2" s="1"/>
  <c r="P382" i="2"/>
  <c r="O382" i="2"/>
  <c r="AC381" i="2"/>
  <c r="AD381" i="2" s="1"/>
  <c r="AB381" i="2"/>
  <c r="AA381" i="2"/>
  <c r="Y381" i="2"/>
  <c r="Z381" i="2" s="1"/>
  <c r="X381" i="2"/>
  <c r="W381" i="2"/>
  <c r="U381" i="2"/>
  <c r="V381" i="2" s="1"/>
  <c r="T381" i="2"/>
  <c r="S381" i="2"/>
  <c r="Q381" i="2"/>
  <c r="R381" i="2" s="1"/>
  <c r="P381" i="2"/>
  <c r="O381" i="2"/>
  <c r="AC380" i="2"/>
  <c r="AD380" i="2" s="1"/>
  <c r="AB380" i="2"/>
  <c r="AA380" i="2"/>
  <c r="Y380" i="2"/>
  <c r="Z380" i="2" s="1"/>
  <c r="X380" i="2"/>
  <c r="W380" i="2"/>
  <c r="U380" i="2"/>
  <c r="V380" i="2" s="1"/>
  <c r="T380" i="2"/>
  <c r="S380" i="2"/>
  <c r="Q380" i="2"/>
  <c r="R380" i="2" s="1"/>
  <c r="P380" i="2"/>
  <c r="O380" i="2"/>
  <c r="AC379" i="2"/>
  <c r="AD379" i="2" s="1"/>
  <c r="AB379" i="2"/>
  <c r="AA379" i="2"/>
  <c r="Y379" i="2"/>
  <c r="Z379" i="2" s="1"/>
  <c r="X379" i="2"/>
  <c r="W379" i="2"/>
  <c r="U379" i="2"/>
  <c r="V379" i="2" s="1"/>
  <c r="T379" i="2"/>
  <c r="S379" i="2"/>
  <c r="Q379" i="2"/>
  <c r="R379" i="2" s="1"/>
  <c r="P379" i="2"/>
  <c r="O379" i="2"/>
  <c r="AC378" i="2"/>
  <c r="AD378" i="2" s="1"/>
  <c r="AB378" i="2"/>
  <c r="AA378" i="2"/>
  <c r="Y378" i="2"/>
  <c r="Z378" i="2" s="1"/>
  <c r="X378" i="2"/>
  <c r="W378" i="2"/>
  <c r="U378" i="2"/>
  <c r="V378" i="2" s="1"/>
  <c r="T378" i="2"/>
  <c r="S378" i="2"/>
  <c r="Q378" i="2"/>
  <c r="R378" i="2" s="1"/>
  <c r="P378" i="2"/>
  <c r="O378" i="2"/>
  <c r="AC377" i="2"/>
  <c r="AB377" i="2"/>
  <c r="AA377" i="2"/>
  <c r="Y377" i="2"/>
  <c r="X377" i="2"/>
  <c r="W377" i="2"/>
  <c r="U377" i="2"/>
  <c r="T377" i="2"/>
  <c r="S377" i="2"/>
  <c r="Q377" i="2"/>
  <c r="P377" i="2"/>
  <c r="O377" i="2"/>
  <c r="AC376" i="2"/>
  <c r="AB376" i="2"/>
  <c r="AA376" i="2"/>
  <c r="Y376" i="2"/>
  <c r="X376" i="2"/>
  <c r="W376" i="2"/>
  <c r="U376" i="2"/>
  <c r="T376" i="2"/>
  <c r="S376" i="2"/>
  <c r="Q376" i="2"/>
  <c r="P376" i="2"/>
  <c r="O376" i="2"/>
  <c r="AC375" i="2"/>
  <c r="AD375" i="2" s="1"/>
  <c r="AB375" i="2"/>
  <c r="AA375" i="2"/>
  <c r="Y375" i="2"/>
  <c r="Z375" i="2" s="1"/>
  <c r="X375" i="2"/>
  <c r="W375" i="2"/>
  <c r="U375" i="2"/>
  <c r="V375" i="2" s="1"/>
  <c r="T375" i="2"/>
  <c r="S375" i="2"/>
  <c r="Q375" i="2"/>
  <c r="R375" i="2" s="1"/>
  <c r="P375" i="2"/>
  <c r="O375" i="2"/>
  <c r="AC374" i="2"/>
  <c r="AD374" i="2" s="1"/>
  <c r="AB374" i="2"/>
  <c r="AA374" i="2"/>
  <c r="Y374" i="2"/>
  <c r="Z374" i="2" s="1"/>
  <c r="X374" i="2"/>
  <c r="W374" i="2"/>
  <c r="U374" i="2"/>
  <c r="V374" i="2" s="1"/>
  <c r="T374" i="2"/>
  <c r="S374" i="2"/>
  <c r="Q374" i="2"/>
  <c r="R374" i="2" s="1"/>
  <c r="P374" i="2"/>
  <c r="O374" i="2"/>
  <c r="AC373" i="2"/>
  <c r="AD373" i="2" s="1"/>
  <c r="AB373" i="2"/>
  <c r="AA373" i="2"/>
  <c r="Y373" i="2"/>
  <c r="Z373" i="2" s="1"/>
  <c r="X373" i="2"/>
  <c r="W373" i="2"/>
  <c r="U373" i="2"/>
  <c r="V373" i="2" s="1"/>
  <c r="T373" i="2"/>
  <c r="S373" i="2"/>
  <c r="Q373" i="2"/>
  <c r="R373" i="2" s="1"/>
  <c r="P373" i="2"/>
  <c r="O373" i="2"/>
  <c r="AC372" i="2"/>
  <c r="AD372" i="2" s="1"/>
  <c r="AB372" i="2"/>
  <c r="AA372" i="2"/>
  <c r="Y372" i="2"/>
  <c r="Z372" i="2" s="1"/>
  <c r="X372" i="2"/>
  <c r="W372" i="2"/>
  <c r="U372" i="2"/>
  <c r="V372" i="2" s="1"/>
  <c r="T372" i="2"/>
  <c r="S372" i="2"/>
  <c r="Q372" i="2"/>
  <c r="R372" i="2" s="1"/>
  <c r="P372" i="2"/>
  <c r="O372" i="2"/>
  <c r="AC371" i="2"/>
  <c r="AD371" i="2" s="1"/>
  <c r="AB371" i="2"/>
  <c r="AA371" i="2"/>
  <c r="Y371" i="2"/>
  <c r="Z371" i="2" s="1"/>
  <c r="X371" i="2"/>
  <c r="W371" i="2"/>
  <c r="U371" i="2"/>
  <c r="V371" i="2" s="1"/>
  <c r="T371" i="2"/>
  <c r="S371" i="2"/>
  <c r="Q371" i="2"/>
  <c r="R371" i="2" s="1"/>
  <c r="P371" i="2"/>
  <c r="O371" i="2"/>
  <c r="AC370" i="2"/>
  <c r="AD370" i="2" s="1"/>
  <c r="AB370" i="2"/>
  <c r="AA370" i="2"/>
  <c r="Y370" i="2"/>
  <c r="Z370" i="2" s="1"/>
  <c r="X370" i="2"/>
  <c r="W370" i="2"/>
  <c r="U370" i="2"/>
  <c r="V370" i="2" s="1"/>
  <c r="T370" i="2"/>
  <c r="S370" i="2"/>
  <c r="Q370" i="2"/>
  <c r="R370" i="2" s="1"/>
  <c r="P370" i="2"/>
  <c r="O370" i="2"/>
  <c r="AC369" i="2"/>
  <c r="AD369" i="2" s="1"/>
  <c r="AB369" i="2"/>
  <c r="AA369" i="2"/>
  <c r="Y369" i="2"/>
  <c r="Z369" i="2" s="1"/>
  <c r="X369" i="2"/>
  <c r="W369" i="2"/>
  <c r="U369" i="2"/>
  <c r="V369" i="2" s="1"/>
  <c r="T369" i="2"/>
  <c r="S369" i="2"/>
  <c r="Q369" i="2"/>
  <c r="R369" i="2" s="1"/>
  <c r="P369" i="2"/>
  <c r="O369" i="2"/>
  <c r="AC368" i="2"/>
  <c r="AD368" i="2" s="1"/>
  <c r="AB368" i="2"/>
  <c r="AA368" i="2"/>
  <c r="Y368" i="2"/>
  <c r="Z368" i="2" s="1"/>
  <c r="X368" i="2"/>
  <c r="W368" i="2"/>
  <c r="U368" i="2"/>
  <c r="V368" i="2" s="1"/>
  <c r="T368" i="2"/>
  <c r="S368" i="2"/>
  <c r="Q368" i="2"/>
  <c r="R368" i="2" s="1"/>
  <c r="P368" i="2"/>
  <c r="O368" i="2"/>
  <c r="AC367" i="2"/>
  <c r="AD367" i="2" s="1"/>
  <c r="AB367" i="2"/>
  <c r="AA367" i="2"/>
  <c r="Y367" i="2"/>
  <c r="Z367" i="2" s="1"/>
  <c r="X367" i="2"/>
  <c r="W367" i="2"/>
  <c r="U367" i="2"/>
  <c r="V367" i="2" s="1"/>
  <c r="T367" i="2"/>
  <c r="S367" i="2"/>
  <c r="Q367" i="2"/>
  <c r="R367" i="2" s="1"/>
  <c r="P367" i="2"/>
  <c r="O367" i="2"/>
  <c r="AC366" i="2"/>
  <c r="AD366" i="2" s="1"/>
  <c r="AB366" i="2"/>
  <c r="AA366" i="2"/>
  <c r="Y366" i="2"/>
  <c r="Z366" i="2" s="1"/>
  <c r="X366" i="2"/>
  <c r="W366" i="2"/>
  <c r="U366" i="2"/>
  <c r="V366" i="2" s="1"/>
  <c r="T366" i="2"/>
  <c r="S366" i="2"/>
  <c r="Q366" i="2"/>
  <c r="R366" i="2" s="1"/>
  <c r="P366" i="2"/>
  <c r="O366" i="2"/>
  <c r="AC365" i="2"/>
  <c r="AB365" i="2"/>
  <c r="AA365" i="2"/>
  <c r="Y365" i="2"/>
  <c r="X365" i="2"/>
  <c r="W365" i="2"/>
  <c r="U365" i="2"/>
  <c r="T365" i="2"/>
  <c r="S365" i="2"/>
  <c r="Q365" i="2"/>
  <c r="P365" i="2"/>
  <c r="O365" i="2"/>
  <c r="AC364" i="2"/>
  <c r="AB364" i="2"/>
  <c r="AA364" i="2"/>
  <c r="Y364" i="2"/>
  <c r="X364" i="2"/>
  <c r="W364" i="2"/>
  <c r="U364" i="2"/>
  <c r="T364" i="2"/>
  <c r="S364" i="2"/>
  <c r="Q364" i="2"/>
  <c r="P364" i="2"/>
  <c r="O364" i="2"/>
  <c r="AC363" i="2"/>
  <c r="AD363" i="2" s="1"/>
  <c r="AB363" i="2"/>
  <c r="AA363" i="2"/>
  <c r="Y363" i="2"/>
  <c r="Z363" i="2" s="1"/>
  <c r="X363" i="2"/>
  <c r="W363" i="2"/>
  <c r="U363" i="2"/>
  <c r="V363" i="2" s="1"/>
  <c r="T363" i="2"/>
  <c r="S363" i="2"/>
  <c r="Q363" i="2"/>
  <c r="R363" i="2" s="1"/>
  <c r="P363" i="2"/>
  <c r="O363" i="2"/>
  <c r="AC362" i="2"/>
  <c r="AD362" i="2" s="1"/>
  <c r="AB362" i="2"/>
  <c r="AA362" i="2"/>
  <c r="Y362" i="2"/>
  <c r="Z362" i="2" s="1"/>
  <c r="X362" i="2"/>
  <c r="W362" i="2"/>
  <c r="U362" i="2"/>
  <c r="V362" i="2" s="1"/>
  <c r="T362" i="2"/>
  <c r="S362" i="2"/>
  <c r="Q362" i="2"/>
  <c r="R362" i="2" s="1"/>
  <c r="P362" i="2"/>
  <c r="O362" i="2"/>
  <c r="AC361" i="2"/>
  <c r="AD361" i="2" s="1"/>
  <c r="AB361" i="2"/>
  <c r="AA361" i="2"/>
  <c r="Y361" i="2"/>
  <c r="Z361" i="2" s="1"/>
  <c r="X361" i="2"/>
  <c r="W361" i="2"/>
  <c r="U361" i="2"/>
  <c r="V361" i="2" s="1"/>
  <c r="T361" i="2"/>
  <c r="S361" i="2"/>
  <c r="Q361" i="2"/>
  <c r="R361" i="2" s="1"/>
  <c r="P361" i="2"/>
  <c r="O361" i="2"/>
  <c r="AC360" i="2"/>
  <c r="AD360" i="2" s="1"/>
  <c r="AB360" i="2"/>
  <c r="AA360" i="2"/>
  <c r="Y360" i="2"/>
  <c r="Z360" i="2" s="1"/>
  <c r="X360" i="2"/>
  <c r="W360" i="2"/>
  <c r="U360" i="2"/>
  <c r="V360" i="2" s="1"/>
  <c r="T360" i="2"/>
  <c r="S360" i="2"/>
  <c r="Q360" i="2"/>
  <c r="R360" i="2" s="1"/>
  <c r="P360" i="2"/>
  <c r="O360" i="2"/>
  <c r="AC359" i="2"/>
  <c r="AB359" i="2"/>
  <c r="AA359" i="2"/>
  <c r="Y359" i="2"/>
  <c r="Z359" i="2" s="1"/>
  <c r="X359" i="2"/>
  <c r="W359" i="2"/>
  <c r="U359" i="2"/>
  <c r="V359" i="2" s="1"/>
  <c r="T359" i="2"/>
  <c r="S359" i="2"/>
  <c r="Q359" i="2"/>
  <c r="R359" i="2" s="1"/>
  <c r="P359" i="2"/>
  <c r="O359" i="2"/>
  <c r="AC358" i="2"/>
  <c r="AD358" i="2" s="1"/>
  <c r="AB358" i="2"/>
  <c r="AA358" i="2"/>
  <c r="Y358" i="2"/>
  <c r="Z358" i="2" s="1"/>
  <c r="X358" i="2"/>
  <c r="W358" i="2"/>
  <c r="U358" i="2"/>
  <c r="V358" i="2" s="1"/>
  <c r="T358" i="2"/>
  <c r="S358" i="2"/>
  <c r="Q358" i="2"/>
  <c r="R358" i="2" s="1"/>
  <c r="P358" i="2"/>
  <c r="O358" i="2"/>
  <c r="AC357" i="2"/>
  <c r="AD357" i="2" s="1"/>
  <c r="AB357" i="2"/>
  <c r="AA357" i="2"/>
  <c r="Y357" i="2"/>
  <c r="Z357" i="2" s="1"/>
  <c r="X357" i="2"/>
  <c r="W357" i="2"/>
  <c r="U357" i="2"/>
  <c r="V357" i="2" s="1"/>
  <c r="T357" i="2"/>
  <c r="S357" i="2"/>
  <c r="Q357" i="2"/>
  <c r="P357" i="2"/>
  <c r="O357" i="2"/>
  <c r="AC356" i="2"/>
  <c r="AD356" i="2" s="1"/>
  <c r="AB356" i="2"/>
  <c r="AA356" i="2"/>
  <c r="Y356" i="2"/>
  <c r="Z356" i="2" s="1"/>
  <c r="X356" i="2"/>
  <c r="W356" i="2"/>
  <c r="U356" i="2"/>
  <c r="V356" i="2" s="1"/>
  <c r="T356" i="2"/>
  <c r="S356" i="2"/>
  <c r="Q356" i="2"/>
  <c r="R356" i="2" s="1"/>
  <c r="P356" i="2"/>
  <c r="O356" i="2"/>
  <c r="AC355" i="2"/>
  <c r="AD355" i="2" s="1"/>
  <c r="AB355" i="2"/>
  <c r="AA355" i="2"/>
  <c r="Y355" i="2"/>
  <c r="Z355" i="2" s="1"/>
  <c r="X355" i="2"/>
  <c r="W355" i="2"/>
  <c r="U355" i="2"/>
  <c r="V355" i="2" s="1"/>
  <c r="T355" i="2"/>
  <c r="S355" i="2"/>
  <c r="Q355" i="2"/>
  <c r="R355" i="2" s="1"/>
  <c r="P355" i="2"/>
  <c r="O355" i="2"/>
  <c r="AC354" i="2"/>
  <c r="AD354" i="2" s="1"/>
  <c r="AB354" i="2"/>
  <c r="AA354" i="2"/>
  <c r="Y354" i="2"/>
  <c r="Z354" i="2" s="1"/>
  <c r="X354" i="2"/>
  <c r="W354" i="2"/>
  <c r="U354" i="2"/>
  <c r="V354" i="2" s="1"/>
  <c r="T354" i="2"/>
  <c r="S354" i="2"/>
  <c r="Q354" i="2"/>
  <c r="R354" i="2" s="1"/>
  <c r="P354" i="2"/>
  <c r="O354" i="2"/>
  <c r="AC353" i="2"/>
  <c r="AB353" i="2"/>
  <c r="AA353" i="2"/>
  <c r="Y353" i="2"/>
  <c r="X353" i="2"/>
  <c r="W353" i="2"/>
  <c r="U353" i="2"/>
  <c r="T353" i="2"/>
  <c r="S353" i="2"/>
  <c r="Q353" i="2"/>
  <c r="P353" i="2"/>
  <c r="O353" i="2"/>
  <c r="AC352" i="2"/>
  <c r="AB352" i="2"/>
  <c r="AA352" i="2"/>
  <c r="Y352" i="2"/>
  <c r="X352" i="2"/>
  <c r="W352" i="2"/>
  <c r="U352" i="2"/>
  <c r="T352" i="2"/>
  <c r="S352" i="2"/>
  <c r="Q352" i="2"/>
  <c r="P352" i="2"/>
  <c r="O352" i="2"/>
  <c r="AC351" i="2"/>
  <c r="AD351" i="2" s="1"/>
  <c r="AB351" i="2"/>
  <c r="AA351" i="2"/>
  <c r="Y351" i="2"/>
  <c r="Z351" i="2" s="1"/>
  <c r="X351" i="2"/>
  <c r="W351" i="2"/>
  <c r="U351" i="2"/>
  <c r="V351" i="2" s="1"/>
  <c r="T351" i="2"/>
  <c r="S351" i="2"/>
  <c r="Q351" i="2"/>
  <c r="R351" i="2" s="1"/>
  <c r="P351" i="2"/>
  <c r="O351" i="2"/>
  <c r="AC350" i="2"/>
  <c r="AD350" i="2" s="1"/>
  <c r="AB350" i="2"/>
  <c r="AA350" i="2"/>
  <c r="Y350" i="2"/>
  <c r="Z350" i="2" s="1"/>
  <c r="X350" i="2"/>
  <c r="W350" i="2"/>
  <c r="U350" i="2"/>
  <c r="V350" i="2" s="1"/>
  <c r="T350" i="2"/>
  <c r="S350" i="2"/>
  <c r="Q350" i="2"/>
  <c r="R350" i="2" s="1"/>
  <c r="P350" i="2"/>
  <c r="O350" i="2"/>
  <c r="AC349" i="2"/>
  <c r="AD349" i="2" s="1"/>
  <c r="AB349" i="2"/>
  <c r="AA349" i="2"/>
  <c r="Y349" i="2"/>
  <c r="Z349" i="2" s="1"/>
  <c r="X349" i="2"/>
  <c r="W349" i="2"/>
  <c r="U349" i="2"/>
  <c r="V349" i="2" s="1"/>
  <c r="T349" i="2"/>
  <c r="S349" i="2"/>
  <c r="Q349" i="2"/>
  <c r="R349" i="2" s="1"/>
  <c r="P349" i="2"/>
  <c r="O349" i="2"/>
  <c r="AC348" i="2"/>
  <c r="AD348" i="2" s="1"/>
  <c r="AB348" i="2"/>
  <c r="AA348" i="2"/>
  <c r="Y348" i="2"/>
  <c r="Z348" i="2" s="1"/>
  <c r="X348" i="2"/>
  <c r="W348" i="2"/>
  <c r="U348" i="2"/>
  <c r="T348" i="2"/>
  <c r="S348" i="2"/>
  <c r="Q348" i="2"/>
  <c r="R348" i="2" s="1"/>
  <c r="P348" i="2"/>
  <c r="O348" i="2"/>
  <c r="AC347" i="2"/>
  <c r="AD347" i="2" s="1"/>
  <c r="AB347" i="2"/>
  <c r="AA347" i="2"/>
  <c r="Y347" i="2"/>
  <c r="X347" i="2"/>
  <c r="W347" i="2"/>
  <c r="U347" i="2"/>
  <c r="V347" i="2" s="1"/>
  <c r="T347" i="2"/>
  <c r="S347" i="2"/>
  <c r="Q347" i="2"/>
  <c r="R347" i="2" s="1"/>
  <c r="P347" i="2"/>
  <c r="O347" i="2"/>
  <c r="AC346" i="2"/>
  <c r="AD346" i="2" s="1"/>
  <c r="AB346" i="2"/>
  <c r="AA346" i="2"/>
  <c r="Y346" i="2"/>
  <c r="Z346" i="2" s="1"/>
  <c r="X346" i="2"/>
  <c r="W346" i="2"/>
  <c r="U346" i="2"/>
  <c r="V346" i="2" s="1"/>
  <c r="T346" i="2"/>
  <c r="S346" i="2"/>
  <c r="Q346" i="2"/>
  <c r="R346" i="2" s="1"/>
  <c r="P346" i="2"/>
  <c r="O346" i="2"/>
  <c r="AC345" i="2"/>
  <c r="AD345" i="2" s="1"/>
  <c r="AB345" i="2"/>
  <c r="AA345" i="2"/>
  <c r="Y345" i="2"/>
  <c r="Z345" i="2" s="1"/>
  <c r="X345" i="2"/>
  <c r="W345" i="2"/>
  <c r="U345" i="2"/>
  <c r="V345" i="2" s="1"/>
  <c r="T345" i="2"/>
  <c r="S345" i="2"/>
  <c r="Q345" i="2"/>
  <c r="R345" i="2" s="1"/>
  <c r="P345" i="2"/>
  <c r="O345" i="2"/>
  <c r="AC344" i="2"/>
  <c r="AD344" i="2" s="1"/>
  <c r="AB344" i="2"/>
  <c r="AA344" i="2"/>
  <c r="Y344" i="2"/>
  <c r="Z344" i="2" s="1"/>
  <c r="X344" i="2"/>
  <c r="W344" i="2"/>
  <c r="U344" i="2"/>
  <c r="V344" i="2" s="1"/>
  <c r="T344" i="2"/>
  <c r="S344" i="2"/>
  <c r="Q344" i="2"/>
  <c r="P344" i="2"/>
  <c r="O344" i="2"/>
  <c r="AC343" i="2"/>
  <c r="AD343" i="2" s="1"/>
  <c r="AB343" i="2"/>
  <c r="AA343" i="2"/>
  <c r="Y343" i="2"/>
  <c r="Z343" i="2" s="1"/>
  <c r="X343" i="2"/>
  <c r="W343" i="2"/>
  <c r="U343" i="2"/>
  <c r="V343" i="2" s="1"/>
  <c r="T343" i="2"/>
  <c r="S343" i="2"/>
  <c r="Q343" i="2"/>
  <c r="R343" i="2" s="1"/>
  <c r="P343" i="2"/>
  <c r="O343" i="2"/>
  <c r="AC342" i="2"/>
  <c r="AD342" i="2" s="1"/>
  <c r="AB342" i="2"/>
  <c r="AA342" i="2"/>
  <c r="Y342" i="2"/>
  <c r="Z342" i="2" s="1"/>
  <c r="X342" i="2"/>
  <c r="W342" i="2"/>
  <c r="U342" i="2"/>
  <c r="V342" i="2" s="1"/>
  <c r="T342" i="2"/>
  <c r="S342" i="2"/>
  <c r="Q342" i="2"/>
  <c r="R342" i="2" s="1"/>
  <c r="P342" i="2"/>
  <c r="O342" i="2"/>
  <c r="AC341" i="2"/>
  <c r="AB341" i="2"/>
  <c r="AA341" i="2"/>
  <c r="Y341" i="2"/>
  <c r="X341" i="2"/>
  <c r="W341" i="2"/>
  <c r="U341" i="2"/>
  <c r="T341" i="2"/>
  <c r="S341" i="2"/>
  <c r="Q341" i="2"/>
  <c r="P341" i="2"/>
  <c r="O341" i="2"/>
  <c r="AC340" i="2"/>
  <c r="AB340" i="2"/>
  <c r="AA340" i="2"/>
  <c r="Y340" i="2"/>
  <c r="X340" i="2"/>
  <c r="W340" i="2"/>
  <c r="U340" i="2"/>
  <c r="T340" i="2"/>
  <c r="S340" i="2"/>
  <c r="Q340" i="2"/>
  <c r="P340" i="2"/>
  <c r="O340" i="2"/>
  <c r="AC339" i="2"/>
  <c r="AD339" i="2" s="1"/>
  <c r="AB339" i="2"/>
  <c r="AA339" i="2"/>
  <c r="Y339" i="2"/>
  <c r="Z339" i="2" s="1"/>
  <c r="X339" i="2"/>
  <c r="W339" i="2"/>
  <c r="U339" i="2"/>
  <c r="V339" i="2" s="1"/>
  <c r="T339" i="2"/>
  <c r="S339" i="2"/>
  <c r="Q339" i="2"/>
  <c r="R339" i="2" s="1"/>
  <c r="P339" i="2"/>
  <c r="O339" i="2"/>
  <c r="AC338" i="2"/>
  <c r="AD338" i="2" s="1"/>
  <c r="AB338" i="2"/>
  <c r="AA338" i="2"/>
  <c r="Y338" i="2"/>
  <c r="Z338" i="2" s="1"/>
  <c r="X338" i="2"/>
  <c r="W338" i="2"/>
  <c r="U338" i="2"/>
  <c r="V338" i="2" s="1"/>
  <c r="T338" i="2"/>
  <c r="S338" i="2"/>
  <c r="Q338" i="2"/>
  <c r="R338" i="2" s="1"/>
  <c r="P338" i="2"/>
  <c r="O338" i="2"/>
  <c r="AC337" i="2"/>
  <c r="AD337" i="2" s="1"/>
  <c r="AB337" i="2"/>
  <c r="AA337" i="2"/>
  <c r="Y337" i="2"/>
  <c r="Z337" i="2" s="1"/>
  <c r="X337" i="2"/>
  <c r="W337" i="2"/>
  <c r="U337" i="2"/>
  <c r="V337" i="2" s="1"/>
  <c r="T337" i="2"/>
  <c r="S337" i="2"/>
  <c r="Q337" i="2"/>
  <c r="R337" i="2" s="1"/>
  <c r="P337" i="2"/>
  <c r="O337" i="2"/>
  <c r="AC336" i="2"/>
  <c r="AD336" i="2" s="1"/>
  <c r="AB336" i="2"/>
  <c r="AA336" i="2"/>
  <c r="Y336" i="2"/>
  <c r="Z336" i="2" s="1"/>
  <c r="X336" i="2"/>
  <c r="W336" i="2"/>
  <c r="U336" i="2"/>
  <c r="V336" i="2" s="1"/>
  <c r="T336" i="2"/>
  <c r="S336" i="2"/>
  <c r="Q336" i="2"/>
  <c r="R336" i="2" s="1"/>
  <c r="P336" i="2"/>
  <c r="O336" i="2"/>
  <c r="AC335" i="2"/>
  <c r="AD335" i="2" s="1"/>
  <c r="AB335" i="2"/>
  <c r="AA335" i="2"/>
  <c r="Y335" i="2"/>
  <c r="Z335" i="2" s="1"/>
  <c r="X335" i="2"/>
  <c r="W335" i="2"/>
  <c r="U335" i="2"/>
  <c r="V335" i="2" s="1"/>
  <c r="T335" i="2"/>
  <c r="S335" i="2"/>
  <c r="Q335" i="2"/>
  <c r="R335" i="2" s="1"/>
  <c r="P335" i="2"/>
  <c r="O335" i="2"/>
  <c r="AC334" i="2"/>
  <c r="AD334" i="2" s="1"/>
  <c r="AB334" i="2"/>
  <c r="AA334" i="2"/>
  <c r="Y334" i="2"/>
  <c r="Z334" i="2" s="1"/>
  <c r="X334" i="2"/>
  <c r="W334" i="2"/>
  <c r="U334" i="2"/>
  <c r="V334" i="2" s="1"/>
  <c r="T334" i="2"/>
  <c r="S334" i="2"/>
  <c r="Q334" i="2"/>
  <c r="R334" i="2" s="1"/>
  <c r="P334" i="2"/>
  <c r="O334" i="2"/>
  <c r="AC333" i="2"/>
  <c r="AD333" i="2" s="1"/>
  <c r="AB333" i="2"/>
  <c r="AA333" i="2"/>
  <c r="Y333" i="2"/>
  <c r="Z333" i="2" s="1"/>
  <c r="X333" i="2"/>
  <c r="W333" i="2"/>
  <c r="U333" i="2"/>
  <c r="V333" i="2" s="1"/>
  <c r="T333" i="2"/>
  <c r="S333" i="2"/>
  <c r="Q333" i="2"/>
  <c r="R333" i="2" s="1"/>
  <c r="P333" i="2"/>
  <c r="O333" i="2"/>
  <c r="AC332" i="2"/>
  <c r="AD332" i="2" s="1"/>
  <c r="AB332" i="2"/>
  <c r="AA332" i="2"/>
  <c r="Y332" i="2"/>
  <c r="Z332" i="2" s="1"/>
  <c r="X332" i="2"/>
  <c r="W332" i="2"/>
  <c r="U332" i="2"/>
  <c r="V332" i="2" s="1"/>
  <c r="T332" i="2"/>
  <c r="S332" i="2"/>
  <c r="Q332" i="2"/>
  <c r="R332" i="2" s="1"/>
  <c r="P332" i="2"/>
  <c r="O332" i="2"/>
  <c r="AC331" i="2"/>
  <c r="AD331" i="2" s="1"/>
  <c r="AB331" i="2"/>
  <c r="AA331" i="2"/>
  <c r="Y331" i="2"/>
  <c r="Z331" i="2" s="1"/>
  <c r="X331" i="2"/>
  <c r="W331" i="2"/>
  <c r="U331" i="2"/>
  <c r="V331" i="2" s="1"/>
  <c r="T331" i="2"/>
  <c r="S331" i="2"/>
  <c r="Q331" i="2"/>
  <c r="R331" i="2" s="1"/>
  <c r="P331" i="2"/>
  <c r="O331" i="2"/>
  <c r="AC330" i="2"/>
  <c r="AD330" i="2" s="1"/>
  <c r="AB330" i="2"/>
  <c r="AA330" i="2"/>
  <c r="Y330" i="2"/>
  <c r="Z330" i="2" s="1"/>
  <c r="X330" i="2"/>
  <c r="W330" i="2"/>
  <c r="U330" i="2"/>
  <c r="V330" i="2" s="1"/>
  <c r="T330" i="2"/>
  <c r="S330" i="2"/>
  <c r="Q330" i="2"/>
  <c r="R330" i="2" s="1"/>
  <c r="P330" i="2"/>
  <c r="O330" i="2"/>
  <c r="AC329" i="2"/>
  <c r="AB329" i="2"/>
  <c r="AA329" i="2"/>
  <c r="Y329" i="2"/>
  <c r="X329" i="2"/>
  <c r="W329" i="2"/>
  <c r="U329" i="2"/>
  <c r="T329" i="2"/>
  <c r="S329" i="2"/>
  <c r="Q329" i="2"/>
  <c r="P329" i="2"/>
  <c r="O329" i="2"/>
  <c r="AC328" i="2"/>
  <c r="AB328" i="2"/>
  <c r="AA328" i="2"/>
  <c r="Y328" i="2"/>
  <c r="X328" i="2"/>
  <c r="W328" i="2"/>
  <c r="U328" i="2"/>
  <c r="T328" i="2"/>
  <c r="S328" i="2"/>
  <c r="Q328" i="2"/>
  <c r="P328" i="2"/>
  <c r="O328" i="2"/>
  <c r="AC327" i="2"/>
  <c r="AD327" i="2" s="1"/>
  <c r="AB327" i="2"/>
  <c r="AA327" i="2"/>
  <c r="Y327" i="2"/>
  <c r="Z327" i="2" s="1"/>
  <c r="X327" i="2"/>
  <c r="W327" i="2"/>
  <c r="U327" i="2"/>
  <c r="V327" i="2" s="1"/>
  <c r="T327" i="2"/>
  <c r="S327" i="2"/>
  <c r="Q327" i="2"/>
  <c r="R327" i="2" s="1"/>
  <c r="P327" i="2"/>
  <c r="O327" i="2"/>
  <c r="AC326" i="2"/>
  <c r="AD326" i="2" s="1"/>
  <c r="AB326" i="2"/>
  <c r="AA326" i="2"/>
  <c r="Y326" i="2"/>
  <c r="Z326" i="2" s="1"/>
  <c r="X326" i="2"/>
  <c r="W326" i="2"/>
  <c r="U326" i="2"/>
  <c r="V326" i="2" s="1"/>
  <c r="T326" i="2"/>
  <c r="S326" i="2"/>
  <c r="Q326" i="2"/>
  <c r="R326" i="2" s="1"/>
  <c r="P326" i="2"/>
  <c r="O326" i="2"/>
  <c r="AC325" i="2"/>
  <c r="AD325" i="2" s="1"/>
  <c r="AB325" i="2"/>
  <c r="AA325" i="2"/>
  <c r="Y325" i="2"/>
  <c r="Z325" i="2" s="1"/>
  <c r="X325" i="2"/>
  <c r="W325" i="2"/>
  <c r="U325" i="2"/>
  <c r="V325" i="2" s="1"/>
  <c r="T325" i="2"/>
  <c r="S325" i="2"/>
  <c r="Q325" i="2"/>
  <c r="R325" i="2" s="1"/>
  <c r="P325" i="2"/>
  <c r="O325" i="2"/>
  <c r="AC324" i="2"/>
  <c r="AB324" i="2"/>
  <c r="AA324" i="2"/>
  <c r="Y324" i="2"/>
  <c r="Z324" i="2" s="1"/>
  <c r="X324" i="2"/>
  <c r="W324" i="2"/>
  <c r="U324" i="2"/>
  <c r="T324" i="2"/>
  <c r="S324" i="2"/>
  <c r="Q324" i="2"/>
  <c r="R324" i="2" s="1"/>
  <c r="P324" i="2"/>
  <c r="O324" i="2"/>
  <c r="AC323" i="2"/>
  <c r="AD323" i="2" s="1"/>
  <c r="AB323" i="2"/>
  <c r="AA323" i="2"/>
  <c r="Y323" i="2"/>
  <c r="Z323" i="2" s="1"/>
  <c r="X323" i="2"/>
  <c r="W323" i="2"/>
  <c r="U323" i="2"/>
  <c r="V323" i="2" s="1"/>
  <c r="T323" i="2"/>
  <c r="S323" i="2"/>
  <c r="Q323" i="2"/>
  <c r="R323" i="2" s="1"/>
  <c r="P323" i="2"/>
  <c r="O323" i="2"/>
  <c r="AC322" i="2"/>
  <c r="AD322" i="2" s="1"/>
  <c r="AB322" i="2"/>
  <c r="AA322" i="2"/>
  <c r="Y322" i="2"/>
  <c r="Z322" i="2" s="1"/>
  <c r="X322" i="2"/>
  <c r="W322" i="2"/>
  <c r="U322" i="2"/>
  <c r="V322" i="2" s="1"/>
  <c r="T322" i="2"/>
  <c r="S322" i="2"/>
  <c r="Q322" i="2"/>
  <c r="R322" i="2" s="1"/>
  <c r="P322" i="2"/>
  <c r="O322" i="2"/>
  <c r="AC321" i="2"/>
  <c r="AD321" i="2" s="1"/>
  <c r="AB321" i="2"/>
  <c r="AA321" i="2"/>
  <c r="Y321" i="2"/>
  <c r="Z321" i="2" s="1"/>
  <c r="X321" i="2"/>
  <c r="W321" i="2"/>
  <c r="U321" i="2"/>
  <c r="V321" i="2" s="1"/>
  <c r="T321" i="2"/>
  <c r="S321" i="2"/>
  <c r="Q321" i="2"/>
  <c r="R321" i="2" s="1"/>
  <c r="P321" i="2"/>
  <c r="O321" i="2"/>
  <c r="AC320" i="2"/>
  <c r="AD320" i="2" s="1"/>
  <c r="AB320" i="2"/>
  <c r="AA320" i="2"/>
  <c r="Y320" i="2"/>
  <c r="Z320" i="2" s="1"/>
  <c r="X320" i="2"/>
  <c r="W320" i="2"/>
  <c r="U320" i="2"/>
  <c r="V320" i="2" s="1"/>
  <c r="T320" i="2"/>
  <c r="S320" i="2"/>
  <c r="Q320" i="2"/>
  <c r="R320" i="2" s="1"/>
  <c r="P320" i="2"/>
  <c r="O320" i="2"/>
  <c r="AC319" i="2"/>
  <c r="AD319" i="2" s="1"/>
  <c r="AB319" i="2"/>
  <c r="AA319" i="2"/>
  <c r="Y319" i="2"/>
  <c r="Z319" i="2" s="1"/>
  <c r="X319" i="2"/>
  <c r="W319" i="2"/>
  <c r="U319" i="2"/>
  <c r="V319" i="2" s="1"/>
  <c r="T319" i="2"/>
  <c r="S319" i="2"/>
  <c r="Q319" i="2"/>
  <c r="R319" i="2" s="1"/>
  <c r="P319" i="2"/>
  <c r="O319" i="2"/>
  <c r="AC318" i="2"/>
  <c r="AD318" i="2" s="1"/>
  <c r="AB318" i="2"/>
  <c r="AA318" i="2"/>
  <c r="Y318" i="2"/>
  <c r="Z318" i="2" s="1"/>
  <c r="X318" i="2"/>
  <c r="W318" i="2"/>
  <c r="U318" i="2"/>
  <c r="V318" i="2" s="1"/>
  <c r="T318" i="2"/>
  <c r="S318" i="2"/>
  <c r="Q318" i="2"/>
  <c r="R318" i="2" s="1"/>
  <c r="P318" i="2"/>
  <c r="O318" i="2"/>
  <c r="AC317" i="2"/>
  <c r="AB317" i="2"/>
  <c r="AA317" i="2"/>
  <c r="Y317" i="2"/>
  <c r="X317" i="2"/>
  <c r="W317" i="2"/>
  <c r="U317" i="2"/>
  <c r="T317" i="2"/>
  <c r="S317" i="2"/>
  <c r="Q317" i="2"/>
  <c r="P317" i="2"/>
  <c r="O317" i="2"/>
  <c r="AC316" i="2"/>
  <c r="AB316" i="2"/>
  <c r="AA316" i="2"/>
  <c r="Y316" i="2"/>
  <c r="X316" i="2"/>
  <c r="W316" i="2"/>
  <c r="U316" i="2"/>
  <c r="T316" i="2"/>
  <c r="S316" i="2"/>
  <c r="Q316" i="2"/>
  <c r="P316" i="2"/>
  <c r="O316" i="2"/>
  <c r="AC315" i="2"/>
  <c r="AD315" i="2" s="1"/>
  <c r="AB315" i="2"/>
  <c r="AA315" i="2"/>
  <c r="Y315" i="2"/>
  <c r="Z315" i="2" s="1"/>
  <c r="X315" i="2"/>
  <c r="W315" i="2"/>
  <c r="U315" i="2"/>
  <c r="V315" i="2" s="1"/>
  <c r="T315" i="2"/>
  <c r="S315" i="2"/>
  <c r="Q315" i="2"/>
  <c r="P315" i="2"/>
  <c r="O315" i="2"/>
  <c r="AC314" i="2"/>
  <c r="AD314" i="2" s="1"/>
  <c r="AB314" i="2"/>
  <c r="AA314" i="2"/>
  <c r="Y314" i="2"/>
  <c r="Z314" i="2" s="1"/>
  <c r="X314" i="2"/>
  <c r="W314" i="2"/>
  <c r="U314" i="2"/>
  <c r="V314" i="2" s="1"/>
  <c r="T314" i="2"/>
  <c r="S314" i="2"/>
  <c r="Q314" i="2"/>
  <c r="R314" i="2" s="1"/>
  <c r="P314" i="2"/>
  <c r="O314" i="2"/>
  <c r="AC313" i="2"/>
  <c r="AD313" i="2" s="1"/>
  <c r="AB313" i="2"/>
  <c r="AA313" i="2"/>
  <c r="Y313" i="2"/>
  <c r="Z313" i="2" s="1"/>
  <c r="X313" i="2"/>
  <c r="W313" i="2"/>
  <c r="U313" i="2"/>
  <c r="V313" i="2" s="1"/>
  <c r="T313" i="2"/>
  <c r="S313" i="2"/>
  <c r="Q313" i="2"/>
  <c r="R313" i="2" s="1"/>
  <c r="P313" i="2"/>
  <c r="O313" i="2"/>
  <c r="AC312" i="2"/>
  <c r="AB312" i="2"/>
  <c r="AA312" i="2"/>
  <c r="Y312" i="2"/>
  <c r="Z312" i="2" s="1"/>
  <c r="X312" i="2"/>
  <c r="W312" i="2"/>
  <c r="U312" i="2"/>
  <c r="V312" i="2" s="1"/>
  <c r="T312" i="2"/>
  <c r="S312" i="2"/>
  <c r="Q312" i="2"/>
  <c r="R312" i="2" s="1"/>
  <c r="P312" i="2"/>
  <c r="O312" i="2"/>
  <c r="AC311" i="2"/>
  <c r="AD311" i="2" s="1"/>
  <c r="AB311" i="2"/>
  <c r="AA311" i="2"/>
  <c r="Y311" i="2"/>
  <c r="Z311" i="2" s="1"/>
  <c r="X311" i="2"/>
  <c r="W311" i="2"/>
  <c r="U311" i="2"/>
  <c r="V311" i="2" s="1"/>
  <c r="T311" i="2"/>
  <c r="S311" i="2"/>
  <c r="Q311" i="2"/>
  <c r="R311" i="2" s="1"/>
  <c r="P311" i="2"/>
  <c r="O311" i="2"/>
  <c r="AC310" i="2"/>
  <c r="AD310" i="2" s="1"/>
  <c r="AB310" i="2"/>
  <c r="AA310" i="2"/>
  <c r="Y310" i="2"/>
  <c r="Z310" i="2" s="1"/>
  <c r="X310" i="2"/>
  <c r="W310" i="2"/>
  <c r="U310" i="2"/>
  <c r="V310" i="2" s="1"/>
  <c r="T310" i="2"/>
  <c r="S310" i="2"/>
  <c r="Q310" i="2"/>
  <c r="R310" i="2" s="1"/>
  <c r="P310" i="2"/>
  <c r="O310" i="2"/>
  <c r="AC309" i="2"/>
  <c r="AD309" i="2" s="1"/>
  <c r="AB309" i="2"/>
  <c r="AA309" i="2"/>
  <c r="Y309" i="2"/>
  <c r="Z309" i="2" s="1"/>
  <c r="X309" i="2"/>
  <c r="W309" i="2"/>
  <c r="U309" i="2"/>
  <c r="T309" i="2"/>
  <c r="S309" i="2"/>
  <c r="Q309" i="2"/>
  <c r="R309" i="2" s="1"/>
  <c r="P309" i="2"/>
  <c r="O309" i="2"/>
  <c r="AC308" i="2"/>
  <c r="AD308" i="2" s="1"/>
  <c r="AB308" i="2"/>
  <c r="AA308" i="2"/>
  <c r="Y308" i="2"/>
  <c r="Z308" i="2" s="1"/>
  <c r="X308" i="2"/>
  <c r="W308" i="2"/>
  <c r="U308" i="2"/>
  <c r="V308" i="2" s="1"/>
  <c r="T308" i="2"/>
  <c r="S308" i="2"/>
  <c r="Q308" i="2"/>
  <c r="P308" i="2"/>
  <c r="O308" i="2"/>
  <c r="AC307" i="2"/>
  <c r="AD307" i="2" s="1"/>
  <c r="AB307" i="2"/>
  <c r="AA307" i="2"/>
  <c r="Y307" i="2"/>
  <c r="Z307" i="2" s="1"/>
  <c r="X307" i="2"/>
  <c r="W307" i="2"/>
  <c r="U307" i="2"/>
  <c r="V307" i="2" s="1"/>
  <c r="T307" i="2"/>
  <c r="S307" i="2"/>
  <c r="Q307" i="2"/>
  <c r="R307" i="2" s="1"/>
  <c r="P307" i="2"/>
  <c r="O307" i="2"/>
  <c r="AC306" i="2"/>
  <c r="AD306" i="2" s="1"/>
  <c r="AB306" i="2"/>
  <c r="AA306" i="2"/>
  <c r="Y306" i="2"/>
  <c r="Z306" i="2" s="1"/>
  <c r="X306" i="2"/>
  <c r="W306" i="2"/>
  <c r="U306" i="2"/>
  <c r="V306" i="2" s="1"/>
  <c r="T306" i="2"/>
  <c r="S306" i="2"/>
  <c r="Q306" i="2"/>
  <c r="R306" i="2" s="1"/>
  <c r="P306" i="2"/>
  <c r="O306" i="2"/>
  <c r="AC305" i="2"/>
  <c r="AB305" i="2"/>
  <c r="AA305" i="2"/>
  <c r="Y305" i="2"/>
  <c r="X305" i="2"/>
  <c r="W305" i="2"/>
  <c r="U305" i="2"/>
  <c r="T305" i="2"/>
  <c r="S305" i="2"/>
  <c r="Q305" i="2"/>
  <c r="P305" i="2"/>
  <c r="O305" i="2"/>
  <c r="AC304" i="2"/>
  <c r="AB304" i="2"/>
  <c r="AA304" i="2"/>
  <c r="Y304" i="2"/>
  <c r="X304" i="2"/>
  <c r="W304" i="2"/>
  <c r="U304" i="2"/>
  <c r="T304" i="2"/>
  <c r="S304" i="2"/>
  <c r="Q304" i="2"/>
  <c r="P304" i="2"/>
  <c r="O304" i="2"/>
  <c r="AC303" i="2"/>
  <c r="AD303" i="2" s="1"/>
  <c r="AB303" i="2"/>
  <c r="AA303" i="2"/>
  <c r="Y303" i="2"/>
  <c r="Z303" i="2" s="1"/>
  <c r="X303" i="2"/>
  <c r="W303" i="2"/>
  <c r="U303" i="2"/>
  <c r="V303" i="2" s="1"/>
  <c r="T303" i="2"/>
  <c r="S303" i="2"/>
  <c r="Q303" i="2"/>
  <c r="R303" i="2" s="1"/>
  <c r="P303" i="2"/>
  <c r="O303" i="2"/>
  <c r="AC302" i="2"/>
  <c r="AD302" i="2" s="1"/>
  <c r="AB302" i="2"/>
  <c r="AA302" i="2"/>
  <c r="Y302" i="2"/>
  <c r="Z302" i="2" s="1"/>
  <c r="X302" i="2"/>
  <c r="W302" i="2"/>
  <c r="U302" i="2"/>
  <c r="V302" i="2" s="1"/>
  <c r="T302" i="2"/>
  <c r="S302" i="2"/>
  <c r="Q302" i="2"/>
  <c r="R302" i="2" s="1"/>
  <c r="P302" i="2"/>
  <c r="O302" i="2"/>
  <c r="AC301" i="2"/>
  <c r="AD301" i="2" s="1"/>
  <c r="AB301" i="2"/>
  <c r="AA301" i="2"/>
  <c r="Y301" i="2"/>
  <c r="Z301" i="2" s="1"/>
  <c r="X301" i="2"/>
  <c r="W301" i="2"/>
  <c r="U301" i="2"/>
  <c r="V301" i="2" s="1"/>
  <c r="T301" i="2"/>
  <c r="S301" i="2"/>
  <c r="Q301" i="2"/>
  <c r="R301" i="2" s="1"/>
  <c r="P301" i="2"/>
  <c r="O301" i="2"/>
  <c r="AC300" i="2"/>
  <c r="AD300" i="2" s="1"/>
  <c r="AB300" i="2"/>
  <c r="AA300" i="2"/>
  <c r="Y300" i="2"/>
  <c r="Z300" i="2" s="1"/>
  <c r="X300" i="2"/>
  <c r="W300" i="2"/>
  <c r="U300" i="2"/>
  <c r="V300" i="2" s="1"/>
  <c r="T300" i="2"/>
  <c r="S300" i="2"/>
  <c r="Q300" i="2"/>
  <c r="R300" i="2" s="1"/>
  <c r="P300" i="2"/>
  <c r="O300" i="2"/>
  <c r="AC299" i="2"/>
  <c r="AB299" i="2"/>
  <c r="AA299" i="2"/>
  <c r="Y299" i="2"/>
  <c r="X299" i="2"/>
  <c r="W299" i="2"/>
  <c r="U299" i="2"/>
  <c r="T299" i="2"/>
  <c r="S299" i="2"/>
  <c r="Q299" i="2"/>
  <c r="R299" i="2" s="1"/>
  <c r="P299" i="2"/>
  <c r="O299" i="2"/>
  <c r="AC298" i="2"/>
  <c r="AD298" i="2" s="1"/>
  <c r="AB298" i="2"/>
  <c r="AA298" i="2"/>
  <c r="Y298" i="2"/>
  <c r="Z298" i="2" s="1"/>
  <c r="X298" i="2"/>
  <c r="W298" i="2"/>
  <c r="U298" i="2"/>
  <c r="V298" i="2" s="1"/>
  <c r="T298" i="2"/>
  <c r="S298" i="2"/>
  <c r="Q298" i="2"/>
  <c r="R298" i="2" s="1"/>
  <c r="P298" i="2"/>
  <c r="O298" i="2"/>
  <c r="AC297" i="2"/>
  <c r="AD297" i="2" s="1"/>
  <c r="AB297" i="2"/>
  <c r="AA297" i="2"/>
  <c r="Y297" i="2"/>
  <c r="Z297" i="2" s="1"/>
  <c r="X297" i="2"/>
  <c r="W297" i="2"/>
  <c r="U297" i="2"/>
  <c r="V297" i="2" s="1"/>
  <c r="T297" i="2"/>
  <c r="S297" i="2"/>
  <c r="Q297" i="2"/>
  <c r="R297" i="2" s="1"/>
  <c r="P297" i="2"/>
  <c r="O297" i="2"/>
  <c r="AC296" i="2"/>
  <c r="AD296" i="2" s="1"/>
  <c r="AB296" i="2"/>
  <c r="AA296" i="2"/>
  <c r="Y296" i="2"/>
  <c r="Z296" i="2" s="1"/>
  <c r="X296" i="2"/>
  <c r="W296" i="2"/>
  <c r="U296" i="2"/>
  <c r="V296" i="2" s="1"/>
  <c r="T296" i="2"/>
  <c r="S296" i="2"/>
  <c r="Q296" i="2"/>
  <c r="R296" i="2" s="1"/>
  <c r="P296" i="2"/>
  <c r="O296" i="2"/>
  <c r="AC295" i="2"/>
  <c r="AD295" i="2" s="1"/>
  <c r="AB295" i="2"/>
  <c r="AA295" i="2"/>
  <c r="Y295" i="2"/>
  <c r="Z295" i="2" s="1"/>
  <c r="X295" i="2"/>
  <c r="W295" i="2"/>
  <c r="U295" i="2"/>
  <c r="V295" i="2" s="1"/>
  <c r="T295" i="2"/>
  <c r="S295" i="2"/>
  <c r="Q295" i="2"/>
  <c r="R295" i="2" s="1"/>
  <c r="P295" i="2"/>
  <c r="O295" i="2"/>
  <c r="AC294" i="2"/>
  <c r="AD294" i="2" s="1"/>
  <c r="AB294" i="2"/>
  <c r="AA294" i="2"/>
  <c r="Y294" i="2"/>
  <c r="Z294" i="2" s="1"/>
  <c r="X294" i="2"/>
  <c r="W294" i="2"/>
  <c r="U294" i="2"/>
  <c r="V294" i="2" s="1"/>
  <c r="T294" i="2"/>
  <c r="S294" i="2"/>
  <c r="Q294" i="2"/>
  <c r="R294" i="2" s="1"/>
  <c r="P294" i="2"/>
  <c r="O294" i="2"/>
  <c r="AC293" i="2"/>
  <c r="AB293" i="2"/>
  <c r="AA293" i="2"/>
  <c r="Y293" i="2"/>
  <c r="X293" i="2"/>
  <c r="W293" i="2"/>
  <c r="U293" i="2"/>
  <c r="T293" i="2"/>
  <c r="S293" i="2"/>
  <c r="Q293" i="2"/>
  <c r="P293" i="2"/>
  <c r="O293" i="2"/>
  <c r="AC292" i="2"/>
  <c r="AB292" i="2"/>
  <c r="AA292" i="2"/>
  <c r="Y292" i="2"/>
  <c r="X292" i="2"/>
  <c r="W292" i="2"/>
  <c r="U292" i="2"/>
  <c r="T292" i="2"/>
  <c r="S292" i="2"/>
  <c r="Q292" i="2"/>
  <c r="P292" i="2"/>
  <c r="O292" i="2"/>
  <c r="AC291" i="2"/>
  <c r="AB291" i="2"/>
  <c r="AA291" i="2"/>
  <c r="Y291" i="2"/>
  <c r="X291" i="2"/>
  <c r="F9" i="4" s="1"/>
  <c r="W291" i="2"/>
  <c r="F8" i="4" s="1"/>
  <c r="U291" i="2"/>
  <c r="E10" i="4" s="1"/>
  <c r="T291" i="2"/>
  <c r="E9" i="4" s="1"/>
  <c r="S291" i="2"/>
  <c r="Q291" i="2"/>
  <c r="R291" i="2" s="1"/>
  <c r="D11" i="4" s="1"/>
  <c r="P291" i="2"/>
  <c r="D9" i="4" s="1"/>
  <c r="O291" i="2"/>
  <c r="D8" i="4" s="1"/>
  <c r="AC290" i="2"/>
  <c r="AD290" i="2" s="1"/>
  <c r="AB290" i="2"/>
  <c r="AA290" i="2"/>
  <c r="Y290" i="2"/>
  <c r="Z290" i="2" s="1"/>
  <c r="X290" i="2"/>
  <c r="W290" i="2"/>
  <c r="U290" i="2"/>
  <c r="V290" i="2" s="1"/>
  <c r="T290" i="2"/>
  <c r="S290" i="2"/>
  <c r="Q290" i="2"/>
  <c r="R290" i="2" s="1"/>
  <c r="P290" i="2"/>
  <c r="O290" i="2"/>
  <c r="AC289" i="2"/>
  <c r="AD289" i="2" s="1"/>
  <c r="AB289" i="2"/>
  <c r="AA289" i="2"/>
  <c r="Y289" i="2"/>
  <c r="Z289" i="2" s="1"/>
  <c r="X289" i="2"/>
  <c r="W289" i="2"/>
  <c r="U289" i="2"/>
  <c r="V289" i="2" s="1"/>
  <c r="T289" i="2"/>
  <c r="S289" i="2"/>
  <c r="Q289" i="2"/>
  <c r="R289" i="2" s="1"/>
  <c r="P289" i="2"/>
  <c r="O289" i="2"/>
  <c r="AC288" i="2"/>
  <c r="AD288" i="2" s="1"/>
  <c r="AB288" i="2"/>
  <c r="AA288" i="2"/>
  <c r="Y288" i="2"/>
  <c r="Z288" i="2" s="1"/>
  <c r="X288" i="2"/>
  <c r="W288" i="2"/>
  <c r="U288" i="2"/>
  <c r="V288" i="2" s="1"/>
  <c r="T288" i="2"/>
  <c r="S288" i="2"/>
  <c r="Q288" i="2"/>
  <c r="R288" i="2" s="1"/>
  <c r="P288" i="2"/>
  <c r="O288" i="2"/>
  <c r="AC287" i="2"/>
  <c r="AB287" i="2"/>
  <c r="AA287" i="2"/>
  <c r="Y287" i="2"/>
  <c r="X287" i="2"/>
  <c r="W287" i="2"/>
  <c r="U287" i="2"/>
  <c r="T287" i="2"/>
  <c r="S287" i="2"/>
  <c r="Q287" i="2"/>
  <c r="R287" i="2" s="1"/>
  <c r="P287" i="2"/>
  <c r="O287" i="2"/>
  <c r="AC286" i="2"/>
  <c r="AD286" i="2" s="1"/>
  <c r="AB286" i="2"/>
  <c r="AA286" i="2"/>
  <c r="Y286" i="2"/>
  <c r="X286" i="2"/>
  <c r="W286" i="2"/>
  <c r="U286" i="2"/>
  <c r="V286" i="2" s="1"/>
  <c r="T286" i="2"/>
  <c r="S286" i="2"/>
  <c r="Q286" i="2"/>
  <c r="R286" i="2" s="1"/>
  <c r="P286" i="2"/>
  <c r="O286" i="2"/>
  <c r="AC285" i="2"/>
  <c r="AD285" i="2" s="1"/>
  <c r="AB285" i="2"/>
  <c r="AA285" i="2"/>
  <c r="Y285" i="2"/>
  <c r="Z285" i="2" s="1"/>
  <c r="X285" i="2"/>
  <c r="W285" i="2"/>
  <c r="U285" i="2"/>
  <c r="V285" i="2" s="1"/>
  <c r="T285" i="2"/>
  <c r="S285" i="2"/>
  <c r="Q285" i="2"/>
  <c r="R285" i="2" s="1"/>
  <c r="P285" i="2"/>
  <c r="O285" i="2"/>
  <c r="AC284" i="2"/>
  <c r="AD284" i="2" s="1"/>
  <c r="AB284" i="2"/>
  <c r="AA284" i="2"/>
  <c r="Y284" i="2"/>
  <c r="Z284" i="2" s="1"/>
  <c r="X284" i="2"/>
  <c r="W284" i="2"/>
  <c r="U284" i="2"/>
  <c r="V284" i="2" s="1"/>
  <c r="T284" i="2"/>
  <c r="S284" i="2"/>
  <c r="Q284" i="2"/>
  <c r="R284" i="2" s="1"/>
  <c r="P284" i="2"/>
  <c r="O284" i="2"/>
  <c r="AC283" i="2"/>
  <c r="AD283" i="2" s="1"/>
  <c r="AB283" i="2"/>
  <c r="AA283" i="2"/>
  <c r="Y283" i="2"/>
  <c r="Z283" i="2" s="1"/>
  <c r="X283" i="2"/>
  <c r="W283" i="2"/>
  <c r="U283" i="2"/>
  <c r="V283" i="2" s="1"/>
  <c r="T283" i="2"/>
  <c r="S283" i="2"/>
  <c r="Q283" i="2"/>
  <c r="P283" i="2"/>
  <c r="O283" i="2"/>
  <c r="AC282" i="2"/>
  <c r="AD282" i="2" s="1"/>
  <c r="AB282" i="2"/>
  <c r="AA282" i="2"/>
  <c r="Y282" i="2"/>
  <c r="Z282" i="2" s="1"/>
  <c r="X282" i="2"/>
  <c r="W282" i="2"/>
  <c r="U282" i="2"/>
  <c r="V282" i="2" s="1"/>
  <c r="T282" i="2"/>
  <c r="S282" i="2"/>
  <c r="Q282" i="2"/>
  <c r="R282" i="2" s="1"/>
  <c r="P282" i="2"/>
  <c r="O282" i="2"/>
  <c r="AC281" i="2"/>
  <c r="AB281" i="2"/>
  <c r="AA281" i="2"/>
  <c r="Y281" i="2"/>
  <c r="X281" i="2"/>
  <c r="W281" i="2"/>
  <c r="U281" i="2"/>
  <c r="T281" i="2"/>
  <c r="S281" i="2"/>
  <c r="Q281" i="2"/>
  <c r="P281" i="2"/>
  <c r="O281" i="2"/>
  <c r="AC280" i="2"/>
  <c r="AB280" i="2"/>
  <c r="AA280" i="2"/>
  <c r="Y280" i="2"/>
  <c r="X280" i="2"/>
  <c r="W280" i="2"/>
  <c r="U280" i="2"/>
  <c r="T280" i="2"/>
  <c r="S280" i="2"/>
  <c r="Q280" i="2"/>
  <c r="P280" i="2"/>
  <c r="O280" i="2"/>
  <c r="AC279" i="2"/>
  <c r="AD279" i="2" s="1"/>
  <c r="AB279" i="2"/>
  <c r="AA279" i="2"/>
  <c r="Y279" i="2"/>
  <c r="Z279" i="2" s="1"/>
  <c r="X279" i="2"/>
  <c r="W279" i="2"/>
  <c r="U279" i="2"/>
  <c r="V279" i="2" s="1"/>
  <c r="T279" i="2"/>
  <c r="S279" i="2"/>
  <c r="Q279" i="2"/>
  <c r="R279" i="2" s="1"/>
  <c r="P279" i="2"/>
  <c r="O279" i="2"/>
  <c r="AC278" i="2"/>
  <c r="AD278" i="2" s="1"/>
  <c r="AB278" i="2"/>
  <c r="AA278" i="2"/>
  <c r="Y278" i="2"/>
  <c r="Z278" i="2" s="1"/>
  <c r="X278" i="2"/>
  <c r="W278" i="2"/>
  <c r="U278" i="2"/>
  <c r="V278" i="2" s="1"/>
  <c r="T278" i="2"/>
  <c r="S278" i="2"/>
  <c r="Q278" i="2"/>
  <c r="R278" i="2" s="1"/>
  <c r="P278" i="2"/>
  <c r="O278" i="2"/>
  <c r="AC277" i="2"/>
  <c r="AD277" i="2" s="1"/>
  <c r="AB277" i="2"/>
  <c r="AA277" i="2"/>
  <c r="Y277" i="2"/>
  <c r="Z277" i="2" s="1"/>
  <c r="X277" i="2"/>
  <c r="W277" i="2"/>
  <c r="U277" i="2"/>
  <c r="V277" i="2" s="1"/>
  <c r="T277" i="2"/>
  <c r="S277" i="2"/>
  <c r="Q277" i="2"/>
  <c r="R277" i="2" s="1"/>
  <c r="P277" i="2"/>
  <c r="O277" i="2"/>
  <c r="AC276" i="2"/>
  <c r="AD276" i="2" s="1"/>
  <c r="AB276" i="2"/>
  <c r="AA276" i="2"/>
  <c r="Y276" i="2"/>
  <c r="Z276" i="2" s="1"/>
  <c r="X276" i="2"/>
  <c r="W276" i="2"/>
  <c r="U276" i="2"/>
  <c r="V276" i="2" s="1"/>
  <c r="T276" i="2"/>
  <c r="S276" i="2"/>
  <c r="Q276" i="2"/>
  <c r="P276" i="2"/>
  <c r="O276" i="2"/>
  <c r="AC275" i="2"/>
  <c r="AD275" i="2" s="1"/>
  <c r="AB275" i="2"/>
  <c r="AA275" i="2"/>
  <c r="Y275" i="2"/>
  <c r="Z275" i="2" s="1"/>
  <c r="X275" i="2"/>
  <c r="W275" i="2"/>
  <c r="U275" i="2"/>
  <c r="V275" i="2" s="1"/>
  <c r="T275" i="2"/>
  <c r="S275" i="2"/>
  <c r="Q275" i="2"/>
  <c r="R275" i="2" s="1"/>
  <c r="P275" i="2"/>
  <c r="O275" i="2"/>
  <c r="AC274" i="2"/>
  <c r="AD274" i="2" s="1"/>
  <c r="AB274" i="2"/>
  <c r="AA274" i="2"/>
  <c r="Y274" i="2"/>
  <c r="Z274" i="2" s="1"/>
  <c r="X274" i="2"/>
  <c r="W274" i="2"/>
  <c r="U274" i="2"/>
  <c r="V274" i="2" s="1"/>
  <c r="T274" i="2"/>
  <c r="S274" i="2"/>
  <c r="Q274" i="2"/>
  <c r="R274" i="2" s="1"/>
  <c r="P274" i="2"/>
  <c r="O274" i="2"/>
  <c r="AC273" i="2"/>
  <c r="AD273" i="2" s="1"/>
  <c r="AB273" i="2"/>
  <c r="AA273" i="2"/>
  <c r="Y273" i="2"/>
  <c r="X273" i="2"/>
  <c r="W273" i="2"/>
  <c r="U273" i="2"/>
  <c r="V273" i="2" s="1"/>
  <c r="T273" i="2"/>
  <c r="S273" i="2"/>
  <c r="Q273" i="2"/>
  <c r="R273" i="2" s="1"/>
  <c r="P273" i="2"/>
  <c r="O273" i="2"/>
  <c r="AC272" i="2"/>
  <c r="AD272" i="2" s="1"/>
  <c r="AB272" i="2"/>
  <c r="AA272" i="2"/>
  <c r="Y272" i="2"/>
  <c r="Z272" i="2" s="1"/>
  <c r="X272" i="2"/>
  <c r="W272" i="2"/>
  <c r="U272" i="2"/>
  <c r="V272" i="2" s="1"/>
  <c r="T272" i="2"/>
  <c r="S272" i="2"/>
  <c r="Q272" i="2"/>
  <c r="R272" i="2" s="1"/>
  <c r="P272" i="2"/>
  <c r="O272" i="2"/>
  <c r="AC271" i="2"/>
  <c r="AD271" i="2" s="1"/>
  <c r="AB271" i="2"/>
  <c r="AA271" i="2"/>
  <c r="Y271" i="2"/>
  <c r="Z271" i="2" s="1"/>
  <c r="X271" i="2"/>
  <c r="W271" i="2"/>
  <c r="U271" i="2"/>
  <c r="V271" i="2" s="1"/>
  <c r="T271" i="2"/>
  <c r="S271" i="2"/>
  <c r="Q271" i="2"/>
  <c r="R271" i="2" s="1"/>
  <c r="P271" i="2"/>
  <c r="O271" i="2"/>
  <c r="AC270" i="2"/>
  <c r="AD270" i="2" s="1"/>
  <c r="AB270" i="2"/>
  <c r="AA270" i="2"/>
  <c r="Y270" i="2"/>
  <c r="Z270" i="2" s="1"/>
  <c r="X270" i="2"/>
  <c r="W270" i="2"/>
  <c r="U270" i="2"/>
  <c r="V270" i="2" s="1"/>
  <c r="T270" i="2"/>
  <c r="S270" i="2"/>
  <c r="Q270" i="2"/>
  <c r="R270" i="2" s="1"/>
  <c r="P270" i="2"/>
  <c r="O270" i="2"/>
  <c r="AC269" i="2"/>
  <c r="AB269" i="2"/>
  <c r="AA269" i="2"/>
  <c r="Y269" i="2"/>
  <c r="X269" i="2"/>
  <c r="W269" i="2"/>
  <c r="U269" i="2"/>
  <c r="T269" i="2"/>
  <c r="S269" i="2"/>
  <c r="Q269" i="2"/>
  <c r="P269" i="2"/>
  <c r="O269" i="2"/>
  <c r="AC268" i="2"/>
  <c r="AB268" i="2"/>
  <c r="AA268" i="2"/>
  <c r="Y268" i="2"/>
  <c r="X268" i="2"/>
  <c r="W268" i="2"/>
  <c r="U268" i="2"/>
  <c r="T268" i="2"/>
  <c r="S268" i="2"/>
  <c r="Q268" i="2"/>
  <c r="P268" i="2"/>
  <c r="O268" i="2"/>
  <c r="AC267" i="2"/>
  <c r="AD267" i="2" s="1"/>
  <c r="AB267" i="2"/>
  <c r="AA267" i="2"/>
  <c r="Y267" i="2"/>
  <c r="Z267" i="2" s="1"/>
  <c r="X267" i="2"/>
  <c r="W267" i="2"/>
  <c r="U267" i="2"/>
  <c r="V267" i="2" s="1"/>
  <c r="T267" i="2"/>
  <c r="S267" i="2"/>
  <c r="Q267" i="2"/>
  <c r="R267" i="2" s="1"/>
  <c r="P267" i="2"/>
  <c r="O267" i="2"/>
  <c r="AC266" i="2"/>
  <c r="AD266" i="2" s="1"/>
  <c r="AB266" i="2"/>
  <c r="AA266" i="2"/>
  <c r="Y266" i="2"/>
  <c r="Z266" i="2" s="1"/>
  <c r="X266" i="2"/>
  <c r="W266" i="2"/>
  <c r="U266" i="2"/>
  <c r="V266" i="2" s="1"/>
  <c r="T266" i="2"/>
  <c r="S266" i="2"/>
  <c r="Q266" i="2"/>
  <c r="P266" i="2"/>
  <c r="O266" i="2"/>
  <c r="AC265" i="2"/>
  <c r="AD265" i="2" s="1"/>
  <c r="AB265" i="2"/>
  <c r="AA265" i="2"/>
  <c r="Y265" i="2"/>
  <c r="Z265" i="2" s="1"/>
  <c r="X265" i="2"/>
  <c r="W265" i="2"/>
  <c r="U265" i="2"/>
  <c r="V265" i="2" s="1"/>
  <c r="T265" i="2"/>
  <c r="S265" i="2"/>
  <c r="Q265" i="2"/>
  <c r="R265" i="2" s="1"/>
  <c r="P265" i="2"/>
  <c r="O265" i="2"/>
  <c r="AC264" i="2"/>
  <c r="AD264" i="2" s="1"/>
  <c r="AB264" i="2"/>
  <c r="AA264" i="2"/>
  <c r="Y264" i="2"/>
  <c r="Z264" i="2" s="1"/>
  <c r="X264" i="2"/>
  <c r="W264" i="2"/>
  <c r="U264" i="2"/>
  <c r="V264" i="2" s="1"/>
  <c r="T264" i="2"/>
  <c r="S264" i="2"/>
  <c r="Q264" i="2"/>
  <c r="R264" i="2" s="1"/>
  <c r="P264" i="2"/>
  <c r="O264" i="2"/>
  <c r="AC263" i="2"/>
  <c r="AD263" i="2" s="1"/>
  <c r="AB263" i="2"/>
  <c r="AA263" i="2"/>
  <c r="Y263" i="2"/>
  <c r="Z263" i="2" s="1"/>
  <c r="X263" i="2"/>
  <c r="W263" i="2"/>
  <c r="U263" i="2"/>
  <c r="V263" i="2" s="1"/>
  <c r="T263" i="2"/>
  <c r="S263" i="2"/>
  <c r="Q263" i="2"/>
  <c r="R263" i="2" s="1"/>
  <c r="P263" i="2"/>
  <c r="O263" i="2"/>
  <c r="AC262" i="2"/>
  <c r="AD262" i="2" s="1"/>
  <c r="AB262" i="2"/>
  <c r="AA262" i="2"/>
  <c r="Y262" i="2"/>
  <c r="Z262" i="2" s="1"/>
  <c r="X262" i="2"/>
  <c r="W262" i="2"/>
  <c r="U262" i="2"/>
  <c r="V262" i="2" s="1"/>
  <c r="T262" i="2"/>
  <c r="S262" i="2"/>
  <c r="Q262" i="2"/>
  <c r="R262" i="2" s="1"/>
  <c r="P262" i="2"/>
  <c r="O262" i="2"/>
  <c r="AC261" i="2"/>
  <c r="AB261" i="2"/>
  <c r="AA261" i="2"/>
  <c r="Y261" i="2"/>
  <c r="X261" i="2"/>
  <c r="W261" i="2"/>
  <c r="U261" i="2"/>
  <c r="V261" i="2" s="1"/>
  <c r="T261" i="2"/>
  <c r="S261" i="2"/>
  <c r="Q261" i="2"/>
  <c r="P261" i="2"/>
  <c r="O261" i="2"/>
  <c r="AC260" i="2"/>
  <c r="AD260" i="2" s="1"/>
  <c r="AB260" i="2"/>
  <c r="AA260" i="2"/>
  <c r="Y260" i="2"/>
  <c r="Z260" i="2" s="1"/>
  <c r="X260" i="2"/>
  <c r="W260" i="2"/>
  <c r="U260" i="2"/>
  <c r="V260" i="2" s="1"/>
  <c r="T260" i="2"/>
  <c r="S260" i="2"/>
  <c r="Q260" i="2"/>
  <c r="R260" i="2" s="1"/>
  <c r="P260" i="2"/>
  <c r="O260" i="2"/>
  <c r="AC259" i="2"/>
  <c r="AD259" i="2" s="1"/>
  <c r="AB259" i="2"/>
  <c r="AA259" i="2"/>
  <c r="Y259" i="2"/>
  <c r="Z259" i="2" s="1"/>
  <c r="X259" i="2"/>
  <c r="W259" i="2"/>
  <c r="U259" i="2"/>
  <c r="V259" i="2" s="1"/>
  <c r="T259" i="2"/>
  <c r="S259" i="2"/>
  <c r="Q259" i="2"/>
  <c r="R259" i="2" s="1"/>
  <c r="P259" i="2"/>
  <c r="O259" i="2"/>
  <c r="AC258" i="2"/>
  <c r="AD258" i="2" s="1"/>
  <c r="AB258" i="2"/>
  <c r="AA258" i="2"/>
  <c r="Y258" i="2"/>
  <c r="Z258" i="2" s="1"/>
  <c r="X258" i="2"/>
  <c r="W258" i="2"/>
  <c r="U258" i="2"/>
  <c r="V258" i="2" s="1"/>
  <c r="T258" i="2"/>
  <c r="S258" i="2"/>
  <c r="Q258" i="2"/>
  <c r="R258" i="2" s="1"/>
  <c r="P258" i="2"/>
  <c r="O258" i="2"/>
  <c r="AC257" i="2"/>
  <c r="AB257" i="2"/>
  <c r="AA257" i="2"/>
  <c r="Y257" i="2"/>
  <c r="X257" i="2"/>
  <c r="W257" i="2"/>
  <c r="U257" i="2"/>
  <c r="T257" i="2"/>
  <c r="S257" i="2"/>
  <c r="Q257" i="2"/>
  <c r="P257" i="2"/>
  <c r="O257" i="2"/>
  <c r="AC256" i="2"/>
  <c r="AB256" i="2"/>
  <c r="AA256" i="2"/>
  <c r="Y256" i="2"/>
  <c r="X256" i="2"/>
  <c r="W256" i="2"/>
  <c r="U256" i="2"/>
  <c r="T256" i="2"/>
  <c r="S256" i="2"/>
  <c r="Q256" i="2"/>
  <c r="P256" i="2"/>
  <c r="O256" i="2"/>
  <c r="AC255" i="2"/>
  <c r="AD255" i="2" s="1"/>
  <c r="AB255" i="2"/>
  <c r="AA255" i="2"/>
  <c r="Y255" i="2"/>
  <c r="Z255" i="2" s="1"/>
  <c r="X255" i="2"/>
  <c r="W255" i="2"/>
  <c r="U255" i="2"/>
  <c r="V255" i="2" s="1"/>
  <c r="T255" i="2"/>
  <c r="S255" i="2"/>
  <c r="Q255" i="2"/>
  <c r="R255" i="2" s="1"/>
  <c r="P255" i="2"/>
  <c r="O255" i="2"/>
  <c r="AC254" i="2"/>
  <c r="AD254" i="2" s="1"/>
  <c r="AB254" i="2"/>
  <c r="AA254" i="2"/>
  <c r="Y254" i="2"/>
  <c r="Z254" i="2" s="1"/>
  <c r="X254" i="2"/>
  <c r="W254" i="2"/>
  <c r="U254" i="2"/>
  <c r="V254" i="2" s="1"/>
  <c r="T254" i="2"/>
  <c r="S254" i="2"/>
  <c r="Q254" i="2"/>
  <c r="R254" i="2" s="1"/>
  <c r="P254" i="2"/>
  <c r="O254" i="2"/>
  <c r="AC253" i="2"/>
  <c r="AD253" i="2" s="1"/>
  <c r="AB253" i="2"/>
  <c r="AA253" i="2"/>
  <c r="Y253" i="2"/>
  <c r="Z253" i="2" s="1"/>
  <c r="X253" i="2"/>
  <c r="W253" i="2"/>
  <c r="U253" i="2"/>
  <c r="V253" i="2" s="1"/>
  <c r="T253" i="2"/>
  <c r="S253" i="2"/>
  <c r="Q253" i="2"/>
  <c r="R253" i="2" s="1"/>
  <c r="P253" i="2"/>
  <c r="O253" i="2"/>
  <c r="AC252" i="2"/>
  <c r="AD252" i="2" s="1"/>
  <c r="AB252" i="2"/>
  <c r="AA252" i="2"/>
  <c r="Y252" i="2"/>
  <c r="Z252" i="2" s="1"/>
  <c r="X252" i="2"/>
  <c r="W252" i="2"/>
  <c r="U252" i="2"/>
  <c r="V252" i="2" s="1"/>
  <c r="T252" i="2"/>
  <c r="S252" i="2"/>
  <c r="Q252" i="2"/>
  <c r="R252" i="2" s="1"/>
  <c r="P252" i="2"/>
  <c r="O252" i="2"/>
  <c r="AC251" i="2"/>
  <c r="AD251" i="2" s="1"/>
  <c r="AB251" i="2"/>
  <c r="AA251" i="2"/>
  <c r="Y251" i="2"/>
  <c r="Z251" i="2" s="1"/>
  <c r="X251" i="2"/>
  <c r="W251" i="2"/>
  <c r="U251" i="2"/>
  <c r="V251" i="2" s="1"/>
  <c r="T251" i="2"/>
  <c r="S251" i="2"/>
  <c r="Q251" i="2"/>
  <c r="R251" i="2" s="1"/>
  <c r="P251" i="2"/>
  <c r="O251" i="2"/>
  <c r="AC250" i="2"/>
  <c r="AD250" i="2" s="1"/>
  <c r="AB250" i="2"/>
  <c r="AA250" i="2"/>
  <c r="Y250" i="2"/>
  <c r="Z250" i="2" s="1"/>
  <c r="X250" i="2"/>
  <c r="W250" i="2"/>
  <c r="U250" i="2"/>
  <c r="V250" i="2" s="1"/>
  <c r="T250" i="2"/>
  <c r="S250" i="2"/>
  <c r="Q250" i="2"/>
  <c r="R250" i="2" s="1"/>
  <c r="P250" i="2"/>
  <c r="O250" i="2"/>
  <c r="AC249" i="2"/>
  <c r="AB249" i="2"/>
  <c r="AA249" i="2"/>
  <c r="Y249" i="2"/>
  <c r="X249" i="2"/>
  <c r="W249" i="2"/>
  <c r="U249" i="2"/>
  <c r="T249" i="2"/>
  <c r="S249" i="2"/>
  <c r="Q249" i="2"/>
  <c r="P249" i="2"/>
  <c r="O249" i="2"/>
  <c r="AC248" i="2"/>
  <c r="AD248" i="2" s="1"/>
  <c r="AB248" i="2"/>
  <c r="AA248" i="2"/>
  <c r="Y248" i="2"/>
  <c r="Z248" i="2" s="1"/>
  <c r="X248" i="2"/>
  <c r="W248" i="2"/>
  <c r="U248" i="2"/>
  <c r="V248" i="2" s="1"/>
  <c r="T248" i="2"/>
  <c r="S248" i="2"/>
  <c r="Q248" i="2"/>
  <c r="R248" i="2" s="1"/>
  <c r="P248" i="2"/>
  <c r="O248" i="2"/>
  <c r="AC247" i="2"/>
  <c r="AD247" i="2" s="1"/>
  <c r="AB247" i="2"/>
  <c r="AA247" i="2"/>
  <c r="Y247" i="2"/>
  <c r="Z247" i="2" s="1"/>
  <c r="X247" i="2"/>
  <c r="W247" i="2"/>
  <c r="U247" i="2"/>
  <c r="V247" i="2" s="1"/>
  <c r="T247" i="2"/>
  <c r="S247" i="2"/>
  <c r="Q247" i="2"/>
  <c r="R247" i="2" s="1"/>
  <c r="P247" i="2"/>
  <c r="O247" i="2"/>
  <c r="AC246" i="2"/>
  <c r="AD246" i="2" s="1"/>
  <c r="AB246" i="2"/>
  <c r="AA246" i="2"/>
  <c r="Y246" i="2"/>
  <c r="Z246" i="2" s="1"/>
  <c r="X246" i="2"/>
  <c r="W246" i="2"/>
  <c r="U246" i="2"/>
  <c r="V246" i="2" s="1"/>
  <c r="T246" i="2"/>
  <c r="S246" i="2"/>
  <c r="Q246" i="2"/>
  <c r="R246" i="2" s="1"/>
  <c r="P246" i="2"/>
  <c r="O246" i="2"/>
  <c r="AC245" i="2"/>
  <c r="AB245" i="2"/>
  <c r="AA245" i="2"/>
  <c r="Y245" i="2"/>
  <c r="X245" i="2"/>
  <c r="W245" i="2"/>
  <c r="U245" i="2"/>
  <c r="T245" i="2"/>
  <c r="S245" i="2"/>
  <c r="Q245" i="2"/>
  <c r="P245" i="2"/>
  <c r="O245" i="2"/>
  <c r="AC244" i="2"/>
  <c r="AB244" i="2"/>
  <c r="AA244" i="2"/>
  <c r="Y244" i="2"/>
  <c r="X244" i="2"/>
  <c r="W244" i="2"/>
  <c r="U244" i="2"/>
  <c r="T244" i="2"/>
  <c r="S244" i="2"/>
  <c r="Q244" i="2"/>
  <c r="P244" i="2"/>
  <c r="O244" i="2"/>
  <c r="AC243" i="2"/>
  <c r="AD243" i="2" s="1"/>
  <c r="AB243" i="2"/>
  <c r="AA243" i="2"/>
  <c r="Y243" i="2"/>
  <c r="Z243" i="2" s="1"/>
  <c r="X243" i="2"/>
  <c r="W243" i="2"/>
  <c r="U243" i="2"/>
  <c r="V243" i="2" s="1"/>
  <c r="T243" i="2"/>
  <c r="S243" i="2"/>
  <c r="Q243" i="2"/>
  <c r="R243" i="2" s="1"/>
  <c r="P243" i="2"/>
  <c r="O243" i="2"/>
  <c r="AC242" i="2"/>
  <c r="AD242" i="2" s="1"/>
  <c r="AB242" i="2"/>
  <c r="AA242" i="2"/>
  <c r="Y242" i="2"/>
  <c r="Z242" i="2" s="1"/>
  <c r="X242" i="2"/>
  <c r="W242" i="2"/>
  <c r="U242" i="2"/>
  <c r="V242" i="2" s="1"/>
  <c r="T242" i="2"/>
  <c r="S242" i="2"/>
  <c r="Q242" i="2"/>
  <c r="R242" i="2" s="1"/>
  <c r="P242" i="2"/>
  <c r="O242" i="2"/>
  <c r="AC241" i="2"/>
  <c r="AD241" i="2" s="1"/>
  <c r="AB241" i="2"/>
  <c r="AA241" i="2"/>
  <c r="Y241" i="2"/>
  <c r="Z241" i="2" s="1"/>
  <c r="X241" i="2"/>
  <c r="W241" i="2"/>
  <c r="U241" i="2"/>
  <c r="V241" i="2" s="1"/>
  <c r="T241" i="2"/>
  <c r="S241" i="2"/>
  <c r="Q241" i="2"/>
  <c r="R241" i="2" s="1"/>
  <c r="P241" i="2"/>
  <c r="O241" i="2"/>
  <c r="AC240" i="2"/>
  <c r="AB240" i="2"/>
  <c r="AA240" i="2"/>
  <c r="Y240" i="2"/>
  <c r="Z240" i="2" s="1"/>
  <c r="X240" i="2"/>
  <c r="W240" i="2"/>
  <c r="U240" i="2"/>
  <c r="V240" i="2" s="1"/>
  <c r="T240" i="2"/>
  <c r="S240" i="2"/>
  <c r="Q240" i="2"/>
  <c r="R240" i="2" s="1"/>
  <c r="P240" i="2"/>
  <c r="O240" i="2"/>
  <c r="AC239" i="2"/>
  <c r="AD239" i="2" s="1"/>
  <c r="AB239" i="2"/>
  <c r="AA239" i="2"/>
  <c r="Y239" i="2"/>
  <c r="Z239" i="2" s="1"/>
  <c r="X239" i="2"/>
  <c r="W239" i="2"/>
  <c r="U239" i="2"/>
  <c r="V239" i="2" s="1"/>
  <c r="T239" i="2"/>
  <c r="S239" i="2"/>
  <c r="Q239" i="2"/>
  <c r="R239" i="2" s="1"/>
  <c r="P239" i="2"/>
  <c r="O239" i="2"/>
  <c r="AC238" i="2"/>
  <c r="AD238" i="2" s="1"/>
  <c r="AB238" i="2"/>
  <c r="AA238" i="2"/>
  <c r="Y238" i="2"/>
  <c r="Z238" i="2" s="1"/>
  <c r="X238" i="2"/>
  <c r="W238" i="2"/>
  <c r="U238" i="2"/>
  <c r="V238" i="2" s="1"/>
  <c r="T238" i="2"/>
  <c r="S238" i="2"/>
  <c r="Q238" i="2"/>
  <c r="R238" i="2" s="1"/>
  <c r="P238" i="2"/>
  <c r="O238" i="2"/>
  <c r="AC237" i="2"/>
  <c r="AD237" i="2" s="1"/>
  <c r="AB237" i="2"/>
  <c r="AA237" i="2"/>
  <c r="Y237" i="2"/>
  <c r="Z237" i="2" s="1"/>
  <c r="X237" i="2"/>
  <c r="W237" i="2"/>
  <c r="U237" i="2"/>
  <c r="V237" i="2" s="1"/>
  <c r="T237" i="2"/>
  <c r="S237" i="2"/>
  <c r="Q237" i="2"/>
  <c r="R237" i="2" s="1"/>
  <c r="P237" i="2"/>
  <c r="O237" i="2"/>
  <c r="AC236" i="2"/>
  <c r="AD236" i="2" s="1"/>
  <c r="AB236" i="2"/>
  <c r="AA236" i="2"/>
  <c r="Y236" i="2"/>
  <c r="X236" i="2"/>
  <c r="W236" i="2"/>
  <c r="U236" i="2"/>
  <c r="V236" i="2" s="1"/>
  <c r="T236" i="2"/>
  <c r="S236" i="2"/>
  <c r="Q236" i="2"/>
  <c r="R236" i="2" s="1"/>
  <c r="P236" i="2"/>
  <c r="O236" i="2"/>
  <c r="AC235" i="2"/>
  <c r="AD235" i="2" s="1"/>
  <c r="AB235" i="2"/>
  <c r="AA235" i="2"/>
  <c r="Y235" i="2"/>
  <c r="Z235" i="2" s="1"/>
  <c r="X235" i="2"/>
  <c r="W235" i="2"/>
  <c r="U235" i="2"/>
  <c r="V235" i="2" s="1"/>
  <c r="T235" i="2"/>
  <c r="S235" i="2"/>
  <c r="Q235" i="2"/>
  <c r="R235" i="2" s="1"/>
  <c r="P235" i="2"/>
  <c r="O235" i="2"/>
  <c r="AC234" i="2"/>
  <c r="AD234" i="2" s="1"/>
  <c r="AB234" i="2"/>
  <c r="AA234" i="2"/>
  <c r="Y234" i="2"/>
  <c r="Z234" i="2" s="1"/>
  <c r="X234" i="2"/>
  <c r="W234" i="2"/>
  <c r="U234" i="2"/>
  <c r="V234" i="2" s="1"/>
  <c r="T234" i="2"/>
  <c r="S234" i="2"/>
  <c r="Q234" i="2"/>
  <c r="R234" i="2" s="1"/>
  <c r="P234" i="2"/>
  <c r="O234" i="2"/>
  <c r="AC233" i="2"/>
  <c r="AB233" i="2"/>
  <c r="AA233" i="2"/>
  <c r="Y233" i="2"/>
  <c r="X233" i="2"/>
  <c r="W233" i="2"/>
  <c r="U233" i="2"/>
  <c r="T233" i="2"/>
  <c r="S233" i="2"/>
  <c r="Q233" i="2"/>
  <c r="P233" i="2"/>
  <c r="O233" i="2"/>
  <c r="AC232" i="2"/>
  <c r="AB232" i="2"/>
  <c r="AA232" i="2"/>
  <c r="Y232" i="2"/>
  <c r="X232" i="2"/>
  <c r="W232" i="2"/>
  <c r="U232" i="2"/>
  <c r="T232" i="2"/>
  <c r="S232" i="2"/>
  <c r="Q232" i="2"/>
  <c r="P232" i="2"/>
  <c r="O232" i="2"/>
  <c r="AC231" i="2"/>
  <c r="AD231" i="2" s="1"/>
  <c r="AB231" i="2"/>
  <c r="AA231" i="2"/>
  <c r="Y231" i="2"/>
  <c r="Z231" i="2" s="1"/>
  <c r="X231" i="2"/>
  <c r="W231" i="2"/>
  <c r="U231" i="2"/>
  <c r="V231" i="2" s="1"/>
  <c r="T231" i="2"/>
  <c r="S231" i="2"/>
  <c r="Q231" i="2"/>
  <c r="R231" i="2" s="1"/>
  <c r="P231" i="2"/>
  <c r="O231" i="2"/>
  <c r="AC230" i="2"/>
  <c r="AD230" i="2" s="1"/>
  <c r="AB230" i="2"/>
  <c r="AA230" i="2"/>
  <c r="Y230" i="2"/>
  <c r="Z230" i="2" s="1"/>
  <c r="X230" i="2"/>
  <c r="W230" i="2"/>
  <c r="U230" i="2"/>
  <c r="V230" i="2" s="1"/>
  <c r="T230" i="2"/>
  <c r="S230" i="2"/>
  <c r="Q230" i="2"/>
  <c r="R230" i="2" s="1"/>
  <c r="P230" i="2"/>
  <c r="O230" i="2"/>
  <c r="AC229" i="2"/>
  <c r="AD229" i="2" s="1"/>
  <c r="AB229" i="2"/>
  <c r="AA229" i="2"/>
  <c r="Y229" i="2"/>
  <c r="Z229" i="2" s="1"/>
  <c r="X229" i="2"/>
  <c r="W229" i="2"/>
  <c r="U229" i="2"/>
  <c r="V229" i="2" s="1"/>
  <c r="T229" i="2"/>
  <c r="S229" i="2"/>
  <c r="Q229" i="2"/>
  <c r="R229" i="2" s="1"/>
  <c r="P229" i="2"/>
  <c r="O229" i="2"/>
  <c r="AC228" i="2"/>
  <c r="AD228" i="2" s="1"/>
  <c r="AB228" i="2"/>
  <c r="AA228" i="2"/>
  <c r="Y228" i="2"/>
  <c r="Z228" i="2" s="1"/>
  <c r="X228" i="2"/>
  <c r="W228" i="2"/>
  <c r="U228" i="2"/>
  <c r="V228" i="2" s="1"/>
  <c r="T228" i="2"/>
  <c r="S228" i="2"/>
  <c r="Q228" i="2"/>
  <c r="R228" i="2" s="1"/>
  <c r="P228" i="2"/>
  <c r="O228" i="2"/>
  <c r="AC227" i="2"/>
  <c r="AD227" i="2" s="1"/>
  <c r="AB227" i="2"/>
  <c r="AA227" i="2"/>
  <c r="Y227" i="2"/>
  <c r="Z227" i="2" s="1"/>
  <c r="X227" i="2"/>
  <c r="W227" i="2"/>
  <c r="U227" i="2"/>
  <c r="V227" i="2" s="1"/>
  <c r="T227" i="2"/>
  <c r="S227" i="2"/>
  <c r="Q227" i="2"/>
  <c r="R227" i="2" s="1"/>
  <c r="P227" i="2"/>
  <c r="O227" i="2"/>
  <c r="AC226" i="2"/>
  <c r="AD226" i="2" s="1"/>
  <c r="AB226" i="2"/>
  <c r="AA226" i="2"/>
  <c r="Y226" i="2"/>
  <c r="Z226" i="2" s="1"/>
  <c r="X226" i="2"/>
  <c r="W226" i="2"/>
  <c r="U226" i="2"/>
  <c r="V226" i="2" s="1"/>
  <c r="T226" i="2"/>
  <c r="S226" i="2"/>
  <c r="Q226" i="2"/>
  <c r="P226" i="2"/>
  <c r="O226" i="2"/>
  <c r="AC225" i="2"/>
  <c r="AB225" i="2"/>
  <c r="AA225" i="2"/>
  <c r="Y225" i="2"/>
  <c r="X225" i="2"/>
  <c r="W225" i="2"/>
  <c r="U225" i="2"/>
  <c r="T225" i="2"/>
  <c r="S225" i="2"/>
  <c r="Q225" i="2"/>
  <c r="P225" i="2"/>
  <c r="O225" i="2"/>
  <c r="AC224" i="2"/>
  <c r="AD224" i="2" s="1"/>
  <c r="AB224" i="2"/>
  <c r="AA224" i="2"/>
  <c r="Y224" i="2"/>
  <c r="Z224" i="2" s="1"/>
  <c r="X224" i="2"/>
  <c r="W224" i="2"/>
  <c r="U224" i="2"/>
  <c r="V224" i="2" s="1"/>
  <c r="T224" i="2"/>
  <c r="S224" i="2"/>
  <c r="Q224" i="2"/>
  <c r="R224" i="2" s="1"/>
  <c r="P224" i="2"/>
  <c r="O224" i="2"/>
  <c r="AC223" i="2"/>
  <c r="AD223" i="2" s="1"/>
  <c r="AB223" i="2"/>
  <c r="AA223" i="2"/>
  <c r="Y223" i="2"/>
  <c r="Z223" i="2" s="1"/>
  <c r="X223" i="2"/>
  <c r="W223" i="2"/>
  <c r="U223" i="2"/>
  <c r="V223" i="2" s="1"/>
  <c r="T223" i="2"/>
  <c r="S223" i="2"/>
  <c r="Q223" i="2"/>
  <c r="R223" i="2" s="1"/>
  <c r="P223" i="2"/>
  <c r="O223" i="2"/>
  <c r="AC222" i="2"/>
  <c r="AD222" i="2" s="1"/>
  <c r="AB222" i="2"/>
  <c r="AA222" i="2"/>
  <c r="Y222" i="2"/>
  <c r="Z222" i="2" s="1"/>
  <c r="X222" i="2"/>
  <c r="W222" i="2"/>
  <c r="U222" i="2"/>
  <c r="V222" i="2" s="1"/>
  <c r="T222" i="2"/>
  <c r="S222" i="2"/>
  <c r="Q222" i="2"/>
  <c r="R222" i="2" s="1"/>
  <c r="P222" i="2"/>
  <c r="O222" i="2"/>
  <c r="AC221" i="2"/>
  <c r="AB221" i="2"/>
  <c r="AA221" i="2"/>
  <c r="Y221" i="2"/>
  <c r="X221" i="2"/>
  <c r="W221" i="2"/>
  <c r="U221" i="2"/>
  <c r="T221" i="2"/>
  <c r="S221" i="2"/>
  <c r="Q221" i="2"/>
  <c r="P221" i="2"/>
  <c r="O221" i="2"/>
  <c r="AC220" i="2"/>
  <c r="AB220" i="2"/>
  <c r="AA220" i="2"/>
  <c r="Y220" i="2"/>
  <c r="X220" i="2"/>
  <c r="W220" i="2"/>
  <c r="U220" i="2"/>
  <c r="T220" i="2"/>
  <c r="S220" i="2"/>
  <c r="Q220" i="2"/>
  <c r="P220" i="2"/>
  <c r="O220" i="2"/>
  <c r="AC219" i="2"/>
  <c r="AD219" i="2" s="1"/>
  <c r="AB219" i="2"/>
  <c r="AA219" i="2"/>
  <c r="Y219" i="2"/>
  <c r="Z219" i="2" s="1"/>
  <c r="X219" i="2"/>
  <c r="W219" i="2"/>
  <c r="U219" i="2"/>
  <c r="V219" i="2" s="1"/>
  <c r="T219" i="2"/>
  <c r="S219" i="2"/>
  <c r="Q219" i="2"/>
  <c r="R219" i="2" s="1"/>
  <c r="P219" i="2"/>
  <c r="O219" i="2"/>
  <c r="AC218" i="2"/>
  <c r="AD218" i="2" s="1"/>
  <c r="AB218" i="2"/>
  <c r="AA218" i="2"/>
  <c r="Y218" i="2"/>
  <c r="Z218" i="2" s="1"/>
  <c r="X218" i="2"/>
  <c r="W218" i="2"/>
  <c r="U218" i="2"/>
  <c r="V218" i="2" s="1"/>
  <c r="T218" i="2"/>
  <c r="S218" i="2"/>
  <c r="Q218" i="2"/>
  <c r="P218" i="2"/>
  <c r="O218" i="2"/>
  <c r="AC217" i="2"/>
  <c r="AD217" i="2" s="1"/>
  <c r="AB217" i="2"/>
  <c r="AA217" i="2"/>
  <c r="Y217" i="2"/>
  <c r="Z217" i="2" s="1"/>
  <c r="X217" i="2"/>
  <c r="W217" i="2"/>
  <c r="U217" i="2"/>
  <c r="V217" i="2" s="1"/>
  <c r="T217" i="2"/>
  <c r="S217" i="2"/>
  <c r="Q217" i="2"/>
  <c r="R217" i="2" s="1"/>
  <c r="P217" i="2"/>
  <c r="O217" i="2"/>
  <c r="AC216" i="2"/>
  <c r="AD216" i="2" s="1"/>
  <c r="AB216" i="2"/>
  <c r="AA216" i="2"/>
  <c r="Y216" i="2"/>
  <c r="Z216" i="2" s="1"/>
  <c r="X216" i="2"/>
  <c r="W216" i="2"/>
  <c r="U216" i="2"/>
  <c r="V216" i="2" s="1"/>
  <c r="T216" i="2"/>
  <c r="S216" i="2"/>
  <c r="Q216" i="2"/>
  <c r="R216" i="2" s="1"/>
  <c r="P216" i="2"/>
  <c r="O216" i="2"/>
  <c r="AC215" i="2"/>
  <c r="AD215" i="2" s="1"/>
  <c r="AB215" i="2"/>
  <c r="AA215" i="2"/>
  <c r="Y215" i="2"/>
  <c r="Z215" i="2" s="1"/>
  <c r="X215" i="2"/>
  <c r="W215" i="2"/>
  <c r="U215" i="2"/>
  <c r="V215" i="2" s="1"/>
  <c r="T215" i="2"/>
  <c r="S215" i="2"/>
  <c r="Q215" i="2"/>
  <c r="R215" i="2" s="1"/>
  <c r="P215" i="2"/>
  <c r="O215" i="2"/>
  <c r="AC214" i="2"/>
  <c r="AD214" i="2" s="1"/>
  <c r="AB214" i="2"/>
  <c r="AA214" i="2"/>
  <c r="Y214" i="2"/>
  <c r="Z214" i="2" s="1"/>
  <c r="X214" i="2"/>
  <c r="W214" i="2"/>
  <c r="U214" i="2"/>
  <c r="V214" i="2" s="1"/>
  <c r="T214" i="2"/>
  <c r="S214" i="2"/>
  <c r="Q214" i="2"/>
  <c r="R214" i="2" s="1"/>
  <c r="P214" i="2"/>
  <c r="O214" i="2"/>
  <c r="AC213" i="2"/>
  <c r="AD213" i="2" s="1"/>
  <c r="AB213" i="2"/>
  <c r="AA213" i="2"/>
  <c r="Y213" i="2"/>
  <c r="Z213" i="2" s="1"/>
  <c r="X213" i="2"/>
  <c r="W213" i="2"/>
  <c r="U213" i="2"/>
  <c r="V213" i="2" s="1"/>
  <c r="T213" i="2"/>
  <c r="S213" i="2"/>
  <c r="Q213" i="2"/>
  <c r="R213" i="2" s="1"/>
  <c r="P213" i="2"/>
  <c r="O213" i="2"/>
  <c r="AC212" i="2"/>
  <c r="AD212" i="2" s="1"/>
  <c r="AB212" i="2"/>
  <c r="AA212" i="2"/>
  <c r="Y212" i="2"/>
  <c r="Z212" i="2" s="1"/>
  <c r="X212" i="2"/>
  <c r="W212" i="2"/>
  <c r="U212" i="2"/>
  <c r="V212" i="2" s="1"/>
  <c r="T212" i="2"/>
  <c r="S212" i="2"/>
  <c r="Q212" i="2"/>
  <c r="R212" i="2" s="1"/>
  <c r="P212" i="2"/>
  <c r="O212" i="2"/>
  <c r="AC211" i="2"/>
  <c r="AD211" i="2" s="1"/>
  <c r="AB211" i="2"/>
  <c r="AA211" i="2"/>
  <c r="Y211" i="2"/>
  <c r="Z211" i="2" s="1"/>
  <c r="X211" i="2"/>
  <c r="W211" i="2"/>
  <c r="U211" i="2"/>
  <c r="V211" i="2" s="1"/>
  <c r="T211" i="2"/>
  <c r="S211" i="2"/>
  <c r="Q211" i="2"/>
  <c r="R211" i="2" s="1"/>
  <c r="P211" i="2"/>
  <c r="O211" i="2"/>
  <c r="AC210" i="2"/>
  <c r="AD210" i="2" s="1"/>
  <c r="AB210" i="2"/>
  <c r="AA210" i="2"/>
  <c r="Y210" i="2"/>
  <c r="Z210" i="2" s="1"/>
  <c r="X210" i="2"/>
  <c r="W210" i="2"/>
  <c r="U210" i="2"/>
  <c r="V210" i="2" s="1"/>
  <c r="T210" i="2"/>
  <c r="S210" i="2"/>
  <c r="Q210" i="2"/>
  <c r="R210" i="2" s="1"/>
  <c r="P210" i="2"/>
  <c r="O210" i="2"/>
  <c r="AC209" i="2"/>
  <c r="AB209" i="2"/>
  <c r="AA209" i="2"/>
  <c r="Y209" i="2"/>
  <c r="X209" i="2"/>
  <c r="W209" i="2"/>
  <c r="U209" i="2"/>
  <c r="T209" i="2"/>
  <c r="S209" i="2"/>
  <c r="Q209" i="2"/>
  <c r="P209" i="2"/>
  <c r="O209" i="2"/>
  <c r="AC208" i="2"/>
  <c r="AB208" i="2"/>
  <c r="AA208" i="2"/>
  <c r="Y208" i="2"/>
  <c r="X208" i="2"/>
  <c r="W208" i="2"/>
  <c r="U208" i="2"/>
  <c r="T208" i="2"/>
  <c r="S208" i="2"/>
  <c r="Q208" i="2"/>
  <c r="P208" i="2"/>
  <c r="O208" i="2"/>
  <c r="AC207" i="2"/>
  <c r="AD207" i="2" s="1"/>
  <c r="AB207" i="2"/>
  <c r="AA207" i="2"/>
  <c r="Y207" i="2"/>
  <c r="Z207" i="2" s="1"/>
  <c r="X207" i="2"/>
  <c r="W207" i="2"/>
  <c r="U207" i="2"/>
  <c r="V207" i="2" s="1"/>
  <c r="T207" i="2"/>
  <c r="S207" i="2"/>
  <c r="Q207" i="2"/>
  <c r="R207" i="2" s="1"/>
  <c r="P207" i="2"/>
  <c r="O207" i="2"/>
  <c r="AC206" i="2"/>
  <c r="AD206" i="2" s="1"/>
  <c r="AB206" i="2"/>
  <c r="AA206" i="2"/>
  <c r="Y206" i="2"/>
  <c r="Z206" i="2" s="1"/>
  <c r="X206" i="2"/>
  <c r="W206" i="2"/>
  <c r="U206" i="2"/>
  <c r="V206" i="2" s="1"/>
  <c r="T206" i="2"/>
  <c r="S206" i="2"/>
  <c r="Q206" i="2"/>
  <c r="R206" i="2" s="1"/>
  <c r="P206" i="2"/>
  <c r="O206" i="2"/>
  <c r="AC205" i="2"/>
  <c r="AD205" i="2" s="1"/>
  <c r="AB205" i="2"/>
  <c r="AA205" i="2"/>
  <c r="Y205" i="2"/>
  <c r="Z205" i="2" s="1"/>
  <c r="X205" i="2"/>
  <c r="W205" i="2"/>
  <c r="U205" i="2"/>
  <c r="V205" i="2" s="1"/>
  <c r="T205" i="2"/>
  <c r="S205" i="2"/>
  <c r="Q205" i="2"/>
  <c r="R205" i="2" s="1"/>
  <c r="P205" i="2"/>
  <c r="O205" i="2"/>
  <c r="AC204" i="2"/>
  <c r="AD204" i="2" s="1"/>
  <c r="AB204" i="2"/>
  <c r="AA204" i="2"/>
  <c r="Y204" i="2"/>
  <c r="Z204" i="2" s="1"/>
  <c r="X204" i="2"/>
  <c r="W204" i="2"/>
  <c r="U204" i="2"/>
  <c r="V204" i="2" s="1"/>
  <c r="T204" i="2"/>
  <c r="S204" i="2"/>
  <c r="Q204" i="2"/>
  <c r="R204" i="2" s="1"/>
  <c r="P204" i="2"/>
  <c r="O204" i="2"/>
  <c r="AC203" i="2"/>
  <c r="AB203" i="2"/>
  <c r="AA203" i="2"/>
  <c r="Y203" i="2"/>
  <c r="X203" i="2"/>
  <c r="W203" i="2"/>
  <c r="U203" i="2"/>
  <c r="T203" i="2"/>
  <c r="S203" i="2"/>
  <c r="Q203" i="2"/>
  <c r="R203" i="2" s="1"/>
  <c r="P203" i="2"/>
  <c r="O203" i="2"/>
  <c r="AC202" i="2"/>
  <c r="AD202" i="2" s="1"/>
  <c r="AB202" i="2"/>
  <c r="AA202" i="2"/>
  <c r="Y202" i="2"/>
  <c r="Z202" i="2" s="1"/>
  <c r="X202" i="2"/>
  <c r="W202" i="2"/>
  <c r="U202" i="2"/>
  <c r="V202" i="2" s="1"/>
  <c r="T202" i="2"/>
  <c r="S202" i="2"/>
  <c r="Q202" i="2"/>
  <c r="R202" i="2" s="1"/>
  <c r="P202" i="2"/>
  <c r="O202" i="2"/>
  <c r="AC201" i="2"/>
  <c r="AD201" i="2" s="1"/>
  <c r="AB201" i="2"/>
  <c r="AA201" i="2"/>
  <c r="Y201" i="2"/>
  <c r="Z201" i="2" s="1"/>
  <c r="X201" i="2"/>
  <c r="W201" i="2"/>
  <c r="U201" i="2"/>
  <c r="V201" i="2" s="1"/>
  <c r="T201" i="2"/>
  <c r="S201" i="2"/>
  <c r="Q201" i="2"/>
  <c r="R201" i="2" s="1"/>
  <c r="P201" i="2"/>
  <c r="O201" i="2"/>
  <c r="AC200" i="2"/>
  <c r="AD200" i="2" s="1"/>
  <c r="AB200" i="2"/>
  <c r="AA200" i="2"/>
  <c r="Y200" i="2"/>
  <c r="Z200" i="2" s="1"/>
  <c r="X200" i="2"/>
  <c r="W200" i="2"/>
  <c r="U200" i="2"/>
  <c r="V200" i="2" s="1"/>
  <c r="T200" i="2"/>
  <c r="S200" i="2"/>
  <c r="Q200" i="2"/>
  <c r="R200" i="2" s="1"/>
  <c r="P200" i="2"/>
  <c r="O200" i="2"/>
  <c r="AC199" i="2"/>
  <c r="AD199" i="2" s="1"/>
  <c r="AB199" i="2"/>
  <c r="AA199" i="2"/>
  <c r="Y199" i="2"/>
  <c r="Z199" i="2" s="1"/>
  <c r="X199" i="2"/>
  <c r="W199" i="2"/>
  <c r="U199" i="2"/>
  <c r="V199" i="2" s="1"/>
  <c r="T199" i="2"/>
  <c r="S199" i="2"/>
  <c r="Q199" i="2"/>
  <c r="R199" i="2" s="1"/>
  <c r="P199" i="2"/>
  <c r="O199" i="2"/>
  <c r="AC198" i="2"/>
  <c r="AD198" i="2" s="1"/>
  <c r="AB198" i="2"/>
  <c r="AA198" i="2"/>
  <c r="Y198" i="2"/>
  <c r="Z198" i="2" s="1"/>
  <c r="X198" i="2"/>
  <c r="W198" i="2"/>
  <c r="U198" i="2"/>
  <c r="V198" i="2" s="1"/>
  <c r="T198" i="2"/>
  <c r="S198" i="2"/>
  <c r="Q198" i="2"/>
  <c r="R198" i="2" s="1"/>
  <c r="P198" i="2"/>
  <c r="O198" i="2"/>
  <c r="AC197" i="2"/>
  <c r="AB197" i="2"/>
  <c r="AA197" i="2"/>
  <c r="Y197" i="2"/>
  <c r="X197" i="2"/>
  <c r="W197" i="2"/>
  <c r="U197" i="2"/>
  <c r="T197" i="2"/>
  <c r="S197" i="2"/>
  <c r="Q197" i="2"/>
  <c r="P197" i="2"/>
  <c r="O197" i="2"/>
  <c r="AC196" i="2"/>
  <c r="AB196" i="2"/>
  <c r="AA196" i="2"/>
  <c r="Y196" i="2"/>
  <c r="X196" i="2"/>
  <c r="W196" i="2"/>
  <c r="U196" i="2"/>
  <c r="T196" i="2"/>
  <c r="S196" i="2"/>
  <c r="Q196" i="2"/>
  <c r="P196" i="2"/>
  <c r="O196" i="2"/>
  <c r="AC195" i="2"/>
  <c r="AD195" i="2" s="1"/>
  <c r="AB195" i="2"/>
  <c r="AA195" i="2"/>
  <c r="Y195" i="2"/>
  <c r="Z195" i="2" s="1"/>
  <c r="X195" i="2"/>
  <c r="W195" i="2"/>
  <c r="U195" i="2"/>
  <c r="V195" i="2" s="1"/>
  <c r="T195" i="2"/>
  <c r="S195" i="2"/>
  <c r="Q195" i="2"/>
  <c r="R195" i="2" s="1"/>
  <c r="P195" i="2"/>
  <c r="O195" i="2"/>
  <c r="AC194" i="2"/>
  <c r="AD194" i="2" s="1"/>
  <c r="AB194" i="2"/>
  <c r="AA194" i="2"/>
  <c r="Y194" i="2"/>
  <c r="Z194" i="2" s="1"/>
  <c r="X194" i="2"/>
  <c r="W194" i="2"/>
  <c r="U194" i="2"/>
  <c r="V194" i="2" s="1"/>
  <c r="T194" i="2"/>
  <c r="S194" i="2"/>
  <c r="Q194" i="2"/>
  <c r="R194" i="2" s="1"/>
  <c r="P194" i="2"/>
  <c r="O194" i="2"/>
  <c r="AC193" i="2"/>
  <c r="AD193" i="2" s="1"/>
  <c r="AB193" i="2"/>
  <c r="AA193" i="2"/>
  <c r="Y193" i="2"/>
  <c r="Z193" i="2" s="1"/>
  <c r="X193" i="2"/>
  <c r="W193" i="2"/>
  <c r="U193" i="2"/>
  <c r="V193" i="2" s="1"/>
  <c r="T193" i="2"/>
  <c r="S193" i="2"/>
  <c r="Q193" i="2"/>
  <c r="R193" i="2" s="1"/>
  <c r="P193" i="2"/>
  <c r="O193" i="2"/>
  <c r="AC192" i="2"/>
  <c r="AD192" i="2" s="1"/>
  <c r="AB192" i="2"/>
  <c r="AA192" i="2"/>
  <c r="Y192" i="2"/>
  <c r="Z192" i="2" s="1"/>
  <c r="X192" i="2"/>
  <c r="W192" i="2"/>
  <c r="U192" i="2"/>
  <c r="V192" i="2" s="1"/>
  <c r="T192" i="2"/>
  <c r="S192" i="2"/>
  <c r="Q192" i="2"/>
  <c r="R192" i="2" s="1"/>
  <c r="P192" i="2"/>
  <c r="O192" i="2"/>
  <c r="AC191" i="2"/>
  <c r="AD191" i="2" s="1"/>
  <c r="AB191" i="2"/>
  <c r="AA191" i="2"/>
  <c r="Y191" i="2"/>
  <c r="Z191" i="2" s="1"/>
  <c r="X191" i="2"/>
  <c r="W191" i="2"/>
  <c r="U191" i="2"/>
  <c r="V191" i="2" s="1"/>
  <c r="T191" i="2"/>
  <c r="S191" i="2"/>
  <c r="Q191" i="2"/>
  <c r="R191" i="2" s="1"/>
  <c r="P191" i="2"/>
  <c r="O191" i="2"/>
  <c r="AC190" i="2"/>
  <c r="AD190" i="2" s="1"/>
  <c r="AB190" i="2"/>
  <c r="AA190" i="2"/>
  <c r="Y190" i="2"/>
  <c r="Z190" i="2" s="1"/>
  <c r="X190" i="2"/>
  <c r="W190" i="2"/>
  <c r="U190" i="2"/>
  <c r="V190" i="2" s="1"/>
  <c r="T190" i="2"/>
  <c r="S190" i="2"/>
  <c r="Q190" i="2"/>
  <c r="R190" i="2" s="1"/>
  <c r="P190" i="2"/>
  <c r="O190" i="2"/>
  <c r="AC189" i="2"/>
  <c r="AB189" i="2"/>
  <c r="AA189" i="2"/>
  <c r="Y189" i="2"/>
  <c r="X189" i="2"/>
  <c r="W189" i="2"/>
  <c r="U189" i="2"/>
  <c r="T189" i="2"/>
  <c r="S189" i="2"/>
  <c r="Q189" i="2"/>
  <c r="R189" i="2" s="1"/>
  <c r="P189" i="2"/>
  <c r="O189" i="2"/>
  <c r="AC188" i="2"/>
  <c r="AD188" i="2" s="1"/>
  <c r="AB188" i="2"/>
  <c r="AA188" i="2"/>
  <c r="Y188" i="2"/>
  <c r="Z188" i="2" s="1"/>
  <c r="X188" i="2"/>
  <c r="W188" i="2"/>
  <c r="U188" i="2"/>
  <c r="V188" i="2" s="1"/>
  <c r="T188" i="2"/>
  <c r="S188" i="2"/>
  <c r="Q188" i="2"/>
  <c r="R188" i="2" s="1"/>
  <c r="P188" i="2"/>
  <c r="O188" i="2"/>
  <c r="AC187" i="2"/>
  <c r="AD187" i="2" s="1"/>
  <c r="AB187" i="2"/>
  <c r="AA187" i="2"/>
  <c r="Y187" i="2"/>
  <c r="X187" i="2"/>
  <c r="W187" i="2"/>
  <c r="U187" i="2"/>
  <c r="V187" i="2" s="1"/>
  <c r="T187" i="2"/>
  <c r="S187" i="2"/>
  <c r="Q187" i="2"/>
  <c r="R187" i="2" s="1"/>
  <c r="P187" i="2"/>
  <c r="O187" i="2"/>
  <c r="AC186" i="2"/>
  <c r="AD186" i="2" s="1"/>
  <c r="AB186" i="2"/>
  <c r="AA186" i="2"/>
  <c r="Y186" i="2"/>
  <c r="Z186" i="2" s="1"/>
  <c r="X186" i="2"/>
  <c r="W186" i="2"/>
  <c r="U186" i="2"/>
  <c r="V186" i="2" s="1"/>
  <c r="T186" i="2"/>
  <c r="S186" i="2"/>
  <c r="Q186" i="2"/>
  <c r="R186" i="2" s="1"/>
  <c r="P186" i="2"/>
  <c r="O186" i="2"/>
  <c r="AC185" i="2"/>
  <c r="AB185" i="2"/>
  <c r="AA185" i="2"/>
  <c r="Y185" i="2"/>
  <c r="X185" i="2"/>
  <c r="W185" i="2"/>
  <c r="U185" i="2"/>
  <c r="T185" i="2"/>
  <c r="S185" i="2"/>
  <c r="Q185" i="2"/>
  <c r="P185" i="2"/>
  <c r="O185" i="2"/>
  <c r="AC184" i="2"/>
  <c r="AB184" i="2"/>
  <c r="AA184" i="2"/>
  <c r="Y184" i="2"/>
  <c r="X184" i="2"/>
  <c r="W184" i="2"/>
  <c r="U184" i="2"/>
  <c r="T184" i="2"/>
  <c r="S184" i="2"/>
  <c r="Q184" i="2"/>
  <c r="P184" i="2"/>
  <c r="O184" i="2"/>
  <c r="AC183" i="2"/>
  <c r="AD183" i="2" s="1"/>
  <c r="AB183" i="2"/>
  <c r="AA183" i="2"/>
  <c r="Y183" i="2"/>
  <c r="Z183" i="2" s="1"/>
  <c r="X183" i="2"/>
  <c r="W183" i="2"/>
  <c r="U183" i="2"/>
  <c r="V183" i="2" s="1"/>
  <c r="T183" i="2"/>
  <c r="S183" i="2"/>
  <c r="Q183" i="2"/>
  <c r="R183" i="2" s="1"/>
  <c r="P183" i="2"/>
  <c r="O183" i="2"/>
  <c r="AC182" i="2"/>
  <c r="AD182" i="2" s="1"/>
  <c r="AB182" i="2"/>
  <c r="AA182" i="2"/>
  <c r="Y182" i="2"/>
  <c r="X182" i="2"/>
  <c r="W182" i="2"/>
  <c r="U182" i="2"/>
  <c r="V182" i="2" s="1"/>
  <c r="T182" i="2"/>
  <c r="S182" i="2"/>
  <c r="Q182" i="2"/>
  <c r="R182" i="2" s="1"/>
  <c r="P182" i="2"/>
  <c r="O182" i="2"/>
  <c r="AC181" i="2"/>
  <c r="AD181" i="2" s="1"/>
  <c r="AB181" i="2"/>
  <c r="AA181" i="2"/>
  <c r="Y181" i="2"/>
  <c r="Z181" i="2" s="1"/>
  <c r="X181" i="2"/>
  <c r="W181" i="2"/>
  <c r="U181" i="2"/>
  <c r="V181" i="2" s="1"/>
  <c r="T181" i="2"/>
  <c r="S181" i="2"/>
  <c r="Q181" i="2"/>
  <c r="R181" i="2" s="1"/>
  <c r="P181" i="2"/>
  <c r="O181" i="2"/>
  <c r="AC180" i="2"/>
  <c r="AD180" i="2" s="1"/>
  <c r="AB180" i="2"/>
  <c r="AA180" i="2"/>
  <c r="Y180" i="2"/>
  <c r="Z180" i="2" s="1"/>
  <c r="X180" i="2"/>
  <c r="W180" i="2"/>
  <c r="U180" i="2"/>
  <c r="V180" i="2" s="1"/>
  <c r="T180" i="2"/>
  <c r="S180" i="2"/>
  <c r="Q180" i="2"/>
  <c r="P180" i="2"/>
  <c r="O180" i="2"/>
  <c r="AC179" i="2"/>
  <c r="AD179" i="2" s="1"/>
  <c r="AB179" i="2"/>
  <c r="AA179" i="2"/>
  <c r="Y179" i="2"/>
  <c r="Z179" i="2" s="1"/>
  <c r="X179" i="2"/>
  <c r="W179" i="2"/>
  <c r="U179" i="2"/>
  <c r="V179" i="2" s="1"/>
  <c r="T179" i="2"/>
  <c r="S179" i="2"/>
  <c r="Q179" i="2"/>
  <c r="R179" i="2" s="1"/>
  <c r="P179" i="2"/>
  <c r="O179" i="2"/>
  <c r="AC178" i="2"/>
  <c r="AD178" i="2" s="1"/>
  <c r="AB178" i="2"/>
  <c r="AA178" i="2"/>
  <c r="Y178" i="2"/>
  <c r="Z178" i="2" s="1"/>
  <c r="X178" i="2"/>
  <c r="W178" i="2"/>
  <c r="U178" i="2"/>
  <c r="V178" i="2" s="1"/>
  <c r="T178" i="2"/>
  <c r="S178" i="2"/>
  <c r="Q178" i="2"/>
  <c r="R178" i="2" s="1"/>
  <c r="P178" i="2"/>
  <c r="O178" i="2"/>
  <c r="AC177" i="2"/>
  <c r="AD177" i="2" s="1"/>
  <c r="AB177" i="2"/>
  <c r="AA177" i="2"/>
  <c r="Y177" i="2"/>
  <c r="Z177" i="2" s="1"/>
  <c r="X177" i="2"/>
  <c r="W177" i="2"/>
  <c r="U177" i="2"/>
  <c r="V177" i="2" s="1"/>
  <c r="T177" i="2"/>
  <c r="S177" i="2"/>
  <c r="Q177" i="2"/>
  <c r="R177" i="2" s="1"/>
  <c r="P177" i="2"/>
  <c r="O177" i="2"/>
  <c r="AC176" i="2"/>
  <c r="AD176" i="2" s="1"/>
  <c r="AB176" i="2"/>
  <c r="AA176" i="2"/>
  <c r="Y176" i="2"/>
  <c r="X176" i="2"/>
  <c r="W176" i="2"/>
  <c r="U176" i="2"/>
  <c r="V176" i="2" s="1"/>
  <c r="T176" i="2"/>
  <c r="S176" i="2"/>
  <c r="Q176" i="2"/>
  <c r="R176" i="2" s="1"/>
  <c r="P176" i="2"/>
  <c r="O176" i="2"/>
  <c r="AC175" i="2"/>
  <c r="AD175" i="2" s="1"/>
  <c r="AB175" i="2"/>
  <c r="AA175" i="2"/>
  <c r="Y175" i="2"/>
  <c r="Z175" i="2" s="1"/>
  <c r="X175" i="2"/>
  <c r="W175" i="2"/>
  <c r="U175" i="2"/>
  <c r="V175" i="2" s="1"/>
  <c r="T175" i="2"/>
  <c r="S175" i="2"/>
  <c r="Q175" i="2"/>
  <c r="R175" i="2" s="1"/>
  <c r="P175" i="2"/>
  <c r="O175" i="2"/>
  <c r="AC174" i="2"/>
  <c r="AD174" i="2" s="1"/>
  <c r="AB174" i="2"/>
  <c r="AA174" i="2"/>
  <c r="Y174" i="2"/>
  <c r="Z174" i="2" s="1"/>
  <c r="X174" i="2"/>
  <c r="W174" i="2"/>
  <c r="U174" i="2"/>
  <c r="V174" i="2" s="1"/>
  <c r="T174" i="2"/>
  <c r="S174" i="2"/>
  <c r="Q174" i="2"/>
  <c r="R174" i="2" s="1"/>
  <c r="P174" i="2"/>
  <c r="O174" i="2"/>
  <c r="AC173" i="2"/>
  <c r="AB173" i="2"/>
  <c r="AA173" i="2"/>
  <c r="Y173" i="2"/>
  <c r="X173" i="2"/>
  <c r="W173" i="2"/>
  <c r="U173" i="2"/>
  <c r="T173" i="2"/>
  <c r="S173" i="2"/>
  <c r="Q173" i="2"/>
  <c r="P173" i="2"/>
  <c r="O173" i="2"/>
  <c r="AC172" i="2"/>
  <c r="AB172" i="2"/>
  <c r="AA172" i="2"/>
  <c r="Y172" i="2"/>
  <c r="X172" i="2"/>
  <c r="W172" i="2"/>
  <c r="U172" i="2"/>
  <c r="T172" i="2"/>
  <c r="S172" i="2"/>
  <c r="Q172" i="2"/>
  <c r="P172" i="2"/>
  <c r="O172" i="2"/>
  <c r="AC171" i="2"/>
  <c r="AD171" i="2" s="1"/>
  <c r="AB171" i="2"/>
  <c r="AA171" i="2"/>
  <c r="Y171" i="2"/>
  <c r="Z171" i="2" s="1"/>
  <c r="X171" i="2"/>
  <c r="W171" i="2"/>
  <c r="U171" i="2"/>
  <c r="V171" i="2" s="1"/>
  <c r="T171" i="2"/>
  <c r="S171" i="2"/>
  <c r="Q171" i="2"/>
  <c r="R171" i="2" s="1"/>
  <c r="P171" i="2"/>
  <c r="O171" i="2"/>
  <c r="AC170" i="2"/>
  <c r="AD170" i="2" s="1"/>
  <c r="AB170" i="2"/>
  <c r="AA170" i="2"/>
  <c r="Y170" i="2"/>
  <c r="Z170" i="2" s="1"/>
  <c r="X170" i="2"/>
  <c r="W170" i="2"/>
  <c r="U170" i="2"/>
  <c r="V170" i="2" s="1"/>
  <c r="T170" i="2"/>
  <c r="S170" i="2"/>
  <c r="Q170" i="2"/>
  <c r="R170" i="2" s="1"/>
  <c r="P170" i="2"/>
  <c r="O170" i="2"/>
  <c r="AC169" i="2"/>
  <c r="AD169" i="2" s="1"/>
  <c r="AB169" i="2"/>
  <c r="AA169" i="2"/>
  <c r="Y169" i="2"/>
  <c r="X169" i="2"/>
  <c r="W169" i="2"/>
  <c r="U169" i="2"/>
  <c r="V169" i="2" s="1"/>
  <c r="T169" i="2"/>
  <c r="S169" i="2"/>
  <c r="Q169" i="2"/>
  <c r="R169" i="2" s="1"/>
  <c r="P169" i="2"/>
  <c r="O169" i="2"/>
  <c r="AC168" i="2"/>
  <c r="AD168" i="2" s="1"/>
  <c r="AB168" i="2"/>
  <c r="AA168" i="2"/>
  <c r="Y168" i="2"/>
  <c r="Z168" i="2" s="1"/>
  <c r="X168" i="2"/>
  <c r="W168" i="2"/>
  <c r="U168" i="2"/>
  <c r="V168" i="2" s="1"/>
  <c r="T168" i="2"/>
  <c r="S168" i="2"/>
  <c r="Q168" i="2"/>
  <c r="R168" i="2" s="1"/>
  <c r="P168" i="2"/>
  <c r="O168" i="2"/>
  <c r="AC167" i="2"/>
  <c r="AD167" i="2" s="1"/>
  <c r="AB167" i="2"/>
  <c r="AA167" i="2"/>
  <c r="Y167" i="2"/>
  <c r="Z167" i="2" s="1"/>
  <c r="X167" i="2"/>
  <c r="W167" i="2"/>
  <c r="U167" i="2"/>
  <c r="V167" i="2" s="1"/>
  <c r="T167" i="2"/>
  <c r="S167" i="2"/>
  <c r="Q167" i="2"/>
  <c r="R167" i="2" s="1"/>
  <c r="P167" i="2"/>
  <c r="O167" i="2"/>
  <c r="AC166" i="2"/>
  <c r="AD166" i="2" s="1"/>
  <c r="AB166" i="2"/>
  <c r="AA166" i="2"/>
  <c r="Y166" i="2"/>
  <c r="Z166" i="2" s="1"/>
  <c r="X166" i="2"/>
  <c r="W166" i="2"/>
  <c r="U166" i="2"/>
  <c r="V166" i="2" s="1"/>
  <c r="T166" i="2"/>
  <c r="S166" i="2"/>
  <c r="Q166" i="2"/>
  <c r="R166" i="2" s="1"/>
  <c r="P166" i="2"/>
  <c r="O166" i="2"/>
  <c r="AC165" i="2"/>
  <c r="AD165" i="2" s="1"/>
  <c r="AB165" i="2"/>
  <c r="AA165" i="2"/>
  <c r="Y165" i="2"/>
  <c r="Z165" i="2" s="1"/>
  <c r="X165" i="2"/>
  <c r="W165" i="2"/>
  <c r="U165" i="2"/>
  <c r="V165" i="2" s="1"/>
  <c r="T165" i="2"/>
  <c r="S165" i="2"/>
  <c r="Q165" i="2"/>
  <c r="R165" i="2" s="1"/>
  <c r="P165" i="2"/>
  <c r="O165" i="2"/>
  <c r="AC164" i="2"/>
  <c r="AD164" i="2" s="1"/>
  <c r="AB164" i="2"/>
  <c r="AA164" i="2"/>
  <c r="Y164" i="2"/>
  <c r="Z164" i="2" s="1"/>
  <c r="X164" i="2"/>
  <c r="W164" i="2"/>
  <c r="U164" i="2"/>
  <c r="V164" i="2" s="1"/>
  <c r="T164" i="2"/>
  <c r="S164" i="2"/>
  <c r="Q164" i="2"/>
  <c r="R164" i="2" s="1"/>
  <c r="P164" i="2"/>
  <c r="O164" i="2"/>
  <c r="AC163" i="2"/>
  <c r="AD163" i="2" s="1"/>
  <c r="AB163" i="2"/>
  <c r="AA163" i="2"/>
  <c r="Y163" i="2"/>
  <c r="Z163" i="2" s="1"/>
  <c r="X163" i="2"/>
  <c r="W163" i="2"/>
  <c r="U163" i="2"/>
  <c r="V163" i="2" s="1"/>
  <c r="T163" i="2"/>
  <c r="S163" i="2"/>
  <c r="Q163" i="2"/>
  <c r="R163" i="2" s="1"/>
  <c r="P163" i="2"/>
  <c r="O163" i="2"/>
  <c r="AC162" i="2"/>
  <c r="AD162" i="2" s="1"/>
  <c r="AB162" i="2"/>
  <c r="AA162" i="2"/>
  <c r="Y162" i="2"/>
  <c r="X162" i="2"/>
  <c r="W162" i="2"/>
  <c r="U162" i="2"/>
  <c r="V162" i="2" s="1"/>
  <c r="T162" i="2"/>
  <c r="S162" i="2"/>
  <c r="Q162" i="2"/>
  <c r="R162" i="2" s="1"/>
  <c r="P162" i="2"/>
  <c r="O162" i="2"/>
  <c r="AC161" i="2"/>
  <c r="AB161" i="2"/>
  <c r="AA161" i="2"/>
  <c r="Y161" i="2"/>
  <c r="X161" i="2"/>
  <c r="W161" i="2"/>
  <c r="U161" i="2"/>
  <c r="T161" i="2"/>
  <c r="S161" i="2"/>
  <c r="Q161" i="2"/>
  <c r="P161" i="2"/>
  <c r="O161" i="2"/>
  <c r="AC160" i="2"/>
  <c r="AB160" i="2"/>
  <c r="AA160" i="2"/>
  <c r="Y160" i="2"/>
  <c r="X160" i="2"/>
  <c r="W160" i="2"/>
  <c r="U160" i="2"/>
  <c r="T160" i="2"/>
  <c r="S160" i="2"/>
  <c r="Q160" i="2"/>
  <c r="P160" i="2"/>
  <c r="O160" i="2"/>
  <c r="AC159" i="2"/>
  <c r="AD159" i="2" s="1"/>
  <c r="AB159" i="2"/>
  <c r="AA159" i="2"/>
  <c r="Y159" i="2"/>
  <c r="Z159" i="2" s="1"/>
  <c r="X159" i="2"/>
  <c r="W159" i="2"/>
  <c r="U159" i="2"/>
  <c r="V159" i="2" s="1"/>
  <c r="T159" i="2"/>
  <c r="S159" i="2"/>
  <c r="Q159" i="2"/>
  <c r="R159" i="2" s="1"/>
  <c r="P159" i="2"/>
  <c r="O159" i="2"/>
  <c r="AC158" i="2"/>
  <c r="AD158" i="2" s="1"/>
  <c r="AB158" i="2"/>
  <c r="AA158" i="2"/>
  <c r="Y158" i="2"/>
  <c r="X158" i="2"/>
  <c r="W158" i="2"/>
  <c r="U158" i="2"/>
  <c r="V158" i="2" s="1"/>
  <c r="T158" i="2"/>
  <c r="S158" i="2"/>
  <c r="Q158" i="2"/>
  <c r="R158" i="2" s="1"/>
  <c r="P158" i="2"/>
  <c r="O158" i="2"/>
  <c r="AC157" i="2"/>
  <c r="AD157" i="2" s="1"/>
  <c r="AB157" i="2"/>
  <c r="AA157" i="2"/>
  <c r="Y157" i="2"/>
  <c r="Z157" i="2" s="1"/>
  <c r="X157" i="2"/>
  <c r="W157" i="2"/>
  <c r="U157" i="2"/>
  <c r="V157" i="2" s="1"/>
  <c r="T157" i="2"/>
  <c r="S157" i="2"/>
  <c r="Q157" i="2"/>
  <c r="R157" i="2" s="1"/>
  <c r="P157" i="2"/>
  <c r="O157" i="2"/>
  <c r="AC156" i="2"/>
  <c r="AD156" i="2" s="1"/>
  <c r="AB156" i="2"/>
  <c r="AA156" i="2"/>
  <c r="Y156" i="2"/>
  <c r="Z156" i="2" s="1"/>
  <c r="X156" i="2"/>
  <c r="W156" i="2"/>
  <c r="U156" i="2"/>
  <c r="V156" i="2" s="1"/>
  <c r="T156" i="2"/>
  <c r="S156" i="2"/>
  <c r="Q156" i="2"/>
  <c r="R156" i="2" s="1"/>
  <c r="P156" i="2"/>
  <c r="O156" i="2"/>
  <c r="AC155" i="2"/>
  <c r="AD155" i="2" s="1"/>
  <c r="AB155" i="2"/>
  <c r="AA155" i="2"/>
  <c r="Y155" i="2"/>
  <c r="Z155" i="2" s="1"/>
  <c r="X155" i="2"/>
  <c r="W155" i="2"/>
  <c r="U155" i="2"/>
  <c r="V155" i="2" s="1"/>
  <c r="T155" i="2"/>
  <c r="S155" i="2"/>
  <c r="Q155" i="2"/>
  <c r="R155" i="2" s="1"/>
  <c r="P155" i="2"/>
  <c r="O155" i="2"/>
  <c r="AC154" i="2"/>
  <c r="AD154" i="2" s="1"/>
  <c r="AB154" i="2"/>
  <c r="AA154" i="2"/>
  <c r="Y154" i="2"/>
  <c r="Z154" i="2" s="1"/>
  <c r="X154" i="2"/>
  <c r="W154" i="2"/>
  <c r="U154" i="2"/>
  <c r="V154" i="2" s="1"/>
  <c r="T154" i="2"/>
  <c r="S154" i="2"/>
  <c r="Q154" i="2"/>
  <c r="P154" i="2"/>
  <c r="O154" i="2"/>
  <c r="AC153" i="2"/>
  <c r="AD153" i="2" s="1"/>
  <c r="AB153" i="2"/>
  <c r="AA153" i="2"/>
  <c r="Y153" i="2"/>
  <c r="Z153" i="2" s="1"/>
  <c r="X153" i="2"/>
  <c r="W153" i="2"/>
  <c r="U153" i="2"/>
  <c r="V153" i="2" s="1"/>
  <c r="T153" i="2"/>
  <c r="S153" i="2"/>
  <c r="Q153" i="2"/>
  <c r="R153" i="2" s="1"/>
  <c r="P153" i="2"/>
  <c r="O153" i="2"/>
  <c r="AC152" i="2"/>
  <c r="AD152" i="2" s="1"/>
  <c r="AB152" i="2"/>
  <c r="AA152" i="2"/>
  <c r="Y152" i="2"/>
  <c r="Z152" i="2" s="1"/>
  <c r="X152" i="2"/>
  <c r="W152" i="2"/>
  <c r="U152" i="2"/>
  <c r="V152" i="2" s="1"/>
  <c r="T152" i="2"/>
  <c r="S152" i="2"/>
  <c r="Q152" i="2"/>
  <c r="R152" i="2" s="1"/>
  <c r="P152" i="2"/>
  <c r="O152" i="2"/>
  <c r="AC151" i="2"/>
  <c r="AD151" i="2" s="1"/>
  <c r="AB151" i="2"/>
  <c r="AA151" i="2"/>
  <c r="Y151" i="2"/>
  <c r="Z151" i="2" s="1"/>
  <c r="X151" i="2"/>
  <c r="W151" i="2"/>
  <c r="U151" i="2"/>
  <c r="V151" i="2" s="1"/>
  <c r="T151" i="2"/>
  <c r="S151" i="2"/>
  <c r="Q151" i="2"/>
  <c r="R151" i="2" s="1"/>
  <c r="P151" i="2"/>
  <c r="O151" i="2"/>
  <c r="AC150" i="2"/>
  <c r="AD150" i="2" s="1"/>
  <c r="AB150" i="2"/>
  <c r="AA150" i="2"/>
  <c r="Y150" i="2"/>
  <c r="Z150" i="2" s="1"/>
  <c r="X150" i="2"/>
  <c r="W150" i="2"/>
  <c r="U150" i="2"/>
  <c r="V150" i="2" s="1"/>
  <c r="T150" i="2"/>
  <c r="S150" i="2"/>
  <c r="Q150" i="2"/>
  <c r="R150" i="2" s="1"/>
  <c r="P150" i="2"/>
  <c r="O150" i="2"/>
  <c r="AC149" i="2"/>
  <c r="AB149" i="2"/>
  <c r="AA149" i="2"/>
  <c r="Y149" i="2"/>
  <c r="X149" i="2"/>
  <c r="W149" i="2"/>
  <c r="U149" i="2"/>
  <c r="T149" i="2"/>
  <c r="S149" i="2"/>
  <c r="Q149" i="2"/>
  <c r="P149" i="2"/>
  <c r="O149" i="2"/>
  <c r="AC148" i="2"/>
  <c r="AB148" i="2"/>
  <c r="AA148" i="2"/>
  <c r="Y148" i="2"/>
  <c r="X148" i="2"/>
  <c r="W148" i="2"/>
  <c r="U148" i="2"/>
  <c r="T148" i="2"/>
  <c r="S148" i="2"/>
  <c r="Q148" i="2"/>
  <c r="P148" i="2"/>
  <c r="O148" i="2"/>
  <c r="AC147" i="2"/>
  <c r="AD147" i="2" s="1"/>
  <c r="AB147" i="2"/>
  <c r="AA147" i="2"/>
  <c r="Y147" i="2"/>
  <c r="Z147" i="2" s="1"/>
  <c r="X147" i="2"/>
  <c r="W147" i="2"/>
  <c r="U147" i="2"/>
  <c r="V147" i="2" s="1"/>
  <c r="T147" i="2"/>
  <c r="S147" i="2"/>
  <c r="Q147" i="2"/>
  <c r="R147" i="2" s="1"/>
  <c r="P147" i="2"/>
  <c r="O147" i="2"/>
  <c r="AC146" i="2"/>
  <c r="AD146" i="2" s="1"/>
  <c r="AB146" i="2"/>
  <c r="AA146" i="2"/>
  <c r="Y146" i="2"/>
  <c r="Z146" i="2" s="1"/>
  <c r="X146" i="2"/>
  <c r="W146" i="2"/>
  <c r="U146" i="2"/>
  <c r="V146" i="2" s="1"/>
  <c r="T146" i="2"/>
  <c r="S146" i="2"/>
  <c r="Q146" i="2"/>
  <c r="R146" i="2" s="1"/>
  <c r="P146" i="2"/>
  <c r="O146" i="2"/>
  <c r="AC145" i="2"/>
  <c r="AD145" i="2" s="1"/>
  <c r="AB145" i="2"/>
  <c r="AA145" i="2"/>
  <c r="Y145" i="2"/>
  <c r="Z145" i="2" s="1"/>
  <c r="X145" i="2"/>
  <c r="W145" i="2"/>
  <c r="U145" i="2"/>
  <c r="V145" i="2" s="1"/>
  <c r="T145" i="2"/>
  <c r="S145" i="2"/>
  <c r="Q145" i="2"/>
  <c r="R145" i="2" s="1"/>
  <c r="P145" i="2"/>
  <c r="O145" i="2"/>
  <c r="AC144" i="2"/>
  <c r="AD144" i="2" s="1"/>
  <c r="AB144" i="2"/>
  <c r="AA144" i="2"/>
  <c r="Y144" i="2"/>
  <c r="Z144" i="2" s="1"/>
  <c r="X144" i="2"/>
  <c r="W144" i="2"/>
  <c r="U144" i="2"/>
  <c r="V144" i="2" s="1"/>
  <c r="T144" i="2"/>
  <c r="S144" i="2"/>
  <c r="Q144" i="2"/>
  <c r="P144" i="2"/>
  <c r="O144" i="2"/>
  <c r="AC143" i="2"/>
  <c r="AD143" i="2" s="1"/>
  <c r="AB143" i="2"/>
  <c r="AA143" i="2"/>
  <c r="Y143" i="2"/>
  <c r="Z143" i="2" s="1"/>
  <c r="X143" i="2"/>
  <c r="W143" i="2"/>
  <c r="U143" i="2"/>
  <c r="V143" i="2" s="1"/>
  <c r="T143" i="2"/>
  <c r="S143" i="2"/>
  <c r="Q143" i="2"/>
  <c r="R143" i="2" s="1"/>
  <c r="P143" i="2"/>
  <c r="O143" i="2"/>
  <c r="AC142" i="2"/>
  <c r="AD142" i="2" s="1"/>
  <c r="AB142" i="2"/>
  <c r="AA142" i="2"/>
  <c r="Y142" i="2"/>
  <c r="Z142" i="2" s="1"/>
  <c r="X142" i="2"/>
  <c r="W142" i="2"/>
  <c r="U142" i="2"/>
  <c r="V142" i="2" s="1"/>
  <c r="T142" i="2"/>
  <c r="S142" i="2"/>
  <c r="Q142" i="2"/>
  <c r="R142" i="2" s="1"/>
  <c r="P142" i="2"/>
  <c r="O142" i="2"/>
  <c r="AC141" i="2"/>
  <c r="AD141" i="2" s="1"/>
  <c r="AB141" i="2"/>
  <c r="AA141" i="2"/>
  <c r="Y141" i="2"/>
  <c r="Z141" i="2" s="1"/>
  <c r="X141" i="2"/>
  <c r="W141" i="2"/>
  <c r="U141" i="2"/>
  <c r="V141" i="2" s="1"/>
  <c r="T141" i="2"/>
  <c r="S141" i="2"/>
  <c r="Q141" i="2"/>
  <c r="R141" i="2" s="1"/>
  <c r="P141" i="2"/>
  <c r="O141" i="2"/>
  <c r="AC140" i="2"/>
  <c r="AD140" i="2" s="1"/>
  <c r="AB140" i="2"/>
  <c r="AA140" i="2"/>
  <c r="Y140" i="2"/>
  <c r="X140" i="2"/>
  <c r="W140" i="2"/>
  <c r="U140" i="2"/>
  <c r="V140" i="2" s="1"/>
  <c r="T140" i="2"/>
  <c r="S140" i="2"/>
  <c r="Q140" i="2"/>
  <c r="R140" i="2" s="1"/>
  <c r="P140" i="2"/>
  <c r="O140" i="2"/>
  <c r="AC139" i="2"/>
  <c r="AD139" i="2" s="1"/>
  <c r="AB139" i="2"/>
  <c r="AA139" i="2"/>
  <c r="Y139" i="2"/>
  <c r="Z139" i="2" s="1"/>
  <c r="X139" i="2"/>
  <c r="W139" i="2"/>
  <c r="U139" i="2"/>
  <c r="V139" i="2" s="1"/>
  <c r="T139" i="2"/>
  <c r="S139" i="2"/>
  <c r="Q139" i="2"/>
  <c r="R139" i="2" s="1"/>
  <c r="P139" i="2"/>
  <c r="O139" i="2"/>
  <c r="AC138" i="2"/>
  <c r="AD138" i="2" s="1"/>
  <c r="AB138" i="2"/>
  <c r="AA138" i="2"/>
  <c r="Y138" i="2"/>
  <c r="Z138" i="2" s="1"/>
  <c r="X138" i="2"/>
  <c r="W138" i="2"/>
  <c r="U138" i="2"/>
  <c r="V138" i="2" s="1"/>
  <c r="T138" i="2"/>
  <c r="S138" i="2"/>
  <c r="Q138" i="2"/>
  <c r="R138" i="2" s="1"/>
  <c r="P138" i="2"/>
  <c r="O138" i="2"/>
  <c r="AC137" i="2"/>
  <c r="AB137" i="2"/>
  <c r="AA137" i="2"/>
  <c r="Y137" i="2"/>
  <c r="X137" i="2"/>
  <c r="W137" i="2"/>
  <c r="U137" i="2"/>
  <c r="T137" i="2"/>
  <c r="S137" i="2"/>
  <c r="Q137" i="2"/>
  <c r="P137" i="2"/>
  <c r="O137" i="2"/>
  <c r="AC136" i="2"/>
  <c r="AB136" i="2"/>
  <c r="AA136" i="2"/>
  <c r="Y136" i="2"/>
  <c r="X136" i="2"/>
  <c r="W136" i="2"/>
  <c r="U136" i="2"/>
  <c r="T136" i="2"/>
  <c r="S136" i="2"/>
  <c r="Q136" i="2"/>
  <c r="P136" i="2"/>
  <c r="O136" i="2"/>
  <c r="AC135" i="2"/>
  <c r="AD135" i="2" s="1"/>
  <c r="AB135" i="2"/>
  <c r="AA135" i="2"/>
  <c r="Y135" i="2"/>
  <c r="Z135" i="2" s="1"/>
  <c r="X135" i="2"/>
  <c r="W135" i="2"/>
  <c r="U135" i="2"/>
  <c r="V135" i="2" s="1"/>
  <c r="T135" i="2"/>
  <c r="S135" i="2"/>
  <c r="Q135" i="2"/>
  <c r="R135" i="2" s="1"/>
  <c r="P135" i="2"/>
  <c r="O135" i="2"/>
  <c r="AC134" i="2"/>
  <c r="AD134" i="2" s="1"/>
  <c r="AB134" i="2"/>
  <c r="AA134" i="2"/>
  <c r="Y134" i="2"/>
  <c r="Z134" i="2" s="1"/>
  <c r="X134" i="2"/>
  <c r="W134" i="2"/>
  <c r="U134" i="2"/>
  <c r="V134" i="2" s="1"/>
  <c r="T134" i="2"/>
  <c r="S134" i="2"/>
  <c r="Q134" i="2"/>
  <c r="R134" i="2" s="1"/>
  <c r="P134" i="2"/>
  <c r="O134" i="2"/>
  <c r="AC133" i="2"/>
  <c r="AD133" i="2" s="1"/>
  <c r="AB133" i="2"/>
  <c r="AA133" i="2"/>
  <c r="Y133" i="2"/>
  <c r="Z133" i="2" s="1"/>
  <c r="X133" i="2"/>
  <c r="W133" i="2"/>
  <c r="U133" i="2"/>
  <c r="V133" i="2" s="1"/>
  <c r="T133" i="2"/>
  <c r="S133" i="2"/>
  <c r="Q133" i="2"/>
  <c r="R133" i="2" s="1"/>
  <c r="P133" i="2"/>
  <c r="O133" i="2"/>
  <c r="AC132" i="2"/>
  <c r="AD132" i="2" s="1"/>
  <c r="AB132" i="2"/>
  <c r="AA132" i="2"/>
  <c r="Y132" i="2"/>
  <c r="Z132" i="2" s="1"/>
  <c r="X132" i="2"/>
  <c r="W132" i="2"/>
  <c r="U132" i="2"/>
  <c r="V132" i="2" s="1"/>
  <c r="T132" i="2"/>
  <c r="S132" i="2"/>
  <c r="Q132" i="2"/>
  <c r="R132" i="2" s="1"/>
  <c r="P132" i="2"/>
  <c r="O132" i="2"/>
  <c r="AC131" i="2"/>
  <c r="AD131" i="2" s="1"/>
  <c r="AB131" i="2"/>
  <c r="AA131" i="2"/>
  <c r="Y131" i="2"/>
  <c r="Z131" i="2" s="1"/>
  <c r="X131" i="2"/>
  <c r="W131" i="2"/>
  <c r="U131" i="2"/>
  <c r="V131" i="2" s="1"/>
  <c r="T131" i="2"/>
  <c r="S131" i="2"/>
  <c r="Q131" i="2"/>
  <c r="R131" i="2" s="1"/>
  <c r="P131" i="2"/>
  <c r="O131" i="2"/>
  <c r="AC130" i="2"/>
  <c r="AD130" i="2" s="1"/>
  <c r="AB130" i="2"/>
  <c r="AA130" i="2"/>
  <c r="Y130" i="2"/>
  <c r="Z130" i="2" s="1"/>
  <c r="X130" i="2"/>
  <c r="W130" i="2"/>
  <c r="U130" i="2"/>
  <c r="V130" i="2" s="1"/>
  <c r="T130" i="2"/>
  <c r="S130" i="2"/>
  <c r="Q130" i="2"/>
  <c r="R130" i="2" s="1"/>
  <c r="P130" i="2"/>
  <c r="O130" i="2"/>
  <c r="AC129" i="2"/>
  <c r="AD129" i="2" s="1"/>
  <c r="AB129" i="2"/>
  <c r="AA129" i="2"/>
  <c r="Y129" i="2"/>
  <c r="Z129" i="2" s="1"/>
  <c r="X129" i="2"/>
  <c r="W129" i="2"/>
  <c r="U129" i="2"/>
  <c r="V129" i="2" s="1"/>
  <c r="T129" i="2"/>
  <c r="S129" i="2"/>
  <c r="Q129" i="2"/>
  <c r="R129" i="2" s="1"/>
  <c r="P129" i="2"/>
  <c r="O129" i="2"/>
  <c r="AC128" i="2"/>
  <c r="AD128" i="2" s="1"/>
  <c r="AB128" i="2"/>
  <c r="AA128" i="2"/>
  <c r="Y128" i="2"/>
  <c r="Z128" i="2" s="1"/>
  <c r="X128" i="2"/>
  <c r="W128" i="2"/>
  <c r="U128" i="2"/>
  <c r="V128" i="2" s="1"/>
  <c r="T128" i="2"/>
  <c r="S128" i="2"/>
  <c r="Q128" i="2"/>
  <c r="R128" i="2" s="1"/>
  <c r="P128" i="2"/>
  <c r="O128" i="2"/>
  <c r="AC127" i="2"/>
  <c r="AD127" i="2" s="1"/>
  <c r="AB127" i="2"/>
  <c r="AA127" i="2"/>
  <c r="Y127" i="2"/>
  <c r="Z127" i="2" s="1"/>
  <c r="X127" i="2"/>
  <c r="W127" i="2"/>
  <c r="U127" i="2"/>
  <c r="V127" i="2" s="1"/>
  <c r="T127" i="2"/>
  <c r="S127" i="2"/>
  <c r="Q127" i="2"/>
  <c r="R127" i="2" s="1"/>
  <c r="P127" i="2"/>
  <c r="O127" i="2"/>
  <c r="AC126" i="2"/>
  <c r="AD126" i="2" s="1"/>
  <c r="AB126" i="2"/>
  <c r="AA126" i="2"/>
  <c r="Y126" i="2"/>
  <c r="X126" i="2"/>
  <c r="W126" i="2"/>
  <c r="U126" i="2"/>
  <c r="V126" i="2" s="1"/>
  <c r="T126" i="2"/>
  <c r="S126" i="2"/>
  <c r="Q126" i="2"/>
  <c r="R126" i="2" s="1"/>
  <c r="P126" i="2"/>
  <c r="O126" i="2"/>
  <c r="AC125" i="2"/>
  <c r="AB125" i="2"/>
  <c r="AA125" i="2"/>
  <c r="Y125" i="2"/>
  <c r="X125" i="2"/>
  <c r="W125" i="2"/>
  <c r="U125" i="2"/>
  <c r="T125" i="2"/>
  <c r="S125" i="2"/>
  <c r="Q125" i="2"/>
  <c r="P125" i="2"/>
  <c r="O125" i="2"/>
  <c r="AC124" i="2"/>
  <c r="AB124" i="2"/>
  <c r="AA124" i="2"/>
  <c r="Y124" i="2"/>
  <c r="X124" i="2"/>
  <c r="W124" i="2"/>
  <c r="U124" i="2"/>
  <c r="T124" i="2"/>
  <c r="S124" i="2"/>
  <c r="Q124" i="2"/>
  <c r="P124" i="2"/>
  <c r="O124" i="2"/>
  <c r="AC123" i="2"/>
  <c r="AD123" i="2" s="1"/>
  <c r="AB123" i="2"/>
  <c r="AA123" i="2"/>
  <c r="Y123" i="2"/>
  <c r="Z123" i="2" s="1"/>
  <c r="X123" i="2"/>
  <c r="W123" i="2"/>
  <c r="U123" i="2"/>
  <c r="V123" i="2" s="1"/>
  <c r="T123" i="2"/>
  <c r="S123" i="2"/>
  <c r="Q123" i="2"/>
  <c r="R123" i="2" s="1"/>
  <c r="P123" i="2"/>
  <c r="O123" i="2"/>
  <c r="AC122" i="2"/>
  <c r="AD122" i="2" s="1"/>
  <c r="AB122" i="2"/>
  <c r="AA122" i="2"/>
  <c r="Y122" i="2"/>
  <c r="Z122" i="2" s="1"/>
  <c r="X122" i="2"/>
  <c r="W122" i="2"/>
  <c r="U122" i="2"/>
  <c r="T122" i="2"/>
  <c r="S122" i="2"/>
  <c r="Q122" i="2"/>
  <c r="R122" i="2" s="1"/>
  <c r="P122" i="2"/>
  <c r="O122" i="2"/>
  <c r="AC121" i="2"/>
  <c r="AD121" i="2" s="1"/>
  <c r="AB121" i="2"/>
  <c r="AA121" i="2"/>
  <c r="Y121" i="2"/>
  <c r="Z121" i="2" s="1"/>
  <c r="X121" i="2"/>
  <c r="W121" i="2"/>
  <c r="U121" i="2"/>
  <c r="V121" i="2" s="1"/>
  <c r="T121" i="2"/>
  <c r="S121" i="2"/>
  <c r="Q121" i="2"/>
  <c r="R121" i="2" s="1"/>
  <c r="P121" i="2"/>
  <c r="O121" i="2"/>
  <c r="AC120" i="2"/>
  <c r="AD120" i="2" s="1"/>
  <c r="AB120" i="2"/>
  <c r="AA120" i="2"/>
  <c r="Y120" i="2"/>
  <c r="Z120" i="2" s="1"/>
  <c r="X120" i="2"/>
  <c r="W120" i="2"/>
  <c r="U120" i="2"/>
  <c r="V120" i="2" s="1"/>
  <c r="T120" i="2"/>
  <c r="S120" i="2"/>
  <c r="Q120" i="2"/>
  <c r="R120" i="2" s="1"/>
  <c r="P120" i="2"/>
  <c r="O120" i="2"/>
  <c r="AC119" i="2"/>
  <c r="AD119" i="2" s="1"/>
  <c r="AB119" i="2"/>
  <c r="AA119" i="2"/>
  <c r="Y119" i="2"/>
  <c r="Z119" i="2" s="1"/>
  <c r="X119" i="2"/>
  <c r="W119" i="2"/>
  <c r="U119" i="2"/>
  <c r="V119" i="2" s="1"/>
  <c r="T119" i="2"/>
  <c r="S119" i="2"/>
  <c r="Q119" i="2"/>
  <c r="R119" i="2" s="1"/>
  <c r="P119" i="2"/>
  <c r="O119" i="2"/>
  <c r="AC118" i="2"/>
  <c r="AD118" i="2" s="1"/>
  <c r="AB118" i="2"/>
  <c r="AA118" i="2"/>
  <c r="Y118" i="2"/>
  <c r="Z118" i="2" s="1"/>
  <c r="X118" i="2"/>
  <c r="W118" i="2"/>
  <c r="U118" i="2"/>
  <c r="V118" i="2" s="1"/>
  <c r="T118" i="2"/>
  <c r="S118" i="2"/>
  <c r="Q118" i="2"/>
  <c r="R118" i="2" s="1"/>
  <c r="P118" i="2"/>
  <c r="O118" i="2"/>
  <c r="AC117" i="2"/>
  <c r="AD117" i="2" s="1"/>
  <c r="AB117" i="2"/>
  <c r="AA117" i="2"/>
  <c r="Y117" i="2"/>
  <c r="Z117" i="2" s="1"/>
  <c r="X117" i="2"/>
  <c r="W117" i="2"/>
  <c r="U117" i="2"/>
  <c r="V117" i="2" s="1"/>
  <c r="T117" i="2"/>
  <c r="S117" i="2"/>
  <c r="Q117" i="2"/>
  <c r="R117" i="2" s="1"/>
  <c r="P117" i="2"/>
  <c r="O117" i="2"/>
  <c r="AC116" i="2"/>
  <c r="AD116" i="2" s="1"/>
  <c r="AB116" i="2"/>
  <c r="AA116" i="2"/>
  <c r="Y116" i="2"/>
  <c r="Z116" i="2" s="1"/>
  <c r="X116" i="2"/>
  <c r="W116" i="2"/>
  <c r="U116" i="2"/>
  <c r="V116" i="2" s="1"/>
  <c r="T116" i="2"/>
  <c r="S116" i="2"/>
  <c r="Q116" i="2"/>
  <c r="R116" i="2" s="1"/>
  <c r="P116" i="2"/>
  <c r="O116" i="2"/>
  <c r="AC115" i="2"/>
  <c r="AD115" i="2" s="1"/>
  <c r="AB115" i="2"/>
  <c r="AA115" i="2"/>
  <c r="Y115" i="2"/>
  <c r="Z115" i="2" s="1"/>
  <c r="X115" i="2"/>
  <c r="W115" i="2"/>
  <c r="U115" i="2"/>
  <c r="V115" i="2" s="1"/>
  <c r="T115" i="2"/>
  <c r="S115" i="2"/>
  <c r="Q115" i="2"/>
  <c r="P115" i="2"/>
  <c r="O115" i="2"/>
  <c r="AC114" i="2"/>
  <c r="AD114" i="2" s="1"/>
  <c r="AB114" i="2"/>
  <c r="AA114" i="2"/>
  <c r="Y114" i="2"/>
  <c r="Z114" i="2" s="1"/>
  <c r="X114" i="2"/>
  <c r="W114" i="2"/>
  <c r="U114" i="2"/>
  <c r="V114" i="2" s="1"/>
  <c r="T114" i="2"/>
  <c r="S114" i="2"/>
  <c r="Q114" i="2"/>
  <c r="R114" i="2" s="1"/>
  <c r="P114" i="2"/>
  <c r="O114" i="2"/>
  <c r="AC113" i="2"/>
  <c r="AB113" i="2"/>
  <c r="AA113" i="2"/>
  <c r="Y113" i="2"/>
  <c r="X113" i="2"/>
  <c r="W113" i="2"/>
  <c r="U113" i="2"/>
  <c r="T113" i="2"/>
  <c r="S113" i="2"/>
  <c r="Q113" i="2"/>
  <c r="P113" i="2"/>
  <c r="O113" i="2"/>
  <c r="AC112" i="2"/>
  <c r="AB112" i="2"/>
  <c r="AA112" i="2"/>
  <c r="Y112" i="2"/>
  <c r="X112" i="2"/>
  <c r="W112" i="2"/>
  <c r="U112" i="2"/>
  <c r="T112" i="2"/>
  <c r="S112" i="2"/>
  <c r="Q112" i="2"/>
  <c r="P112" i="2"/>
  <c r="O112" i="2"/>
  <c r="AC111" i="2"/>
  <c r="AD111" i="2" s="1"/>
  <c r="AB111" i="2"/>
  <c r="AA111" i="2"/>
  <c r="Y111" i="2"/>
  <c r="Z111" i="2" s="1"/>
  <c r="X111" i="2"/>
  <c r="W111" i="2"/>
  <c r="U111" i="2"/>
  <c r="V111" i="2" s="1"/>
  <c r="T111" i="2"/>
  <c r="S111" i="2"/>
  <c r="Q111" i="2"/>
  <c r="R111" i="2" s="1"/>
  <c r="P111" i="2"/>
  <c r="O111" i="2"/>
  <c r="AC110" i="2"/>
  <c r="AD110" i="2" s="1"/>
  <c r="AB110" i="2"/>
  <c r="AA110" i="2"/>
  <c r="Y110" i="2"/>
  <c r="Z110" i="2" s="1"/>
  <c r="X110" i="2"/>
  <c r="W110" i="2"/>
  <c r="U110" i="2"/>
  <c r="V110" i="2" s="1"/>
  <c r="T110" i="2"/>
  <c r="S110" i="2"/>
  <c r="Q110" i="2"/>
  <c r="R110" i="2" s="1"/>
  <c r="P110" i="2"/>
  <c r="O110" i="2"/>
  <c r="AC109" i="2"/>
  <c r="AD109" i="2" s="1"/>
  <c r="AB109" i="2"/>
  <c r="AA109" i="2"/>
  <c r="Y109" i="2"/>
  <c r="Z109" i="2" s="1"/>
  <c r="X109" i="2"/>
  <c r="W109" i="2"/>
  <c r="U109" i="2"/>
  <c r="V109" i="2" s="1"/>
  <c r="T109" i="2"/>
  <c r="S109" i="2"/>
  <c r="Q109" i="2"/>
  <c r="R109" i="2" s="1"/>
  <c r="P109" i="2"/>
  <c r="O109" i="2"/>
  <c r="AC108" i="2"/>
  <c r="AD108" i="2" s="1"/>
  <c r="AB108" i="2"/>
  <c r="AA108" i="2"/>
  <c r="Y108" i="2"/>
  <c r="Z108" i="2" s="1"/>
  <c r="X108" i="2"/>
  <c r="W108" i="2"/>
  <c r="U108" i="2"/>
  <c r="T108" i="2"/>
  <c r="S108" i="2"/>
  <c r="Q108" i="2"/>
  <c r="R108" i="2" s="1"/>
  <c r="P108" i="2"/>
  <c r="O108" i="2"/>
  <c r="AC107" i="2"/>
  <c r="AD107" i="2" s="1"/>
  <c r="AB107" i="2"/>
  <c r="AA107" i="2"/>
  <c r="Y107" i="2"/>
  <c r="Z107" i="2" s="1"/>
  <c r="X107" i="2"/>
  <c r="W107" i="2"/>
  <c r="U107" i="2"/>
  <c r="T107" i="2"/>
  <c r="S107" i="2"/>
  <c r="Q107" i="2"/>
  <c r="R107" i="2" s="1"/>
  <c r="P107" i="2"/>
  <c r="O107" i="2"/>
  <c r="AC106" i="2"/>
  <c r="AD106" i="2" s="1"/>
  <c r="AB106" i="2"/>
  <c r="AA106" i="2"/>
  <c r="Y106" i="2"/>
  <c r="Z106" i="2" s="1"/>
  <c r="X106" i="2"/>
  <c r="W106" i="2"/>
  <c r="U106" i="2"/>
  <c r="V106" i="2" s="1"/>
  <c r="T106" i="2"/>
  <c r="S106" i="2"/>
  <c r="Q106" i="2"/>
  <c r="R106" i="2" s="1"/>
  <c r="P106" i="2"/>
  <c r="O106" i="2"/>
  <c r="AC105" i="2"/>
  <c r="AD105" i="2" s="1"/>
  <c r="AB105" i="2"/>
  <c r="AA105" i="2"/>
  <c r="Y105" i="2"/>
  <c r="X105" i="2"/>
  <c r="W105" i="2"/>
  <c r="U105" i="2"/>
  <c r="V105" i="2" s="1"/>
  <c r="T105" i="2"/>
  <c r="S105" i="2"/>
  <c r="Q105" i="2"/>
  <c r="R105" i="2" s="1"/>
  <c r="P105" i="2"/>
  <c r="O105" i="2"/>
  <c r="AC104" i="2"/>
  <c r="AD104" i="2" s="1"/>
  <c r="AB104" i="2"/>
  <c r="AA104" i="2"/>
  <c r="Y104" i="2"/>
  <c r="Z104" i="2" s="1"/>
  <c r="X104" i="2"/>
  <c r="W104" i="2"/>
  <c r="U104" i="2"/>
  <c r="V104" i="2" s="1"/>
  <c r="T104" i="2"/>
  <c r="S104" i="2"/>
  <c r="Q104" i="2"/>
  <c r="P104" i="2"/>
  <c r="O104" i="2"/>
  <c r="AC103" i="2"/>
  <c r="AD103" i="2" s="1"/>
  <c r="AB103" i="2"/>
  <c r="AA103" i="2"/>
  <c r="Y103" i="2"/>
  <c r="Z103" i="2" s="1"/>
  <c r="X103" i="2"/>
  <c r="W103" i="2"/>
  <c r="U103" i="2"/>
  <c r="V103" i="2" s="1"/>
  <c r="T103" i="2"/>
  <c r="S103" i="2"/>
  <c r="Q103" i="2"/>
  <c r="R103" i="2" s="1"/>
  <c r="P103" i="2"/>
  <c r="O103" i="2"/>
  <c r="AC102" i="2"/>
  <c r="AD102" i="2" s="1"/>
  <c r="AB102" i="2"/>
  <c r="AA102" i="2"/>
  <c r="Y102" i="2"/>
  <c r="Z102" i="2" s="1"/>
  <c r="X102" i="2"/>
  <c r="W102" i="2"/>
  <c r="U102" i="2"/>
  <c r="V102" i="2" s="1"/>
  <c r="T102" i="2"/>
  <c r="S102" i="2"/>
  <c r="Q102" i="2"/>
  <c r="R102" i="2" s="1"/>
  <c r="P102" i="2"/>
  <c r="O102" i="2"/>
  <c r="AC101" i="2"/>
  <c r="AB101" i="2"/>
  <c r="AA101" i="2"/>
  <c r="Y101" i="2"/>
  <c r="X101" i="2"/>
  <c r="W101" i="2"/>
  <c r="U101" i="2"/>
  <c r="T101" i="2"/>
  <c r="S101" i="2"/>
  <c r="Q101" i="2"/>
  <c r="P101" i="2"/>
  <c r="O101" i="2"/>
  <c r="AC100" i="2"/>
  <c r="AB100" i="2"/>
  <c r="AA100" i="2"/>
  <c r="Y100" i="2"/>
  <c r="X100" i="2"/>
  <c r="W100" i="2"/>
  <c r="U100" i="2"/>
  <c r="T100" i="2"/>
  <c r="S100" i="2"/>
  <c r="Q100" i="2"/>
  <c r="P100" i="2"/>
  <c r="O100" i="2"/>
  <c r="AC99" i="2"/>
  <c r="AD99" i="2" s="1"/>
  <c r="AB99" i="2"/>
  <c r="AA99" i="2"/>
  <c r="Y99" i="2"/>
  <c r="Z99" i="2" s="1"/>
  <c r="X99" i="2"/>
  <c r="W99" i="2"/>
  <c r="U99" i="2"/>
  <c r="V99" i="2" s="1"/>
  <c r="T99" i="2"/>
  <c r="S99" i="2"/>
  <c r="Q99" i="2"/>
  <c r="R99" i="2" s="1"/>
  <c r="P99" i="2"/>
  <c r="O99" i="2"/>
  <c r="AC98" i="2"/>
  <c r="AD98" i="2" s="1"/>
  <c r="AB98" i="2"/>
  <c r="AA98" i="2"/>
  <c r="Y98" i="2"/>
  <c r="Z98" i="2" s="1"/>
  <c r="X98" i="2"/>
  <c r="W98" i="2"/>
  <c r="U98" i="2"/>
  <c r="V98" i="2" s="1"/>
  <c r="T98" i="2"/>
  <c r="S98" i="2"/>
  <c r="Q98" i="2"/>
  <c r="R98" i="2" s="1"/>
  <c r="P98" i="2"/>
  <c r="O98" i="2"/>
  <c r="AC97" i="2"/>
  <c r="AD97" i="2" s="1"/>
  <c r="AB97" i="2"/>
  <c r="AA97" i="2"/>
  <c r="Y97" i="2"/>
  <c r="X97" i="2"/>
  <c r="W97" i="2"/>
  <c r="U97" i="2"/>
  <c r="T97" i="2"/>
  <c r="S97" i="2"/>
  <c r="Q97" i="2"/>
  <c r="R97" i="2" s="1"/>
  <c r="P97" i="2"/>
  <c r="O97" i="2"/>
  <c r="AC96" i="2"/>
  <c r="AD96" i="2" s="1"/>
  <c r="AB96" i="2"/>
  <c r="AA96" i="2"/>
  <c r="Y96" i="2"/>
  <c r="Z96" i="2" s="1"/>
  <c r="X96" i="2"/>
  <c r="W96" i="2"/>
  <c r="U96" i="2"/>
  <c r="V96" i="2" s="1"/>
  <c r="T96" i="2"/>
  <c r="S96" i="2"/>
  <c r="Q96" i="2"/>
  <c r="R96" i="2" s="1"/>
  <c r="P96" i="2"/>
  <c r="O96" i="2"/>
  <c r="AC95" i="2"/>
  <c r="AD95" i="2" s="1"/>
  <c r="AB95" i="2"/>
  <c r="AA95" i="2"/>
  <c r="Y95" i="2"/>
  <c r="Z95" i="2" s="1"/>
  <c r="X95" i="2"/>
  <c r="W95" i="2"/>
  <c r="U95" i="2"/>
  <c r="V95" i="2" s="1"/>
  <c r="T95" i="2"/>
  <c r="S95" i="2"/>
  <c r="Q95" i="2"/>
  <c r="R95" i="2" s="1"/>
  <c r="P95" i="2"/>
  <c r="O95" i="2"/>
  <c r="AC94" i="2"/>
  <c r="AD94" i="2" s="1"/>
  <c r="AB94" i="2"/>
  <c r="AA94" i="2"/>
  <c r="Y94" i="2"/>
  <c r="Z94" i="2" s="1"/>
  <c r="X94" i="2"/>
  <c r="W94" i="2"/>
  <c r="U94" i="2"/>
  <c r="V94" i="2" s="1"/>
  <c r="T94" i="2"/>
  <c r="S94" i="2"/>
  <c r="Q94" i="2"/>
  <c r="R94" i="2" s="1"/>
  <c r="P94" i="2"/>
  <c r="O94" i="2"/>
  <c r="AC93" i="2"/>
  <c r="AD93" i="2" s="1"/>
  <c r="AB93" i="2"/>
  <c r="AA93" i="2"/>
  <c r="Y93" i="2"/>
  <c r="Z93" i="2" s="1"/>
  <c r="X93" i="2"/>
  <c r="W93" i="2"/>
  <c r="U93" i="2"/>
  <c r="V93" i="2" s="1"/>
  <c r="T93" i="2"/>
  <c r="S93" i="2"/>
  <c r="Q93" i="2"/>
  <c r="R93" i="2" s="1"/>
  <c r="P93" i="2"/>
  <c r="O93" i="2"/>
  <c r="AC92" i="2"/>
  <c r="AD92" i="2" s="1"/>
  <c r="AB92" i="2"/>
  <c r="AA92" i="2"/>
  <c r="Y92" i="2"/>
  <c r="Z92" i="2" s="1"/>
  <c r="X92" i="2"/>
  <c r="W92" i="2"/>
  <c r="U92" i="2"/>
  <c r="V92" i="2" s="1"/>
  <c r="T92" i="2"/>
  <c r="S92" i="2"/>
  <c r="Q92" i="2"/>
  <c r="R92" i="2" s="1"/>
  <c r="P92" i="2"/>
  <c r="O92" i="2"/>
  <c r="AC91" i="2"/>
  <c r="AD91" i="2" s="1"/>
  <c r="AB91" i="2"/>
  <c r="AA91" i="2"/>
  <c r="Y91" i="2"/>
  <c r="Z91" i="2" s="1"/>
  <c r="X91" i="2"/>
  <c r="W91" i="2"/>
  <c r="U91" i="2"/>
  <c r="V91" i="2" s="1"/>
  <c r="T91" i="2"/>
  <c r="S91" i="2"/>
  <c r="Q91" i="2"/>
  <c r="R91" i="2" s="1"/>
  <c r="P91" i="2"/>
  <c r="O91" i="2"/>
  <c r="AC90" i="2"/>
  <c r="AD90" i="2" s="1"/>
  <c r="AB90" i="2"/>
  <c r="AA90" i="2"/>
  <c r="Y90" i="2"/>
  <c r="Z90" i="2" s="1"/>
  <c r="X90" i="2"/>
  <c r="W90" i="2"/>
  <c r="U90" i="2"/>
  <c r="V90" i="2" s="1"/>
  <c r="T90" i="2"/>
  <c r="S90" i="2"/>
  <c r="Q90" i="2"/>
  <c r="P90" i="2"/>
  <c r="O90" i="2"/>
  <c r="AC89" i="2"/>
  <c r="AB89" i="2"/>
  <c r="AA89" i="2"/>
  <c r="Y89" i="2"/>
  <c r="X89" i="2"/>
  <c r="W89" i="2"/>
  <c r="U89" i="2"/>
  <c r="T89" i="2"/>
  <c r="S89" i="2"/>
  <c r="Q89" i="2"/>
  <c r="P89" i="2"/>
  <c r="O89" i="2"/>
  <c r="AC88" i="2"/>
  <c r="AB88" i="2"/>
  <c r="AA88" i="2"/>
  <c r="Y88" i="2"/>
  <c r="X88" i="2"/>
  <c r="W88" i="2"/>
  <c r="U88" i="2"/>
  <c r="T88" i="2"/>
  <c r="S88" i="2"/>
  <c r="Q88" i="2"/>
  <c r="P88" i="2"/>
  <c r="O88" i="2"/>
  <c r="AC87" i="2"/>
  <c r="AD87" i="2" s="1"/>
  <c r="AB87" i="2"/>
  <c r="AA87" i="2"/>
  <c r="Y87" i="2"/>
  <c r="Z87" i="2" s="1"/>
  <c r="X87" i="2"/>
  <c r="W87" i="2"/>
  <c r="U87" i="2"/>
  <c r="V87" i="2" s="1"/>
  <c r="T87" i="2"/>
  <c r="S87" i="2"/>
  <c r="Q87" i="2"/>
  <c r="R87" i="2" s="1"/>
  <c r="P87" i="2"/>
  <c r="O87" i="2"/>
  <c r="AC86" i="2"/>
  <c r="AD86" i="2" s="1"/>
  <c r="AB86" i="2"/>
  <c r="AA86" i="2"/>
  <c r="Y86" i="2"/>
  <c r="Z86" i="2" s="1"/>
  <c r="X86" i="2"/>
  <c r="W86" i="2"/>
  <c r="U86" i="2"/>
  <c r="V86" i="2" s="1"/>
  <c r="T86" i="2"/>
  <c r="S86" i="2"/>
  <c r="Q86" i="2"/>
  <c r="R86" i="2" s="1"/>
  <c r="P86" i="2"/>
  <c r="O86" i="2"/>
  <c r="AC85" i="2"/>
  <c r="AD85" i="2" s="1"/>
  <c r="AB85" i="2"/>
  <c r="AA85" i="2"/>
  <c r="Y85" i="2"/>
  <c r="Z85" i="2" s="1"/>
  <c r="X85" i="2"/>
  <c r="W85" i="2"/>
  <c r="U85" i="2"/>
  <c r="V85" i="2" s="1"/>
  <c r="T85" i="2"/>
  <c r="S85" i="2"/>
  <c r="Q85" i="2"/>
  <c r="R85" i="2" s="1"/>
  <c r="P85" i="2"/>
  <c r="O85" i="2"/>
  <c r="AC84" i="2"/>
  <c r="AD84" i="2" s="1"/>
  <c r="AB84" i="2"/>
  <c r="AA84" i="2"/>
  <c r="Y84" i="2"/>
  <c r="Z84" i="2" s="1"/>
  <c r="X84" i="2"/>
  <c r="W84" i="2"/>
  <c r="U84" i="2"/>
  <c r="V84" i="2" s="1"/>
  <c r="T84" i="2"/>
  <c r="S84" i="2"/>
  <c r="Q84" i="2"/>
  <c r="P84" i="2"/>
  <c r="O84" i="2"/>
  <c r="AC83" i="2"/>
  <c r="AD83" i="2" s="1"/>
  <c r="AB83" i="2"/>
  <c r="AA83" i="2"/>
  <c r="Y83" i="2"/>
  <c r="Z83" i="2" s="1"/>
  <c r="X83" i="2"/>
  <c r="W83" i="2"/>
  <c r="U83" i="2"/>
  <c r="V83" i="2" s="1"/>
  <c r="T83" i="2"/>
  <c r="S83" i="2"/>
  <c r="Q83" i="2"/>
  <c r="R83" i="2" s="1"/>
  <c r="P83" i="2"/>
  <c r="O83" i="2"/>
  <c r="AC82" i="2"/>
  <c r="AD82" i="2" s="1"/>
  <c r="AB82" i="2"/>
  <c r="AA82" i="2"/>
  <c r="Y82" i="2"/>
  <c r="Z82" i="2" s="1"/>
  <c r="X82" i="2"/>
  <c r="W82" i="2"/>
  <c r="U82" i="2"/>
  <c r="V82" i="2" s="1"/>
  <c r="T82" i="2"/>
  <c r="S82" i="2"/>
  <c r="Q82" i="2"/>
  <c r="R82" i="2" s="1"/>
  <c r="P82" i="2"/>
  <c r="O82" i="2"/>
  <c r="AC81" i="2"/>
  <c r="AD81" i="2" s="1"/>
  <c r="AB81" i="2"/>
  <c r="AA81" i="2"/>
  <c r="Y81" i="2"/>
  <c r="Z81" i="2" s="1"/>
  <c r="X81" i="2"/>
  <c r="W81" i="2"/>
  <c r="U81" i="2"/>
  <c r="V81" i="2" s="1"/>
  <c r="T81" i="2"/>
  <c r="S81" i="2"/>
  <c r="Q81" i="2"/>
  <c r="R81" i="2" s="1"/>
  <c r="P81" i="2"/>
  <c r="O81" i="2"/>
  <c r="AC80" i="2"/>
  <c r="AD80" i="2" s="1"/>
  <c r="AB80" i="2"/>
  <c r="AA80" i="2"/>
  <c r="Y80" i="2"/>
  <c r="Z80" i="2" s="1"/>
  <c r="X80" i="2"/>
  <c r="W80" i="2"/>
  <c r="U80" i="2"/>
  <c r="V80" i="2" s="1"/>
  <c r="T80" i="2"/>
  <c r="S80" i="2"/>
  <c r="Q80" i="2"/>
  <c r="R80" i="2" s="1"/>
  <c r="P80" i="2"/>
  <c r="O80" i="2"/>
  <c r="AC79" i="2"/>
  <c r="AD79" i="2" s="1"/>
  <c r="AB79" i="2"/>
  <c r="AA79" i="2"/>
  <c r="Y79" i="2"/>
  <c r="Z79" i="2" s="1"/>
  <c r="X79" i="2"/>
  <c r="W79" i="2"/>
  <c r="U79" i="2"/>
  <c r="V79" i="2" s="1"/>
  <c r="T79" i="2"/>
  <c r="S79" i="2"/>
  <c r="Q79" i="2"/>
  <c r="P79" i="2"/>
  <c r="O79" i="2"/>
  <c r="AC78" i="2"/>
  <c r="AD78" i="2" s="1"/>
  <c r="AB78" i="2"/>
  <c r="AA78" i="2"/>
  <c r="Y78" i="2"/>
  <c r="Z78" i="2" s="1"/>
  <c r="X78" i="2"/>
  <c r="W78" i="2"/>
  <c r="U78" i="2"/>
  <c r="V78" i="2" s="1"/>
  <c r="T78" i="2"/>
  <c r="S78" i="2"/>
  <c r="Q78" i="2"/>
  <c r="R78" i="2" s="1"/>
  <c r="P78" i="2"/>
  <c r="O78" i="2"/>
  <c r="AC77" i="2"/>
  <c r="AB77" i="2"/>
  <c r="AA77" i="2"/>
  <c r="Y77" i="2"/>
  <c r="X77" i="2"/>
  <c r="W77" i="2"/>
  <c r="U77" i="2"/>
  <c r="T77" i="2"/>
  <c r="S77" i="2"/>
  <c r="Q77" i="2"/>
  <c r="P77" i="2"/>
  <c r="O77" i="2"/>
  <c r="AC76" i="2"/>
  <c r="AB76" i="2"/>
  <c r="AA76" i="2"/>
  <c r="Y76" i="2"/>
  <c r="X76" i="2"/>
  <c r="W76" i="2"/>
  <c r="U76" i="2"/>
  <c r="T76" i="2"/>
  <c r="S76" i="2"/>
  <c r="Q76" i="2"/>
  <c r="P76" i="2"/>
  <c r="O76" i="2"/>
  <c r="AC75" i="2"/>
  <c r="AD75" i="2" s="1"/>
  <c r="AB75" i="2"/>
  <c r="AA75" i="2"/>
  <c r="Y75" i="2"/>
  <c r="Z75" i="2" s="1"/>
  <c r="X75" i="2"/>
  <c r="W75" i="2"/>
  <c r="U75" i="2"/>
  <c r="V75" i="2" s="1"/>
  <c r="T75" i="2"/>
  <c r="S75" i="2"/>
  <c r="Q75" i="2"/>
  <c r="R75" i="2" s="1"/>
  <c r="P75" i="2"/>
  <c r="O75" i="2"/>
  <c r="AC74" i="2"/>
  <c r="AD74" i="2" s="1"/>
  <c r="AB74" i="2"/>
  <c r="AA74" i="2"/>
  <c r="Y74" i="2"/>
  <c r="Z74" i="2" s="1"/>
  <c r="X74" i="2"/>
  <c r="W74" i="2"/>
  <c r="U74" i="2"/>
  <c r="V74" i="2" s="1"/>
  <c r="T74" i="2"/>
  <c r="S74" i="2"/>
  <c r="Q74" i="2"/>
  <c r="R74" i="2" s="1"/>
  <c r="P74" i="2"/>
  <c r="O74" i="2"/>
  <c r="AC73" i="2"/>
  <c r="AD73" i="2" s="1"/>
  <c r="AB73" i="2"/>
  <c r="AA73" i="2"/>
  <c r="Y73" i="2"/>
  <c r="Z73" i="2" s="1"/>
  <c r="X73" i="2"/>
  <c r="W73" i="2"/>
  <c r="U73" i="2"/>
  <c r="V73" i="2" s="1"/>
  <c r="T73" i="2"/>
  <c r="S73" i="2"/>
  <c r="Q73" i="2"/>
  <c r="R73" i="2" s="1"/>
  <c r="P73" i="2"/>
  <c r="O73" i="2"/>
  <c r="AC72" i="2"/>
  <c r="AD72" i="2" s="1"/>
  <c r="AB72" i="2"/>
  <c r="AA72" i="2"/>
  <c r="Y72" i="2"/>
  <c r="Z72" i="2" s="1"/>
  <c r="X72" i="2"/>
  <c r="W72" i="2"/>
  <c r="U72" i="2"/>
  <c r="T72" i="2"/>
  <c r="S72" i="2"/>
  <c r="Q72" i="2"/>
  <c r="R72" i="2" s="1"/>
  <c r="P72" i="2"/>
  <c r="O72" i="2"/>
  <c r="AC71" i="2"/>
  <c r="AD71" i="2" s="1"/>
  <c r="AB71" i="2"/>
  <c r="AA71" i="2"/>
  <c r="Y71" i="2"/>
  <c r="Z71" i="2" s="1"/>
  <c r="X71" i="2"/>
  <c r="W71" i="2"/>
  <c r="U71" i="2"/>
  <c r="V71" i="2" s="1"/>
  <c r="T71" i="2"/>
  <c r="S71" i="2"/>
  <c r="Q71" i="2"/>
  <c r="R71" i="2" s="1"/>
  <c r="P71" i="2"/>
  <c r="O71" i="2"/>
  <c r="AC70" i="2"/>
  <c r="AD70" i="2" s="1"/>
  <c r="AB70" i="2"/>
  <c r="AA70" i="2"/>
  <c r="Y70" i="2"/>
  <c r="Z70" i="2" s="1"/>
  <c r="X70" i="2"/>
  <c r="W70" i="2"/>
  <c r="U70" i="2"/>
  <c r="V70" i="2" s="1"/>
  <c r="T70" i="2"/>
  <c r="S70" i="2"/>
  <c r="Q70" i="2"/>
  <c r="R70" i="2" s="1"/>
  <c r="P70" i="2"/>
  <c r="O70" i="2"/>
  <c r="AC69" i="2"/>
  <c r="AD69" i="2" s="1"/>
  <c r="AB69" i="2"/>
  <c r="AA69" i="2"/>
  <c r="Y69" i="2"/>
  <c r="Z69" i="2" s="1"/>
  <c r="X69" i="2"/>
  <c r="W69" i="2"/>
  <c r="U69" i="2"/>
  <c r="V69" i="2" s="1"/>
  <c r="T69" i="2"/>
  <c r="S69" i="2"/>
  <c r="Q69" i="2"/>
  <c r="R69" i="2" s="1"/>
  <c r="P69" i="2"/>
  <c r="O69" i="2"/>
  <c r="AC68" i="2"/>
  <c r="AD68" i="2" s="1"/>
  <c r="AB68" i="2"/>
  <c r="AA68" i="2"/>
  <c r="Y68" i="2"/>
  <c r="Z68" i="2" s="1"/>
  <c r="X68" i="2"/>
  <c r="W68" i="2"/>
  <c r="U68" i="2"/>
  <c r="V68" i="2" s="1"/>
  <c r="T68" i="2"/>
  <c r="S68" i="2"/>
  <c r="Q68" i="2"/>
  <c r="R68" i="2" s="1"/>
  <c r="P68" i="2"/>
  <c r="O68" i="2"/>
  <c r="AC67" i="2"/>
  <c r="AD67" i="2" s="1"/>
  <c r="AB67" i="2"/>
  <c r="AA67" i="2"/>
  <c r="Y67" i="2"/>
  <c r="Z67" i="2" s="1"/>
  <c r="X67" i="2"/>
  <c r="W67" i="2"/>
  <c r="U67" i="2"/>
  <c r="V67" i="2" s="1"/>
  <c r="T67" i="2"/>
  <c r="S67" i="2"/>
  <c r="Q67" i="2"/>
  <c r="R67" i="2" s="1"/>
  <c r="P67" i="2"/>
  <c r="O67" i="2"/>
  <c r="AC66" i="2"/>
  <c r="AD66" i="2" s="1"/>
  <c r="AB66" i="2"/>
  <c r="AA66" i="2"/>
  <c r="Y66" i="2"/>
  <c r="Z66" i="2" s="1"/>
  <c r="X66" i="2"/>
  <c r="W66" i="2"/>
  <c r="U66" i="2"/>
  <c r="V66" i="2" s="1"/>
  <c r="T66" i="2"/>
  <c r="S66" i="2"/>
  <c r="Q66" i="2"/>
  <c r="P66" i="2"/>
  <c r="O66" i="2"/>
  <c r="AC65" i="2"/>
  <c r="AB65" i="2"/>
  <c r="AA65" i="2"/>
  <c r="Y65" i="2"/>
  <c r="X65" i="2"/>
  <c r="W65" i="2"/>
  <c r="U65" i="2"/>
  <c r="T65" i="2"/>
  <c r="S65" i="2"/>
  <c r="Q65" i="2"/>
  <c r="P65" i="2"/>
  <c r="O65" i="2"/>
  <c r="AC64" i="2"/>
  <c r="AB64" i="2"/>
  <c r="AA64" i="2"/>
  <c r="Y64" i="2"/>
  <c r="X64" i="2"/>
  <c r="W64" i="2"/>
  <c r="U64" i="2"/>
  <c r="T64" i="2"/>
  <c r="S64" i="2"/>
  <c r="Q64" i="2"/>
  <c r="P64" i="2"/>
  <c r="O64" i="2"/>
  <c r="AC63" i="2"/>
  <c r="AD63" i="2" s="1"/>
  <c r="AB63" i="2"/>
  <c r="AA63" i="2"/>
  <c r="Y63" i="2"/>
  <c r="Z63" i="2" s="1"/>
  <c r="X63" i="2"/>
  <c r="W63" i="2"/>
  <c r="U63" i="2"/>
  <c r="V63" i="2" s="1"/>
  <c r="T63" i="2"/>
  <c r="S63" i="2"/>
  <c r="Q63" i="2"/>
  <c r="P63" i="2"/>
  <c r="O63" i="2"/>
  <c r="AC62" i="2"/>
  <c r="AD62" i="2" s="1"/>
  <c r="AB62" i="2"/>
  <c r="AA62" i="2"/>
  <c r="Y62" i="2"/>
  <c r="Z62" i="2" s="1"/>
  <c r="X62" i="2"/>
  <c r="W62" i="2"/>
  <c r="U62" i="2"/>
  <c r="V62" i="2" s="1"/>
  <c r="T62" i="2"/>
  <c r="S62" i="2"/>
  <c r="Q62" i="2"/>
  <c r="R62" i="2" s="1"/>
  <c r="P62" i="2"/>
  <c r="O62" i="2"/>
  <c r="AC61" i="2"/>
  <c r="AD61" i="2" s="1"/>
  <c r="AB61" i="2"/>
  <c r="AA61" i="2"/>
  <c r="Y61" i="2"/>
  <c r="Z61" i="2" s="1"/>
  <c r="X61" i="2"/>
  <c r="W61" i="2"/>
  <c r="U61" i="2"/>
  <c r="V61" i="2" s="1"/>
  <c r="T61" i="2"/>
  <c r="S61" i="2"/>
  <c r="Q61" i="2"/>
  <c r="R61" i="2" s="1"/>
  <c r="P61" i="2"/>
  <c r="O61" i="2"/>
  <c r="AC60" i="2"/>
  <c r="AD60" i="2" s="1"/>
  <c r="AB60" i="2"/>
  <c r="AA60" i="2"/>
  <c r="Y60" i="2"/>
  <c r="Z60" i="2" s="1"/>
  <c r="X60" i="2"/>
  <c r="W60" i="2"/>
  <c r="U60" i="2"/>
  <c r="V60" i="2" s="1"/>
  <c r="T60" i="2"/>
  <c r="S60" i="2"/>
  <c r="Q60" i="2"/>
  <c r="P60" i="2"/>
  <c r="O60" i="2"/>
  <c r="AC59" i="2"/>
  <c r="AD59" i="2" s="1"/>
  <c r="AB59" i="2"/>
  <c r="AA59" i="2"/>
  <c r="Y59" i="2"/>
  <c r="Z59" i="2" s="1"/>
  <c r="X59" i="2"/>
  <c r="W59" i="2"/>
  <c r="U59" i="2"/>
  <c r="V59" i="2" s="1"/>
  <c r="T59" i="2"/>
  <c r="S59" i="2"/>
  <c r="Q59" i="2"/>
  <c r="R59" i="2" s="1"/>
  <c r="P59" i="2"/>
  <c r="O59" i="2"/>
  <c r="AC58" i="2"/>
  <c r="AD58" i="2" s="1"/>
  <c r="AB58" i="2"/>
  <c r="AA58" i="2"/>
  <c r="Y58" i="2"/>
  <c r="Z58" i="2" s="1"/>
  <c r="X58" i="2"/>
  <c r="W58" i="2"/>
  <c r="U58" i="2"/>
  <c r="V58" i="2" s="1"/>
  <c r="T58" i="2"/>
  <c r="S58" i="2"/>
  <c r="Q58" i="2"/>
  <c r="R58" i="2" s="1"/>
  <c r="P58" i="2"/>
  <c r="O58" i="2"/>
  <c r="AC57" i="2"/>
  <c r="AD57" i="2" s="1"/>
  <c r="AB57" i="2"/>
  <c r="AA57" i="2"/>
  <c r="Y57" i="2"/>
  <c r="Z57" i="2" s="1"/>
  <c r="X57" i="2"/>
  <c r="W57" i="2"/>
  <c r="U57" i="2"/>
  <c r="V57" i="2" s="1"/>
  <c r="T57" i="2"/>
  <c r="S57" i="2"/>
  <c r="Q57" i="2"/>
  <c r="P57" i="2"/>
  <c r="O57" i="2"/>
  <c r="AC56" i="2"/>
  <c r="AD56" i="2" s="1"/>
  <c r="AB56" i="2"/>
  <c r="AA56" i="2"/>
  <c r="Y56" i="2"/>
  <c r="Z56" i="2" s="1"/>
  <c r="X56" i="2"/>
  <c r="W56" i="2"/>
  <c r="U56" i="2"/>
  <c r="V56" i="2" s="1"/>
  <c r="T56" i="2"/>
  <c r="S56" i="2"/>
  <c r="Q56" i="2"/>
  <c r="R56" i="2" s="1"/>
  <c r="P56" i="2"/>
  <c r="O56" i="2"/>
  <c r="AC55" i="2"/>
  <c r="AD55" i="2" s="1"/>
  <c r="AB55" i="2"/>
  <c r="AA55" i="2"/>
  <c r="Y55" i="2"/>
  <c r="Z55" i="2" s="1"/>
  <c r="X55" i="2"/>
  <c r="W55" i="2"/>
  <c r="U55" i="2"/>
  <c r="V55" i="2" s="1"/>
  <c r="T55" i="2"/>
  <c r="S55" i="2"/>
  <c r="Q55" i="2"/>
  <c r="R55" i="2" s="1"/>
  <c r="P55" i="2"/>
  <c r="O55" i="2"/>
  <c r="AC54" i="2"/>
  <c r="AD54" i="2" s="1"/>
  <c r="AB54" i="2"/>
  <c r="AA54" i="2"/>
  <c r="Y54" i="2"/>
  <c r="Z54" i="2" s="1"/>
  <c r="X54" i="2"/>
  <c r="W54" i="2"/>
  <c r="U54" i="2"/>
  <c r="V54" i="2" s="1"/>
  <c r="T54" i="2"/>
  <c r="S54" i="2"/>
  <c r="Q54" i="2"/>
  <c r="P54" i="2"/>
  <c r="O54" i="2"/>
  <c r="AC53" i="2"/>
  <c r="AB53" i="2"/>
  <c r="AA53" i="2"/>
  <c r="Y53" i="2"/>
  <c r="X53" i="2"/>
  <c r="W53" i="2"/>
  <c r="U53" i="2"/>
  <c r="T53" i="2"/>
  <c r="S53" i="2"/>
  <c r="Q53" i="2"/>
  <c r="P53" i="2"/>
  <c r="O53" i="2"/>
  <c r="AC52" i="2"/>
  <c r="AB52" i="2"/>
  <c r="AA52" i="2"/>
  <c r="Y52" i="2"/>
  <c r="X52" i="2"/>
  <c r="W52" i="2"/>
  <c r="U52" i="2"/>
  <c r="T52" i="2"/>
  <c r="S52" i="2"/>
  <c r="Q52" i="2"/>
  <c r="P52" i="2"/>
  <c r="O52" i="2"/>
  <c r="AC51" i="2"/>
  <c r="AD51" i="2" s="1"/>
  <c r="AB51" i="2"/>
  <c r="AA51" i="2"/>
  <c r="Y51" i="2"/>
  <c r="Z51" i="2" s="1"/>
  <c r="X51" i="2"/>
  <c r="W51" i="2"/>
  <c r="U51" i="2"/>
  <c r="V51" i="2" s="1"/>
  <c r="T51" i="2"/>
  <c r="S51" i="2"/>
  <c r="Q51" i="2"/>
  <c r="R51" i="2" s="1"/>
  <c r="P51" i="2"/>
  <c r="O51" i="2"/>
  <c r="AC50" i="2"/>
  <c r="AD50" i="2" s="1"/>
  <c r="AB50" i="2"/>
  <c r="AA50" i="2"/>
  <c r="Y50" i="2"/>
  <c r="Z50" i="2" s="1"/>
  <c r="X50" i="2"/>
  <c r="W50" i="2"/>
  <c r="U50" i="2"/>
  <c r="V50" i="2" s="1"/>
  <c r="T50" i="2"/>
  <c r="S50" i="2"/>
  <c r="Q50" i="2"/>
  <c r="R50" i="2" s="1"/>
  <c r="P50" i="2"/>
  <c r="O50" i="2"/>
  <c r="AC49" i="2"/>
  <c r="AD49" i="2" s="1"/>
  <c r="AB49" i="2"/>
  <c r="AA49" i="2"/>
  <c r="Y49" i="2"/>
  <c r="Z49" i="2" s="1"/>
  <c r="X49" i="2"/>
  <c r="W49" i="2"/>
  <c r="U49" i="2"/>
  <c r="V49" i="2" s="1"/>
  <c r="T49" i="2"/>
  <c r="S49" i="2"/>
  <c r="Q49" i="2"/>
  <c r="R49" i="2" s="1"/>
  <c r="P49" i="2"/>
  <c r="O49" i="2"/>
  <c r="AC48" i="2"/>
  <c r="AD48" i="2" s="1"/>
  <c r="AB48" i="2"/>
  <c r="AA48" i="2"/>
  <c r="Y48" i="2"/>
  <c r="Z48" i="2" s="1"/>
  <c r="X48" i="2"/>
  <c r="W48" i="2"/>
  <c r="U48" i="2"/>
  <c r="V48" i="2" s="1"/>
  <c r="T48" i="2"/>
  <c r="S48" i="2"/>
  <c r="Q48" i="2"/>
  <c r="P48" i="2"/>
  <c r="O48" i="2"/>
  <c r="AC47" i="2"/>
  <c r="AD47" i="2" s="1"/>
  <c r="AB47" i="2"/>
  <c r="AA47" i="2"/>
  <c r="Y47" i="2"/>
  <c r="Z47" i="2" s="1"/>
  <c r="X47" i="2"/>
  <c r="W47" i="2"/>
  <c r="U47" i="2"/>
  <c r="V47" i="2" s="1"/>
  <c r="T47" i="2"/>
  <c r="S47" i="2"/>
  <c r="Q47" i="2"/>
  <c r="R47" i="2" s="1"/>
  <c r="P47" i="2"/>
  <c r="O47" i="2"/>
  <c r="AC46" i="2"/>
  <c r="AD46" i="2" s="1"/>
  <c r="AB46" i="2"/>
  <c r="AA46" i="2"/>
  <c r="Y46" i="2"/>
  <c r="Z46" i="2" s="1"/>
  <c r="X46" i="2"/>
  <c r="W46" i="2"/>
  <c r="U46" i="2"/>
  <c r="V46" i="2" s="1"/>
  <c r="T46" i="2"/>
  <c r="S46" i="2"/>
  <c r="Q46" i="2"/>
  <c r="R46" i="2" s="1"/>
  <c r="P46" i="2"/>
  <c r="O46" i="2"/>
  <c r="AC45" i="2"/>
  <c r="AD45" i="2" s="1"/>
  <c r="AB45" i="2"/>
  <c r="AA45" i="2"/>
  <c r="Y45" i="2"/>
  <c r="Z45" i="2" s="1"/>
  <c r="X45" i="2"/>
  <c r="W45" i="2"/>
  <c r="U45" i="2"/>
  <c r="V45" i="2" s="1"/>
  <c r="T45" i="2"/>
  <c r="S45" i="2"/>
  <c r="Q45" i="2"/>
  <c r="P45" i="2"/>
  <c r="O45" i="2"/>
  <c r="AC44" i="2"/>
  <c r="AD44" i="2" s="1"/>
  <c r="AB44" i="2"/>
  <c r="AA44" i="2"/>
  <c r="Y44" i="2"/>
  <c r="Z44" i="2" s="1"/>
  <c r="X44" i="2"/>
  <c r="W44" i="2"/>
  <c r="U44" i="2"/>
  <c r="V44" i="2" s="1"/>
  <c r="T44" i="2"/>
  <c r="S44" i="2"/>
  <c r="Q44" i="2"/>
  <c r="R44" i="2" s="1"/>
  <c r="P44" i="2"/>
  <c r="O44" i="2"/>
  <c r="AC43" i="2"/>
  <c r="AD43" i="2" s="1"/>
  <c r="AB43" i="2"/>
  <c r="AA43" i="2"/>
  <c r="Y43" i="2"/>
  <c r="Z43" i="2" s="1"/>
  <c r="X43" i="2"/>
  <c r="W43" i="2"/>
  <c r="U43" i="2"/>
  <c r="V43" i="2" s="1"/>
  <c r="T43" i="2"/>
  <c r="S43" i="2"/>
  <c r="Q43" i="2"/>
  <c r="R43" i="2" s="1"/>
  <c r="P43" i="2"/>
  <c r="O43" i="2"/>
  <c r="AC42" i="2"/>
  <c r="AD42" i="2" s="1"/>
  <c r="AB42" i="2"/>
  <c r="AA42" i="2"/>
  <c r="Y42" i="2"/>
  <c r="Z42" i="2" s="1"/>
  <c r="X42" i="2"/>
  <c r="W42" i="2"/>
  <c r="U42" i="2"/>
  <c r="V42" i="2" s="1"/>
  <c r="T42" i="2"/>
  <c r="S42" i="2"/>
  <c r="Q42" i="2"/>
  <c r="P42" i="2"/>
  <c r="O42" i="2"/>
  <c r="AC41" i="2"/>
  <c r="AB41" i="2"/>
  <c r="AA41" i="2"/>
  <c r="Y41" i="2"/>
  <c r="X41" i="2"/>
  <c r="W41" i="2"/>
  <c r="U41" i="2"/>
  <c r="T41" i="2"/>
  <c r="S41" i="2"/>
  <c r="Q41" i="2"/>
  <c r="P41" i="2"/>
  <c r="O41" i="2"/>
  <c r="AC40" i="2"/>
  <c r="AB40" i="2"/>
  <c r="AA40" i="2"/>
  <c r="Y40" i="2"/>
  <c r="X40" i="2"/>
  <c r="W40" i="2"/>
  <c r="U40" i="2"/>
  <c r="T40" i="2"/>
  <c r="S40" i="2"/>
  <c r="Q40" i="2"/>
  <c r="P40" i="2"/>
  <c r="O40" i="2"/>
  <c r="AC39" i="2"/>
  <c r="AD39" i="2" s="1"/>
  <c r="AB39" i="2"/>
  <c r="AA39" i="2"/>
  <c r="Y39" i="2"/>
  <c r="Z39" i="2" s="1"/>
  <c r="X39" i="2"/>
  <c r="W39" i="2"/>
  <c r="U39" i="2"/>
  <c r="V39" i="2" s="1"/>
  <c r="T39" i="2"/>
  <c r="S39" i="2"/>
  <c r="Q39" i="2"/>
  <c r="P39" i="2"/>
  <c r="O39" i="2"/>
  <c r="AC38" i="2"/>
  <c r="AD38" i="2" s="1"/>
  <c r="AB38" i="2"/>
  <c r="AA38" i="2"/>
  <c r="Y38" i="2"/>
  <c r="Z38" i="2" s="1"/>
  <c r="X38" i="2"/>
  <c r="W38" i="2"/>
  <c r="U38" i="2"/>
  <c r="V38" i="2" s="1"/>
  <c r="T38" i="2"/>
  <c r="S38" i="2"/>
  <c r="Q38" i="2"/>
  <c r="R38" i="2" s="1"/>
  <c r="P38" i="2"/>
  <c r="O38" i="2"/>
  <c r="AC37" i="2"/>
  <c r="AD37" i="2" s="1"/>
  <c r="AB37" i="2"/>
  <c r="AA37" i="2"/>
  <c r="Y37" i="2"/>
  <c r="Z37" i="2" s="1"/>
  <c r="X37" i="2"/>
  <c r="W37" i="2"/>
  <c r="U37" i="2"/>
  <c r="V37" i="2" s="1"/>
  <c r="T37" i="2"/>
  <c r="S37" i="2"/>
  <c r="Q37" i="2"/>
  <c r="P37" i="2"/>
  <c r="O37" i="2"/>
  <c r="AC36" i="2"/>
  <c r="AD36" i="2" s="1"/>
  <c r="AB36" i="2"/>
  <c r="AA36" i="2"/>
  <c r="Y36" i="2"/>
  <c r="Z36" i="2" s="1"/>
  <c r="X36" i="2"/>
  <c r="W36" i="2"/>
  <c r="U36" i="2"/>
  <c r="V36" i="2" s="1"/>
  <c r="T36" i="2"/>
  <c r="S36" i="2"/>
  <c r="Q36" i="2"/>
  <c r="R36" i="2" s="1"/>
  <c r="P36" i="2"/>
  <c r="O36" i="2"/>
  <c r="AC35" i="2"/>
  <c r="AD35" i="2" s="1"/>
  <c r="AB35" i="2"/>
  <c r="AA35" i="2"/>
  <c r="Y35" i="2"/>
  <c r="Z35" i="2" s="1"/>
  <c r="X35" i="2"/>
  <c r="W35" i="2"/>
  <c r="U35" i="2"/>
  <c r="V35" i="2" s="1"/>
  <c r="T35" i="2"/>
  <c r="S35" i="2"/>
  <c r="Q35" i="2"/>
  <c r="R35" i="2" s="1"/>
  <c r="P35" i="2"/>
  <c r="O35" i="2"/>
  <c r="AC34" i="2"/>
  <c r="AD34" i="2" s="1"/>
  <c r="AB34" i="2"/>
  <c r="AA34" i="2"/>
  <c r="Y34" i="2"/>
  <c r="X34" i="2"/>
  <c r="W34" i="2"/>
  <c r="U34" i="2"/>
  <c r="V34" i="2" s="1"/>
  <c r="T34" i="2"/>
  <c r="S34" i="2"/>
  <c r="Q34" i="2"/>
  <c r="R34" i="2" s="1"/>
  <c r="P34" i="2"/>
  <c r="O34" i="2"/>
  <c r="AC33" i="2"/>
  <c r="AD33" i="2" s="1"/>
  <c r="AB33" i="2"/>
  <c r="AA33" i="2"/>
  <c r="Y33" i="2"/>
  <c r="Z33" i="2" s="1"/>
  <c r="X33" i="2"/>
  <c r="W33" i="2"/>
  <c r="U33" i="2"/>
  <c r="V33" i="2" s="1"/>
  <c r="T33" i="2"/>
  <c r="S33" i="2"/>
  <c r="Q33" i="2"/>
  <c r="P33" i="2"/>
  <c r="O33" i="2"/>
  <c r="AC32" i="2"/>
  <c r="AD32" i="2" s="1"/>
  <c r="AB32" i="2"/>
  <c r="AA32" i="2"/>
  <c r="Y32" i="2"/>
  <c r="Z32" i="2" s="1"/>
  <c r="X32" i="2"/>
  <c r="W32" i="2"/>
  <c r="U32" i="2"/>
  <c r="V32" i="2" s="1"/>
  <c r="T32" i="2"/>
  <c r="S32" i="2"/>
  <c r="Q32" i="2"/>
  <c r="R32" i="2" s="1"/>
  <c r="P32" i="2"/>
  <c r="O32" i="2"/>
  <c r="AC31" i="2"/>
  <c r="AD31" i="2" s="1"/>
  <c r="AB31" i="2"/>
  <c r="AA31" i="2"/>
  <c r="Y31" i="2"/>
  <c r="Z31" i="2" s="1"/>
  <c r="X31" i="2"/>
  <c r="W31" i="2"/>
  <c r="U31" i="2"/>
  <c r="V31" i="2" s="1"/>
  <c r="T31" i="2"/>
  <c r="S31" i="2"/>
  <c r="Q31" i="2"/>
  <c r="R31" i="2" s="1"/>
  <c r="P31" i="2"/>
  <c r="O31" i="2"/>
  <c r="AC30" i="2"/>
  <c r="AD30" i="2" s="1"/>
  <c r="AB30" i="2"/>
  <c r="AA30" i="2"/>
  <c r="Y30" i="2"/>
  <c r="Z30" i="2" s="1"/>
  <c r="X30" i="2"/>
  <c r="W30" i="2"/>
  <c r="U30" i="2"/>
  <c r="V30" i="2" s="1"/>
  <c r="T30" i="2"/>
  <c r="S30" i="2"/>
  <c r="Q30" i="2"/>
  <c r="P30" i="2"/>
  <c r="O30" i="2"/>
  <c r="AC29" i="2"/>
  <c r="AB29" i="2"/>
  <c r="AA29" i="2"/>
  <c r="Y29" i="2"/>
  <c r="X29" i="2"/>
  <c r="W29" i="2"/>
  <c r="U29" i="2"/>
  <c r="T29" i="2"/>
  <c r="S29" i="2"/>
  <c r="Q29" i="2"/>
  <c r="P29" i="2"/>
  <c r="O29" i="2"/>
  <c r="AC28" i="2"/>
  <c r="AB28" i="2"/>
  <c r="AA28" i="2"/>
  <c r="Y28" i="2"/>
  <c r="X28" i="2"/>
  <c r="W28" i="2"/>
  <c r="U28" i="2"/>
  <c r="T28" i="2"/>
  <c r="S28" i="2"/>
  <c r="Q28" i="2"/>
  <c r="P28" i="2"/>
  <c r="O28" i="2"/>
  <c r="AC27" i="2"/>
  <c r="AB27" i="2"/>
  <c r="AA27" i="2"/>
  <c r="Y27" i="2"/>
  <c r="X27" i="2"/>
  <c r="W27" i="2"/>
  <c r="U27" i="2"/>
  <c r="T27" i="2"/>
  <c r="S27" i="2"/>
  <c r="Q27" i="2"/>
  <c r="R27" i="2" s="1"/>
  <c r="P27" i="2"/>
  <c r="O27" i="2"/>
  <c r="AC26" i="2"/>
  <c r="AD26" i="2" s="1"/>
  <c r="AB26" i="2"/>
  <c r="AA26" i="2"/>
  <c r="Y26" i="2"/>
  <c r="Z26" i="2" s="1"/>
  <c r="X26" i="2"/>
  <c r="W26" i="2"/>
  <c r="U26" i="2"/>
  <c r="V26" i="2" s="1"/>
  <c r="T26" i="2"/>
  <c r="S26" i="2"/>
  <c r="Q26" i="2"/>
  <c r="R26" i="2" s="1"/>
  <c r="P26" i="2"/>
  <c r="O26" i="2"/>
  <c r="AC25" i="2"/>
  <c r="AD25" i="2" s="1"/>
  <c r="AB25" i="2"/>
  <c r="AA25" i="2"/>
  <c r="Y25" i="2"/>
  <c r="Z25" i="2" s="1"/>
  <c r="X25" i="2"/>
  <c r="W25" i="2"/>
  <c r="U25" i="2"/>
  <c r="V25" i="2" s="1"/>
  <c r="T25" i="2"/>
  <c r="S25" i="2"/>
  <c r="Q25" i="2"/>
  <c r="R25" i="2" s="1"/>
  <c r="P25" i="2"/>
  <c r="O25" i="2"/>
  <c r="AC24" i="2"/>
  <c r="AD24" i="2" s="1"/>
  <c r="AB24" i="2"/>
  <c r="AA24" i="2"/>
  <c r="Y24" i="2"/>
  <c r="Z24" i="2" s="1"/>
  <c r="X24" i="2"/>
  <c r="W24" i="2"/>
  <c r="U24" i="2"/>
  <c r="V24" i="2" s="1"/>
  <c r="T24" i="2"/>
  <c r="S24" i="2"/>
  <c r="Q24" i="2"/>
  <c r="R24" i="2" s="1"/>
  <c r="P24" i="2"/>
  <c r="O24" i="2"/>
  <c r="AC23" i="2"/>
  <c r="AD23" i="2" s="1"/>
  <c r="AB23" i="2"/>
  <c r="AA23" i="2"/>
  <c r="Y23" i="2"/>
  <c r="Z23" i="2" s="1"/>
  <c r="X23" i="2"/>
  <c r="W23" i="2"/>
  <c r="U23" i="2"/>
  <c r="V23" i="2" s="1"/>
  <c r="T23" i="2"/>
  <c r="S23" i="2"/>
  <c r="Q23" i="2"/>
  <c r="R23" i="2" s="1"/>
  <c r="P23" i="2"/>
  <c r="O23" i="2"/>
  <c r="AC22" i="2"/>
  <c r="AB22" i="2"/>
  <c r="AA22" i="2"/>
  <c r="Y22" i="2"/>
  <c r="X22" i="2"/>
  <c r="W22" i="2"/>
  <c r="U22" i="2"/>
  <c r="T22" i="2"/>
  <c r="S22" i="2"/>
  <c r="Q22" i="2"/>
  <c r="R22" i="2" s="1"/>
  <c r="P22" i="2"/>
  <c r="O22" i="2"/>
  <c r="AC21" i="2"/>
  <c r="AD21" i="2" s="1"/>
  <c r="AB21" i="2"/>
  <c r="AA21" i="2"/>
  <c r="Y21" i="2"/>
  <c r="Z21" i="2" s="1"/>
  <c r="X21" i="2"/>
  <c r="W21" i="2"/>
  <c r="U21" i="2"/>
  <c r="T21" i="2"/>
  <c r="S21" i="2"/>
  <c r="Q21" i="2"/>
  <c r="R21" i="2" s="1"/>
  <c r="P21" i="2"/>
  <c r="O21" i="2"/>
  <c r="AC20" i="2"/>
  <c r="AB20" i="2"/>
  <c r="AA20" i="2"/>
  <c r="Y20" i="2"/>
  <c r="X20" i="2"/>
  <c r="W20" i="2"/>
  <c r="U20" i="2"/>
  <c r="T20" i="2"/>
  <c r="S20" i="2"/>
  <c r="Q20" i="2"/>
  <c r="R20" i="2" s="1"/>
  <c r="P20" i="2"/>
  <c r="O20" i="2"/>
  <c r="AC19" i="2"/>
  <c r="AD19" i="2" s="1"/>
  <c r="AB19" i="2"/>
  <c r="AA19" i="2"/>
  <c r="Y19" i="2"/>
  <c r="Z19" i="2" s="1"/>
  <c r="X19" i="2"/>
  <c r="W19" i="2"/>
  <c r="U19" i="2"/>
  <c r="V19" i="2" s="1"/>
  <c r="T19" i="2"/>
  <c r="S19" i="2"/>
  <c r="Q19" i="2"/>
  <c r="R19" i="2" s="1"/>
  <c r="P19" i="2"/>
  <c r="O19" i="2"/>
  <c r="AC18" i="2"/>
  <c r="AD18" i="2" s="1"/>
  <c r="AB18" i="2"/>
  <c r="AA18" i="2"/>
  <c r="Y18" i="2"/>
  <c r="Z18" i="2" s="1"/>
  <c r="X18" i="2"/>
  <c r="W18" i="2"/>
  <c r="U18" i="2"/>
  <c r="V18" i="2" s="1"/>
  <c r="T18" i="2"/>
  <c r="S18" i="2"/>
  <c r="Q18" i="2"/>
  <c r="P18" i="2"/>
  <c r="O18" i="2"/>
  <c r="AC17" i="2"/>
  <c r="AB17" i="2"/>
  <c r="AA17" i="2"/>
  <c r="Y17" i="2"/>
  <c r="X17" i="2"/>
  <c r="W17" i="2"/>
  <c r="U17" i="2"/>
  <c r="T17" i="2"/>
  <c r="S17" i="2"/>
  <c r="Q17" i="2"/>
  <c r="P17" i="2"/>
  <c r="O17" i="2"/>
  <c r="AC16" i="2"/>
  <c r="AB16" i="2"/>
  <c r="AA16" i="2"/>
  <c r="Y16" i="2"/>
  <c r="X16" i="2"/>
  <c r="W16" i="2"/>
  <c r="U16" i="2"/>
  <c r="T16" i="2"/>
  <c r="S16" i="2"/>
  <c r="Q16" i="2"/>
  <c r="P16" i="2"/>
  <c r="O16" i="2"/>
  <c r="AC15" i="2"/>
  <c r="AD15" i="2" s="1"/>
  <c r="AB15" i="2"/>
  <c r="AA15" i="2"/>
  <c r="Y15" i="2"/>
  <c r="Z15" i="2" s="1"/>
  <c r="X15" i="2"/>
  <c r="W15" i="2"/>
  <c r="U15" i="2"/>
  <c r="V15" i="2" s="1"/>
  <c r="T15" i="2"/>
  <c r="S15" i="2"/>
  <c r="Q15" i="2"/>
  <c r="P15" i="2"/>
  <c r="O15" i="2"/>
  <c r="AC14" i="2"/>
  <c r="AD14" i="2" s="1"/>
  <c r="AB14" i="2"/>
  <c r="AA14" i="2"/>
  <c r="Y14" i="2"/>
  <c r="Z14" i="2" s="1"/>
  <c r="X14" i="2"/>
  <c r="W14" i="2"/>
  <c r="U14" i="2"/>
  <c r="V14" i="2" s="1"/>
  <c r="T14" i="2"/>
  <c r="S14" i="2"/>
  <c r="Q14" i="2"/>
  <c r="R14" i="2" s="1"/>
  <c r="P14" i="2"/>
  <c r="O14" i="2"/>
  <c r="AC13" i="2"/>
  <c r="AD13" i="2" s="1"/>
  <c r="AB13" i="2"/>
  <c r="AA13" i="2"/>
  <c r="Y13" i="2"/>
  <c r="Z13" i="2" s="1"/>
  <c r="X13" i="2"/>
  <c r="W13" i="2"/>
  <c r="U13" i="2"/>
  <c r="V13" i="2" s="1"/>
  <c r="T13" i="2"/>
  <c r="S13" i="2"/>
  <c r="Q13" i="2"/>
  <c r="R13" i="2" s="1"/>
  <c r="P13" i="2"/>
  <c r="O13" i="2"/>
  <c r="AC12" i="2"/>
  <c r="AD12" i="2" s="1"/>
  <c r="AB12" i="2"/>
  <c r="AA12" i="2"/>
  <c r="Y12" i="2"/>
  <c r="Z12" i="2" s="1"/>
  <c r="X12" i="2"/>
  <c r="W12" i="2"/>
  <c r="U12" i="2"/>
  <c r="V12" i="2" s="1"/>
  <c r="T12" i="2"/>
  <c r="S12" i="2"/>
  <c r="Q12" i="2"/>
  <c r="R12" i="2" s="1"/>
  <c r="P12" i="2"/>
  <c r="O12" i="2"/>
  <c r="AC11" i="2"/>
  <c r="AD11" i="2" s="1"/>
  <c r="AB11" i="2"/>
  <c r="AA11" i="2"/>
  <c r="Y11" i="2"/>
  <c r="Z11" i="2" s="1"/>
  <c r="X11" i="2"/>
  <c r="W11" i="2"/>
  <c r="U11" i="2"/>
  <c r="V11" i="2" s="1"/>
  <c r="T11" i="2"/>
  <c r="S11" i="2"/>
  <c r="Q11" i="2"/>
  <c r="R11" i="2" s="1"/>
  <c r="P11" i="2"/>
  <c r="O11" i="2"/>
  <c r="AC10" i="2"/>
  <c r="AD10" i="2" s="1"/>
  <c r="AB10" i="2"/>
  <c r="AA10" i="2"/>
  <c r="Y10" i="2"/>
  <c r="Z10" i="2" s="1"/>
  <c r="X10" i="2"/>
  <c r="W10" i="2"/>
  <c r="U10" i="2"/>
  <c r="V10" i="2" s="1"/>
  <c r="T10" i="2"/>
  <c r="S10" i="2"/>
  <c r="Q10" i="2"/>
  <c r="R10" i="2" s="1"/>
  <c r="P10" i="2"/>
  <c r="O10" i="2"/>
  <c r="AC9" i="2"/>
  <c r="AD9" i="2" s="1"/>
  <c r="AB9" i="2"/>
  <c r="AA9" i="2"/>
  <c r="Y9" i="2"/>
  <c r="Z9" i="2" s="1"/>
  <c r="X9" i="2"/>
  <c r="W9" i="2"/>
  <c r="U9" i="2"/>
  <c r="V9" i="2" s="1"/>
  <c r="T9" i="2"/>
  <c r="S9" i="2"/>
  <c r="Q9" i="2"/>
  <c r="R9" i="2" s="1"/>
  <c r="P9" i="2"/>
  <c r="O9" i="2"/>
  <c r="AC8" i="2"/>
  <c r="AB8" i="2"/>
  <c r="AA8" i="2"/>
  <c r="Y8" i="2"/>
  <c r="Z8" i="2" s="1"/>
  <c r="X8" i="2"/>
  <c r="W8" i="2"/>
  <c r="U8" i="2"/>
  <c r="T8" i="2"/>
  <c r="S8" i="2"/>
  <c r="Q8" i="2"/>
  <c r="R8" i="2" s="1"/>
  <c r="P8" i="2"/>
  <c r="O8" i="2"/>
  <c r="AC7" i="2"/>
  <c r="AD7" i="2" s="1"/>
  <c r="AB7" i="2"/>
  <c r="AA7" i="2"/>
  <c r="Y7" i="2"/>
  <c r="Z7" i="2" s="1"/>
  <c r="X7" i="2"/>
  <c r="W7" i="2"/>
  <c r="U7" i="2"/>
  <c r="V7" i="2" s="1"/>
  <c r="T7" i="2"/>
  <c r="S7" i="2"/>
  <c r="Q7" i="2"/>
  <c r="P7" i="2"/>
  <c r="O7" i="2"/>
  <c r="AC6" i="2"/>
  <c r="AD6" i="2" s="1"/>
  <c r="AB6" i="2"/>
  <c r="AA6" i="2"/>
  <c r="Y6" i="2"/>
  <c r="Z6" i="2" s="1"/>
  <c r="X6" i="2"/>
  <c r="W6" i="2"/>
  <c r="U6" i="2"/>
  <c r="V6" i="2" s="1"/>
  <c r="T6" i="2"/>
  <c r="S6" i="2"/>
  <c r="Q6" i="2"/>
  <c r="R6" i="2" s="1"/>
  <c r="P6" i="2"/>
  <c r="O6" i="2"/>
  <c r="AC5" i="2"/>
  <c r="AB5" i="2"/>
  <c r="AA5" i="2"/>
  <c r="X5" i="2"/>
  <c r="W5" i="2"/>
  <c r="U5" i="2"/>
  <c r="T5" i="2"/>
  <c r="S5" i="2"/>
  <c r="Q5" i="2"/>
  <c r="Q636" i="2" s="1"/>
  <c r="P5" i="2"/>
  <c r="O5" i="2"/>
  <c r="AC4" i="2"/>
  <c r="AB4" i="2"/>
  <c r="Y4" i="2"/>
  <c r="X4" i="2"/>
  <c r="U4" i="2"/>
  <c r="T4" i="2"/>
  <c r="Q4" i="2"/>
  <c r="P4" i="2"/>
  <c r="P637" i="2" s="1"/>
  <c r="AG567" i="2"/>
  <c r="AF567" i="2"/>
  <c r="AE567" i="2"/>
  <c r="M567" i="2"/>
  <c r="L567" i="2"/>
  <c r="K567" i="2"/>
  <c r="I567" i="2"/>
  <c r="H567" i="2"/>
  <c r="G567" i="2"/>
  <c r="AG566" i="2"/>
  <c r="AF566" i="2"/>
  <c r="AE566" i="2"/>
  <c r="M566" i="2"/>
  <c r="L566" i="2"/>
  <c r="K566" i="2"/>
  <c r="I566" i="2"/>
  <c r="H566" i="2"/>
  <c r="G566" i="2"/>
  <c r="AG565" i="2"/>
  <c r="AF565" i="2"/>
  <c r="AE565" i="2"/>
  <c r="M565" i="2"/>
  <c r="L565" i="2"/>
  <c r="K565" i="2"/>
  <c r="I565" i="2"/>
  <c r="H565" i="2"/>
  <c r="G565" i="2"/>
  <c r="AG564" i="2"/>
  <c r="AF564" i="2"/>
  <c r="AE564" i="2"/>
  <c r="M564" i="2"/>
  <c r="L564" i="2"/>
  <c r="K564" i="2"/>
  <c r="I564" i="2"/>
  <c r="H564" i="2"/>
  <c r="G564" i="2"/>
  <c r="AG563" i="2"/>
  <c r="AF563" i="2"/>
  <c r="AE563" i="2"/>
  <c r="M563" i="2"/>
  <c r="L563" i="2"/>
  <c r="K563" i="2"/>
  <c r="I563" i="2"/>
  <c r="H563" i="2"/>
  <c r="G563" i="2"/>
  <c r="AG562" i="2"/>
  <c r="AF562" i="2"/>
  <c r="AE562" i="2"/>
  <c r="M562" i="2"/>
  <c r="L562" i="2"/>
  <c r="K562" i="2"/>
  <c r="I562" i="2"/>
  <c r="H562" i="2"/>
  <c r="G562" i="2"/>
  <c r="AG561" i="2"/>
  <c r="AF561" i="2"/>
  <c r="AE561" i="2"/>
  <c r="M561" i="2"/>
  <c r="L561" i="2"/>
  <c r="K561" i="2"/>
  <c r="I561" i="2"/>
  <c r="H561" i="2"/>
  <c r="G561" i="2"/>
  <c r="AG560" i="2"/>
  <c r="AF560" i="2"/>
  <c r="AE560" i="2"/>
  <c r="M560" i="2"/>
  <c r="L560" i="2"/>
  <c r="K560" i="2"/>
  <c r="I560" i="2"/>
  <c r="H560" i="2"/>
  <c r="G560" i="2"/>
  <c r="AG559" i="2"/>
  <c r="AF559" i="2"/>
  <c r="AE559" i="2"/>
  <c r="M559" i="2"/>
  <c r="L559" i="2"/>
  <c r="K559" i="2"/>
  <c r="I559" i="2"/>
  <c r="H559" i="2"/>
  <c r="G559" i="2"/>
  <c r="AG558" i="2"/>
  <c r="AF558" i="2"/>
  <c r="AE558" i="2"/>
  <c r="M558" i="2"/>
  <c r="L558" i="2"/>
  <c r="K558" i="2"/>
  <c r="I558" i="2"/>
  <c r="H558" i="2"/>
  <c r="G558" i="2"/>
  <c r="AG557" i="2"/>
  <c r="AF557" i="2"/>
  <c r="AE557" i="2"/>
  <c r="M557" i="2"/>
  <c r="L557" i="2"/>
  <c r="K557" i="2"/>
  <c r="I557" i="2"/>
  <c r="H557" i="2"/>
  <c r="G557" i="2"/>
  <c r="AG556" i="2"/>
  <c r="AF556" i="2"/>
  <c r="AE556" i="2"/>
  <c r="M556" i="2"/>
  <c r="L556" i="2"/>
  <c r="K556" i="2"/>
  <c r="I556" i="2"/>
  <c r="H556" i="2"/>
  <c r="G556" i="2"/>
  <c r="AG555" i="2"/>
  <c r="AF555" i="2"/>
  <c r="AE555" i="2"/>
  <c r="M555" i="2"/>
  <c r="L555" i="2"/>
  <c r="K555" i="2"/>
  <c r="I555" i="2"/>
  <c r="H555" i="2"/>
  <c r="G555" i="2"/>
  <c r="AG554" i="2"/>
  <c r="AF554" i="2"/>
  <c r="AE554" i="2"/>
  <c r="M554" i="2"/>
  <c r="L554" i="2"/>
  <c r="K554" i="2"/>
  <c r="I554" i="2"/>
  <c r="H554" i="2"/>
  <c r="G554" i="2"/>
  <c r="AG553" i="2"/>
  <c r="AF553" i="2"/>
  <c r="AE553" i="2"/>
  <c r="M553" i="2"/>
  <c r="L553" i="2"/>
  <c r="K553" i="2"/>
  <c r="I553" i="2"/>
  <c r="H553" i="2"/>
  <c r="G553" i="2"/>
  <c r="AG552" i="2"/>
  <c r="AF552" i="2"/>
  <c r="AE552" i="2"/>
  <c r="M552" i="2"/>
  <c r="L552" i="2"/>
  <c r="K552" i="2"/>
  <c r="I552" i="2"/>
  <c r="H552" i="2"/>
  <c r="G552" i="2"/>
  <c r="AG551" i="2"/>
  <c r="AF551" i="2"/>
  <c r="AE551" i="2"/>
  <c r="M551" i="2"/>
  <c r="L551" i="2"/>
  <c r="K551" i="2"/>
  <c r="I551" i="2"/>
  <c r="H551" i="2"/>
  <c r="G551" i="2"/>
  <c r="AG550" i="2"/>
  <c r="AF550" i="2"/>
  <c r="AE550" i="2"/>
  <c r="M550" i="2"/>
  <c r="L550" i="2"/>
  <c r="K550" i="2"/>
  <c r="I550" i="2"/>
  <c r="H550" i="2"/>
  <c r="G550" i="2"/>
  <c r="AG549" i="2"/>
  <c r="AF549" i="2"/>
  <c r="AE549" i="2"/>
  <c r="M549" i="2"/>
  <c r="L549" i="2"/>
  <c r="K549" i="2"/>
  <c r="I549" i="2"/>
  <c r="H549" i="2"/>
  <c r="G549" i="2"/>
  <c r="AG548" i="2"/>
  <c r="AF548" i="2"/>
  <c r="AE548" i="2"/>
  <c r="M548" i="2"/>
  <c r="L548" i="2"/>
  <c r="K548" i="2"/>
  <c r="I548" i="2"/>
  <c r="H548" i="2"/>
  <c r="G548" i="2"/>
  <c r="AG547" i="2"/>
  <c r="AF547" i="2"/>
  <c r="AE547" i="2"/>
  <c r="M547" i="2"/>
  <c r="L547" i="2"/>
  <c r="K547" i="2"/>
  <c r="I547" i="2"/>
  <c r="H547" i="2"/>
  <c r="G547" i="2"/>
  <c r="AG546" i="2"/>
  <c r="AF546" i="2"/>
  <c r="AE546" i="2"/>
  <c r="M546" i="2"/>
  <c r="L546" i="2"/>
  <c r="K546" i="2"/>
  <c r="I546" i="2"/>
  <c r="H546" i="2"/>
  <c r="G546" i="2"/>
  <c r="AG545" i="2"/>
  <c r="AF545" i="2"/>
  <c r="AE545" i="2"/>
  <c r="M545" i="2"/>
  <c r="L545" i="2"/>
  <c r="K545" i="2"/>
  <c r="I545" i="2"/>
  <c r="H545" i="2"/>
  <c r="G545" i="2"/>
  <c r="AG544" i="2"/>
  <c r="AF544" i="2"/>
  <c r="AE544" i="2"/>
  <c r="M544" i="2"/>
  <c r="L544" i="2"/>
  <c r="K544" i="2"/>
  <c r="I544" i="2"/>
  <c r="H544" i="2"/>
  <c r="G544" i="2"/>
  <c r="AG543" i="2"/>
  <c r="AF543" i="2"/>
  <c r="AE543" i="2"/>
  <c r="M543" i="2"/>
  <c r="L543" i="2"/>
  <c r="K543" i="2"/>
  <c r="I543" i="2"/>
  <c r="H543" i="2"/>
  <c r="G543" i="2"/>
  <c r="AG542" i="2"/>
  <c r="AF542" i="2"/>
  <c r="AE542" i="2"/>
  <c r="M542" i="2"/>
  <c r="L542" i="2"/>
  <c r="K542" i="2"/>
  <c r="I542" i="2"/>
  <c r="H542" i="2"/>
  <c r="G542" i="2"/>
  <c r="AG541" i="2"/>
  <c r="AF541" i="2"/>
  <c r="AE541" i="2"/>
  <c r="M541" i="2"/>
  <c r="L541" i="2"/>
  <c r="K541" i="2"/>
  <c r="I541" i="2"/>
  <c r="H541" i="2"/>
  <c r="G541" i="2"/>
  <c r="AG540" i="2"/>
  <c r="AF540" i="2"/>
  <c r="AE540" i="2"/>
  <c r="M540" i="2"/>
  <c r="L540" i="2"/>
  <c r="K540" i="2"/>
  <c r="I540" i="2"/>
  <c r="H540" i="2"/>
  <c r="G540" i="2"/>
  <c r="AG539" i="2"/>
  <c r="AF539" i="2"/>
  <c r="AE539" i="2"/>
  <c r="M539" i="2"/>
  <c r="L539" i="2"/>
  <c r="K539" i="2"/>
  <c r="I539" i="2"/>
  <c r="H539" i="2"/>
  <c r="G539" i="2"/>
  <c r="AG538" i="2"/>
  <c r="AF538" i="2"/>
  <c r="AE538" i="2"/>
  <c r="M538" i="2"/>
  <c r="L538" i="2"/>
  <c r="K538" i="2"/>
  <c r="I538" i="2"/>
  <c r="H538" i="2"/>
  <c r="G538" i="2"/>
  <c r="AG537" i="2"/>
  <c r="AF537" i="2"/>
  <c r="AE537" i="2"/>
  <c r="M537" i="2"/>
  <c r="L537" i="2"/>
  <c r="K537" i="2"/>
  <c r="I537" i="2"/>
  <c r="H537" i="2"/>
  <c r="G537" i="2"/>
  <c r="AG536" i="2"/>
  <c r="AF536" i="2"/>
  <c r="AE536" i="2"/>
  <c r="M536" i="2"/>
  <c r="L536" i="2"/>
  <c r="K536" i="2"/>
  <c r="I536" i="2"/>
  <c r="H536" i="2"/>
  <c r="G536" i="2"/>
  <c r="AG535" i="2"/>
  <c r="AF535" i="2"/>
  <c r="AE535" i="2"/>
  <c r="M535" i="2"/>
  <c r="L535" i="2"/>
  <c r="K535" i="2"/>
  <c r="I535" i="2"/>
  <c r="H535" i="2"/>
  <c r="G535" i="2"/>
  <c r="AG534" i="2"/>
  <c r="AF534" i="2"/>
  <c r="AE534" i="2"/>
  <c r="M534" i="2"/>
  <c r="L534" i="2"/>
  <c r="K534" i="2"/>
  <c r="I534" i="2"/>
  <c r="H534" i="2"/>
  <c r="G534" i="2"/>
  <c r="AG533" i="2"/>
  <c r="AF533" i="2"/>
  <c r="AE533" i="2"/>
  <c r="M533" i="2"/>
  <c r="L533" i="2"/>
  <c r="K533" i="2"/>
  <c r="I533" i="2"/>
  <c r="H533" i="2"/>
  <c r="G533" i="2"/>
  <c r="AG532" i="2"/>
  <c r="AF532" i="2"/>
  <c r="AE532" i="2"/>
  <c r="M532" i="2"/>
  <c r="L532" i="2"/>
  <c r="K532" i="2"/>
  <c r="I532" i="2"/>
  <c r="H532" i="2"/>
  <c r="G532" i="2"/>
  <c r="AG531" i="2"/>
  <c r="AF531" i="2"/>
  <c r="AE531" i="2"/>
  <c r="M531" i="2"/>
  <c r="L531" i="2"/>
  <c r="K531" i="2"/>
  <c r="I531" i="2"/>
  <c r="H531" i="2"/>
  <c r="G531" i="2"/>
  <c r="AG530" i="2"/>
  <c r="AF530" i="2"/>
  <c r="AE530" i="2"/>
  <c r="M530" i="2"/>
  <c r="L530" i="2"/>
  <c r="K530" i="2"/>
  <c r="I530" i="2"/>
  <c r="H530" i="2"/>
  <c r="G530" i="2"/>
  <c r="AG529" i="2"/>
  <c r="AF529" i="2"/>
  <c r="AE529" i="2"/>
  <c r="M529" i="2"/>
  <c r="L529" i="2"/>
  <c r="K529" i="2"/>
  <c r="I529" i="2"/>
  <c r="H529" i="2"/>
  <c r="G529" i="2"/>
  <c r="AG528" i="2"/>
  <c r="AF528" i="2"/>
  <c r="AE528" i="2"/>
  <c r="M528" i="2"/>
  <c r="L528" i="2"/>
  <c r="K528" i="2"/>
  <c r="I528" i="2"/>
  <c r="H528" i="2"/>
  <c r="G528" i="2"/>
  <c r="AG527" i="2"/>
  <c r="AF527" i="2"/>
  <c r="AE527" i="2"/>
  <c r="M527" i="2"/>
  <c r="L527" i="2"/>
  <c r="K527" i="2"/>
  <c r="I527" i="2"/>
  <c r="H527" i="2"/>
  <c r="G527" i="2"/>
  <c r="AG526" i="2"/>
  <c r="AF526" i="2"/>
  <c r="AE526" i="2"/>
  <c r="M526" i="2"/>
  <c r="L526" i="2"/>
  <c r="K526" i="2"/>
  <c r="I526" i="2"/>
  <c r="H526" i="2"/>
  <c r="G526" i="2"/>
  <c r="AG525" i="2"/>
  <c r="AF525" i="2"/>
  <c r="AE525" i="2"/>
  <c r="M525" i="2"/>
  <c r="L525" i="2"/>
  <c r="K525" i="2"/>
  <c r="I525" i="2"/>
  <c r="H525" i="2"/>
  <c r="G525" i="2"/>
  <c r="AG524" i="2"/>
  <c r="AF524" i="2"/>
  <c r="AE524" i="2"/>
  <c r="M524" i="2"/>
  <c r="L524" i="2"/>
  <c r="K524" i="2"/>
  <c r="I524" i="2"/>
  <c r="H524" i="2"/>
  <c r="G524" i="2"/>
  <c r="AG523" i="2"/>
  <c r="AF523" i="2"/>
  <c r="AE523" i="2"/>
  <c r="M523" i="2"/>
  <c r="L523" i="2"/>
  <c r="K523" i="2"/>
  <c r="I523" i="2"/>
  <c r="H523" i="2"/>
  <c r="G523" i="2"/>
  <c r="AG522" i="2"/>
  <c r="AF522" i="2"/>
  <c r="AE522" i="2"/>
  <c r="M522" i="2"/>
  <c r="L522" i="2"/>
  <c r="K522" i="2"/>
  <c r="I522" i="2"/>
  <c r="H522" i="2"/>
  <c r="G522" i="2"/>
  <c r="AG521" i="2"/>
  <c r="AF521" i="2"/>
  <c r="AE521" i="2"/>
  <c r="M521" i="2"/>
  <c r="L521" i="2"/>
  <c r="K521" i="2"/>
  <c r="I521" i="2"/>
  <c r="H521" i="2"/>
  <c r="G521" i="2"/>
  <c r="AG520" i="2"/>
  <c r="AF520" i="2"/>
  <c r="AE520" i="2"/>
  <c r="M520" i="2"/>
  <c r="L520" i="2"/>
  <c r="K520" i="2"/>
  <c r="I520" i="2"/>
  <c r="H520" i="2"/>
  <c r="G520" i="2"/>
  <c r="AG519" i="2"/>
  <c r="AF519" i="2"/>
  <c r="AE519" i="2"/>
  <c r="M519" i="2"/>
  <c r="L519" i="2"/>
  <c r="K519" i="2"/>
  <c r="I519" i="2"/>
  <c r="H519" i="2"/>
  <c r="G519" i="2"/>
  <c r="AG518" i="2"/>
  <c r="AF518" i="2"/>
  <c r="AE518" i="2"/>
  <c r="M518" i="2"/>
  <c r="L518" i="2"/>
  <c r="K518" i="2"/>
  <c r="I518" i="2"/>
  <c r="H518" i="2"/>
  <c r="G518" i="2"/>
  <c r="AG517" i="2"/>
  <c r="AF517" i="2"/>
  <c r="AE517" i="2"/>
  <c r="M517" i="2"/>
  <c r="L517" i="2"/>
  <c r="K517" i="2"/>
  <c r="I517" i="2"/>
  <c r="H517" i="2"/>
  <c r="G517" i="2"/>
  <c r="AG516" i="2"/>
  <c r="AF516" i="2"/>
  <c r="AE516" i="2"/>
  <c r="M516" i="2"/>
  <c r="L516" i="2"/>
  <c r="K516" i="2"/>
  <c r="I516" i="2"/>
  <c r="H516" i="2"/>
  <c r="G516" i="2"/>
  <c r="AG515" i="2"/>
  <c r="AF515" i="2"/>
  <c r="AE515" i="2"/>
  <c r="M515" i="2"/>
  <c r="L515" i="2"/>
  <c r="K515" i="2"/>
  <c r="I515" i="2"/>
  <c r="H515" i="2"/>
  <c r="G515" i="2"/>
  <c r="AG514" i="2"/>
  <c r="AF514" i="2"/>
  <c r="AE514" i="2"/>
  <c r="M514" i="2"/>
  <c r="L514" i="2"/>
  <c r="K514" i="2"/>
  <c r="I514" i="2"/>
  <c r="H514" i="2"/>
  <c r="G514" i="2"/>
  <c r="AG513" i="2"/>
  <c r="AF513" i="2"/>
  <c r="AE513" i="2"/>
  <c r="M513" i="2"/>
  <c r="L513" i="2"/>
  <c r="K513" i="2"/>
  <c r="I513" i="2"/>
  <c r="H513" i="2"/>
  <c r="G513" i="2"/>
  <c r="AG512" i="2"/>
  <c r="AF512" i="2"/>
  <c r="AE512" i="2"/>
  <c r="M512" i="2"/>
  <c r="L512" i="2"/>
  <c r="K512" i="2"/>
  <c r="I512" i="2"/>
  <c r="H512" i="2"/>
  <c r="G512" i="2"/>
  <c r="AG511" i="2"/>
  <c r="AF511" i="2"/>
  <c r="AE511" i="2"/>
  <c r="M511" i="2"/>
  <c r="L511" i="2"/>
  <c r="K511" i="2"/>
  <c r="I511" i="2"/>
  <c r="H511" i="2"/>
  <c r="G511" i="2"/>
  <c r="AG510" i="2"/>
  <c r="AF510" i="2"/>
  <c r="AE510" i="2"/>
  <c r="M510" i="2"/>
  <c r="L510" i="2"/>
  <c r="K510" i="2"/>
  <c r="I510" i="2"/>
  <c r="H510" i="2"/>
  <c r="G510" i="2"/>
  <c r="AG509" i="2"/>
  <c r="AF509" i="2"/>
  <c r="AE509" i="2"/>
  <c r="M509" i="2"/>
  <c r="L509" i="2"/>
  <c r="K509" i="2"/>
  <c r="I509" i="2"/>
  <c r="H509" i="2"/>
  <c r="G509" i="2"/>
  <c r="AG508" i="2"/>
  <c r="AF508" i="2"/>
  <c r="AE508" i="2"/>
  <c r="M508" i="2"/>
  <c r="L508" i="2"/>
  <c r="K508" i="2"/>
  <c r="I508" i="2"/>
  <c r="H508" i="2"/>
  <c r="G508" i="2"/>
  <c r="AG507" i="2"/>
  <c r="AF507" i="2"/>
  <c r="AE507" i="2"/>
  <c r="M507" i="2"/>
  <c r="L507" i="2"/>
  <c r="K507" i="2"/>
  <c r="I507" i="2"/>
  <c r="H507" i="2"/>
  <c r="G507" i="2"/>
  <c r="AG506" i="2"/>
  <c r="AF506" i="2"/>
  <c r="AE506" i="2"/>
  <c r="M506" i="2"/>
  <c r="L506" i="2"/>
  <c r="K506" i="2"/>
  <c r="I506" i="2"/>
  <c r="H506" i="2"/>
  <c r="G506" i="2"/>
  <c r="AG505" i="2"/>
  <c r="AF505" i="2"/>
  <c r="AE505" i="2"/>
  <c r="M505" i="2"/>
  <c r="L505" i="2"/>
  <c r="K505" i="2"/>
  <c r="I505" i="2"/>
  <c r="H505" i="2"/>
  <c r="G505" i="2"/>
  <c r="AG504" i="2"/>
  <c r="AF504" i="2"/>
  <c r="AE504" i="2"/>
  <c r="M504" i="2"/>
  <c r="L504" i="2"/>
  <c r="K504" i="2"/>
  <c r="I504" i="2"/>
  <c r="H504" i="2"/>
  <c r="G504" i="2"/>
  <c r="AG503" i="2"/>
  <c r="AF503" i="2"/>
  <c r="AE503" i="2"/>
  <c r="M503" i="2"/>
  <c r="L503" i="2"/>
  <c r="K503" i="2"/>
  <c r="I503" i="2"/>
  <c r="H503" i="2"/>
  <c r="G503" i="2"/>
  <c r="AG502" i="2"/>
  <c r="AF502" i="2"/>
  <c r="AE502" i="2"/>
  <c r="M502" i="2"/>
  <c r="L502" i="2"/>
  <c r="K502" i="2"/>
  <c r="I502" i="2"/>
  <c r="H502" i="2"/>
  <c r="G502" i="2"/>
  <c r="AG501" i="2"/>
  <c r="AF501" i="2"/>
  <c r="AE501" i="2"/>
  <c r="M501" i="2"/>
  <c r="L501" i="2"/>
  <c r="K501" i="2"/>
  <c r="I501" i="2"/>
  <c r="H501" i="2"/>
  <c r="G501" i="2"/>
  <c r="AG500" i="2"/>
  <c r="AF500" i="2"/>
  <c r="AE500" i="2"/>
  <c r="M500" i="2"/>
  <c r="L500" i="2"/>
  <c r="K500" i="2"/>
  <c r="I500" i="2"/>
  <c r="H500" i="2"/>
  <c r="G500" i="2"/>
  <c r="AG499" i="2"/>
  <c r="AF499" i="2"/>
  <c r="AE499" i="2"/>
  <c r="M499" i="2"/>
  <c r="L499" i="2"/>
  <c r="K499" i="2"/>
  <c r="I499" i="2"/>
  <c r="H499" i="2"/>
  <c r="G499" i="2"/>
  <c r="AG498" i="2"/>
  <c r="AF498" i="2"/>
  <c r="AE498" i="2"/>
  <c r="M498" i="2"/>
  <c r="L498" i="2"/>
  <c r="K498" i="2"/>
  <c r="I498" i="2"/>
  <c r="H498" i="2"/>
  <c r="G498" i="2"/>
  <c r="AG497" i="2"/>
  <c r="AF497" i="2"/>
  <c r="AE497" i="2"/>
  <c r="M497" i="2"/>
  <c r="L497" i="2"/>
  <c r="K497" i="2"/>
  <c r="I497" i="2"/>
  <c r="H497" i="2"/>
  <c r="G497" i="2"/>
  <c r="AG496" i="2"/>
  <c r="AF496" i="2"/>
  <c r="AE496" i="2"/>
  <c r="M496" i="2"/>
  <c r="L496" i="2"/>
  <c r="K496" i="2"/>
  <c r="I496" i="2"/>
  <c r="H496" i="2"/>
  <c r="G496" i="2"/>
  <c r="AG495" i="2"/>
  <c r="AF495" i="2"/>
  <c r="AE495" i="2"/>
  <c r="M495" i="2"/>
  <c r="L495" i="2"/>
  <c r="K495" i="2"/>
  <c r="I495" i="2"/>
  <c r="H495" i="2"/>
  <c r="G495" i="2"/>
  <c r="AG494" i="2"/>
  <c r="AF494" i="2"/>
  <c r="AE494" i="2"/>
  <c r="M494" i="2"/>
  <c r="L494" i="2"/>
  <c r="K494" i="2"/>
  <c r="I494" i="2"/>
  <c r="H494" i="2"/>
  <c r="G494" i="2"/>
  <c r="AG493" i="2"/>
  <c r="AF493" i="2"/>
  <c r="AE493" i="2"/>
  <c r="M493" i="2"/>
  <c r="L493" i="2"/>
  <c r="K493" i="2"/>
  <c r="I493" i="2"/>
  <c r="H493" i="2"/>
  <c r="G493" i="2"/>
  <c r="AG492" i="2"/>
  <c r="AF492" i="2"/>
  <c r="AE492" i="2"/>
  <c r="M492" i="2"/>
  <c r="L492" i="2"/>
  <c r="K492" i="2"/>
  <c r="I492" i="2"/>
  <c r="H492" i="2"/>
  <c r="G492" i="2"/>
  <c r="AG491" i="2"/>
  <c r="AF491" i="2"/>
  <c r="AE491" i="2"/>
  <c r="M491" i="2"/>
  <c r="L491" i="2"/>
  <c r="K491" i="2"/>
  <c r="I491" i="2"/>
  <c r="H491" i="2"/>
  <c r="G491" i="2"/>
  <c r="AG490" i="2"/>
  <c r="AF490" i="2"/>
  <c r="AE490" i="2"/>
  <c r="M490" i="2"/>
  <c r="L490" i="2"/>
  <c r="K490" i="2"/>
  <c r="I490" i="2"/>
  <c r="H490" i="2"/>
  <c r="G490" i="2"/>
  <c r="AG489" i="2"/>
  <c r="AF489" i="2"/>
  <c r="AE489" i="2"/>
  <c r="M489" i="2"/>
  <c r="L489" i="2"/>
  <c r="K489" i="2"/>
  <c r="I489" i="2"/>
  <c r="H489" i="2"/>
  <c r="G489" i="2"/>
  <c r="AG488" i="2"/>
  <c r="AF488" i="2"/>
  <c r="AE488" i="2"/>
  <c r="M488" i="2"/>
  <c r="L488" i="2"/>
  <c r="K488" i="2"/>
  <c r="I488" i="2"/>
  <c r="H488" i="2"/>
  <c r="G488" i="2"/>
  <c r="AG487" i="2"/>
  <c r="AF487" i="2"/>
  <c r="AE487" i="2"/>
  <c r="M487" i="2"/>
  <c r="L487" i="2"/>
  <c r="K487" i="2"/>
  <c r="I487" i="2"/>
  <c r="H487" i="2"/>
  <c r="G487" i="2"/>
  <c r="AG486" i="2"/>
  <c r="AF486" i="2"/>
  <c r="AE486" i="2"/>
  <c r="M486" i="2"/>
  <c r="L486" i="2"/>
  <c r="K486" i="2"/>
  <c r="I486" i="2"/>
  <c r="H486" i="2"/>
  <c r="G486" i="2"/>
  <c r="AG485" i="2"/>
  <c r="AF485" i="2"/>
  <c r="AE485" i="2"/>
  <c r="M485" i="2"/>
  <c r="L485" i="2"/>
  <c r="K485" i="2"/>
  <c r="I485" i="2"/>
  <c r="H485" i="2"/>
  <c r="G485" i="2"/>
  <c r="AG484" i="2"/>
  <c r="AF484" i="2"/>
  <c r="AE484" i="2"/>
  <c r="M484" i="2"/>
  <c r="L484" i="2"/>
  <c r="K484" i="2"/>
  <c r="I484" i="2"/>
  <c r="H484" i="2"/>
  <c r="G484" i="2"/>
  <c r="AG483" i="2"/>
  <c r="AF483" i="2"/>
  <c r="AE483" i="2"/>
  <c r="M483" i="2"/>
  <c r="L483" i="2"/>
  <c r="K483" i="2"/>
  <c r="I483" i="2"/>
  <c r="H483" i="2"/>
  <c r="G483" i="2"/>
  <c r="AG482" i="2"/>
  <c r="AF482" i="2"/>
  <c r="AE482" i="2"/>
  <c r="M482" i="2"/>
  <c r="L482" i="2"/>
  <c r="K482" i="2"/>
  <c r="I482" i="2"/>
  <c r="H482" i="2"/>
  <c r="G482" i="2"/>
  <c r="AG481" i="2"/>
  <c r="AF481" i="2"/>
  <c r="AE481" i="2"/>
  <c r="M481" i="2"/>
  <c r="L481" i="2"/>
  <c r="K481" i="2"/>
  <c r="I481" i="2"/>
  <c r="H481" i="2"/>
  <c r="G481" i="2"/>
  <c r="AG480" i="2"/>
  <c r="AF480" i="2"/>
  <c r="AE480" i="2"/>
  <c r="M480" i="2"/>
  <c r="L480" i="2"/>
  <c r="K480" i="2"/>
  <c r="I480" i="2"/>
  <c r="H480" i="2"/>
  <c r="G480" i="2"/>
  <c r="AG479" i="2"/>
  <c r="AF479" i="2"/>
  <c r="AE479" i="2"/>
  <c r="M479" i="2"/>
  <c r="L479" i="2"/>
  <c r="K479" i="2"/>
  <c r="I479" i="2"/>
  <c r="H479" i="2"/>
  <c r="G479" i="2"/>
  <c r="AG478" i="2"/>
  <c r="AF478" i="2"/>
  <c r="AE478" i="2"/>
  <c r="M478" i="2"/>
  <c r="L478" i="2"/>
  <c r="K478" i="2"/>
  <c r="I478" i="2"/>
  <c r="H478" i="2"/>
  <c r="G478" i="2"/>
  <c r="AG477" i="2"/>
  <c r="AF477" i="2"/>
  <c r="AE477" i="2"/>
  <c r="M477" i="2"/>
  <c r="L477" i="2"/>
  <c r="K477" i="2"/>
  <c r="I477" i="2"/>
  <c r="H477" i="2"/>
  <c r="G477" i="2"/>
  <c r="AG476" i="2"/>
  <c r="AF476" i="2"/>
  <c r="AE476" i="2"/>
  <c r="M476" i="2"/>
  <c r="L476" i="2"/>
  <c r="K476" i="2"/>
  <c r="I476" i="2"/>
  <c r="H476" i="2"/>
  <c r="G476" i="2"/>
  <c r="AG475" i="2"/>
  <c r="AF475" i="2"/>
  <c r="AE475" i="2"/>
  <c r="M475" i="2"/>
  <c r="L475" i="2"/>
  <c r="K475" i="2"/>
  <c r="I475" i="2"/>
  <c r="H475" i="2"/>
  <c r="G475" i="2"/>
  <c r="AG474" i="2"/>
  <c r="AF474" i="2"/>
  <c r="AE474" i="2"/>
  <c r="M474" i="2"/>
  <c r="L474" i="2"/>
  <c r="K474" i="2"/>
  <c r="I474" i="2"/>
  <c r="H474" i="2"/>
  <c r="G474" i="2"/>
  <c r="AG473" i="2"/>
  <c r="AF473" i="2"/>
  <c r="AE473" i="2"/>
  <c r="M473" i="2"/>
  <c r="L473" i="2"/>
  <c r="K473" i="2"/>
  <c r="I473" i="2"/>
  <c r="H473" i="2"/>
  <c r="G473" i="2"/>
  <c r="AG472" i="2"/>
  <c r="AF472" i="2"/>
  <c r="AE472" i="2"/>
  <c r="M472" i="2"/>
  <c r="L472" i="2"/>
  <c r="K472" i="2"/>
  <c r="I472" i="2"/>
  <c r="H472" i="2"/>
  <c r="G472" i="2"/>
  <c r="AG471" i="2"/>
  <c r="AF471" i="2"/>
  <c r="AE471" i="2"/>
  <c r="M471" i="2"/>
  <c r="L471" i="2"/>
  <c r="K471" i="2"/>
  <c r="I471" i="2"/>
  <c r="H471" i="2"/>
  <c r="G471" i="2"/>
  <c r="AG470" i="2"/>
  <c r="AF470" i="2"/>
  <c r="AE470" i="2"/>
  <c r="M470" i="2"/>
  <c r="L470" i="2"/>
  <c r="K470" i="2"/>
  <c r="I470" i="2"/>
  <c r="H470" i="2"/>
  <c r="G470" i="2"/>
  <c r="AG469" i="2"/>
  <c r="AF469" i="2"/>
  <c r="AE469" i="2"/>
  <c r="M469" i="2"/>
  <c r="L469" i="2"/>
  <c r="K469" i="2"/>
  <c r="I469" i="2"/>
  <c r="H469" i="2"/>
  <c r="G469" i="2"/>
  <c r="AG468" i="2"/>
  <c r="AF468" i="2"/>
  <c r="AE468" i="2"/>
  <c r="M468" i="2"/>
  <c r="L468" i="2"/>
  <c r="K468" i="2"/>
  <c r="I468" i="2"/>
  <c r="H468" i="2"/>
  <c r="G468" i="2"/>
  <c r="AG467" i="2"/>
  <c r="AF467" i="2"/>
  <c r="AE467" i="2"/>
  <c r="M467" i="2"/>
  <c r="L467" i="2"/>
  <c r="K467" i="2"/>
  <c r="I467" i="2"/>
  <c r="H467" i="2"/>
  <c r="G467" i="2"/>
  <c r="AG466" i="2"/>
  <c r="AF466" i="2"/>
  <c r="AE466" i="2"/>
  <c r="M466" i="2"/>
  <c r="L466" i="2"/>
  <c r="K466" i="2"/>
  <c r="I466" i="2"/>
  <c r="H466" i="2"/>
  <c r="G466" i="2"/>
  <c r="AG465" i="2"/>
  <c r="AF465" i="2"/>
  <c r="AE465" i="2"/>
  <c r="M465" i="2"/>
  <c r="L465" i="2"/>
  <c r="K465" i="2"/>
  <c r="I465" i="2"/>
  <c r="H465" i="2"/>
  <c r="G465" i="2"/>
  <c r="AG464" i="2"/>
  <c r="AF464" i="2"/>
  <c r="AE464" i="2"/>
  <c r="M464" i="2"/>
  <c r="L464" i="2"/>
  <c r="K464" i="2"/>
  <c r="I464" i="2"/>
  <c r="H464" i="2"/>
  <c r="G464" i="2"/>
  <c r="AG463" i="2"/>
  <c r="AF463" i="2"/>
  <c r="AE463" i="2"/>
  <c r="M463" i="2"/>
  <c r="L463" i="2"/>
  <c r="K463" i="2"/>
  <c r="I463" i="2"/>
  <c r="H463" i="2"/>
  <c r="G463" i="2"/>
  <c r="AG462" i="2"/>
  <c r="AF462" i="2"/>
  <c r="AE462" i="2"/>
  <c r="M462" i="2"/>
  <c r="L462" i="2"/>
  <c r="K462" i="2"/>
  <c r="I462" i="2"/>
  <c r="H462" i="2"/>
  <c r="G462" i="2"/>
  <c r="AG461" i="2"/>
  <c r="AF461" i="2"/>
  <c r="AE461" i="2"/>
  <c r="M461" i="2"/>
  <c r="L461" i="2"/>
  <c r="K461" i="2"/>
  <c r="I461" i="2"/>
  <c r="H461" i="2"/>
  <c r="G461" i="2"/>
  <c r="AG460" i="2"/>
  <c r="AF460" i="2"/>
  <c r="AE460" i="2"/>
  <c r="M460" i="2"/>
  <c r="L460" i="2"/>
  <c r="K460" i="2"/>
  <c r="I460" i="2"/>
  <c r="H460" i="2"/>
  <c r="G460" i="2"/>
  <c r="AG459" i="2"/>
  <c r="AF459" i="2"/>
  <c r="AE459" i="2"/>
  <c r="M459" i="2"/>
  <c r="L459" i="2"/>
  <c r="K459" i="2"/>
  <c r="I459" i="2"/>
  <c r="H459" i="2"/>
  <c r="G459" i="2"/>
  <c r="AG458" i="2"/>
  <c r="AF458" i="2"/>
  <c r="AE458" i="2"/>
  <c r="M458" i="2"/>
  <c r="L458" i="2"/>
  <c r="K458" i="2"/>
  <c r="I458" i="2"/>
  <c r="H458" i="2"/>
  <c r="G458" i="2"/>
  <c r="AG457" i="2"/>
  <c r="AF457" i="2"/>
  <c r="AE457" i="2"/>
  <c r="M457" i="2"/>
  <c r="L457" i="2"/>
  <c r="K457" i="2"/>
  <c r="I457" i="2"/>
  <c r="H457" i="2"/>
  <c r="G457" i="2"/>
  <c r="AG456" i="2"/>
  <c r="AF456" i="2"/>
  <c r="AE456" i="2"/>
  <c r="M456" i="2"/>
  <c r="L456" i="2"/>
  <c r="K456" i="2"/>
  <c r="I456" i="2"/>
  <c r="H456" i="2"/>
  <c r="G456" i="2"/>
  <c r="AG455" i="2"/>
  <c r="AF455" i="2"/>
  <c r="AE455" i="2"/>
  <c r="M455" i="2"/>
  <c r="L455" i="2"/>
  <c r="K455" i="2"/>
  <c r="I455" i="2"/>
  <c r="H455" i="2"/>
  <c r="G455" i="2"/>
  <c r="AG454" i="2"/>
  <c r="AF454" i="2"/>
  <c r="AE454" i="2"/>
  <c r="M454" i="2"/>
  <c r="L454" i="2"/>
  <c r="K454" i="2"/>
  <c r="I454" i="2"/>
  <c r="H454" i="2"/>
  <c r="G454" i="2"/>
  <c r="AG453" i="2"/>
  <c r="AF453" i="2"/>
  <c r="AE453" i="2"/>
  <c r="M453" i="2"/>
  <c r="L453" i="2"/>
  <c r="K453" i="2"/>
  <c r="I453" i="2"/>
  <c r="H453" i="2"/>
  <c r="G453" i="2"/>
  <c r="AG452" i="2"/>
  <c r="AF452" i="2"/>
  <c r="AE452" i="2"/>
  <c r="M452" i="2"/>
  <c r="L452" i="2"/>
  <c r="K452" i="2"/>
  <c r="I452" i="2"/>
  <c r="H452" i="2"/>
  <c r="G452" i="2"/>
  <c r="AG451" i="2"/>
  <c r="AF451" i="2"/>
  <c r="AE451" i="2"/>
  <c r="M451" i="2"/>
  <c r="L451" i="2"/>
  <c r="K451" i="2"/>
  <c r="I451" i="2"/>
  <c r="H451" i="2"/>
  <c r="G451" i="2"/>
  <c r="AG450" i="2"/>
  <c r="AF450" i="2"/>
  <c r="AE450" i="2"/>
  <c r="M450" i="2"/>
  <c r="L450" i="2"/>
  <c r="K450" i="2"/>
  <c r="I450" i="2"/>
  <c r="H450" i="2"/>
  <c r="G450" i="2"/>
  <c r="AG449" i="2"/>
  <c r="AF449" i="2"/>
  <c r="AE449" i="2"/>
  <c r="M449" i="2"/>
  <c r="L449" i="2"/>
  <c r="K449" i="2"/>
  <c r="I449" i="2"/>
  <c r="H449" i="2"/>
  <c r="G449" i="2"/>
  <c r="AG448" i="2"/>
  <c r="AF448" i="2"/>
  <c r="AE448" i="2"/>
  <c r="M448" i="2"/>
  <c r="L448" i="2"/>
  <c r="K448" i="2"/>
  <c r="I448" i="2"/>
  <c r="H448" i="2"/>
  <c r="G448" i="2"/>
  <c r="AG447" i="2"/>
  <c r="AF447" i="2"/>
  <c r="AE447" i="2"/>
  <c r="M447" i="2"/>
  <c r="L447" i="2"/>
  <c r="K447" i="2"/>
  <c r="I447" i="2"/>
  <c r="H447" i="2"/>
  <c r="G447" i="2"/>
  <c r="AG446" i="2"/>
  <c r="AF446" i="2"/>
  <c r="AE446" i="2"/>
  <c r="M446" i="2"/>
  <c r="L446" i="2"/>
  <c r="K446" i="2"/>
  <c r="I446" i="2"/>
  <c r="H446" i="2"/>
  <c r="G446" i="2"/>
  <c r="AG445" i="2"/>
  <c r="AF445" i="2"/>
  <c r="AE445" i="2"/>
  <c r="M445" i="2"/>
  <c r="L445" i="2"/>
  <c r="K445" i="2"/>
  <c r="I445" i="2"/>
  <c r="H445" i="2"/>
  <c r="G445" i="2"/>
  <c r="AG444" i="2"/>
  <c r="AF444" i="2"/>
  <c r="AE444" i="2"/>
  <c r="M444" i="2"/>
  <c r="L444" i="2"/>
  <c r="K444" i="2"/>
  <c r="I444" i="2"/>
  <c r="H444" i="2"/>
  <c r="G444" i="2"/>
  <c r="AG443" i="2"/>
  <c r="AF443" i="2"/>
  <c r="AE443" i="2"/>
  <c r="M443" i="2"/>
  <c r="L443" i="2"/>
  <c r="K443" i="2"/>
  <c r="I443" i="2"/>
  <c r="H443" i="2"/>
  <c r="G443" i="2"/>
  <c r="AG442" i="2"/>
  <c r="AF442" i="2"/>
  <c r="AE442" i="2"/>
  <c r="M442" i="2"/>
  <c r="L442" i="2"/>
  <c r="K442" i="2"/>
  <c r="I442" i="2"/>
  <c r="H442" i="2"/>
  <c r="G442" i="2"/>
  <c r="AG441" i="2"/>
  <c r="AF441" i="2"/>
  <c r="AE441" i="2"/>
  <c r="M441" i="2"/>
  <c r="L441" i="2"/>
  <c r="K441" i="2"/>
  <c r="I441" i="2"/>
  <c r="H441" i="2"/>
  <c r="G441" i="2"/>
  <c r="AG440" i="2"/>
  <c r="AF440" i="2"/>
  <c r="AE440" i="2"/>
  <c r="M440" i="2"/>
  <c r="L440" i="2"/>
  <c r="K440" i="2"/>
  <c r="I440" i="2"/>
  <c r="H440" i="2"/>
  <c r="G440" i="2"/>
  <c r="AG439" i="2"/>
  <c r="AF439" i="2"/>
  <c r="AE439" i="2"/>
  <c r="M439" i="2"/>
  <c r="L439" i="2"/>
  <c r="K439" i="2"/>
  <c r="I439" i="2"/>
  <c r="H439" i="2"/>
  <c r="G439" i="2"/>
  <c r="AG438" i="2"/>
  <c r="AF438" i="2"/>
  <c r="AE438" i="2"/>
  <c r="M438" i="2"/>
  <c r="L438" i="2"/>
  <c r="K438" i="2"/>
  <c r="I438" i="2"/>
  <c r="H438" i="2"/>
  <c r="G438" i="2"/>
  <c r="AG437" i="2"/>
  <c r="AF437" i="2"/>
  <c r="AE437" i="2"/>
  <c r="M437" i="2"/>
  <c r="L437" i="2"/>
  <c r="K437" i="2"/>
  <c r="I437" i="2"/>
  <c r="H437" i="2"/>
  <c r="G437" i="2"/>
  <c r="AG436" i="2"/>
  <c r="AF436" i="2"/>
  <c r="AE436" i="2"/>
  <c r="M436" i="2"/>
  <c r="L436" i="2"/>
  <c r="K436" i="2"/>
  <c r="I436" i="2"/>
  <c r="H436" i="2"/>
  <c r="G436" i="2"/>
  <c r="AG435" i="2"/>
  <c r="AF435" i="2"/>
  <c r="AE435" i="2"/>
  <c r="M435" i="2"/>
  <c r="L435" i="2"/>
  <c r="K435" i="2"/>
  <c r="I435" i="2"/>
  <c r="H435" i="2"/>
  <c r="G435" i="2"/>
  <c r="AG434" i="2"/>
  <c r="AF434" i="2"/>
  <c r="AE434" i="2"/>
  <c r="M434" i="2"/>
  <c r="L434" i="2"/>
  <c r="K434" i="2"/>
  <c r="I434" i="2"/>
  <c r="H434" i="2"/>
  <c r="G434" i="2"/>
  <c r="AG433" i="2"/>
  <c r="AF433" i="2"/>
  <c r="AE433" i="2"/>
  <c r="M433" i="2"/>
  <c r="L433" i="2"/>
  <c r="K433" i="2"/>
  <c r="I433" i="2"/>
  <c r="H433" i="2"/>
  <c r="G433" i="2"/>
  <c r="AG432" i="2"/>
  <c r="AF432" i="2"/>
  <c r="AE432" i="2"/>
  <c r="M432" i="2"/>
  <c r="L432" i="2"/>
  <c r="K432" i="2"/>
  <c r="I432" i="2"/>
  <c r="H432" i="2"/>
  <c r="G432" i="2"/>
  <c r="AG431" i="2"/>
  <c r="AF431" i="2"/>
  <c r="AE431" i="2"/>
  <c r="M431" i="2"/>
  <c r="L431" i="2"/>
  <c r="K431" i="2"/>
  <c r="I431" i="2"/>
  <c r="H431" i="2"/>
  <c r="G431" i="2"/>
  <c r="AG430" i="2"/>
  <c r="AF430" i="2"/>
  <c r="AE430" i="2"/>
  <c r="M430" i="2"/>
  <c r="L430" i="2"/>
  <c r="K430" i="2"/>
  <c r="I430" i="2"/>
  <c r="H430" i="2"/>
  <c r="G430" i="2"/>
  <c r="AG429" i="2"/>
  <c r="AF429" i="2"/>
  <c r="AE429" i="2"/>
  <c r="M429" i="2"/>
  <c r="L429" i="2"/>
  <c r="K429" i="2"/>
  <c r="I429" i="2"/>
  <c r="H429" i="2"/>
  <c r="G429" i="2"/>
  <c r="AG428" i="2"/>
  <c r="AF428" i="2"/>
  <c r="AE428" i="2"/>
  <c r="M428" i="2"/>
  <c r="L428" i="2"/>
  <c r="K428" i="2"/>
  <c r="I428" i="2"/>
  <c r="H428" i="2"/>
  <c r="G428" i="2"/>
  <c r="AG427" i="2"/>
  <c r="AF427" i="2"/>
  <c r="AE427" i="2"/>
  <c r="M427" i="2"/>
  <c r="L427" i="2"/>
  <c r="K427" i="2"/>
  <c r="I427" i="2"/>
  <c r="H427" i="2"/>
  <c r="G427" i="2"/>
  <c r="AG426" i="2"/>
  <c r="AF426" i="2"/>
  <c r="AE426" i="2"/>
  <c r="M426" i="2"/>
  <c r="L426" i="2"/>
  <c r="K426" i="2"/>
  <c r="I426" i="2"/>
  <c r="H426" i="2"/>
  <c r="G426" i="2"/>
  <c r="AG425" i="2"/>
  <c r="AF425" i="2"/>
  <c r="AE425" i="2"/>
  <c r="M425" i="2"/>
  <c r="L425" i="2"/>
  <c r="K425" i="2"/>
  <c r="I425" i="2"/>
  <c r="H425" i="2"/>
  <c r="G425" i="2"/>
  <c r="AG424" i="2"/>
  <c r="AF424" i="2"/>
  <c r="AE424" i="2"/>
  <c r="M424" i="2"/>
  <c r="L424" i="2"/>
  <c r="K424" i="2"/>
  <c r="I424" i="2"/>
  <c r="H424" i="2"/>
  <c r="G424" i="2"/>
  <c r="AG423" i="2"/>
  <c r="AF423" i="2"/>
  <c r="AE423" i="2"/>
  <c r="M423" i="2"/>
  <c r="L423" i="2"/>
  <c r="K423" i="2"/>
  <c r="I423" i="2"/>
  <c r="H423" i="2"/>
  <c r="G423" i="2"/>
  <c r="AG422" i="2"/>
  <c r="AF422" i="2"/>
  <c r="AE422" i="2"/>
  <c r="M422" i="2"/>
  <c r="L422" i="2"/>
  <c r="K422" i="2"/>
  <c r="I422" i="2"/>
  <c r="H422" i="2"/>
  <c r="G422" i="2"/>
  <c r="AG421" i="2"/>
  <c r="AF421" i="2"/>
  <c r="AE421" i="2"/>
  <c r="M421" i="2"/>
  <c r="L421" i="2"/>
  <c r="K421" i="2"/>
  <c r="I421" i="2"/>
  <c r="H421" i="2"/>
  <c r="G421" i="2"/>
  <c r="AG420" i="2"/>
  <c r="AF420" i="2"/>
  <c r="AE420" i="2"/>
  <c r="M420" i="2"/>
  <c r="L420" i="2"/>
  <c r="K420" i="2"/>
  <c r="I420" i="2"/>
  <c r="H420" i="2"/>
  <c r="G420" i="2"/>
  <c r="AG419" i="2"/>
  <c r="AF419" i="2"/>
  <c r="AE419" i="2"/>
  <c r="M419" i="2"/>
  <c r="L419" i="2"/>
  <c r="K419" i="2"/>
  <c r="I419" i="2"/>
  <c r="H419" i="2"/>
  <c r="G419" i="2"/>
  <c r="AG418" i="2"/>
  <c r="AF418" i="2"/>
  <c r="AE418" i="2"/>
  <c r="M418" i="2"/>
  <c r="L418" i="2"/>
  <c r="K418" i="2"/>
  <c r="I418" i="2"/>
  <c r="H418" i="2"/>
  <c r="G418" i="2"/>
  <c r="AG417" i="2"/>
  <c r="AF417" i="2"/>
  <c r="AE417" i="2"/>
  <c r="M417" i="2"/>
  <c r="L417" i="2"/>
  <c r="K417" i="2"/>
  <c r="I417" i="2"/>
  <c r="H417" i="2"/>
  <c r="G417" i="2"/>
  <c r="AG416" i="2"/>
  <c r="AF416" i="2"/>
  <c r="AE416" i="2"/>
  <c r="M416" i="2"/>
  <c r="L416" i="2"/>
  <c r="K416" i="2"/>
  <c r="I416" i="2"/>
  <c r="H416" i="2"/>
  <c r="G416" i="2"/>
  <c r="AG415" i="2"/>
  <c r="AF415" i="2"/>
  <c r="AE415" i="2"/>
  <c r="M415" i="2"/>
  <c r="L415" i="2"/>
  <c r="K415" i="2"/>
  <c r="I415" i="2"/>
  <c r="H415" i="2"/>
  <c r="G415" i="2"/>
  <c r="AG414" i="2"/>
  <c r="AF414" i="2"/>
  <c r="AE414" i="2"/>
  <c r="M414" i="2"/>
  <c r="L414" i="2"/>
  <c r="K414" i="2"/>
  <c r="I414" i="2"/>
  <c r="H414" i="2"/>
  <c r="G414" i="2"/>
  <c r="AG413" i="2"/>
  <c r="AF413" i="2"/>
  <c r="AE413" i="2"/>
  <c r="M413" i="2"/>
  <c r="L413" i="2"/>
  <c r="K413" i="2"/>
  <c r="I413" i="2"/>
  <c r="H413" i="2"/>
  <c r="G413" i="2"/>
  <c r="AG412" i="2"/>
  <c r="AF412" i="2"/>
  <c r="AE412" i="2"/>
  <c r="M412" i="2"/>
  <c r="L412" i="2"/>
  <c r="K412" i="2"/>
  <c r="I412" i="2"/>
  <c r="H412" i="2"/>
  <c r="G412" i="2"/>
  <c r="AG411" i="2"/>
  <c r="AF411" i="2"/>
  <c r="AE411" i="2"/>
  <c r="M411" i="2"/>
  <c r="L411" i="2"/>
  <c r="K411" i="2"/>
  <c r="I411" i="2"/>
  <c r="H411" i="2"/>
  <c r="G411" i="2"/>
  <c r="AG410" i="2"/>
  <c r="AF410" i="2"/>
  <c r="AE410" i="2"/>
  <c r="M410" i="2"/>
  <c r="L410" i="2"/>
  <c r="K410" i="2"/>
  <c r="I410" i="2"/>
  <c r="H410" i="2"/>
  <c r="G410" i="2"/>
  <c r="AG409" i="2"/>
  <c r="AF409" i="2"/>
  <c r="AE409" i="2"/>
  <c r="M409" i="2"/>
  <c r="L409" i="2"/>
  <c r="K409" i="2"/>
  <c r="I409" i="2"/>
  <c r="H409" i="2"/>
  <c r="G409" i="2"/>
  <c r="AG408" i="2"/>
  <c r="AF408" i="2"/>
  <c r="AE408" i="2"/>
  <c r="M408" i="2"/>
  <c r="L408" i="2"/>
  <c r="K408" i="2"/>
  <c r="I408" i="2"/>
  <c r="H408" i="2"/>
  <c r="G408" i="2"/>
  <c r="AG407" i="2"/>
  <c r="AF407" i="2"/>
  <c r="AE407" i="2"/>
  <c r="M407" i="2"/>
  <c r="L407" i="2"/>
  <c r="K407" i="2"/>
  <c r="I407" i="2"/>
  <c r="H407" i="2"/>
  <c r="G407" i="2"/>
  <c r="AG406" i="2"/>
  <c r="AF406" i="2"/>
  <c r="AE406" i="2"/>
  <c r="M406" i="2"/>
  <c r="L406" i="2"/>
  <c r="K406" i="2"/>
  <c r="I406" i="2"/>
  <c r="H406" i="2"/>
  <c r="G406" i="2"/>
  <c r="AG405" i="2"/>
  <c r="AF405" i="2"/>
  <c r="AE405" i="2"/>
  <c r="M405" i="2"/>
  <c r="L405" i="2"/>
  <c r="K405" i="2"/>
  <c r="I405" i="2"/>
  <c r="H405" i="2"/>
  <c r="G405" i="2"/>
  <c r="AG404" i="2"/>
  <c r="AF404" i="2"/>
  <c r="AE404" i="2"/>
  <c r="M404" i="2"/>
  <c r="L404" i="2"/>
  <c r="K404" i="2"/>
  <c r="I404" i="2"/>
  <c r="H404" i="2"/>
  <c r="G404" i="2"/>
  <c r="AG403" i="2"/>
  <c r="AF403" i="2"/>
  <c r="AE403" i="2"/>
  <c r="M403" i="2"/>
  <c r="L403" i="2"/>
  <c r="K403" i="2"/>
  <c r="I403" i="2"/>
  <c r="H403" i="2"/>
  <c r="G403" i="2"/>
  <c r="AG402" i="2"/>
  <c r="AF402" i="2"/>
  <c r="AE402" i="2"/>
  <c r="M402" i="2"/>
  <c r="L402" i="2"/>
  <c r="K402" i="2"/>
  <c r="I402" i="2"/>
  <c r="H402" i="2"/>
  <c r="G402" i="2"/>
  <c r="AG401" i="2"/>
  <c r="AF401" i="2"/>
  <c r="AE401" i="2"/>
  <c r="M401" i="2"/>
  <c r="L401" i="2"/>
  <c r="K401" i="2"/>
  <c r="I401" i="2"/>
  <c r="H401" i="2"/>
  <c r="G401" i="2"/>
  <c r="AG400" i="2"/>
  <c r="AF400" i="2"/>
  <c r="AE400" i="2"/>
  <c r="M400" i="2"/>
  <c r="L400" i="2"/>
  <c r="K400" i="2"/>
  <c r="I400" i="2"/>
  <c r="H400" i="2"/>
  <c r="G400" i="2"/>
  <c r="AG399" i="2"/>
  <c r="AF399" i="2"/>
  <c r="AE399" i="2"/>
  <c r="M399" i="2"/>
  <c r="L399" i="2"/>
  <c r="K399" i="2"/>
  <c r="I399" i="2"/>
  <c r="H399" i="2"/>
  <c r="G399" i="2"/>
  <c r="AG398" i="2"/>
  <c r="AF398" i="2"/>
  <c r="AE398" i="2"/>
  <c r="M398" i="2"/>
  <c r="L398" i="2"/>
  <c r="K398" i="2"/>
  <c r="I398" i="2"/>
  <c r="H398" i="2"/>
  <c r="G398" i="2"/>
  <c r="AG397" i="2"/>
  <c r="AF397" i="2"/>
  <c r="AE397" i="2"/>
  <c r="M397" i="2"/>
  <c r="L397" i="2"/>
  <c r="K397" i="2"/>
  <c r="I397" i="2"/>
  <c r="H397" i="2"/>
  <c r="G397" i="2"/>
  <c r="AG396" i="2"/>
  <c r="AF396" i="2"/>
  <c r="AE396" i="2"/>
  <c r="M396" i="2"/>
  <c r="L396" i="2"/>
  <c r="K396" i="2"/>
  <c r="I396" i="2"/>
  <c r="H396" i="2"/>
  <c r="G396" i="2"/>
  <c r="AG395" i="2"/>
  <c r="AF395" i="2"/>
  <c r="AE395" i="2"/>
  <c r="M395" i="2"/>
  <c r="L395" i="2"/>
  <c r="K395" i="2"/>
  <c r="I395" i="2"/>
  <c r="H395" i="2"/>
  <c r="G395" i="2"/>
  <c r="AG394" i="2"/>
  <c r="AF394" i="2"/>
  <c r="AE394" i="2"/>
  <c r="M394" i="2"/>
  <c r="L394" i="2"/>
  <c r="K394" i="2"/>
  <c r="I394" i="2"/>
  <c r="H394" i="2"/>
  <c r="G394" i="2"/>
  <c r="AG393" i="2"/>
  <c r="AF393" i="2"/>
  <c r="AE393" i="2"/>
  <c r="M393" i="2"/>
  <c r="L393" i="2"/>
  <c r="K393" i="2"/>
  <c r="I393" i="2"/>
  <c r="H393" i="2"/>
  <c r="G393" i="2"/>
  <c r="AG392" i="2"/>
  <c r="AF392" i="2"/>
  <c r="AE392" i="2"/>
  <c r="M392" i="2"/>
  <c r="L392" i="2"/>
  <c r="K392" i="2"/>
  <c r="I392" i="2"/>
  <c r="H392" i="2"/>
  <c r="G392" i="2"/>
  <c r="AG391" i="2"/>
  <c r="AF391" i="2"/>
  <c r="AE391" i="2"/>
  <c r="M391" i="2"/>
  <c r="L391" i="2"/>
  <c r="K391" i="2"/>
  <c r="I391" i="2"/>
  <c r="H391" i="2"/>
  <c r="G391" i="2"/>
  <c r="AG390" i="2"/>
  <c r="AF390" i="2"/>
  <c r="AE390" i="2"/>
  <c r="M390" i="2"/>
  <c r="L390" i="2"/>
  <c r="K390" i="2"/>
  <c r="I390" i="2"/>
  <c r="H390" i="2"/>
  <c r="G390" i="2"/>
  <c r="AG389" i="2"/>
  <c r="AF389" i="2"/>
  <c r="AE389" i="2"/>
  <c r="M389" i="2"/>
  <c r="L389" i="2"/>
  <c r="K389" i="2"/>
  <c r="I389" i="2"/>
  <c r="H389" i="2"/>
  <c r="G389" i="2"/>
  <c r="AG388" i="2"/>
  <c r="AF388" i="2"/>
  <c r="AE388" i="2"/>
  <c r="M388" i="2"/>
  <c r="L388" i="2"/>
  <c r="K388" i="2"/>
  <c r="I388" i="2"/>
  <c r="H388" i="2"/>
  <c r="G388" i="2"/>
  <c r="AG387" i="2"/>
  <c r="AF387" i="2"/>
  <c r="AE387" i="2"/>
  <c r="M387" i="2"/>
  <c r="L387" i="2"/>
  <c r="K387" i="2"/>
  <c r="I387" i="2"/>
  <c r="H387" i="2"/>
  <c r="G387" i="2"/>
  <c r="AG386" i="2"/>
  <c r="AF386" i="2"/>
  <c r="AE386" i="2"/>
  <c r="M386" i="2"/>
  <c r="L386" i="2"/>
  <c r="K386" i="2"/>
  <c r="I386" i="2"/>
  <c r="H386" i="2"/>
  <c r="G386" i="2"/>
  <c r="AG385" i="2"/>
  <c r="AF385" i="2"/>
  <c r="AE385" i="2"/>
  <c r="M385" i="2"/>
  <c r="L385" i="2"/>
  <c r="K385" i="2"/>
  <c r="I385" i="2"/>
  <c r="H385" i="2"/>
  <c r="G385" i="2"/>
  <c r="AG384" i="2"/>
  <c r="AF384" i="2"/>
  <c r="AE384" i="2"/>
  <c r="M384" i="2"/>
  <c r="L384" i="2"/>
  <c r="K384" i="2"/>
  <c r="I384" i="2"/>
  <c r="H384" i="2"/>
  <c r="G384" i="2"/>
  <c r="AG383" i="2"/>
  <c r="AF383" i="2"/>
  <c r="AE383" i="2"/>
  <c r="M383" i="2"/>
  <c r="L383" i="2"/>
  <c r="K383" i="2"/>
  <c r="I383" i="2"/>
  <c r="H383" i="2"/>
  <c r="G383" i="2"/>
  <c r="AG382" i="2"/>
  <c r="AF382" i="2"/>
  <c r="AE382" i="2"/>
  <c r="M382" i="2"/>
  <c r="L382" i="2"/>
  <c r="K382" i="2"/>
  <c r="I382" i="2"/>
  <c r="H382" i="2"/>
  <c r="G382" i="2"/>
  <c r="AG381" i="2"/>
  <c r="AF381" i="2"/>
  <c r="AE381" i="2"/>
  <c r="M381" i="2"/>
  <c r="L381" i="2"/>
  <c r="K381" i="2"/>
  <c r="I381" i="2"/>
  <c r="H381" i="2"/>
  <c r="G381" i="2"/>
  <c r="AG380" i="2"/>
  <c r="AF380" i="2"/>
  <c r="AE380" i="2"/>
  <c r="M380" i="2"/>
  <c r="L380" i="2"/>
  <c r="K380" i="2"/>
  <c r="I380" i="2"/>
  <c r="H380" i="2"/>
  <c r="G380" i="2"/>
  <c r="AG379" i="2"/>
  <c r="AF379" i="2"/>
  <c r="AE379" i="2"/>
  <c r="M379" i="2"/>
  <c r="L379" i="2"/>
  <c r="K379" i="2"/>
  <c r="I379" i="2"/>
  <c r="H379" i="2"/>
  <c r="G379" i="2"/>
  <c r="AG378" i="2"/>
  <c r="AF378" i="2"/>
  <c r="AE378" i="2"/>
  <c r="M378" i="2"/>
  <c r="L378" i="2"/>
  <c r="K378" i="2"/>
  <c r="I378" i="2"/>
  <c r="H378" i="2"/>
  <c r="G378" i="2"/>
  <c r="AG377" i="2"/>
  <c r="AF377" i="2"/>
  <c r="AE377" i="2"/>
  <c r="M377" i="2"/>
  <c r="L377" i="2"/>
  <c r="K377" i="2"/>
  <c r="I377" i="2"/>
  <c r="H377" i="2"/>
  <c r="G377" i="2"/>
  <c r="AG376" i="2"/>
  <c r="AF376" i="2"/>
  <c r="AE376" i="2"/>
  <c r="M376" i="2"/>
  <c r="L376" i="2"/>
  <c r="K376" i="2"/>
  <c r="I376" i="2"/>
  <c r="H376" i="2"/>
  <c r="G376" i="2"/>
  <c r="AG375" i="2"/>
  <c r="AF375" i="2"/>
  <c r="AE375" i="2"/>
  <c r="M375" i="2"/>
  <c r="L375" i="2"/>
  <c r="K375" i="2"/>
  <c r="I375" i="2"/>
  <c r="H375" i="2"/>
  <c r="G375" i="2"/>
  <c r="AG374" i="2"/>
  <c r="AF374" i="2"/>
  <c r="AE374" i="2"/>
  <c r="M374" i="2"/>
  <c r="L374" i="2"/>
  <c r="K374" i="2"/>
  <c r="I374" i="2"/>
  <c r="H374" i="2"/>
  <c r="G374" i="2"/>
  <c r="AG373" i="2"/>
  <c r="AF373" i="2"/>
  <c r="AE373" i="2"/>
  <c r="M373" i="2"/>
  <c r="L373" i="2"/>
  <c r="K373" i="2"/>
  <c r="I373" i="2"/>
  <c r="H373" i="2"/>
  <c r="G373" i="2"/>
  <c r="AG372" i="2"/>
  <c r="AF372" i="2"/>
  <c r="AE372" i="2"/>
  <c r="M372" i="2"/>
  <c r="L372" i="2"/>
  <c r="K372" i="2"/>
  <c r="I372" i="2"/>
  <c r="H372" i="2"/>
  <c r="G372" i="2"/>
  <c r="AG371" i="2"/>
  <c r="AF371" i="2"/>
  <c r="AE371" i="2"/>
  <c r="M371" i="2"/>
  <c r="L371" i="2"/>
  <c r="K371" i="2"/>
  <c r="I371" i="2"/>
  <c r="H371" i="2"/>
  <c r="G371" i="2"/>
  <c r="AG370" i="2"/>
  <c r="AF370" i="2"/>
  <c r="AE370" i="2"/>
  <c r="M370" i="2"/>
  <c r="L370" i="2"/>
  <c r="K370" i="2"/>
  <c r="I370" i="2"/>
  <c r="H370" i="2"/>
  <c r="G370" i="2"/>
  <c r="AG369" i="2"/>
  <c r="AF369" i="2"/>
  <c r="AE369" i="2"/>
  <c r="M369" i="2"/>
  <c r="L369" i="2"/>
  <c r="K369" i="2"/>
  <c r="I369" i="2"/>
  <c r="H369" i="2"/>
  <c r="G369" i="2"/>
  <c r="AG368" i="2"/>
  <c r="AF368" i="2"/>
  <c r="AE368" i="2"/>
  <c r="M368" i="2"/>
  <c r="L368" i="2"/>
  <c r="K368" i="2"/>
  <c r="I368" i="2"/>
  <c r="H368" i="2"/>
  <c r="G368" i="2"/>
  <c r="AG367" i="2"/>
  <c r="AF367" i="2"/>
  <c r="AE367" i="2"/>
  <c r="M367" i="2"/>
  <c r="L367" i="2"/>
  <c r="K367" i="2"/>
  <c r="I367" i="2"/>
  <c r="H367" i="2"/>
  <c r="G367" i="2"/>
  <c r="AG366" i="2"/>
  <c r="AF366" i="2"/>
  <c r="AE366" i="2"/>
  <c r="M366" i="2"/>
  <c r="L366" i="2"/>
  <c r="K366" i="2"/>
  <c r="I366" i="2"/>
  <c r="H366" i="2"/>
  <c r="G366" i="2"/>
  <c r="AG365" i="2"/>
  <c r="AF365" i="2"/>
  <c r="AE365" i="2"/>
  <c r="M365" i="2"/>
  <c r="L365" i="2"/>
  <c r="K365" i="2"/>
  <c r="I365" i="2"/>
  <c r="H365" i="2"/>
  <c r="G365" i="2"/>
  <c r="AG364" i="2"/>
  <c r="AF364" i="2"/>
  <c r="AE364" i="2"/>
  <c r="M364" i="2"/>
  <c r="L364" i="2"/>
  <c r="K364" i="2"/>
  <c r="I364" i="2"/>
  <c r="H364" i="2"/>
  <c r="G364" i="2"/>
  <c r="AG363" i="2"/>
  <c r="AF363" i="2"/>
  <c r="AE363" i="2"/>
  <c r="M363" i="2"/>
  <c r="L363" i="2"/>
  <c r="K363" i="2"/>
  <c r="I363" i="2"/>
  <c r="H363" i="2"/>
  <c r="G363" i="2"/>
  <c r="AG362" i="2"/>
  <c r="AF362" i="2"/>
  <c r="AE362" i="2"/>
  <c r="M362" i="2"/>
  <c r="L362" i="2"/>
  <c r="K362" i="2"/>
  <c r="I362" i="2"/>
  <c r="H362" i="2"/>
  <c r="G362" i="2"/>
  <c r="AG361" i="2"/>
  <c r="AF361" i="2"/>
  <c r="AE361" i="2"/>
  <c r="M361" i="2"/>
  <c r="L361" i="2"/>
  <c r="K361" i="2"/>
  <c r="I361" i="2"/>
  <c r="H361" i="2"/>
  <c r="G361" i="2"/>
  <c r="AG360" i="2"/>
  <c r="AF360" i="2"/>
  <c r="AE360" i="2"/>
  <c r="M360" i="2"/>
  <c r="L360" i="2"/>
  <c r="K360" i="2"/>
  <c r="I360" i="2"/>
  <c r="H360" i="2"/>
  <c r="G360" i="2"/>
  <c r="AG359" i="2"/>
  <c r="AF359" i="2"/>
  <c r="AE359" i="2"/>
  <c r="M359" i="2"/>
  <c r="L359" i="2"/>
  <c r="K359" i="2"/>
  <c r="I359" i="2"/>
  <c r="H359" i="2"/>
  <c r="G359" i="2"/>
  <c r="AG358" i="2"/>
  <c r="AF358" i="2"/>
  <c r="AE358" i="2"/>
  <c r="M358" i="2"/>
  <c r="L358" i="2"/>
  <c r="K358" i="2"/>
  <c r="I358" i="2"/>
  <c r="H358" i="2"/>
  <c r="G358" i="2"/>
  <c r="AG357" i="2"/>
  <c r="AF357" i="2"/>
  <c r="AE357" i="2"/>
  <c r="M357" i="2"/>
  <c r="L357" i="2"/>
  <c r="K357" i="2"/>
  <c r="I357" i="2"/>
  <c r="H357" i="2"/>
  <c r="G357" i="2"/>
  <c r="AG356" i="2"/>
  <c r="AF356" i="2"/>
  <c r="AE356" i="2"/>
  <c r="M356" i="2"/>
  <c r="L356" i="2"/>
  <c r="K356" i="2"/>
  <c r="I356" i="2"/>
  <c r="H356" i="2"/>
  <c r="G356" i="2"/>
  <c r="AG355" i="2"/>
  <c r="AF355" i="2"/>
  <c r="AE355" i="2"/>
  <c r="M355" i="2"/>
  <c r="L355" i="2"/>
  <c r="K355" i="2"/>
  <c r="I355" i="2"/>
  <c r="H355" i="2"/>
  <c r="G355" i="2"/>
  <c r="AG354" i="2"/>
  <c r="AF354" i="2"/>
  <c r="AE354" i="2"/>
  <c r="M354" i="2"/>
  <c r="L354" i="2"/>
  <c r="K354" i="2"/>
  <c r="I354" i="2"/>
  <c r="H354" i="2"/>
  <c r="G354" i="2"/>
  <c r="AG353" i="2"/>
  <c r="AF353" i="2"/>
  <c r="AE353" i="2"/>
  <c r="M353" i="2"/>
  <c r="L353" i="2"/>
  <c r="K353" i="2"/>
  <c r="I353" i="2"/>
  <c r="H353" i="2"/>
  <c r="G353" i="2"/>
  <c r="AG352" i="2"/>
  <c r="AF352" i="2"/>
  <c r="AE352" i="2"/>
  <c r="M352" i="2"/>
  <c r="L352" i="2"/>
  <c r="K352" i="2"/>
  <c r="I352" i="2"/>
  <c r="H352" i="2"/>
  <c r="G352" i="2"/>
  <c r="AG351" i="2"/>
  <c r="AF351" i="2"/>
  <c r="AE351" i="2"/>
  <c r="M351" i="2"/>
  <c r="L351" i="2"/>
  <c r="K351" i="2"/>
  <c r="I351" i="2"/>
  <c r="H351" i="2"/>
  <c r="G351" i="2"/>
  <c r="AG350" i="2"/>
  <c r="AF350" i="2"/>
  <c r="AE350" i="2"/>
  <c r="M350" i="2"/>
  <c r="L350" i="2"/>
  <c r="K350" i="2"/>
  <c r="I350" i="2"/>
  <c r="H350" i="2"/>
  <c r="G350" i="2"/>
  <c r="AG349" i="2"/>
  <c r="AF349" i="2"/>
  <c r="AE349" i="2"/>
  <c r="M349" i="2"/>
  <c r="L349" i="2"/>
  <c r="K349" i="2"/>
  <c r="I349" i="2"/>
  <c r="H349" i="2"/>
  <c r="G349" i="2"/>
  <c r="AG348" i="2"/>
  <c r="AF348" i="2"/>
  <c r="AE348" i="2"/>
  <c r="M348" i="2"/>
  <c r="L348" i="2"/>
  <c r="K348" i="2"/>
  <c r="I348" i="2"/>
  <c r="H348" i="2"/>
  <c r="G348" i="2"/>
  <c r="AG347" i="2"/>
  <c r="AF347" i="2"/>
  <c r="AE347" i="2"/>
  <c r="M347" i="2"/>
  <c r="L347" i="2"/>
  <c r="K347" i="2"/>
  <c r="I347" i="2"/>
  <c r="H347" i="2"/>
  <c r="G347" i="2"/>
  <c r="AG346" i="2"/>
  <c r="AF346" i="2"/>
  <c r="AE346" i="2"/>
  <c r="M346" i="2"/>
  <c r="L346" i="2"/>
  <c r="K346" i="2"/>
  <c r="I346" i="2"/>
  <c r="H346" i="2"/>
  <c r="G346" i="2"/>
  <c r="AG345" i="2"/>
  <c r="AF345" i="2"/>
  <c r="AE345" i="2"/>
  <c r="M345" i="2"/>
  <c r="L345" i="2"/>
  <c r="K345" i="2"/>
  <c r="I345" i="2"/>
  <c r="H345" i="2"/>
  <c r="G345" i="2"/>
  <c r="AG344" i="2"/>
  <c r="AF344" i="2"/>
  <c r="AE344" i="2"/>
  <c r="M344" i="2"/>
  <c r="L344" i="2"/>
  <c r="K344" i="2"/>
  <c r="I344" i="2"/>
  <c r="H344" i="2"/>
  <c r="G344" i="2"/>
  <c r="AG343" i="2"/>
  <c r="AF343" i="2"/>
  <c r="AE343" i="2"/>
  <c r="M343" i="2"/>
  <c r="L343" i="2"/>
  <c r="K343" i="2"/>
  <c r="I343" i="2"/>
  <c r="H343" i="2"/>
  <c r="G343" i="2"/>
  <c r="AG342" i="2"/>
  <c r="AF342" i="2"/>
  <c r="AE342" i="2"/>
  <c r="M342" i="2"/>
  <c r="L342" i="2"/>
  <c r="K342" i="2"/>
  <c r="I342" i="2"/>
  <c r="H342" i="2"/>
  <c r="G342" i="2"/>
  <c r="AG341" i="2"/>
  <c r="AF341" i="2"/>
  <c r="AE341" i="2"/>
  <c r="M341" i="2"/>
  <c r="L341" i="2"/>
  <c r="K341" i="2"/>
  <c r="I341" i="2"/>
  <c r="H341" i="2"/>
  <c r="G341" i="2"/>
  <c r="AG340" i="2"/>
  <c r="AF340" i="2"/>
  <c r="AE340" i="2"/>
  <c r="M340" i="2"/>
  <c r="L340" i="2"/>
  <c r="K340" i="2"/>
  <c r="I340" i="2"/>
  <c r="H340" i="2"/>
  <c r="G340" i="2"/>
  <c r="AG339" i="2"/>
  <c r="AF339" i="2"/>
  <c r="AE339" i="2"/>
  <c r="M339" i="2"/>
  <c r="L339" i="2"/>
  <c r="K339" i="2"/>
  <c r="I339" i="2"/>
  <c r="H339" i="2"/>
  <c r="G339" i="2"/>
  <c r="AG338" i="2"/>
  <c r="AF338" i="2"/>
  <c r="AE338" i="2"/>
  <c r="M338" i="2"/>
  <c r="L338" i="2"/>
  <c r="K338" i="2"/>
  <c r="I338" i="2"/>
  <c r="H338" i="2"/>
  <c r="G338" i="2"/>
  <c r="AG337" i="2"/>
  <c r="AF337" i="2"/>
  <c r="AE337" i="2"/>
  <c r="M337" i="2"/>
  <c r="L337" i="2"/>
  <c r="K337" i="2"/>
  <c r="I337" i="2"/>
  <c r="H337" i="2"/>
  <c r="G337" i="2"/>
  <c r="AG336" i="2"/>
  <c r="AF336" i="2"/>
  <c r="AE336" i="2"/>
  <c r="M336" i="2"/>
  <c r="L336" i="2"/>
  <c r="K336" i="2"/>
  <c r="I336" i="2"/>
  <c r="H336" i="2"/>
  <c r="G336" i="2"/>
  <c r="AG335" i="2"/>
  <c r="AF335" i="2"/>
  <c r="AE335" i="2"/>
  <c r="M335" i="2"/>
  <c r="L335" i="2"/>
  <c r="K335" i="2"/>
  <c r="I335" i="2"/>
  <c r="H335" i="2"/>
  <c r="G335" i="2"/>
  <c r="AG334" i="2"/>
  <c r="AF334" i="2"/>
  <c r="AE334" i="2"/>
  <c r="M334" i="2"/>
  <c r="L334" i="2"/>
  <c r="K334" i="2"/>
  <c r="I334" i="2"/>
  <c r="H334" i="2"/>
  <c r="G334" i="2"/>
  <c r="AG333" i="2"/>
  <c r="AF333" i="2"/>
  <c r="AE333" i="2"/>
  <c r="M333" i="2"/>
  <c r="L333" i="2"/>
  <c r="K333" i="2"/>
  <c r="I333" i="2"/>
  <c r="H333" i="2"/>
  <c r="G333" i="2"/>
  <c r="AG332" i="2"/>
  <c r="AF332" i="2"/>
  <c r="AE332" i="2"/>
  <c r="M332" i="2"/>
  <c r="L332" i="2"/>
  <c r="K332" i="2"/>
  <c r="I332" i="2"/>
  <c r="H332" i="2"/>
  <c r="G332" i="2"/>
  <c r="AG331" i="2"/>
  <c r="AF331" i="2"/>
  <c r="AE331" i="2"/>
  <c r="M331" i="2"/>
  <c r="L331" i="2"/>
  <c r="K331" i="2"/>
  <c r="I331" i="2"/>
  <c r="H331" i="2"/>
  <c r="G331" i="2"/>
  <c r="AG330" i="2"/>
  <c r="AF330" i="2"/>
  <c r="AE330" i="2"/>
  <c r="M330" i="2"/>
  <c r="L330" i="2"/>
  <c r="K330" i="2"/>
  <c r="I330" i="2"/>
  <c r="H330" i="2"/>
  <c r="G330" i="2"/>
  <c r="AG329" i="2"/>
  <c r="AF329" i="2"/>
  <c r="AE329" i="2"/>
  <c r="M329" i="2"/>
  <c r="L329" i="2"/>
  <c r="K329" i="2"/>
  <c r="I329" i="2"/>
  <c r="H329" i="2"/>
  <c r="G329" i="2"/>
  <c r="AG328" i="2"/>
  <c r="AF328" i="2"/>
  <c r="AE328" i="2"/>
  <c r="M328" i="2"/>
  <c r="L328" i="2"/>
  <c r="K328" i="2"/>
  <c r="I328" i="2"/>
  <c r="H328" i="2"/>
  <c r="G328" i="2"/>
  <c r="AG327" i="2"/>
  <c r="AF327" i="2"/>
  <c r="AE327" i="2"/>
  <c r="M327" i="2"/>
  <c r="L327" i="2"/>
  <c r="K327" i="2"/>
  <c r="I327" i="2"/>
  <c r="H327" i="2"/>
  <c r="G327" i="2"/>
  <c r="AG326" i="2"/>
  <c r="AF326" i="2"/>
  <c r="AE326" i="2"/>
  <c r="M326" i="2"/>
  <c r="L326" i="2"/>
  <c r="K326" i="2"/>
  <c r="I326" i="2"/>
  <c r="H326" i="2"/>
  <c r="G326" i="2"/>
  <c r="AG325" i="2"/>
  <c r="AF325" i="2"/>
  <c r="AE325" i="2"/>
  <c r="M325" i="2"/>
  <c r="L325" i="2"/>
  <c r="K325" i="2"/>
  <c r="I325" i="2"/>
  <c r="H325" i="2"/>
  <c r="G325" i="2"/>
  <c r="AG324" i="2"/>
  <c r="AF324" i="2"/>
  <c r="AE324" i="2"/>
  <c r="M324" i="2"/>
  <c r="L324" i="2"/>
  <c r="K324" i="2"/>
  <c r="I324" i="2"/>
  <c r="H324" i="2"/>
  <c r="G324" i="2"/>
  <c r="AG323" i="2"/>
  <c r="AF323" i="2"/>
  <c r="AE323" i="2"/>
  <c r="M323" i="2"/>
  <c r="L323" i="2"/>
  <c r="K323" i="2"/>
  <c r="I323" i="2"/>
  <c r="H323" i="2"/>
  <c r="G323" i="2"/>
  <c r="AG322" i="2"/>
  <c r="AF322" i="2"/>
  <c r="AE322" i="2"/>
  <c r="M322" i="2"/>
  <c r="L322" i="2"/>
  <c r="K322" i="2"/>
  <c r="I322" i="2"/>
  <c r="H322" i="2"/>
  <c r="G322" i="2"/>
  <c r="AG321" i="2"/>
  <c r="AF321" i="2"/>
  <c r="AE321" i="2"/>
  <c r="M321" i="2"/>
  <c r="L321" i="2"/>
  <c r="K321" i="2"/>
  <c r="I321" i="2"/>
  <c r="H321" i="2"/>
  <c r="G321" i="2"/>
  <c r="AG320" i="2"/>
  <c r="AF320" i="2"/>
  <c r="AE320" i="2"/>
  <c r="M320" i="2"/>
  <c r="L320" i="2"/>
  <c r="K320" i="2"/>
  <c r="I320" i="2"/>
  <c r="H320" i="2"/>
  <c r="G320" i="2"/>
  <c r="AG319" i="2"/>
  <c r="AF319" i="2"/>
  <c r="AE319" i="2"/>
  <c r="M319" i="2"/>
  <c r="L319" i="2"/>
  <c r="K319" i="2"/>
  <c r="I319" i="2"/>
  <c r="H319" i="2"/>
  <c r="G319" i="2"/>
  <c r="AG318" i="2"/>
  <c r="AF318" i="2"/>
  <c r="AE318" i="2"/>
  <c r="M318" i="2"/>
  <c r="L318" i="2"/>
  <c r="K318" i="2"/>
  <c r="I318" i="2"/>
  <c r="H318" i="2"/>
  <c r="G318" i="2"/>
  <c r="AG317" i="2"/>
  <c r="AF317" i="2"/>
  <c r="AE317" i="2"/>
  <c r="M317" i="2"/>
  <c r="L317" i="2"/>
  <c r="K317" i="2"/>
  <c r="I317" i="2"/>
  <c r="H317" i="2"/>
  <c r="G317" i="2"/>
  <c r="AG316" i="2"/>
  <c r="AF316" i="2"/>
  <c r="AE316" i="2"/>
  <c r="M316" i="2"/>
  <c r="L316" i="2"/>
  <c r="K316" i="2"/>
  <c r="I316" i="2"/>
  <c r="H316" i="2"/>
  <c r="G316" i="2"/>
  <c r="AG315" i="2"/>
  <c r="AF315" i="2"/>
  <c r="AE315" i="2"/>
  <c r="M315" i="2"/>
  <c r="L315" i="2"/>
  <c r="K315" i="2"/>
  <c r="I315" i="2"/>
  <c r="H315" i="2"/>
  <c r="G315" i="2"/>
  <c r="AG314" i="2"/>
  <c r="AF314" i="2"/>
  <c r="AE314" i="2"/>
  <c r="M314" i="2"/>
  <c r="L314" i="2"/>
  <c r="K314" i="2"/>
  <c r="I314" i="2"/>
  <c r="H314" i="2"/>
  <c r="G314" i="2"/>
  <c r="AG313" i="2"/>
  <c r="AF313" i="2"/>
  <c r="AE313" i="2"/>
  <c r="M313" i="2"/>
  <c r="L313" i="2"/>
  <c r="K313" i="2"/>
  <c r="I313" i="2"/>
  <c r="H313" i="2"/>
  <c r="G313" i="2"/>
  <c r="AG312" i="2"/>
  <c r="AF312" i="2"/>
  <c r="AE312" i="2"/>
  <c r="M312" i="2"/>
  <c r="L312" i="2"/>
  <c r="K312" i="2"/>
  <c r="I312" i="2"/>
  <c r="H312" i="2"/>
  <c r="G312" i="2"/>
  <c r="AG311" i="2"/>
  <c r="AF311" i="2"/>
  <c r="AE311" i="2"/>
  <c r="M311" i="2"/>
  <c r="L311" i="2"/>
  <c r="K311" i="2"/>
  <c r="I311" i="2"/>
  <c r="H311" i="2"/>
  <c r="G311" i="2"/>
  <c r="AG310" i="2"/>
  <c r="AF310" i="2"/>
  <c r="AE310" i="2"/>
  <c r="M310" i="2"/>
  <c r="L310" i="2"/>
  <c r="K310" i="2"/>
  <c r="I310" i="2"/>
  <c r="H310" i="2"/>
  <c r="G310" i="2"/>
  <c r="AG309" i="2"/>
  <c r="AF309" i="2"/>
  <c r="AE309" i="2"/>
  <c r="M309" i="2"/>
  <c r="L309" i="2"/>
  <c r="K309" i="2"/>
  <c r="I309" i="2"/>
  <c r="H309" i="2"/>
  <c r="G309" i="2"/>
  <c r="AG308" i="2"/>
  <c r="AF308" i="2"/>
  <c r="AE308" i="2"/>
  <c r="M308" i="2"/>
  <c r="L308" i="2"/>
  <c r="K308" i="2"/>
  <c r="I308" i="2"/>
  <c r="H308" i="2"/>
  <c r="G308" i="2"/>
  <c r="AG307" i="2"/>
  <c r="AF307" i="2"/>
  <c r="AE307" i="2"/>
  <c r="M307" i="2"/>
  <c r="L307" i="2"/>
  <c r="K307" i="2"/>
  <c r="I307" i="2"/>
  <c r="H307" i="2"/>
  <c r="G307" i="2"/>
  <c r="AG306" i="2"/>
  <c r="AF306" i="2"/>
  <c r="AE306" i="2"/>
  <c r="M306" i="2"/>
  <c r="L306" i="2"/>
  <c r="K306" i="2"/>
  <c r="I306" i="2"/>
  <c r="H306" i="2"/>
  <c r="G306" i="2"/>
  <c r="AG305" i="2"/>
  <c r="AF305" i="2"/>
  <c r="AE305" i="2"/>
  <c r="M305" i="2"/>
  <c r="L305" i="2"/>
  <c r="K305" i="2"/>
  <c r="I305" i="2"/>
  <c r="H305" i="2"/>
  <c r="G305" i="2"/>
  <c r="AG304" i="2"/>
  <c r="AF304" i="2"/>
  <c r="AE304" i="2"/>
  <c r="M304" i="2"/>
  <c r="L304" i="2"/>
  <c r="K304" i="2"/>
  <c r="I304" i="2"/>
  <c r="H304" i="2"/>
  <c r="G304" i="2"/>
  <c r="AG303" i="2"/>
  <c r="AF303" i="2"/>
  <c r="AE303" i="2"/>
  <c r="M303" i="2"/>
  <c r="L303" i="2"/>
  <c r="K303" i="2"/>
  <c r="I303" i="2"/>
  <c r="H303" i="2"/>
  <c r="G303" i="2"/>
  <c r="AG302" i="2"/>
  <c r="AF302" i="2"/>
  <c r="AE302" i="2"/>
  <c r="M302" i="2"/>
  <c r="L302" i="2"/>
  <c r="K302" i="2"/>
  <c r="I302" i="2"/>
  <c r="H302" i="2"/>
  <c r="G302" i="2"/>
  <c r="AG301" i="2"/>
  <c r="AF301" i="2"/>
  <c r="AE301" i="2"/>
  <c r="M301" i="2"/>
  <c r="L301" i="2"/>
  <c r="K301" i="2"/>
  <c r="I301" i="2"/>
  <c r="H301" i="2"/>
  <c r="G301" i="2"/>
  <c r="AG300" i="2"/>
  <c r="AF300" i="2"/>
  <c r="AE300" i="2"/>
  <c r="M300" i="2"/>
  <c r="L300" i="2"/>
  <c r="K300" i="2"/>
  <c r="I300" i="2"/>
  <c r="H300" i="2"/>
  <c r="G300" i="2"/>
  <c r="AG299" i="2"/>
  <c r="AF299" i="2"/>
  <c r="AE299" i="2"/>
  <c r="M299" i="2"/>
  <c r="L299" i="2"/>
  <c r="K299" i="2"/>
  <c r="I299" i="2"/>
  <c r="H299" i="2"/>
  <c r="G299" i="2"/>
  <c r="AG298" i="2"/>
  <c r="AF298" i="2"/>
  <c r="AE298" i="2"/>
  <c r="M298" i="2"/>
  <c r="L298" i="2"/>
  <c r="K298" i="2"/>
  <c r="I298" i="2"/>
  <c r="H298" i="2"/>
  <c r="G298" i="2"/>
  <c r="AG297" i="2"/>
  <c r="AF297" i="2"/>
  <c r="AE297" i="2"/>
  <c r="M297" i="2"/>
  <c r="L297" i="2"/>
  <c r="K297" i="2"/>
  <c r="I297" i="2"/>
  <c r="H297" i="2"/>
  <c r="G297" i="2"/>
  <c r="AG296" i="2"/>
  <c r="AF296" i="2"/>
  <c r="AE296" i="2"/>
  <c r="M296" i="2"/>
  <c r="L296" i="2"/>
  <c r="K296" i="2"/>
  <c r="I296" i="2"/>
  <c r="H296" i="2"/>
  <c r="G296" i="2"/>
  <c r="AG295" i="2"/>
  <c r="AF295" i="2"/>
  <c r="AE295" i="2"/>
  <c r="M295" i="2"/>
  <c r="L295" i="2"/>
  <c r="K295" i="2"/>
  <c r="I295" i="2"/>
  <c r="H295" i="2"/>
  <c r="G295" i="2"/>
  <c r="AG294" i="2"/>
  <c r="AF294" i="2"/>
  <c r="AE294" i="2"/>
  <c r="M294" i="2"/>
  <c r="L294" i="2"/>
  <c r="K294" i="2"/>
  <c r="I294" i="2"/>
  <c r="H294" i="2"/>
  <c r="G294" i="2"/>
  <c r="AG293" i="2"/>
  <c r="AF293" i="2"/>
  <c r="AE293" i="2"/>
  <c r="M293" i="2"/>
  <c r="L293" i="2"/>
  <c r="K293" i="2"/>
  <c r="I293" i="2"/>
  <c r="H293" i="2"/>
  <c r="G293" i="2"/>
  <c r="AG292" i="2"/>
  <c r="AF292" i="2"/>
  <c r="AE292" i="2"/>
  <c r="M292" i="2"/>
  <c r="L292" i="2"/>
  <c r="K292" i="2"/>
  <c r="I292" i="2"/>
  <c r="H292" i="2"/>
  <c r="G292" i="2"/>
  <c r="AG291" i="2"/>
  <c r="AF291" i="2"/>
  <c r="H9" i="4" s="1"/>
  <c r="AE291" i="2"/>
  <c r="M291" i="2"/>
  <c r="L291" i="2"/>
  <c r="K291" i="2"/>
  <c r="I291" i="2"/>
  <c r="H291" i="2"/>
  <c r="G291" i="2"/>
  <c r="AG290" i="2"/>
  <c r="AF290" i="2"/>
  <c r="AE290" i="2"/>
  <c r="M290" i="2"/>
  <c r="L290" i="2"/>
  <c r="K290" i="2"/>
  <c r="I290" i="2"/>
  <c r="H290" i="2"/>
  <c r="G290" i="2"/>
  <c r="AG289" i="2"/>
  <c r="AF289" i="2"/>
  <c r="AE289" i="2"/>
  <c r="M289" i="2"/>
  <c r="L289" i="2"/>
  <c r="K289" i="2"/>
  <c r="I289" i="2"/>
  <c r="H289" i="2"/>
  <c r="G289" i="2"/>
  <c r="AG288" i="2"/>
  <c r="AF288" i="2"/>
  <c r="AE288" i="2"/>
  <c r="M288" i="2"/>
  <c r="L288" i="2"/>
  <c r="K288" i="2"/>
  <c r="I288" i="2"/>
  <c r="H288" i="2"/>
  <c r="G288" i="2"/>
  <c r="AG287" i="2"/>
  <c r="AF287" i="2"/>
  <c r="AE287" i="2"/>
  <c r="M287" i="2"/>
  <c r="L287" i="2"/>
  <c r="K287" i="2"/>
  <c r="I287" i="2"/>
  <c r="H287" i="2"/>
  <c r="G287" i="2"/>
  <c r="AG286" i="2"/>
  <c r="AF286" i="2"/>
  <c r="AE286" i="2"/>
  <c r="M286" i="2"/>
  <c r="L286" i="2"/>
  <c r="K286" i="2"/>
  <c r="I286" i="2"/>
  <c r="H286" i="2"/>
  <c r="G286" i="2"/>
  <c r="AG285" i="2"/>
  <c r="AF285" i="2"/>
  <c r="AE285" i="2"/>
  <c r="M285" i="2"/>
  <c r="L285" i="2"/>
  <c r="K285" i="2"/>
  <c r="I285" i="2"/>
  <c r="H285" i="2"/>
  <c r="G285" i="2"/>
  <c r="AG284" i="2"/>
  <c r="AF284" i="2"/>
  <c r="AE284" i="2"/>
  <c r="M284" i="2"/>
  <c r="L284" i="2"/>
  <c r="K284" i="2"/>
  <c r="I284" i="2"/>
  <c r="H284" i="2"/>
  <c r="G284" i="2"/>
  <c r="AG283" i="2"/>
  <c r="AF283" i="2"/>
  <c r="AE283" i="2"/>
  <c r="M283" i="2"/>
  <c r="L283" i="2"/>
  <c r="K283" i="2"/>
  <c r="I283" i="2"/>
  <c r="H283" i="2"/>
  <c r="G283" i="2"/>
  <c r="AG282" i="2"/>
  <c r="AF282" i="2"/>
  <c r="AE282" i="2"/>
  <c r="M282" i="2"/>
  <c r="L282" i="2"/>
  <c r="K282" i="2"/>
  <c r="I282" i="2"/>
  <c r="H282" i="2"/>
  <c r="G282" i="2"/>
  <c r="AG281" i="2"/>
  <c r="AF281" i="2"/>
  <c r="AE281" i="2"/>
  <c r="M281" i="2"/>
  <c r="L281" i="2"/>
  <c r="K281" i="2"/>
  <c r="I281" i="2"/>
  <c r="H281" i="2"/>
  <c r="G281" i="2"/>
  <c r="AG280" i="2"/>
  <c r="AF280" i="2"/>
  <c r="AE280" i="2"/>
  <c r="M280" i="2"/>
  <c r="L280" i="2"/>
  <c r="K280" i="2"/>
  <c r="I280" i="2"/>
  <c r="H280" i="2"/>
  <c r="G280" i="2"/>
  <c r="AG279" i="2"/>
  <c r="AF279" i="2"/>
  <c r="AE279" i="2"/>
  <c r="M279" i="2"/>
  <c r="L279" i="2"/>
  <c r="K279" i="2"/>
  <c r="I279" i="2"/>
  <c r="H279" i="2"/>
  <c r="G279" i="2"/>
  <c r="AG278" i="2"/>
  <c r="AF278" i="2"/>
  <c r="AE278" i="2"/>
  <c r="M278" i="2"/>
  <c r="L278" i="2"/>
  <c r="K278" i="2"/>
  <c r="I278" i="2"/>
  <c r="H278" i="2"/>
  <c r="G278" i="2"/>
  <c r="AG277" i="2"/>
  <c r="AF277" i="2"/>
  <c r="AE277" i="2"/>
  <c r="M277" i="2"/>
  <c r="L277" i="2"/>
  <c r="K277" i="2"/>
  <c r="I277" i="2"/>
  <c r="H277" i="2"/>
  <c r="G277" i="2"/>
  <c r="AG276" i="2"/>
  <c r="AF276" i="2"/>
  <c r="AE276" i="2"/>
  <c r="M276" i="2"/>
  <c r="L276" i="2"/>
  <c r="K276" i="2"/>
  <c r="I276" i="2"/>
  <c r="H276" i="2"/>
  <c r="G276" i="2"/>
  <c r="AG275" i="2"/>
  <c r="AF275" i="2"/>
  <c r="AE275" i="2"/>
  <c r="M275" i="2"/>
  <c r="L275" i="2"/>
  <c r="K275" i="2"/>
  <c r="I275" i="2"/>
  <c r="H275" i="2"/>
  <c r="G275" i="2"/>
  <c r="AG274" i="2"/>
  <c r="AF274" i="2"/>
  <c r="AE274" i="2"/>
  <c r="M274" i="2"/>
  <c r="L274" i="2"/>
  <c r="K274" i="2"/>
  <c r="I274" i="2"/>
  <c r="H274" i="2"/>
  <c r="G274" i="2"/>
  <c r="AG273" i="2"/>
  <c r="AF273" i="2"/>
  <c r="AE273" i="2"/>
  <c r="M273" i="2"/>
  <c r="L273" i="2"/>
  <c r="K273" i="2"/>
  <c r="I273" i="2"/>
  <c r="H273" i="2"/>
  <c r="G273" i="2"/>
  <c r="AG272" i="2"/>
  <c r="AF272" i="2"/>
  <c r="AE272" i="2"/>
  <c r="M272" i="2"/>
  <c r="L272" i="2"/>
  <c r="K272" i="2"/>
  <c r="I272" i="2"/>
  <c r="H272" i="2"/>
  <c r="G272" i="2"/>
  <c r="AG271" i="2"/>
  <c r="AF271" i="2"/>
  <c r="AE271" i="2"/>
  <c r="M271" i="2"/>
  <c r="L271" i="2"/>
  <c r="K271" i="2"/>
  <c r="I271" i="2"/>
  <c r="H271" i="2"/>
  <c r="G271" i="2"/>
  <c r="AG270" i="2"/>
  <c r="AF270" i="2"/>
  <c r="AE270" i="2"/>
  <c r="M270" i="2"/>
  <c r="L270" i="2"/>
  <c r="K270" i="2"/>
  <c r="I270" i="2"/>
  <c r="H270" i="2"/>
  <c r="G270" i="2"/>
  <c r="AG269" i="2"/>
  <c r="AF269" i="2"/>
  <c r="AE269" i="2"/>
  <c r="M269" i="2"/>
  <c r="L269" i="2"/>
  <c r="K269" i="2"/>
  <c r="I269" i="2"/>
  <c r="H269" i="2"/>
  <c r="G269" i="2"/>
  <c r="AG268" i="2"/>
  <c r="AF268" i="2"/>
  <c r="AE268" i="2"/>
  <c r="M268" i="2"/>
  <c r="L268" i="2"/>
  <c r="K268" i="2"/>
  <c r="I268" i="2"/>
  <c r="H268" i="2"/>
  <c r="G268" i="2"/>
  <c r="AG267" i="2"/>
  <c r="AF267" i="2"/>
  <c r="AE267" i="2"/>
  <c r="M267" i="2"/>
  <c r="L267" i="2"/>
  <c r="K267" i="2"/>
  <c r="I267" i="2"/>
  <c r="H267" i="2"/>
  <c r="G267" i="2"/>
  <c r="AG266" i="2"/>
  <c r="AF266" i="2"/>
  <c r="AE266" i="2"/>
  <c r="M266" i="2"/>
  <c r="L266" i="2"/>
  <c r="K266" i="2"/>
  <c r="I266" i="2"/>
  <c r="H266" i="2"/>
  <c r="G266" i="2"/>
  <c r="AG265" i="2"/>
  <c r="AF265" i="2"/>
  <c r="AE265" i="2"/>
  <c r="M265" i="2"/>
  <c r="L265" i="2"/>
  <c r="K265" i="2"/>
  <c r="I265" i="2"/>
  <c r="H265" i="2"/>
  <c r="G265" i="2"/>
  <c r="AG264" i="2"/>
  <c r="AF264" i="2"/>
  <c r="AE264" i="2"/>
  <c r="M264" i="2"/>
  <c r="L264" i="2"/>
  <c r="K264" i="2"/>
  <c r="I264" i="2"/>
  <c r="H264" i="2"/>
  <c r="G264" i="2"/>
  <c r="AG263" i="2"/>
  <c r="AF263" i="2"/>
  <c r="AE263" i="2"/>
  <c r="M263" i="2"/>
  <c r="L263" i="2"/>
  <c r="K263" i="2"/>
  <c r="I263" i="2"/>
  <c r="H263" i="2"/>
  <c r="G263" i="2"/>
  <c r="AG262" i="2"/>
  <c r="AF262" i="2"/>
  <c r="AE262" i="2"/>
  <c r="M262" i="2"/>
  <c r="L262" i="2"/>
  <c r="K262" i="2"/>
  <c r="I262" i="2"/>
  <c r="H262" i="2"/>
  <c r="G262" i="2"/>
  <c r="AG261" i="2"/>
  <c r="AF261" i="2"/>
  <c r="AE261" i="2"/>
  <c r="M261" i="2"/>
  <c r="L261" i="2"/>
  <c r="K261" i="2"/>
  <c r="I261" i="2"/>
  <c r="H261" i="2"/>
  <c r="G261" i="2"/>
  <c r="AG260" i="2"/>
  <c r="AF260" i="2"/>
  <c r="AE260" i="2"/>
  <c r="M260" i="2"/>
  <c r="L260" i="2"/>
  <c r="K260" i="2"/>
  <c r="I260" i="2"/>
  <c r="H260" i="2"/>
  <c r="G260" i="2"/>
  <c r="AG259" i="2"/>
  <c r="AF259" i="2"/>
  <c r="AE259" i="2"/>
  <c r="M259" i="2"/>
  <c r="L259" i="2"/>
  <c r="K259" i="2"/>
  <c r="I259" i="2"/>
  <c r="H259" i="2"/>
  <c r="G259" i="2"/>
  <c r="AG258" i="2"/>
  <c r="AF258" i="2"/>
  <c r="AE258" i="2"/>
  <c r="M258" i="2"/>
  <c r="L258" i="2"/>
  <c r="K258" i="2"/>
  <c r="I258" i="2"/>
  <c r="H258" i="2"/>
  <c r="G258" i="2"/>
  <c r="AG257" i="2"/>
  <c r="AF257" i="2"/>
  <c r="AE257" i="2"/>
  <c r="M257" i="2"/>
  <c r="L257" i="2"/>
  <c r="K257" i="2"/>
  <c r="I257" i="2"/>
  <c r="H257" i="2"/>
  <c r="G257" i="2"/>
  <c r="AG256" i="2"/>
  <c r="AF256" i="2"/>
  <c r="AE256" i="2"/>
  <c r="M256" i="2"/>
  <c r="L256" i="2"/>
  <c r="K256" i="2"/>
  <c r="I256" i="2"/>
  <c r="H256" i="2"/>
  <c r="G256" i="2"/>
  <c r="AG255" i="2"/>
  <c r="AF255" i="2"/>
  <c r="AE255" i="2"/>
  <c r="M255" i="2"/>
  <c r="L255" i="2"/>
  <c r="K255" i="2"/>
  <c r="I255" i="2"/>
  <c r="H255" i="2"/>
  <c r="G255" i="2"/>
  <c r="AG254" i="2"/>
  <c r="AF254" i="2"/>
  <c r="AE254" i="2"/>
  <c r="M254" i="2"/>
  <c r="L254" i="2"/>
  <c r="K254" i="2"/>
  <c r="I254" i="2"/>
  <c r="H254" i="2"/>
  <c r="G254" i="2"/>
  <c r="AG253" i="2"/>
  <c r="AF253" i="2"/>
  <c r="AE253" i="2"/>
  <c r="M253" i="2"/>
  <c r="L253" i="2"/>
  <c r="K253" i="2"/>
  <c r="I253" i="2"/>
  <c r="H253" i="2"/>
  <c r="G253" i="2"/>
  <c r="AG252" i="2"/>
  <c r="AF252" i="2"/>
  <c r="AE252" i="2"/>
  <c r="M252" i="2"/>
  <c r="L252" i="2"/>
  <c r="K252" i="2"/>
  <c r="I252" i="2"/>
  <c r="H252" i="2"/>
  <c r="G252" i="2"/>
  <c r="AG251" i="2"/>
  <c r="AF251" i="2"/>
  <c r="AE251" i="2"/>
  <c r="M251" i="2"/>
  <c r="L251" i="2"/>
  <c r="K251" i="2"/>
  <c r="I251" i="2"/>
  <c r="H251" i="2"/>
  <c r="G251" i="2"/>
  <c r="AG250" i="2"/>
  <c r="AF250" i="2"/>
  <c r="AE250" i="2"/>
  <c r="M250" i="2"/>
  <c r="L250" i="2"/>
  <c r="K250" i="2"/>
  <c r="I250" i="2"/>
  <c r="H250" i="2"/>
  <c r="G250" i="2"/>
  <c r="AG249" i="2"/>
  <c r="AF249" i="2"/>
  <c r="AE249" i="2"/>
  <c r="M249" i="2"/>
  <c r="L249" i="2"/>
  <c r="K249" i="2"/>
  <c r="I249" i="2"/>
  <c r="H249" i="2"/>
  <c r="G249" i="2"/>
  <c r="AG248" i="2"/>
  <c r="AF248" i="2"/>
  <c r="AE248" i="2"/>
  <c r="M248" i="2"/>
  <c r="L248" i="2"/>
  <c r="K248" i="2"/>
  <c r="I248" i="2"/>
  <c r="H248" i="2"/>
  <c r="G248" i="2"/>
  <c r="AG247" i="2"/>
  <c r="AF247" i="2"/>
  <c r="AE247" i="2"/>
  <c r="M247" i="2"/>
  <c r="L247" i="2"/>
  <c r="K247" i="2"/>
  <c r="I247" i="2"/>
  <c r="H247" i="2"/>
  <c r="G247" i="2"/>
  <c r="AG246" i="2"/>
  <c r="AF246" i="2"/>
  <c r="AE246" i="2"/>
  <c r="M246" i="2"/>
  <c r="L246" i="2"/>
  <c r="K246" i="2"/>
  <c r="I246" i="2"/>
  <c r="H246" i="2"/>
  <c r="G246" i="2"/>
  <c r="AG245" i="2"/>
  <c r="AF245" i="2"/>
  <c r="AE245" i="2"/>
  <c r="M245" i="2"/>
  <c r="L245" i="2"/>
  <c r="K245" i="2"/>
  <c r="I245" i="2"/>
  <c r="H245" i="2"/>
  <c r="G245" i="2"/>
  <c r="AG244" i="2"/>
  <c r="AF244" i="2"/>
  <c r="AE244" i="2"/>
  <c r="M244" i="2"/>
  <c r="L244" i="2"/>
  <c r="K244" i="2"/>
  <c r="I244" i="2"/>
  <c r="H244" i="2"/>
  <c r="G244" i="2"/>
  <c r="AG243" i="2"/>
  <c r="AF243" i="2"/>
  <c r="AE243" i="2"/>
  <c r="M243" i="2"/>
  <c r="L243" i="2"/>
  <c r="K243" i="2"/>
  <c r="I243" i="2"/>
  <c r="H243" i="2"/>
  <c r="G243" i="2"/>
  <c r="AG242" i="2"/>
  <c r="AF242" i="2"/>
  <c r="AE242" i="2"/>
  <c r="M242" i="2"/>
  <c r="L242" i="2"/>
  <c r="K242" i="2"/>
  <c r="I242" i="2"/>
  <c r="H242" i="2"/>
  <c r="G242" i="2"/>
  <c r="AG241" i="2"/>
  <c r="AF241" i="2"/>
  <c r="AE241" i="2"/>
  <c r="M241" i="2"/>
  <c r="L241" i="2"/>
  <c r="K241" i="2"/>
  <c r="I241" i="2"/>
  <c r="H241" i="2"/>
  <c r="G241" i="2"/>
  <c r="AG240" i="2"/>
  <c r="AF240" i="2"/>
  <c r="AE240" i="2"/>
  <c r="M240" i="2"/>
  <c r="L240" i="2"/>
  <c r="K240" i="2"/>
  <c r="I240" i="2"/>
  <c r="H240" i="2"/>
  <c r="G240" i="2"/>
  <c r="AG239" i="2"/>
  <c r="AF239" i="2"/>
  <c r="AE239" i="2"/>
  <c r="M239" i="2"/>
  <c r="L239" i="2"/>
  <c r="K239" i="2"/>
  <c r="I239" i="2"/>
  <c r="H239" i="2"/>
  <c r="G239" i="2"/>
  <c r="AG238" i="2"/>
  <c r="AF238" i="2"/>
  <c r="AE238" i="2"/>
  <c r="M238" i="2"/>
  <c r="L238" i="2"/>
  <c r="K238" i="2"/>
  <c r="I238" i="2"/>
  <c r="H238" i="2"/>
  <c r="G238" i="2"/>
  <c r="AG237" i="2"/>
  <c r="AF237" i="2"/>
  <c r="AE237" i="2"/>
  <c r="M237" i="2"/>
  <c r="L237" i="2"/>
  <c r="K237" i="2"/>
  <c r="I237" i="2"/>
  <c r="H237" i="2"/>
  <c r="G237" i="2"/>
  <c r="AG236" i="2"/>
  <c r="AF236" i="2"/>
  <c r="AE236" i="2"/>
  <c r="M236" i="2"/>
  <c r="L236" i="2"/>
  <c r="K236" i="2"/>
  <c r="I236" i="2"/>
  <c r="H236" i="2"/>
  <c r="G236" i="2"/>
  <c r="AG235" i="2"/>
  <c r="AF235" i="2"/>
  <c r="AE235" i="2"/>
  <c r="M235" i="2"/>
  <c r="L235" i="2"/>
  <c r="K235" i="2"/>
  <c r="I235" i="2"/>
  <c r="H235" i="2"/>
  <c r="G235" i="2"/>
  <c r="AG234" i="2"/>
  <c r="AF234" i="2"/>
  <c r="AE234" i="2"/>
  <c r="M234" i="2"/>
  <c r="L234" i="2"/>
  <c r="K234" i="2"/>
  <c r="I234" i="2"/>
  <c r="H234" i="2"/>
  <c r="G234" i="2"/>
  <c r="AG233" i="2"/>
  <c r="AF233" i="2"/>
  <c r="AE233" i="2"/>
  <c r="M233" i="2"/>
  <c r="L233" i="2"/>
  <c r="K233" i="2"/>
  <c r="I233" i="2"/>
  <c r="H233" i="2"/>
  <c r="G233" i="2"/>
  <c r="AG232" i="2"/>
  <c r="AF232" i="2"/>
  <c r="AE232" i="2"/>
  <c r="M232" i="2"/>
  <c r="L232" i="2"/>
  <c r="K232" i="2"/>
  <c r="I232" i="2"/>
  <c r="H232" i="2"/>
  <c r="G232" i="2"/>
  <c r="AG231" i="2"/>
  <c r="AF231" i="2"/>
  <c r="AE231" i="2"/>
  <c r="M231" i="2"/>
  <c r="L231" i="2"/>
  <c r="K231" i="2"/>
  <c r="I231" i="2"/>
  <c r="H231" i="2"/>
  <c r="G231" i="2"/>
  <c r="AG230" i="2"/>
  <c r="AF230" i="2"/>
  <c r="AE230" i="2"/>
  <c r="M230" i="2"/>
  <c r="L230" i="2"/>
  <c r="K230" i="2"/>
  <c r="I230" i="2"/>
  <c r="H230" i="2"/>
  <c r="G230" i="2"/>
  <c r="AG229" i="2"/>
  <c r="AF229" i="2"/>
  <c r="AE229" i="2"/>
  <c r="M229" i="2"/>
  <c r="L229" i="2"/>
  <c r="K229" i="2"/>
  <c r="I229" i="2"/>
  <c r="H229" i="2"/>
  <c r="G229" i="2"/>
  <c r="AG228" i="2"/>
  <c r="AF228" i="2"/>
  <c r="AE228" i="2"/>
  <c r="M228" i="2"/>
  <c r="L228" i="2"/>
  <c r="K228" i="2"/>
  <c r="I228" i="2"/>
  <c r="H228" i="2"/>
  <c r="G228" i="2"/>
  <c r="AG227" i="2"/>
  <c r="AF227" i="2"/>
  <c r="AE227" i="2"/>
  <c r="M227" i="2"/>
  <c r="L227" i="2"/>
  <c r="K227" i="2"/>
  <c r="I227" i="2"/>
  <c r="H227" i="2"/>
  <c r="G227" i="2"/>
  <c r="AG226" i="2"/>
  <c r="AF226" i="2"/>
  <c r="AE226" i="2"/>
  <c r="M226" i="2"/>
  <c r="L226" i="2"/>
  <c r="K226" i="2"/>
  <c r="I226" i="2"/>
  <c r="H226" i="2"/>
  <c r="G226" i="2"/>
  <c r="AG225" i="2"/>
  <c r="AF225" i="2"/>
  <c r="AE225" i="2"/>
  <c r="M225" i="2"/>
  <c r="L225" i="2"/>
  <c r="K225" i="2"/>
  <c r="I225" i="2"/>
  <c r="H225" i="2"/>
  <c r="G225" i="2"/>
  <c r="AG224" i="2"/>
  <c r="AF224" i="2"/>
  <c r="AE224" i="2"/>
  <c r="M224" i="2"/>
  <c r="L224" i="2"/>
  <c r="K224" i="2"/>
  <c r="I224" i="2"/>
  <c r="H224" i="2"/>
  <c r="G224" i="2"/>
  <c r="AG223" i="2"/>
  <c r="AF223" i="2"/>
  <c r="AE223" i="2"/>
  <c r="M223" i="2"/>
  <c r="L223" i="2"/>
  <c r="K223" i="2"/>
  <c r="I223" i="2"/>
  <c r="H223" i="2"/>
  <c r="G223" i="2"/>
  <c r="AG222" i="2"/>
  <c r="AF222" i="2"/>
  <c r="AE222" i="2"/>
  <c r="M222" i="2"/>
  <c r="L222" i="2"/>
  <c r="K222" i="2"/>
  <c r="I222" i="2"/>
  <c r="H222" i="2"/>
  <c r="G222" i="2"/>
  <c r="AG221" i="2"/>
  <c r="AF221" i="2"/>
  <c r="AE221" i="2"/>
  <c r="M221" i="2"/>
  <c r="L221" i="2"/>
  <c r="K221" i="2"/>
  <c r="I221" i="2"/>
  <c r="H221" i="2"/>
  <c r="G221" i="2"/>
  <c r="AG220" i="2"/>
  <c r="AF220" i="2"/>
  <c r="AE220" i="2"/>
  <c r="M220" i="2"/>
  <c r="L220" i="2"/>
  <c r="K220" i="2"/>
  <c r="I220" i="2"/>
  <c r="H220" i="2"/>
  <c r="G220" i="2"/>
  <c r="AG219" i="2"/>
  <c r="AF219" i="2"/>
  <c r="AE219" i="2"/>
  <c r="M219" i="2"/>
  <c r="L219" i="2"/>
  <c r="K219" i="2"/>
  <c r="I219" i="2"/>
  <c r="H219" i="2"/>
  <c r="G219" i="2"/>
  <c r="AG218" i="2"/>
  <c r="AF218" i="2"/>
  <c r="AE218" i="2"/>
  <c r="M218" i="2"/>
  <c r="L218" i="2"/>
  <c r="K218" i="2"/>
  <c r="I218" i="2"/>
  <c r="H218" i="2"/>
  <c r="G218" i="2"/>
  <c r="AG217" i="2"/>
  <c r="AF217" i="2"/>
  <c r="AE217" i="2"/>
  <c r="M217" i="2"/>
  <c r="L217" i="2"/>
  <c r="K217" i="2"/>
  <c r="I217" i="2"/>
  <c r="H217" i="2"/>
  <c r="G217" i="2"/>
  <c r="AG216" i="2"/>
  <c r="AF216" i="2"/>
  <c r="AE216" i="2"/>
  <c r="M216" i="2"/>
  <c r="L216" i="2"/>
  <c r="K216" i="2"/>
  <c r="I216" i="2"/>
  <c r="H216" i="2"/>
  <c r="G216" i="2"/>
  <c r="AG215" i="2"/>
  <c r="AF215" i="2"/>
  <c r="AE215" i="2"/>
  <c r="M215" i="2"/>
  <c r="L215" i="2"/>
  <c r="K215" i="2"/>
  <c r="I215" i="2"/>
  <c r="H215" i="2"/>
  <c r="G215" i="2"/>
  <c r="AG214" i="2"/>
  <c r="AF214" i="2"/>
  <c r="AE214" i="2"/>
  <c r="M214" i="2"/>
  <c r="L214" i="2"/>
  <c r="K214" i="2"/>
  <c r="I214" i="2"/>
  <c r="H214" i="2"/>
  <c r="G214" i="2"/>
  <c r="AG213" i="2"/>
  <c r="AF213" i="2"/>
  <c r="AE213" i="2"/>
  <c r="M213" i="2"/>
  <c r="L213" i="2"/>
  <c r="K213" i="2"/>
  <c r="I213" i="2"/>
  <c r="H213" i="2"/>
  <c r="G213" i="2"/>
  <c r="AG212" i="2"/>
  <c r="AF212" i="2"/>
  <c r="AE212" i="2"/>
  <c r="M212" i="2"/>
  <c r="L212" i="2"/>
  <c r="K212" i="2"/>
  <c r="I212" i="2"/>
  <c r="H212" i="2"/>
  <c r="G212" i="2"/>
  <c r="AG211" i="2"/>
  <c r="AF211" i="2"/>
  <c r="AE211" i="2"/>
  <c r="M211" i="2"/>
  <c r="L211" i="2"/>
  <c r="K211" i="2"/>
  <c r="I211" i="2"/>
  <c r="H211" i="2"/>
  <c r="G211" i="2"/>
  <c r="AG210" i="2"/>
  <c r="AF210" i="2"/>
  <c r="AE210" i="2"/>
  <c r="M210" i="2"/>
  <c r="L210" i="2"/>
  <c r="K210" i="2"/>
  <c r="I210" i="2"/>
  <c r="H210" i="2"/>
  <c r="G210" i="2"/>
  <c r="AG209" i="2"/>
  <c r="AF209" i="2"/>
  <c r="AE209" i="2"/>
  <c r="M209" i="2"/>
  <c r="L209" i="2"/>
  <c r="K209" i="2"/>
  <c r="I209" i="2"/>
  <c r="H209" i="2"/>
  <c r="G209" i="2"/>
  <c r="AG208" i="2"/>
  <c r="AF208" i="2"/>
  <c r="AE208" i="2"/>
  <c r="M208" i="2"/>
  <c r="L208" i="2"/>
  <c r="K208" i="2"/>
  <c r="I208" i="2"/>
  <c r="H208" i="2"/>
  <c r="G208" i="2"/>
  <c r="AG207" i="2"/>
  <c r="AF207" i="2"/>
  <c r="AE207" i="2"/>
  <c r="M207" i="2"/>
  <c r="L207" i="2"/>
  <c r="K207" i="2"/>
  <c r="I207" i="2"/>
  <c r="H207" i="2"/>
  <c r="G207" i="2"/>
  <c r="AG206" i="2"/>
  <c r="AF206" i="2"/>
  <c r="AE206" i="2"/>
  <c r="M206" i="2"/>
  <c r="L206" i="2"/>
  <c r="K206" i="2"/>
  <c r="I206" i="2"/>
  <c r="H206" i="2"/>
  <c r="G206" i="2"/>
  <c r="AG205" i="2"/>
  <c r="AF205" i="2"/>
  <c r="AE205" i="2"/>
  <c r="M205" i="2"/>
  <c r="L205" i="2"/>
  <c r="K205" i="2"/>
  <c r="I205" i="2"/>
  <c r="H205" i="2"/>
  <c r="G205" i="2"/>
  <c r="AG204" i="2"/>
  <c r="AF204" i="2"/>
  <c r="AE204" i="2"/>
  <c r="M204" i="2"/>
  <c r="L204" i="2"/>
  <c r="K204" i="2"/>
  <c r="I204" i="2"/>
  <c r="H204" i="2"/>
  <c r="G204" i="2"/>
  <c r="AG203" i="2"/>
  <c r="AF203" i="2"/>
  <c r="AE203" i="2"/>
  <c r="M203" i="2"/>
  <c r="L203" i="2"/>
  <c r="K203" i="2"/>
  <c r="I203" i="2"/>
  <c r="H203" i="2"/>
  <c r="G203" i="2"/>
  <c r="AG202" i="2"/>
  <c r="AF202" i="2"/>
  <c r="AE202" i="2"/>
  <c r="M202" i="2"/>
  <c r="L202" i="2"/>
  <c r="K202" i="2"/>
  <c r="I202" i="2"/>
  <c r="H202" i="2"/>
  <c r="G202" i="2"/>
  <c r="AG201" i="2"/>
  <c r="AF201" i="2"/>
  <c r="AE201" i="2"/>
  <c r="M201" i="2"/>
  <c r="L201" i="2"/>
  <c r="K201" i="2"/>
  <c r="I201" i="2"/>
  <c r="H201" i="2"/>
  <c r="G201" i="2"/>
  <c r="AG200" i="2"/>
  <c r="AF200" i="2"/>
  <c r="AE200" i="2"/>
  <c r="M200" i="2"/>
  <c r="L200" i="2"/>
  <c r="K200" i="2"/>
  <c r="I200" i="2"/>
  <c r="H200" i="2"/>
  <c r="G200" i="2"/>
  <c r="AG199" i="2"/>
  <c r="AF199" i="2"/>
  <c r="AE199" i="2"/>
  <c r="M199" i="2"/>
  <c r="L199" i="2"/>
  <c r="K199" i="2"/>
  <c r="I199" i="2"/>
  <c r="H199" i="2"/>
  <c r="G199" i="2"/>
  <c r="AG198" i="2"/>
  <c r="AF198" i="2"/>
  <c r="AE198" i="2"/>
  <c r="M198" i="2"/>
  <c r="L198" i="2"/>
  <c r="K198" i="2"/>
  <c r="I198" i="2"/>
  <c r="H198" i="2"/>
  <c r="G198" i="2"/>
  <c r="AG197" i="2"/>
  <c r="AF197" i="2"/>
  <c r="AE197" i="2"/>
  <c r="M197" i="2"/>
  <c r="L197" i="2"/>
  <c r="K197" i="2"/>
  <c r="I197" i="2"/>
  <c r="H197" i="2"/>
  <c r="G197" i="2"/>
  <c r="AG196" i="2"/>
  <c r="AF196" i="2"/>
  <c r="AE196" i="2"/>
  <c r="M196" i="2"/>
  <c r="L196" i="2"/>
  <c r="K196" i="2"/>
  <c r="I196" i="2"/>
  <c r="H196" i="2"/>
  <c r="G196" i="2"/>
  <c r="AG195" i="2"/>
  <c r="AF195" i="2"/>
  <c r="AE195" i="2"/>
  <c r="M195" i="2"/>
  <c r="L195" i="2"/>
  <c r="K195" i="2"/>
  <c r="I195" i="2"/>
  <c r="H195" i="2"/>
  <c r="G195" i="2"/>
  <c r="AG194" i="2"/>
  <c r="AF194" i="2"/>
  <c r="AE194" i="2"/>
  <c r="M194" i="2"/>
  <c r="L194" i="2"/>
  <c r="K194" i="2"/>
  <c r="I194" i="2"/>
  <c r="H194" i="2"/>
  <c r="G194" i="2"/>
  <c r="AG193" i="2"/>
  <c r="AF193" i="2"/>
  <c r="AE193" i="2"/>
  <c r="M193" i="2"/>
  <c r="L193" i="2"/>
  <c r="K193" i="2"/>
  <c r="I193" i="2"/>
  <c r="H193" i="2"/>
  <c r="G193" i="2"/>
  <c r="AG192" i="2"/>
  <c r="AF192" i="2"/>
  <c r="AE192" i="2"/>
  <c r="M192" i="2"/>
  <c r="L192" i="2"/>
  <c r="K192" i="2"/>
  <c r="I192" i="2"/>
  <c r="H192" i="2"/>
  <c r="G192" i="2"/>
  <c r="AG191" i="2"/>
  <c r="AF191" i="2"/>
  <c r="AE191" i="2"/>
  <c r="M191" i="2"/>
  <c r="L191" i="2"/>
  <c r="K191" i="2"/>
  <c r="I191" i="2"/>
  <c r="H191" i="2"/>
  <c r="G191" i="2"/>
  <c r="AG190" i="2"/>
  <c r="AF190" i="2"/>
  <c r="AE190" i="2"/>
  <c r="M190" i="2"/>
  <c r="L190" i="2"/>
  <c r="K190" i="2"/>
  <c r="I190" i="2"/>
  <c r="H190" i="2"/>
  <c r="G190" i="2"/>
  <c r="AG189" i="2"/>
  <c r="AF189" i="2"/>
  <c r="AE189" i="2"/>
  <c r="M189" i="2"/>
  <c r="L189" i="2"/>
  <c r="K189" i="2"/>
  <c r="I189" i="2"/>
  <c r="H189" i="2"/>
  <c r="G189" i="2"/>
  <c r="AG188" i="2"/>
  <c r="AF188" i="2"/>
  <c r="AE188" i="2"/>
  <c r="M188" i="2"/>
  <c r="L188" i="2"/>
  <c r="K188" i="2"/>
  <c r="I188" i="2"/>
  <c r="H188" i="2"/>
  <c r="G188" i="2"/>
  <c r="AG187" i="2"/>
  <c r="AF187" i="2"/>
  <c r="AE187" i="2"/>
  <c r="M187" i="2"/>
  <c r="L187" i="2"/>
  <c r="K187" i="2"/>
  <c r="I187" i="2"/>
  <c r="H187" i="2"/>
  <c r="G187" i="2"/>
  <c r="AG186" i="2"/>
  <c r="AF186" i="2"/>
  <c r="AE186" i="2"/>
  <c r="M186" i="2"/>
  <c r="L186" i="2"/>
  <c r="K186" i="2"/>
  <c r="I186" i="2"/>
  <c r="H186" i="2"/>
  <c r="G186" i="2"/>
  <c r="AG185" i="2"/>
  <c r="AF185" i="2"/>
  <c r="AE185" i="2"/>
  <c r="M185" i="2"/>
  <c r="L185" i="2"/>
  <c r="K185" i="2"/>
  <c r="I185" i="2"/>
  <c r="H185" i="2"/>
  <c r="G185" i="2"/>
  <c r="AG184" i="2"/>
  <c r="AF184" i="2"/>
  <c r="AE184" i="2"/>
  <c r="M184" i="2"/>
  <c r="L184" i="2"/>
  <c r="K184" i="2"/>
  <c r="I184" i="2"/>
  <c r="H184" i="2"/>
  <c r="G184" i="2"/>
  <c r="AG183" i="2"/>
  <c r="AF183" i="2"/>
  <c r="AE183" i="2"/>
  <c r="M183" i="2"/>
  <c r="L183" i="2"/>
  <c r="K183" i="2"/>
  <c r="I183" i="2"/>
  <c r="H183" i="2"/>
  <c r="G183" i="2"/>
  <c r="AG182" i="2"/>
  <c r="AF182" i="2"/>
  <c r="AE182" i="2"/>
  <c r="M182" i="2"/>
  <c r="L182" i="2"/>
  <c r="K182" i="2"/>
  <c r="I182" i="2"/>
  <c r="H182" i="2"/>
  <c r="G182" i="2"/>
  <c r="AG181" i="2"/>
  <c r="AF181" i="2"/>
  <c r="AE181" i="2"/>
  <c r="M181" i="2"/>
  <c r="L181" i="2"/>
  <c r="K181" i="2"/>
  <c r="I181" i="2"/>
  <c r="H181" i="2"/>
  <c r="G181" i="2"/>
  <c r="AG180" i="2"/>
  <c r="AF180" i="2"/>
  <c r="AE180" i="2"/>
  <c r="M180" i="2"/>
  <c r="L180" i="2"/>
  <c r="K180" i="2"/>
  <c r="I180" i="2"/>
  <c r="H180" i="2"/>
  <c r="G180" i="2"/>
  <c r="AG179" i="2"/>
  <c r="AF179" i="2"/>
  <c r="AE179" i="2"/>
  <c r="M179" i="2"/>
  <c r="L179" i="2"/>
  <c r="K179" i="2"/>
  <c r="I179" i="2"/>
  <c r="H179" i="2"/>
  <c r="G179" i="2"/>
  <c r="AG178" i="2"/>
  <c r="AF178" i="2"/>
  <c r="AE178" i="2"/>
  <c r="M178" i="2"/>
  <c r="L178" i="2"/>
  <c r="K178" i="2"/>
  <c r="I178" i="2"/>
  <c r="H178" i="2"/>
  <c r="G178" i="2"/>
  <c r="AG177" i="2"/>
  <c r="AF177" i="2"/>
  <c r="AE177" i="2"/>
  <c r="M177" i="2"/>
  <c r="L177" i="2"/>
  <c r="K177" i="2"/>
  <c r="I177" i="2"/>
  <c r="H177" i="2"/>
  <c r="G177" i="2"/>
  <c r="AG176" i="2"/>
  <c r="AF176" i="2"/>
  <c r="AE176" i="2"/>
  <c r="M176" i="2"/>
  <c r="L176" i="2"/>
  <c r="K176" i="2"/>
  <c r="I176" i="2"/>
  <c r="H176" i="2"/>
  <c r="G176" i="2"/>
  <c r="AG175" i="2"/>
  <c r="AF175" i="2"/>
  <c r="AE175" i="2"/>
  <c r="M175" i="2"/>
  <c r="L175" i="2"/>
  <c r="K175" i="2"/>
  <c r="I175" i="2"/>
  <c r="H175" i="2"/>
  <c r="G175" i="2"/>
  <c r="AG174" i="2"/>
  <c r="AF174" i="2"/>
  <c r="AE174" i="2"/>
  <c r="M174" i="2"/>
  <c r="L174" i="2"/>
  <c r="K174" i="2"/>
  <c r="I174" i="2"/>
  <c r="H174" i="2"/>
  <c r="G174" i="2"/>
  <c r="AG173" i="2"/>
  <c r="AF173" i="2"/>
  <c r="AE173" i="2"/>
  <c r="M173" i="2"/>
  <c r="L173" i="2"/>
  <c r="K173" i="2"/>
  <c r="I173" i="2"/>
  <c r="H173" i="2"/>
  <c r="G173" i="2"/>
  <c r="AG172" i="2"/>
  <c r="AF172" i="2"/>
  <c r="AE172" i="2"/>
  <c r="M172" i="2"/>
  <c r="L172" i="2"/>
  <c r="K172" i="2"/>
  <c r="I172" i="2"/>
  <c r="H172" i="2"/>
  <c r="G172" i="2"/>
  <c r="AG171" i="2"/>
  <c r="AF171" i="2"/>
  <c r="AE171" i="2"/>
  <c r="M171" i="2"/>
  <c r="L171" i="2"/>
  <c r="K171" i="2"/>
  <c r="I171" i="2"/>
  <c r="H171" i="2"/>
  <c r="G171" i="2"/>
  <c r="AG170" i="2"/>
  <c r="AF170" i="2"/>
  <c r="AE170" i="2"/>
  <c r="M170" i="2"/>
  <c r="L170" i="2"/>
  <c r="K170" i="2"/>
  <c r="I170" i="2"/>
  <c r="H170" i="2"/>
  <c r="G170" i="2"/>
  <c r="AG169" i="2"/>
  <c r="AF169" i="2"/>
  <c r="AE169" i="2"/>
  <c r="M169" i="2"/>
  <c r="L169" i="2"/>
  <c r="K169" i="2"/>
  <c r="I169" i="2"/>
  <c r="H169" i="2"/>
  <c r="G169" i="2"/>
  <c r="AG168" i="2"/>
  <c r="AF168" i="2"/>
  <c r="AE168" i="2"/>
  <c r="M168" i="2"/>
  <c r="L168" i="2"/>
  <c r="K168" i="2"/>
  <c r="I168" i="2"/>
  <c r="H168" i="2"/>
  <c r="G168" i="2"/>
  <c r="AG167" i="2"/>
  <c r="AF167" i="2"/>
  <c r="AE167" i="2"/>
  <c r="M167" i="2"/>
  <c r="L167" i="2"/>
  <c r="K167" i="2"/>
  <c r="I167" i="2"/>
  <c r="H167" i="2"/>
  <c r="G167" i="2"/>
  <c r="AG166" i="2"/>
  <c r="AF166" i="2"/>
  <c r="AE166" i="2"/>
  <c r="M166" i="2"/>
  <c r="L166" i="2"/>
  <c r="K166" i="2"/>
  <c r="I166" i="2"/>
  <c r="H166" i="2"/>
  <c r="G166" i="2"/>
  <c r="AG165" i="2"/>
  <c r="AF165" i="2"/>
  <c r="AE165" i="2"/>
  <c r="M165" i="2"/>
  <c r="L165" i="2"/>
  <c r="K165" i="2"/>
  <c r="I165" i="2"/>
  <c r="H165" i="2"/>
  <c r="G165" i="2"/>
  <c r="AG164" i="2"/>
  <c r="AF164" i="2"/>
  <c r="AE164" i="2"/>
  <c r="M164" i="2"/>
  <c r="L164" i="2"/>
  <c r="K164" i="2"/>
  <c r="I164" i="2"/>
  <c r="H164" i="2"/>
  <c r="G164" i="2"/>
  <c r="AG163" i="2"/>
  <c r="AF163" i="2"/>
  <c r="AE163" i="2"/>
  <c r="M163" i="2"/>
  <c r="L163" i="2"/>
  <c r="K163" i="2"/>
  <c r="I163" i="2"/>
  <c r="H163" i="2"/>
  <c r="G163" i="2"/>
  <c r="AG162" i="2"/>
  <c r="AF162" i="2"/>
  <c r="AE162" i="2"/>
  <c r="M162" i="2"/>
  <c r="L162" i="2"/>
  <c r="K162" i="2"/>
  <c r="I162" i="2"/>
  <c r="H162" i="2"/>
  <c r="G162" i="2"/>
  <c r="AG161" i="2"/>
  <c r="AF161" i="2"/>
  <c r="AE161" i="2"/>
  <c r="M161" i="2"/>
  <c r="L161" i="2"/>
  <c r="K161" i="2"/>
  <c r="I161" i="2"/>
  <c r="H161" i="2"/>
  <c r="G161" i="2"/>
  <c r="AG160" i="2"/>
  <c r="AF160" i="2"/>
  <c r="AE160" i="2"/>
  <c r="M160" i="2"/>
  <c r="L160" i="2"/>
  <c r="K160" i="2"/>
  <c r="I160" i="2"/>
  <c r="H160" i="2"/>
  <c r="G160" i="2"/>
  <c r="AG159" i="2"/>
  <c r="AF159" i="2"/>
  <c r="AE159" i="2"/>
  <c r="M159" i="2"/>
  <c r="L159" i="2"/>
  <c r="K159" i="2"/>
  <c r="I159" i="2"/>
  <c r="H159" i="2"/>
  <c r="G159" i="2"/>
  <c r="AG158" i="2"/>
  <c r="AF158" i="2"/>
  <c r="AE158" i="2"/>
  <c r="M158" i="2"/>
  <c r="L158" i="2"/>
  <c r="K158" i="2"/>
  <c r="I158" i="2"/>
  <c r="H158" i="2"/>
  <c r="G158" i="2"/>
  <c r="AG157" i="2"/>
  <c r="AF157" i="2"/>
  <c r="AE157" i="2"/>
  <c r="M157" i="2"/>
  <c r="L157" i="2"/>
  <c r="K157" i="2"/>
  <c r="I157" i="2"/>
  <c r="H157" i="2"/>
  <c r="G157" i="2"/>
  <c r="AG156" i="2"/>
  <c r="AF156" i="2"/>
  <c r="AE156" i="2"/>
  <c r="M156" i="2"/>
  <c r="L156" i="2"/>
  <c r="K156" i="2"/>
  <c r="I156" i="2"/>
  <c r="H156" i="2"/>
  <c r="G156" i="2"/>
  <c r="AG155" i="2"/>
  <c r="AF155" i="2"/>
  <c r="AE155" i="2"/>
  <c r="M155" i="2"/>
  <c r="L155" i="2"/>
  <c r="K155" i="2"/>
  <c r="I155" i="2"/>
  <c r="H155" i="2"/>
  <c r="G155" i="2"/>
  <c r="AG154" i="2"/>
  <c r="AF154" i="2"/>
  <c r="AE154" i="2"/>
  <c r="M154" i="2"/>
  <c r="L154" i="2"/>
  <c r="K154" i="2"/>
  <c r="I154" i="2"/>
  <c r="H154" i="2"/>
  <c r="G154" i="2"/>
  <c r="AG153" i="2"/>
  <c r="AF153" i="2"/>
  <c r="AE153" i="2"/>
  <c r="M153" i="2"/>
  <c r="L153" i="2"/>
  <c r="K153" i="2"/>
  <c r="I153" i="2"/>
  <c r="H153" i="2"/>
  <c r="G153" i="2"/>
  <c r="AG152" i="2"/>
  <c r="AF152" i="2"/>
  <c r="AE152" i="2"/>
  <c r="M152" i="2"/>
  <c r="L152" i="2"/>
  <c r="K152" i="2"/>
  <c r="I152" i="2"/>
  <c r="H152" i="2"/>
  <c r="G152" i="2"/>
  <c r="AG151" i="2"/>
  <c r="AF151" i="2"/>
  <c r="AE151" i="2"/>
  <c r="M151" i="2"/>
  <c r="L151" i="2"/>
  <c r="K151" i="2"/>
  <c r="I151" i="2"/>
  <c r="H151" i="2"/>
  <c r="G151" i="2"/>
  <c r="AG150" i="2"/>
  <c r="AF150" i="2"/>
  <c r="AE150" i="2"/>
  <c r="M150" i="2"/>
  <c r="L150" i="2"/>
  <c r="K150" i="2"/>
  <c r="I150" i="2"/>
  <c r="H150" i="2"/>
  <c r="G150" i="2"/>
  <c r="AG149" i="2"/>
  <c r="AF149" i="2"/>
  <c r="AE149" i="2"/>
  <c r="M149" i="2"/>
  <c r="L149" i="2"/>
  <c r="K149" i="2"/>
  <c r="I149" i="2"/>
  <c r="H149" i="2"/>
  <c r="G149" i="2"/>
  <c r="AG148" i="2"/>
  <c r="AF148" i="2"/>
  <c r="AE148" i="2"/>
  <c r="M148" i="2"/>
  <c r="L148" i="2"/>
  <c r="K148" i="2"/>
  <c r="I148" i="2"/>
  <c r="H148" i="2"/>
  <c r="G148" i="2"/>
  <c r="AG147" i="2"/>
  <c r="AF147" i="2"/>
  <c r="AE147" i="2"/>
  <c r="M147" i="2"/>
  <c r="L147" i="2"/>
  <c r="K147" i="2"/>
  <c r="I147" i="2"/>
  <c r="H147" i="2"/>
  <c r="G147" i="2"/>
  <c r="AG146" i="2"/>
  <c r="AF146" i="2"/>
  <c r="AE146" i="2"/>
  <c r="M146" i="2"/>
  <c r="L146" i="2"/>
  <c r="K146" i="2"/>
  <c r="I146" i="2"/>
  <c r="H146" i="2"/>
  <c r="G146" i="2"/>
  <c r="AG145" i="2"/>
  <c r="AF145" i="2"/>
  <c r="AE145" i="2"/>
  <c r="M145" i="2"/>
  <c r="L145" i="2"/>
  <c r="K145" i="2"/>
  <c r="I145" i="2"/>
  <c r="H145" i="2"/>
  <c r="G145" i="2"/>
  <c r="AG144" i="2"/>
  <c r="AF144" i="2"/>
  <c r="AE144" i="2"/>
  <c r="M144" i="2"/>
  <c r="L144" i="2"/>
  <c r="K144" i="2"/>
  <c r="I144" i="2"/>
  <c r="H144" i="2"/>
  <c r="G144" i="2"/>
  <c r="AG143" i="2"/>
  <c r="AF143" i="2"/>
  <c r="AE143" i="2"/>
  <c r="M143" i="2"/>
  <c r="L143" i="2"/>
  <c r="K143" i="2"/>
  <c r="I143" i="2"/>
  <c r="H143" i="2"/>
  <c r="G143" i="2"/>
  <c r="AG142" i="2"/>
  <c r="AF142" i="2"/>
  <c r="AE142" i="2"/>
  <c r="M142" i="2"/>
  <c r="L142" i="2"/>
  <c r="K142" i="2"/>
  <c r="I142" i="2"/>
  <c r="H142" i="2"/>
  <c r="G142" i="2"/>
  <c r="AG141" i="2"/>
  <c r="AF141" i="2"/>
  <c r="AE141" i="2"/>
  <c r="M141" i="2"/>
  <c r="L141" i="2"/>
  <c r="K141" i="2"/>
  <c r="I141" i="2"/>
  <c r="H141" i="2"/>
  <c r="G141" i="2"/>
  <c r="AG140" i="2"/>
  <c r="AF140" i="2"/>
  <c r="AE140" i="2"/>
  <c r="M140" i="2"/>
  <c r="L140" i="2"/>
  <c r="K140" i="2"/>
  <c r="I140" i="2"/>
  <c r="H140" i="2"/>
  <c r="G140" i="2"/>
  <c r="AG139" i="2"/>
  <c r="AF139" i="2"/>
  <c r="AE139" i="2"/>
  <c r="M139" i="2"/>
  <c r="L139" i="2"/>
  <c r="K139" i="2"/>
  <c r="I139" i="2"/>
  <c r="H139" i="2"/>
  <c r="G139" i="2"/>
  <c r="AG138" i="2"/>
  <c r="AF138" i="2"/>
  <c r="AE138" i="2"/>
  <c r="M138" i="2"/>
  <c r="L138" i="2"/>
  <c r="K138" i="2"/>
  <c r="I138" i="2"/>
  <c r="H138" i="2"/>
  <c r="G138" i="2"/>
  <c r="AG137" i="2"/>
  <c r="AF137" i="2"/>
  <c r="AE137" i="2"/>
  <c r="M137" i="2"/>
  <c r="L137" i="2"/>
  <c r="K137" i="2"/>
  <c r="I137" i="2"/>
  <c r="H137" i="2"/>
  <c r="G137" i="2"/>
  <c r="AG136" i="2"/>
  <c r="AF136" i="2"/>
  <c r="AE136" i="2"/>
  <c r="M136" i="2"/>
  <c r="L136" i="2"/>
  <c r="K136" i="2"/>
  <c r="I136" i="2"/>
  <c r="H136" i="2"/>
  <c r="G136" i="2"/>
  <c r="AG135" i="2"/>
  <c r="AF135" i="2"/>
  <c r="AE135" i="2"/>
  <c r="M135" i="2"/>
  <c r="L135" i="2"/>
  <c r="K135" i="2"/>
  <c r="I135" i="2"/>
  <c r="H135" i="2"/>
  <c r="G135" i="2"/>
  <c r="AG134" i="2"/>
  <c r="AF134" i="2"/>
  <c r="AE134" i="2"/>
  <c r="M134" i="2"/>
  <c r="L134" i="2"/>
  <c r="K134" i="2"/>
  <c r="I134" i="2"/>
  <c r="H134" i="2"/>
  <c r="G134" i="2"/>
  <c r="AG133" i="2"/>
  <c r="AF133" i="2"/>
  <c r="AE133" i="2"/>
  <c r="M133" i="2"/>
  <c r="L133" i="2"/>
  <c r="K133" i="2"/>
  <c r="I133" i="2"/>
  <c r="H133" i="2"/>
  <c r="G133" i="2"/>
  <c r="AG132" i="2"/>
  <c r="AF132" i="2"/>
  <c r="AE132" i="2"/>
  <c r="M132" i="2"/>
  <c r="L132" i="2"/>
  <c r="K132" i="2"/>
  <c r="I132" i="2"/>
  <c r="H132" i="2"/>
  <c r="G132" i="2"/>
  <c r="AG131" i="2"/>
  <c r="AF131" i="2"/>
  <c r="AE131" i="2"/>
  <c r="M131" i="2"/>
  <c r="L131" i="2"/>
  <c r="K131" i="2"/>
  <c r="I131" i="2"/>
  <c r="H131" i="2"/>
  <c r="G131" i="2"/>
  <c r="AG130" i="2"/>
  <c r="AF130" i="2"/>
  <c r="AE130" i="2"/>
  <c r="M130" i="2"/>
  <c r="L130" i="2"/>
  <c r="K130" i="2"/>
  <c r="I130" i="2"/>
  <c r="H130" i="2"/>
  <c r="G130" i="2"/>
  <c r="AG129" i="2"/>
  <c r="AF129" i="2"/>
  <c r="AE129" i="2"/>
  <c r="M129" i="2"/>
  <c r="L129" i="2"/>
  <c r="K129" i="2"/>
  <c r="I129" i="2"/>
  <c r="H129" i="2"/>
  <c r="G129" i="2"/>
  <c r="AG128" i="2"/>
  <c r="AF128" i="2"/>
  <c r="AE128" i="2"/>
  <c r="M128" i="2"/>
  <c r="L128" i="2"/>
  <c r="K128" i="2"/>
  <c r="I128" i="2"/>
  <c r="H128" i="2"/>
  <c r="G128" i="2"/>
  <c r="AG127" i="2"/>
  <c r="AF127" i="2"/>
  <c r="AE127" i="2"/>
  <c r="M127" i="2"/>
  <c r="L127" i="2"/>
  <c r="K127" i="2"/>
  <c r="I127" i="2"/>
  <c r="H127" i="2"/>
  <c r="G127" i="2"/>
  <c r="AG126" i="2"/>
  <c r="AF126" i="2"/>
  <c r="AE126" i="2"/>
  <c r="M126" i="2"/>
  <c r="L126" i="2"/>
  <c r="K126" i="2"/>
  <c r="I126" i="2"/>
  <c r="H126" i="2"/>
  <c r="G126" i="2"/>
  <c r="AG125" i="2"/>
  <c r="AF125" i="2"/>
  <c r="AE125" i="2"/>
  <c r="M125" i="2"/>
  <c r="L125" i="2"/>
  <c r="K125" i="2"/>
  <c r="I125" i="2"/>
  <c r="H125" i="2"/>
  <c r="G125" i="2"/>
  <c r="AG124" i="2"/>
  <c r="AF124" i="2"/>
  <c r="AE124" i="2"/>
  <c r="M124" i="2"/>
  <c r="L124" i="2"/>
  <c r="K124" i="2"/>
  <c r="I124" i="2"/>
  <c r="H124" i="2"/>
  <c r="G124" i="2"/>
  <c r="AG123" i="2"/>
  <c r="AF123" i="2"/>
  <c r="AE123" i="2"/>
  <c r="M123" i="2"/>
  <c r="L123" i="2"/>
  <c r="K123" i="2"/>
  <c r="I123" i="2"/>
  <c r="H123" i="2"/>
  <c r="G123" i="2"/>
  <c r="AG122" i="2"/>
  <c r="AF122" i="2"/>
  <c r="AE122" i="2"/>
  <c r="M122" i="2"/>
  <c r="L122" i="2"/>
  <c r="K122" i="2"/>
  <c r="I122" i="2"/>
  <c r="H122" i="2"/>
  <c r="G122" i="2"/>
  <c r="AG121" i="2"/>
  <c r="AF121" i="2"/>
  <c r="AE121" i="2"/>
  <c r="M121" i="2"/>
  <c r="L121" i="2"/>
  <c r="K121" i="2"/>
  <c r="I121" i="2"/>
  <c r="H121" i="2"/>
  <c r="G121" i="2"/>
  <c r="AG120" i="2"/>
  <c r="AF120" i="2"/>
  <c r="AE120" i="2"/>
  <c r="M120" i="2"/>
  <c r="L120" i="2"/>
  <c r="K120" i="2"/>
  <c r="I120" i="2"/>
  <c r="H120" i="2"/>
  <c r="G120" i="2"/>
  <c r="AG119" i="2"/>
  <c r="AF119" i="2"/>
  <c r="AE119" i="2"/>
  <c r="M119" i="2"/>
  <c r="L119" i="2"/>
  <c r="K119" i="2"/>
  <c r="I119" i="2"/>
  <c r="H119" i="2"/>
  <c r="G119" i="2"/>
  <c r="AG118" i="2"/>
  <c r="AF118" i="2"/>
  <c r="AE118" i="2"/>
  <c r="M118" i="2"/>
  <c r="L118" i="2"/>
  <c r="K118" i="2"/>
  <c r="I118" i="2"/>
  <c r="H118" i="2"/>
  <c r="G118" i="2"/>
  <c r="AG117" i="2"/>
  <c r="AF117" i="2"/>
  <c r="AE117" i="2"/>
  <c r="M117" i="2"/>
  <c r="L117" i="2"/>
  <c r="K117" i="2"/>
  <c r="I117" i="2"/>
  <c r="H117" i="2"/>
  <c r="G117" i="2"/>
  <c r="AG116" i="2"/>
  <c r="AF116" i="2"/>
  <c r="AE116" i="2"/>
  <c r="M116" i="2"/>
  <c r="L116" i="2"/>
  <c r="K116" i="2"/>
  <c r="I116" i="2"/>
  <c r="H116" i="2"/>
  <c r="G116" i="2"/>
  <c r="AG115" i="2"/>
  <c r="AF115" i="2"/>
  <c r="AE115" i="2"/>
  <c r="M115" i="2"/>
  <c r="L115" i="2"/>
  <c r="K115" i="2"/>
  <c r="I115" i="2"/>
  <c r="H115" i="2"/>
  <c r="G115" i="2"/>
  <c r="AG114" i="2"/>
  <c r="AF114" i="2"/>
  <c r="AE114" i="2"/>
  <c r="M114" i="2"/>
  <c r="L114" i="2"/>
  <c r="K114" i="2"/>
  <c r="I114" i="2"/>
  <c r="H114" i="2"/>
  <c r="G114" i="2"/>
  <c r="AG113" i="2"/>
  <c r="AF113" i="2"/>
  <c r="AE113" i="2"/>
  <c r="M113" i="2"/>
  <c r="L113" i="2"/>
  <c r="K113" i="2"/>
  <c r="I113" i="2"/>
  <c r="H113" i="2"/>
  <c r="G113" i="2"/>
  <c r="AG112" i="2"/>
  <c r="AF112" i="2"/>
  <c r="AE112" i="2"/>
  <c r="M112" i="2"/>
  <c r="L112" i="2"/>
  <c r="K112" i="2"/>
  <c r="I112" i="2"/>
  <c r="H112" i="2"/>
  <c r="G112" i="2"/>
  <c r="AG111" i="2"/>
  <c r="AF111" i="2"/>
  <c r="AE111" i="2"/>
  <c r="M111" i="2"/>
  <c r="L111" i="2"/>
  <c r="K111" i="2"/>
  <c r="I111" i="2"/>
  <c r="H111" i="2"/>
  <c r="G111" i="2"/>
  <c r="AG110" i="2"/>
  <c r="AF110" i="2"/>
  <c r="AE110" i="2"/>
  <c r="M110" i="2"/>
  <c r="L110" i="2"/>
  <c r="K110" i="2"/>
  <c r="I110" i="2"/>
  <c r="H110" i="2"/>
  <c r="G110" i="2"/>
  <c r="AG109" i="2"/>
  <c r="AF109" i="2"/>
  <c r="AE109" i="2"/>
  <c r="M109" i="2"/>
  <c r="L109" i="2"/>
  <c r="K109" i="2"/>
  <c r="I109" i="2"/>
  <c r="H109" i="2"/>
  <c r="G109" i="2"/>
  <c r="AG108" i="2"/>
  <c r="AF108" i="2"/>
  <c r="AE108" i="2"/>
  <c r="M108" i="2"/>
  <c r="L108" i="2"/>
  <c r="K108" i="2"/>
  <c r="I108" i="2"/>
  <c r="H108" i="2"/>
  <c r="G108" i="2"/>
  <c r="AG107" i="2"/>
  <c r="AF107" i="2"/>
  <c r="AE107" i="2"/>
  <c r="M107" i="2"/>
  <c r="L107" i="2"/>
  <c r="K107" i="2"/>
  <c r="I107" i="2"/>
  <c r="H107" i="2"/>
  <c r="G107" i="2"/>
  <c r="AG106" i="2"/>
  <c r="AF106" i="2"/>
  <c r="AE106" i="2"/>
  <c r="M106" i="2"/>
  <c r="L106" i="2"/>
  <c r="K106" i="2"/>
  <c r="I106" i="2"/>
  <c r="H106" i="2"/>
  <c r="G106" i="2"/>
  <c r="AG105" i="2"/>
  <c r="AF105" i="2"/>
  <c r="AE105" i="2"/>
  <c r="M105" i="2"/>
  <c r="L105" i="2"/>
  <c r="K105" i="2"/>
  <c r="I105" i="2"/>
  <c r="H105" i="2"/>
  <c r="G105" i="2"/>
  <c r="AG104" i="2"/>
  <c r="AF104" i="2"/>
  <c r="AE104" i="2"/>
  <c r="M104" i="2"/>
  <c r="L104" i="2"/>
  <c r="K104" i="2"/>
  <c r="I104" i="2"/>
  <c r="H104" i="2"/>
  <c r="G104" i="2"/>
  <c r="AG103" i="2"/>
  <c r="AF103" i="2"/>
  <c r="AE103" i="2"/>
  <c r="M103" i="2"/>
  <c r="L103" i="2"/>
  <c r="K103" i="2"/>
  <c r="I103" i="2"/>
  <c r="H103" i="2"/>
  <c r="G103" i="2"/>
  <c r="AG102" i="2"/>
  <c r="AF102" i="2"/>
  <c r="AE102" i="2"/>
  <c r="M102" i="2"/>
  <c r="L102" i="2"/>
  <c r="K102" i="2"/>
  <c r="I102" i="2"/>
  <c r="H102" i="2"/>
  <c r="G102" i="2"/>
  <c r="AG101" i="2"/>
  <c r="AF101" i="2"/>
  <c r="AE101" i="2"/>
  <c r="M101" i="2"/>
  <c r="L101" i="2"/>
  <c r="K101" i="2"/>
  <c r="I101" i="2"/>
  <c r="H101" i="2"/>
  <c r="G101" i="2"/>
  <c r="AG100" i="2"/>
  <c r="AF100" i="2"/>
  <c r="AE100" i="2"/>
  <c r="M100" i="2"/>
  <c r="L100" i="2"/>
  <c r="K100" i="2"/>
  <c r="I100" i="2"/>
  <c r="H100" i="2"/>
  <c r="G100" i="2"/>
  <c r="AG99" i="2"/>
  <c r="AF99" i="2"/>
  <c r="AE99" i="2"/>
  <c r="M99" i="2"/>
  <c r="L99" i="2"/>
  <c r="K99" i="2"/>
  <c r="I99" i="2"/>
  <c r="H99" i="2"/>
  <c r="G99" i="2"/>
  <c r="AG98" i="2"/>
  <c r="AF98" i="2"/>
  <c r="AE98" i="2"/>
  <c r="M98" i="2"/>
  <c r="L98" i="2"/>
  <c r="K98" i="2"/>
  <c r="I98" i="2"/>
  <c r="H98" i="2"/>
  <c r="G98" i="2"/>
  <c r="AG97" i="2"/>
  <c r="AF97" i="2"/>
  <c r="AE97" i="2"/>
  <c r="M97" i="2"/>
  <c r="L97" i="2"/>
  <c r="K97" i="2"/>
  <c r="I97" i="2"/>
  <c r="H97" i="2"/>
  <c r="G97" i="2"/>
  <c r="AG96" i="2"/>
  <c r="AF96" i="2"/>
  <c r="AE96" i="2"/>
  <c r="M96" i="2"/>
  <c r="L96" i="2"/>
  <c r="K96" i="2"/>
  <c r="I96" i="2"/>
  <c r="H96" i="2"/>
  <c r="G96" i="2"/>
  <c r="AG95" i="2"/>
  <c r="AF95" i="2"/>
  <c r="AE95" i="2"/>
  <c r="M95" i="2"/>
  <c r="L95" i="2"/>
  <c r="K95" i="2"/>
  <c r="I95" i="2"/>
  <c r="H95" i="2"/>
  <c r="G95" i="2"/>
  <c r="AG94" i="2"/>
  <c r="AF94" i="2"/>
  <c r="AE94" i="2"/>
  <c r="M94" i="2"/>
  <c r="L94" i="2"/>
  <c r="K94" i="2"/>
  <c r="I94" i="2"/>
  <c r="H94" i="2"/>
  <c r="G94" i="2"/>
  <c r="AG93" i="2"/>
  <c r="AF93" i="2"/>
  <c r="AE93" i="2"/>
  <c r="M93" i="2"/>
  <c r="L93" i="2"/>
  <c r="K93" i="2"/>
  <c r="I93" i="2"/>
  <c r="H93" i="2"/>
  <c r="G93" i="2"/>
  <c r="AG92" i="2"/>
  <c r="AF92" i="2"/>
  <c r="AE92" i="2"/>
  <c r="M92" i="2"/>
  <c r="L92" i="2"/>
  <c r="K92" i="2"/>
  <c r="I92" i="2"/>
  <c r="H92" i="2"/>
  <c r="G92" i="2"/>
  <c r="AG91" i="2"/>
  <c r="AF91" i="2"/>
  <c r="AE91" i="2"/>
  <c r="M91" i="2"/>
  <c r="L91" i="2"/>
  <c r="K91" i="2"/>
  <c r="I91" i="2"/>
  <c r="H91" i="2"/>
  <c r="G91" i="2"/>
  <c r="AG90" i="2"/>
  <c r="AF90" i="2"/>
  <c r="AE90" i="2"/>
  <c r="M90" i="2"/>
  <c r="L90" i="2"/>
  <c r="K90" i="2"/>
  <c r="I90" i="2"/>
  <c r="H90" i="2"/>
  <c r="G90" i="2"/>
  <c r="AG89" i="2"/>
  <c r="AF89" i="2"/>
  <c r="AE89" i="2"/>
  <c r="M89" i="2"/>
  <c r="L89" i="2"/>
  <c r="K89" i="2"/>
  <c r="I89" i="2"/>
  <c r="H89" i="2"/>
  <c r="G89" i="2"/>
  <c r="AG88" i="2"/>
  <c r="AF88" i="2"/>
  <c r="AE88" i="2"/>
  <c r="M88" i="2"/>
  <c r="L88" i="2"/>
  <c r="K88" i="2"/>
  <c r="I88" i="2"/>
  <c r="H88" i="2"/>
  <c r="G88" i="2"/>
  <c r="AG87" i="2"/>
  <c r="AF87" i="2"/>
  <c r="AE87" i="2"/>
  <c r="M87" i="2"/>
  <c r="L87" i="2"/>
  <c r="K87" i="2"/>
  <c r="I87" i="2"/>
  <c r="H87" i="2"/>
  <c r="G87" i="2"/>
  <c r="AG86" i="2"/>
  <c r="AF86" i="2"/>
  <c r="AE86" i="2"/>
  <c r="M86" i="2"/>
  <c r="L86" i="2"/>
  <c r="K86" i="2"/>
  <c r="I86" i="2"/>
  <c r="H86" i="2"/>
  <c r="G86" i="2"/>
  <c r="AG85" i="2"/>
  <c r="AF85" i="2"/>
  <c r="AE85" i="2"/>
  <c r="M85" i="2"/>
  <c r="L85" i="2"/>
  <c r="K85" i="2"/>
  <c r="I85" i="2"/>
  <c r="H85" i="2"/>
  <c r="G85" i="2"/>
  <c r="AG84" i="2"/>
  <c r="AF84" i="2"/>
  <c r="AE84" i="2"/>
  <c r="M84" i="2"/>
  <c r="L84" i="2"/>
  <c r="K84" i="2"/>
  <c r="I84" i="2"/>
  <c r="H84" i="2"/>
  <c r="G84" i="2"/>
  <c r="AG83" i="2"/>
  <c r="AF83" i="2"/>
  <c r="AE83" i="2"/>
  <c r="M83" i="2"/>
  <c r="L83" i="2"/>
  <c r="K83" i="2"/>
  <c r="I83" i="2"/>
  <c r="H83" i="2"/>
  <c r="G83" i="2"/>
  <c r="AG82" i="2"/>
  <c r="AF82" i="2"/>
  <c r="AE82" i="2"/>
  <c r="M82" i="2"/>
  <c r="L82" i="2"/>
  <c r="K82" i="2"/>
  <c r="I82" i="2"/>
  <c r="H82" i="2"/>
  <c r="G82" i="2"/>
  <c r="AG81" i="2"/>
  <c r="AF81" i="2"/>
  <c r="AE81" i="2"/>
  <c r="M81" i="2"/>
  <c r="L81" i="2"/>
  <c r="K81" i="2"/>
  <c r="I81" i="2"/>
  <c r="H81" i="2"/>
  <c r="G81" i="2"/>
  <c r="AG80" i="2"/>
  <c r="AF80" i="2"/>
  <c r="AE80" i="2"/>
  <c r="M80" i="2"/>
  <c r="L80" i="2"/>
  <c r="K80" i="2"/>
  <c r="I80" i="2"/>
  <c r="H80" i="2"/>
  <c r="G80" i="2"/>
  <c r="AG79" i="2"/>
  <c r="AF79" i="2"/>
  <c r="AE79" i="2"/>
  <c r="M79" i="2"/>
  <c r="L79" i="2"/>
  <c r="K79" i="2"/>
  <c r="I79" i="2"/>
  <c r="H79" i="2"/>
  <c r="G79" i="2"/>
  <c r="AG78" i="2"/>
  <c r="AF78" i="2"/>
  <c r="AE78" i="2"/>
  <c r="M78" i="2"/>
  <c r="L78" i="2"/>
  <c r="K78" i="2"/>
  <c r="I78" i="2"/>
  <c r="H78" i="2"/>
  <c r="G78" i="2"/>
  <c r="AG77" i="2"/>
  <c r="AF77" i="2"/>
  <c r="AE77" i="2"/>
  <c r="M77" i="2"/>
  <c r="L77" i="2"/>
  <c r="K77" i="2"/>
  <c r="I77" i="2"/>
  <c r="H77" i="2"/>
  <c r="G77" i="2"/>
  <c r="AG76" i="2"/>
  <c r="AF76" i="2"/>
  <c r="AE76" i="2"/>
  <c r="M76" i="2"/>
  <c r="L76" i="2"/>
  <c r="K76" i="2"/>
  <c r="I76" i="2"/>
  <c r="H76" i="2"/>
  <c r="G76" i="2"/>
  <c r="AG75" i="2"/>
  <c r="AF75" i="2"/>
  <c r="AE75" i="2"/>
  <c r="M75" i="2"/>
  <c r="L75" i="2"/>
  <c r="K75" i="2"/>
  <c r="I75" i="2"/>
  <c r="H75" i="2"/>
  <c r="G75" i="2"/>
  <c r="AG74" i="2"/>
  <c r="AF74" i="2"/>
  <c r="AE74" i="2"/>
  <c r="M74" i="2"/>
  <c r="L74" i="2"/>
  <c r="K74" i="2"/>
  <c r="I74" i="2"/>
  <c r="H74" i="2"/>
  <c r="G74" i="2"/>
  <c r="AG73" i="2"/>
  <c r="AF73" i="2"/>
  <c r="AE73" i="2"/>
  <c r="M73" i="2"/>
  <c r="L73" i="2"/>
  <c r="K73" i="2"/>
  <c r="I73" i="2"/>
  <c r="H73" i="2"/>
  <c r="G73" i="2"/>
  <c r="AG72" i="2"/>
  <c r="AF72" i="2"/>
  <c r="AE72" i="2"/>
  <c r="M72" i="2"/>
  <c r="L72" i="2"/>
  <c r="K72" i="2"/>
  <c r="I72" i="2"/>
  <c r="H72" i="2"/>
  <c r="G72" i="2"/>
  <c r="AG71" i="2"/>
  <c r="AF71" i="2"/>
  <c r="AE71" i="2"/>
  <c r="M71" i="2"/>
  <c r="L71" i="2"/>
  <c r="K71" i="2"/>
  <c r="I71" i="2"/>
  <c r="H71" i="2"/>
  <c r="G71" i="2"/>
  <c r="AG70" i="2"/>
  <c r="AF70" i="2"/>
  <c r="AE70" i="2"/>
  <c r="M70" i="2"/>
  <c r="L70" i="2"/>
  <c r="K70" i="2"/>
  <c r="I70" i="2"/>
  <c r="H70" i="2"/>
  <c r="G70" i="2"/>
  <c r="AG69" i="2"/>
  <c r="AF69" i="2"/>
  <c r="AE69" i="2"/>
  <c r="M69" i="2"/>
  <c r="L69" i="2"/>
  <c r="K69" i="2"/>
  <c r="I69" i="2"/>
  <c r="H69" i="2"/>
  <c r="G69" i="2"/>
  <c r="AG68" i="2"/>
  <c r="AF68" i="2"/>
  <c r="AE68" i="2"/>
  <c r="M68" i="2"/>
  <c r="L68" i="2"/>
  <c r="K68" i="2"/>
  <c r="I68" i="2"/>
  <c r="H68" i="2"/>
  <c r="G68" i="2"/>
  <c r="AG67" i="2"/>
  <c r="AF67" i="2"/>
  <c r="AE67" i="2"/>
  <c r="M67" i="2"/>
  <c r="L67" i="2"/>
  <c r="K67" i="2"/>
  <c r="I67" i="2"/>
  <c r="H67" i="2"/>
  <c r="G67" i="2"/>
  <c r="AG66" i="2"/>
  <c r="AF66" i="2"/>
  <c r="AE66" i="2"/>
  <c r="M66" i="2"/>
  <c r="L66" i="2"/>
  <c r="K66" i="2"/>
  <c r="I66" i="2"/>
  <c r="H66" i="2"/>
  <c r="G66" i="2"/>
  <c r="AG65" i="2"/>
  <c r="AF65" i="2"/>
  <c r="AE65" i="2"/>
  <c r="M65" i="2"/>
  <c r="L65" i="2"/>
  <c r="K65" i="2"/>
  <c r="I65" i="2"/>
  <c r="H65" i="2"/>
  <c r="G65" i="2"/>
  <c r="AG64" i="2"/>
  <c r="AF64" i="2"/>
  <c r="AE64" i="2"/>
  <c r="M64" i="2"/>
  <c r="L64" i="2"/>
  <c r="K64" i="2"/>
  <c r="I64" i="2"/>
  <c r="H64" i="2"/>
  <c r="G64" i="2"/>
  <c r="AG63" i="2"/>
  <c r="AF63" i="2"/>
  <c r="AE63" i="2"/>
  <c r="M63" i="2"/>
  <c r="L63" i="2"/>
  <c r="K63" i="2"/>
  <c r="I63" i="2"/>
  <c r="H63" i="2"/>
  <c r="G63" i="2"/>
  <c r="AG62" i="2"/>
  <c r="AF62" i="2"/>
  <c r="AE62" i="2"/>
  <c r="M62" i="2"/>
  <c r="L62" i="2"/>
  <c r="K62" i="2"/>
  <c r="I62" i="2"/>
  <c r="H62" i="2"/>
  <c r="G62" i="2"/>
  <c r="AG61" i="2"/>
  <c r="AF61" i="2"/>
  <c r="AE61" i="2"/>
  <c r="M61" i="2"/>
  <c r="L61" i="2"/>
  <c r="K61" i="2"/>
  <c r="I61" i="2"/>
  <c r="H61" i="2"/>
  <c r="G61" i="2"/>
  <c r="AG60" i="2"/>
  <c r="AF60" i="2"/>
  <c r="AE60" i="2"/>
  <c r="M60" i="2"/>
  <c r="L60" i="2"/>
  <c r="K60" i="2"/>
  <c r="I60" i="2"/>
  <c r="H60" i="2"/>
  <c r="G60" i="2"/>
  <c r="AG59" i="2"/>
  <c r="AF59" i="2"/>
  <c r="AE59" i="2"/>
  <c r="M59" i="2"/>
  <c r="L59" i="2"/>
  <c r="K59" i="2"/>
  <c r="I59" i="2"/>
  <c r="H59" i="2"/>
  <c r="G59" i="2"/>
  <c r="AG58" i="2"/>
  <c r="AF58" i="2"/>
  <c r="AE58" i="2"/>
  <c r="M58" i="2"/>
  <c r="L58" i="2"/>
  <c r="K58" i="2"/>
  <c r="I58" i="2"/>
  <c r="H58" i="2"/>
  <c r="G58" i="2"/>
  <c r="AG57" i="2"/>
  <c r="AF57" i="2"/>
  <c r="AE57" i="2"/>
  <c r="M57" i="2"/>
  <c r="L57" i="2"/>
  <c r="K57" i="2"/>
  <c r="I57" i="2"/>
  <c r="H57" i="2"/>
  <c r="G57" i="2"/>
  <c r="AG56" i="2"/>
  <c r="AF56" i="2"/>
  <c r="AE56" i="2"/>
  <c r="M56" i="2"/>
  <c r="L56" i="2"/>
  <c r="K56" i="2"/>
  <c r="I56" i="2"/>
  <c r="H56" i="2"/>
  <c r="G56" i="2"/>
  <c r="AG55" i="2"/>
  <c r="AF55" i="2"/>
  <c r="AE55" i="2"/>
  <c r="M55" i="2"/>
  <c r="L55" i="2"/>
  <c r="K55" i="2"/>
  <c r="I55" i="2"/>
  <c r="H55" i="2"/>
  <c r="G55" i="2"/>
  <c r="AG54" i="2"/>
  <c r="AF54" i="2"/>
  <c r="AE54" i="2"/>
  <c r="M54" i="2"/>
  <c r="L54" i="2"/>
  <c r="K54" i="2"/>
  <c r="I54" i="2"/>
  <c r="H54" i="2"/>
  <c r="G54" i="2"/>
  <c r="AG53" i="2"/>
  <c r="AF53" i="2"/>
  <c r="AE53" i="2"/>
  <c r="M53" i="2"/>
  <c r="L53" i="2"/>
  <c r="K53" i="2"/>
  <c r="I53" i="2"/>
  <c r="H53" i="2"/>
  <c r="G53" i="2"/>
  <c r="AG52" i="2"/>
  <c r="AF52" i="2"/>
  <c r="AE52" i="2"/>
  <c r="M52" i="2"/>
  <c r="L52" i="2"/>
  <c r="K52" i="2"/>
  <c r="I52" i="2"/>
  <c r="H52" i="2"/>
  <c r="G52" i="2"/>
  <c r="AG51" i="2"/>
  <c r="AF51" i="2"/>
  <c r="AE51" i="2"/>
  <c r="M51" i="2"/>
  <c r="L51" i="2"/>
  <c r="K51" i="2"/>
  <c r="I51" i="2"/>
  <c r="H51" i="2"/>
  <c r="G51" i="2"/>
  <c r="AG50" i="2"/>
  <c r="AF50" i="2"/>
  <c r="AE50" i="2"/>
  <c r="M50" i="2"/>
  <c r="L50" i="2"/>
  <c r="K50" i="2"/>
  <c r="I50" i="2"/>
  <c r="H50" i="2"/>
  <c r="G50" i="2"/>
  <c r="AG49" i="2"/>
  <c r="AF49" i="2"/>
  <c r="AE49" i="2"/>
  <c r="M49" i="2"/>
  <c r="L49" i="2"/>
  <c r="K49" i="2"/>
  <c r="I49" i="2"/>
  <c r="H49" i="2"/>
  <c r="G49" i="2"/>
  <c r="AG48" i="2"/>
  <c r="AF48" i="2"/>
  <c r="AE48" i="2"/>
  <c r="M48" i="2"/>
  <c r="L48" i="2"/>
  <c r="K48" i="2"/>
  <c r="I48" i="2"/>
  <c r="H48" i="2"/>
  <c r="G48" i="2"/>
  <c r="AG47" i="2"/>
  <c r="AF47" i="2"/>
  <c r="AE47" i="2"/>
  <c r="M47" i="2"/>
  <c r="L47" i="2"/>
  <c r="K47" i="2"/>
  <c r="I47" i="2"/>
  <c r="H47" i="2"/>
  <c r="G47" i="2"/>
  <c r="AG46" i="2"/>
  <c r="AF46" i="2"/>
  <c r="AE46" i="2"/>
  <c r="M46" i="2"/>
  <c r="L46" i="2"/>
  <c r="K46" i="2"/>
  <c r="I46" i="2"/>
  <c r="H46" i="2"/>
  <c r="G46" i="2"/>
  <c r="AG45" i="2"/>
  <c r="AF45" i="2"/>
  <c r="AE45" i="2"/>
  <c r="M45" i="2"/>
  <c r="L45" i="2"/>
  <c r="K45" i="2"/>
  <c r="I45" i="2"/>
  <c r="H45" i="2"/>
  <c r="G45" i="2"/>
  <c r="AG44" i="2"/>
  <c r="AF44" i="2"/>
  <c r="AE44" i="2"/>
  <c r="M44" i="2"/>
  <c r="L44" i="2"/>
  <c r="K44" i="2"/>
  <c r="I44" i="2"/>
  <c r="H44" i="2"/>
  <c r="G44" i="2"/>
  <c r="AG43" i="2"/>
  <c r="AF43" i="2"/>
  <c r="AE43" i="2"/>
  <c r="M43" i="2"/>
  <c r="L43" i="2"/>
  <c r="K43" i="2"/>
  <c r="I43" i="2"/>
  <c r="H43" i="2"/>
  <c r="G43" i="2"/>
  <c r="AG42" i="2"/>
  <c r="AF42" i="2"/>
  <c r="AE42" i="2"/>
  <c r="M42" i="2"/>
  <c r="L42" i="2"/>
  <c r="K42" i="2"/>
  <c r="I42" i="2"/>
  <c r="H42" i="2"/>
  <c r="G42" i="2"/>
  <c r="AG41" i="2"/>
  <c r="AF41" i="2"/>
  <c r="AE41" i="2"/>
  <c r="M41" i="2"/>
  <c r="L41" i="2"/>
  <c r="K41" i="2"/>
  <c r="I41" i="2"/>
  <c r="H41" i="2"/>
  <c r="G41" i="2"/>
  <c r="AG40" i="2"/>
  <c r="AF40" i="2"/>
  <c r="AE40" i="2"/>
  <c r="M40" i="2"/>
  <c r="L40" i="2"/>
  <c r="K40" i="2"/>
  <c r="I40" i="2"/>
  <c r="H40" i="2"/>
  <c r="G40" i="2"/>
  <c r="AG39" i="2"/>
  <c r="AF39" i="2"/>
  <c r="AE39" i="2"/>
  <c r="M39" i="2"/>
  <c r="L39" i="2"/>
  <c r="K39" i="2"/>
  <c r="I39" i="2"/>
  <c r="H39" i="2"/>
  <c r="G39" i="2"/>
  <c r="AG38" i="2"/>
  <c r="AF38" i="2"/>
  <c r="AE38" i="2"/>
  <c r="M38" i="2"/>
  <c r="L38" i="2"/>
  <c r="K38" i="2"/>
  <c r="I38" i="2"/>
  <c r="H38" i="2"/>
  <c r="G38" i="2"/>
  <c r="AG37" i="2"/>
  <c r="AF37" i="2"/>
  <c r="AE37" i="2"/>
  <c r="M37" i="2"/>
  <c r="L37" i="2"/>
  <c r="K37" i="2"/>
  <c r="I37" i="2"/>
  <c r="H37" i="2"/>
  <c r="G37" i="2"/>
  <c r="AG36" i="2"/>
  <c r="AF36" i="2"/>
  <c r="AE36" i="2"/>
  <c r="M36" i="2"/>
  <c r="L36" i="2"/>
  <c r="K36" i="2"/>
  <c r="I36" i="2"/>
  <c r="H36" i="2"/>
  <c r="G36" i="2"/>
  <c r="AG35" i="2"/>
  <c r="AF35" i="2"/>
  <c r="AE35" i="2"/>
  <c r="M35" i="2"/>
  <c r="L35" i="2"/>
  <c r="K35" i="2"/>
  <c r="I35" i="2"/>
  <c r="H35" i="2"/>
  <c r="G35" i="2"/>
  <c r="AG34" i="2"/>
  <c r="AF34" i="2"/>
  <c r="AE34" i="2"/>
  <c r="M34" i="2"/>
  <c r="L34" i="2"/>
  <c r="K34" i="2"/>
  <c r="I34" i="2"/>
  <c r="H34" i="2"/>
  <c r="G34" i="2"/>
  <c r="AG33" i="2"/>
  <c r="AF33" i="2"/>
  <c r="AE33" i="2"/>
  <c r="M33" i="2"/>
  <c r="L33" i="2"/>
  <c r="K33" i="2"/>
  <c r="I33" i="2"/>
  <c r="H33" i="2"/>
  <c r="G33" i="2"/>
  <c r="AG32" i="2"/>
  <c r="AF32" i="2"/>
  <c r="AE32" i="2"/>
  <c r="M32" i="2"/>
  <c r="L32" i="2"/>
  <c r="K32" i="2"/>
  <c r="I32" i="2"/>
  <c r="H32" i="2"/>
  <c r="G32" i="2"/>
  <c r="AG31" i="2"/>
  <c r="AF31" i="2"/>
  <c r="AE31" i="2"/>
  <c r="M31" i="2"/>
  <c r="L31" i="2"/>
  <c r="K31" i="2"/>
  <c r="I31" i="2"/>
  <c r="H31" i="2"/>
  <c r="G31" i="2"/>
  <c r="AG30" i="2"/>
  <c r="AF30" i="2"/>
  <c r="AE30" i="2"/>
  <c r="M30" i="2"/>
  <c r="L30" i="2"/>
  <c r="K30" i="2"/>
  <c r="I30" i="2"/>
  <c r="H30" i="2"/>
  <c r="G30" i="2"/>
  <c r="AG29" i="2"/>
  <c r="AF29" i="2"/>
  <c r="AE29" i="2"/>
  <c r="M29" i="2"/>
  <c r="L29" i="2"/>
  <c r="K29" i="2"/>
  <c r="I29" i="2"/>
  <c r="H29" i="2"/>
  <c r="G29" i="2"/>
  <c r="AG28" i="2"/>
  <c r="AF28" i="2"/>
  <c r="AE28" i="2"/>
  <c r="M28" i="2"/>
  <c r="L28" i="2"/>
  <c r="K28" i="2"/>
  <c r="I28" i="2"/>
  <c r="H28" i="2"/>
  <c r="G28" i="2"/>
  <c r="AG27" i="2"/>
  <c r="AF27" i="2"/>
  <c r="AE27" i="2"/>
  <c r="M27" i="2"/>
  <c r="L27" i="2"/>
  <c r="K27" i="2"/>
  <c r="I27" i="2"/>
  <c r="H27" i="2"/>
  <c r="G27" i="2"/>
  <c r="AG26" i="2"/>
  <c r="AF26" i="2"/>
  <c r="AE26" i="2"/>
  <c r="M26" i="2"/>
  <c r="L26" i="2"/>
  <c r="K26" i="2"/>
  <c r="I26" i="2"/>
  <c r="H26" i="2"/>
  <c r="G26" i="2"/>
  <c r="AG25" i="2"/>
  <c r="AF25" i="2"/>
  <c r="AE25" i="2"/>
  <c r="M25" i="2"/>
  <c r="L25" i="2"/>
  <c r="K25" i="2"/>
  <c r="I25" i="2"/>
  <c r="H25" i="2"/>
  <c r="G25" i="2"/>
  <c r="AG24" i="2"/>
  <c r="AF24" i="2"/>
  <c r="AE24" i="2"/>
  <c r="M24" i="2"/>
  <c r="L24" i="2"/>
  <c r="K24" i="2"/>
  <c r="I24" i="2"/>
  <c r="H24" i="2"/>
  <c r="G24" i="2"/>
  <c r="AG23" i="2"/>
  <c r="AF23" i="2"/>
  <c r="AE23" i="2"/>
  <c r="M23" i="2"/>
  <c r="L23" i="2"/>
  <c r="K23" i="2"/>
  <c r="I23" i="2"/>
  <c r="H23" i="2"/>
  <c r="G23" i="2"/>
  <c r="AG22" i="2"/>
  <c r="AF22" i="2"/>
  <c r="AE22" i="2"/>
  <c r="M22" i="2"/>
  <c r="L22" i="2"/>
  <c r="K22" i="2"/>
  <c r="I22" i="2"/>
  <c r="H22" i="2"/>
  <c r="G22" i="2"/>
  <c r="AG21" i="2"/>
  <c r="AF21" i="2"/>
  <c r="AE21" i="2"/>
  <c r="M21" i="2"/>
  <c r="L21" i="2"/>
  <c r="K21" i="2"/>
  <c r="I21" i="2"/>
  <c r="H21" i="2"/>
  <c r="G21" i="2"/>
  <c r="AG20" i="2"/>
  <c r="AF20" i="2"/>
  <c r="AE20" i="2"/>
  <c r="M20" i="2"/>
  <c r="L20" i="2"/>
  <c r="K20" i="2"/>
  <c r="I20" i="2"/>
  <c r="H20" i="2"/>
  <c r="G20" i="2"/>
  <c r="AG19" i="2"/>
  <c r="AF19" i="2"/>
  <c r="AE19" i="2"/>
  <c r="M19" i="2"/>
  <c r="L19" i="2"/>
  <c r="K19" i="2"/>
  <c r="I19" i="2"/>
  <c r="H19" i="2"/>
  <c r="G19" i="2"/>
  <c r="AG18" i="2"/>
  <c r="AF18" i="2"/>
  <c r="AE18" i="2"/>
  <c r="M18" i="2"/>
  <c r="L18" i="2"/>
  <c r="K18" i="2"/>
  <c r="I18" i="2"/>
  <c r="H18" i="2"/>
  <c r="G18" i="2"/>
  <c r="AG17" i="2"/>
  <c r="AF17" i="2"/>
  <c r="AE17" i="2"/>
  <c r="M17" i="2"/>
  <c r="L17" i="2"/>
  <c r="K17" i="2"/>
  <c r="I17" i="2"/>
  <c r="H17" i="2"/>
  <c r="G17" i="2"/>
  <c r="AG16" i="2"/>
  <c r="AF16" i="2"/>
  <c r="AE16" i="2"/>
  <c r="M16" i="2"/>
  <c r="L16" i="2"/>
  <c r="K16" i="2"/>
  <c r="I16" i="2"/>
  <c r="H16" i="2"/>
  <c r="G16" i="2"/>
  <c r="AG15" i="2"/>
  <c r="AF15" i="2"/>
  <c r="AE15" i="2"/>
  <c r="M15" i="2"/>
  <c r="L15" i="2"/>
  <c r="K15" i="2"/>
  <c r="I15" i="2"/>
  <c r="H15" i="2"/>
  <c r="G15" i="2"/>
  <c r="AG14" i="2"/>
  <c r="AF14" i="2"/>
  <c r="AE14" i="2"/>
  <c r="M14" i="2"/>
  <c r="L14" i="2"/>
  <c r="K14" i="2"/>
  <c r="I14" i="2"/>
  <c r="H14" i="2"/>
  <c r="G14" i="2"/>
  <c r="AG13" i="2"/>
  <c r="AF13" i="2"/>
  <c r="AE13" i="2"/>
  <c r="M13" i="2"/>
  <c r="L13" i="2"/>
  <c r="K13" i="2"/>
  <c r="I13" i="2"/>
  <c r="H13" i="2"/>
  <c r="G13" i="2"/>
  <c r="AG12" i="2"/>
  <c r="AF12" i="2"/>
  <c r="AE12" i="2"/>
  <c r="M12" i="2"/>
  <c r="L12" i="2"/>
  <c r="K12" i="2"/>
  <c r="I12" i="2"/>
  <c r="H12" i="2"/>
  <c r="G12" i="2"/>
  <c r="AG11" i="2"/>
  <c r="AF11" i="2"/>
  <c r="AE11" i="2"/>
  <c r="M11" i="2"/>
  <c r="L11" i="2"/>
  <c r="K11" i="2"/>
  <c r="I11" i="2"/>
  <c r="H11" i="2"/>
  <c r="G11" i="2"/>
  <c r="AG10" i="2"/>
  <c r="AF10" i="2"/>
  <c r="AE10" i="2"/>
  <c r="M10" i="2"/>
  <c r="L10" i="2"/>
  <c r="K10" i="2"/>
  <c r="I10" i="2"/>
  <c r="H10" i="2"/>
  <c r="G10" i="2"/>
  <c r="AG9" i="2"/>
  <c r="AF9" i="2"/>
  <c r="AE9" i="2"/>
  <c r="M9" i="2"/>
  <c r="L9" i="2"/>
  <c r="K9" i="2"/>
  <c r="I9" i="2"/>
  <c r="H9" i="2"/>
  <c r="G9" i="2"/>
  <c r="AG8" i="2"/>
  <c r="AF8" i="2"/>
  <c r="AE8" i="2"/>
  <c r="M8" i="2"/>
  <c r="L8" i="2"/>
  <c r="K8" i="2"/>
  <c r="I8" i="2"/>
  <c r="H8" i="2"/>
  <c r="G8" i="2"/>
  <c r="AG7" i="2"/>
  <c r="AF7" i="2"/>
  <c r="AE7" i="2"/>
  <c r="M7" i="2"/>
  <c r="L7" i="2"/>
  <c r="K7" i="2"/>
  <c r="I7" i="2"/>
  <c r="H7" i="2"/>
  <c r="G7" i="2"/>
  <c r="AG6" i="2"/>
  <c r="AF6" i="2"/>
  <c r="AE6" i="2"/>
  <c r="M6" i="2"/>
  <c r="L6" i="2"/>
  <c r="K6" i="2"/>
  <c r="I6" i="2"/>
  <c r="H6" i="2"/>
  <c r="G6" i="2"/>
  <c r="AG5" i="2"/>
  <c r="AF5" i="2"/>
  <c r="AE5" i="2"/>
  <c r="M5" i="2"/>
  <c r="L5" i="2"/>
  <c r="K5" i="2"/>
  <c r="I5" i="2"/>
  <c r="H5" i="2"/>
  <c r="G5" i="2"/>
  <c r="AG4" i="2"/>
  <c r="AF4" i="2"/>
  <c r="AE4" i="2"/>
  <c r="M4" i="2"/>
  <c r="L4" i="2"/>
  <c r="K4" i="2"/>
  <c r="I4" i="2"/>
  <c r="H4" i="2"/>
  <c r="G4" i="2"/>
  <c r="AA4" i="2"/>
  <c r="W4" i="2"/>
  <c r="S4" i="2"/>
  <c r="O4" i="2"/>
  <c r="R16" i="2" l="1"/>
  <c r="R17" i="2"/>
  <c r="R28" i="2"/>
  <c r="R29" i="2"/>
  <c r="R40" i="2"/>
  <c r="R41" i="2"/>
  <c r="R52" i="2"/>
  <c r="R53" i="2"/>
  <c r="R64" i="2"/>
  <c r="R65" i="2"/>
  <c r="R76" i="2"/>
  <c r="R77" i="2"/>
  <c r="R88" i="2"/>
  <c r="R89" i="2"/>
  <c r="R100" i="2"/>
  <c r="R101" i="2"/>
  <c r="V28" i="2"/>
  <c r="V41" i="2"/>
  <c r="V52" i="2"/>
  <c r="V65" i="2"/>
  <c r="V76" i="2"/>
  <c r="V89" i="2"/>
  <c r="V100" i="2"/>
  <c r="V112" i="2"/>
  <c r="V124" i="2"/>
  <c r="V125" i="2"/>
  <c r="V136" i="2"/>
  <c r="V148" i="2"/>
  <c r="V149" i="2"/>
  <c r="V160" i="2"/>
  <c r="V161" i="2"/>
  <c r="V172" i="2"/>
  <c r="V184" i="2"/>
  <c r="V185" i="2"/>
  <c r="V196" i="2"/>
  <c r="V197" i="2"/>
  <c r="V208" i="2"/>
  <c r="V209" i="2"/>
  <c r="V220" i="2"/>
  <c r="V221" i="2"/>
  <c r="V232" i="2"/>
  <c r="V233" i="2"/>
  <c r="V244" i="2"/>
  <c r="V245" i="2"/>
  <c r="V256" i="2"/>
  <c r="V257" i="2"/>
  <c r="V268" i="2"/>
  <c r="V269" i="2"/>
  <c r="V280" i="2"/>
  <c r="V281" i="2"/>
  <c r="V16" i="2"/>
  <c r="V17" i="2"/>
  <c r="V29" i="2"/>
  <c r="V40" i="2"/>
  <c r="V53" i="2"/>
  <c r="V64" i="2"/>
  <c r="V77" i="2"/>
  <c r="V88" i="2"/>
  <c r="V101" i="2"/>
  <c r="Z16" i="2"/>
  <c r="Z17" i="2"/>
  <c r="AD16" i="2"/>
  <c r="AD17" i="2"/>
  <c r="AD28" i="2"/>
  <c r="AD29" i="2"/>
  <c r="AD40" i="2"/>
  <c r="AD41" i="2"/>
  <c r="AD52" i="2"/>
  <c r="AD53" i="2"/>
  <c r="AD64" i="2"/>
  <c r="AD65" i="2"/>
  <c r="AD76" i="2"/>
  <c r="AD77" i="2"/>
  <c r="AD88" i="2"/>
  <c r="AD89" i="2"/>
  <c r="AD100" i="2"/>
  <c r="AD101" i="2"/>
  <c r="AD112" i="2"/>
  <c r="AD113" i="2"/>
  <c r="AD124" i="2"/>
  <c r="AD125" i="2"/>
  <c r="AD136" i="2"/>
  <c r="AD148" i="2"/>
  <c r="AD149" i="2"/>
  <c r="AD160" i="2"/>
  <c r="AD161" i="2"/>
  <c r="AD172" i="2"/>
  <c r="AD184" i="2"/>
  <c r="AD185" i="2"/>
  <c r="AD196" i="2"/>
  <c r="AD197" i="2"/>
  <c r="AD208" i="2"/>
  <c r="AD209" i="2"/>
  <c r="AD220" i="2"/>
  <c r="AD221" i="2"/>
  <c r="AD232" i="2"/>
  <c r="AD233" i="2"/>
  <c r="AD244" i="2"/>
  <c r="AD245" i="2"/>
  <c r="R112" i="2"/>
  <c r="R113" i="2"/>
  <c r="R124" i="2"/>
  <c r="R125" i="2"/>
  <c r="R136" i="2"/>
  <c r="R137" i="2"/>
  <c r="R148" i="2"/>
  <c r="R149" i="2"/>
  <c r="R160" i="2"/>
  <c r="R161" i="2"/>
  <c r="R172" i="2"/>
  <c r="R173" i="2"/>
  <c r="R184" i="2"/>
  <c r="R185" i="2"/>
  <c r="R197" i="2"/>
  <c r="R208" i="2"/>
  <c r="R209" i="2"/>
  <c r="R220" i="2"/>
  <c r="R221" i="2"/>
  <c r="R232" i="2"/>
  <c r="R233" i="2"/>
  <c r="R244" i="2"/>
  <c r="R245" i="2"/>
  <c r="R256" i="2"/>
  <c r="R257" i="2"/>
  <c r="R268" i="2"/>
  <c r="R269" i="2"/>
  <c r="R280" i="2"/>
  <c r="R281" i="2"/>
  <c r="R292" i="2"/>
  <c r="R293" i="2"/>
  <c r="R304" i="2"/>
  <c r="R305" i="2"/>
  <c r="R316" i="2"/>
  <c r="R317" i="2"/>
  <c r="R328" i="2"/>
  <c r="R329" i="2"/>
  <c r="R340" i="2"/>
  <c r="R341" i="2"/>
  <c r="R352" i="2"/>
  <c r="R353" i="2"/>
  <c r="R364" i="2"/>
  <c r="R365" i="2"/>
  <c r="R376" i="2"/>
  <c r="R388" i="2"/>
  <c r="R389" i="2"/>
  <c r="R400" i="2"/>
  <c r="R401" i="2"/>
  <c r="R412" i="2"/>
  <c r="R413" i="2"/>
  <c r="R424" i="2"/>
  <c r="R425" i="2"/>
  <c r="R436" i="2"/>
  <c r="R437" i="2"/>
  <c r="R448" i="2"/>
  <c r="R449" i="2"/>
  <c r="R460" i="2"/>
  <c r="R461" i="2"/>
  <c r="R472" i="2"/>
  <c r="R473" i="2"/>
  <c r="R485" i="2"/>
  <c r="R496" i="2"/>
  <c r="R497" i="2"/>
  <c r="R508" i="2"/>
  <c r="R509" i="2"/>
  <c r="R520" i="2"/>
  <c r="R521" i="2"/>
  <c r="R532" i="2"/>
  <c r="R533" i="2"/>
  <c r="R544" i="2"/>
  <c r="R545" i="2"/>
  <c r="R556" i="2"/>
  <c r="R557" i="2"/>
  <c r="V292" i="2"/>
  <c r="V293" i="2"/>
  <c r="V304" i="2"/>
  <c r="V305" i="2"/>
  <c r="V316" i="2"/>
  <c r="V317" i="2"/>
  <c r="V328" i="2"/>
  <c r="V329" i="2"/>
  <c r="V340" i="2"/>
  <c r="V341" i="2"/>
  <c r="V352" i="2"/>
  <c r="V353" i="2"/>
  <c r="V364" i="2"/>
  <c r="V365" i="2"/>
  <c r="V376" i="2"/>
  <c r="V388" i="2"/>
  <c r="V389" i="2"/>
  <c r="V400" i="2"/>
  <c r="V401" i="2"/>
  <c r="V412" i="2"/>
  <c r="V413" i="2"/>
  <c r="V424" i="2"/>
  <c r="V436" i="2"/>
  <c r="V437" i="2"/>
  <c r="V448" i="2"/>
  <c r="V449" i="2"/>
  <c r="V460" i="2"/>
  <c r="V461" i="2"/>
  <c r="V472" i="2"/>
  <c r="V473" i="2"/>
  <c r="V484" i="2"/>
  <c r="V485" i="2"/>
  <c r="V496" i="2"/>
  <c r="V497" i="2"/>
  <c r="V508" i="2"/>
  <c r="V509" i="2"/>
  <c r="V520" i="2"/>
  <c r="V521" i="2"/>
  <c r="V532" i="2"/>
  <c r="V533" i="2"/>
  <c r="V544" i="2"/>
  <c r="V545" i="2"/>
  <c r="V556" i="2"/>
  <c r="V557" i="2"/>
  <c r="Z28" i="2"/>
  <c r="Z29" i="2"/>
  <c r="Z40" i="2"/>
  <c r="Z41" i="2"/>
  <c r="Z52" i="2"/>
  <c r="Z53" i="2"/>
  <c r="Z64" i="2"/>
  <c r="Z65" i="2"/>
  <c r="Z76" i="2"/>
  <c r="Z77" i="2"/>
  <c r="Z88" i="2"/>
  <c r="Z89" i="2"/>
  <c r="Z100" i="2"/>
  <c r="Z101" i="2"/>
  <c r="Z112" i="2"/>
  <c r="Z113" i="2"/>
  <c r="Z124" i="2"/>
  <c r="Z125" i="2"/>
  <c r="Z136" i="2"/>
  <c r="Z148" i="2"/>
  <c r="Z149" i="2"/>
  <c r="Z160" i="2"/>
  <c r="Z161" i="2"/>
  <c r="Z172" i="2"/>
  <c r="Z184" i="2"/>
  <c r="Z185" i="2"/>
  <c r="Z196" i="2"/>
  <c r="Z197" i="2"/>
  <c r="Z208" i="2"/>
  <c r="Z209" i="2"/>
  <c r="Z220" i="2"/>
  <c r="Z221" i="2"/>
  <c r="Z232" i="2"/>
  <c r="Z233" i="2"/>
  <c r="Z244" i="2"/>
  <c r="Z245" i="2"/>
  <c r="Z256" i="2"/>
  <c r="Z257" i="2"/>
  <c r="Z268" i="2"/>
  <c r="Z269" i="2"/>
  <c r="Z280" i="2"/>
  <c r="Z281" i="2"/>
  <c r="Z292" i="2"/>
  <c r="Z293" i="2"/>
  <c r="Z304" i="2"/>
  <c r="Z305" i="2"/>
  <c r="Z316" i="2"/>
  <c r="Z317" i="2"/>
  <c r="Z328" i="2"/>
  <c r="Z329" i="2"/>
  <c r="Z340" i="2"/>
  <c r="Z352" i="2"/>
  <c r="Z353" i="2"/>
  <c r="Z364" i="2"/>
  <c r="Z365" i="2"/>
  <c r="Z376" i="2"/>
  <c r="Z388" i="2"/>
  <c r="Z389" i="2"/>
  <c r="Z400" i="2"/>
  <c r="Z401" i="2"/>
  <c r="Z412" i="2"/>
  <c r="Z413" i="2"/>
  <c r="Z424" i="2"/>
  <c r="Z425" i="2"/>
  <c r="Z436" i="2"/>
  <c r="Z437" i="2"/>
  <c r="Z448" i="2"/>
  <c r="Z460" i="2"/>
  <c r="Z461" i="2"/>
  <c r="Z472" i="2"/>
  <c r="Z473" i="2"/>
  <c r="Z484" i="2"/>
  <c r="Z485" i="2"/>
  <c r="Z496" i="2"/>
  <c r="Z497" i="2"/>
  <c r="Z508" i="2"/>
  <c r="Z509" i="2"/>
  <c r="Z520" i="2"/>
  <c r="Z521" i="2"/>
  <c r="Z532" i="2"/>
  <c r="Z533" i="2"/>
  <c r="Z544" i="2"/>
  <c r="Z545" i="2"/>
  <c r="Z556" i="2"/>
  <c r="Z557" i="2"/>
  <c r="AD256" i="2"/>
  <c r="AD257" i="2"/>
  <c r="AD268" i="2"/>
  <c r="AD269" i="2"/>
  <c r="AD280" i="2"/>
  <c r="AD281" i="2"/>
  <c r="AD292" i="2"/>
  <c r="AD293" i="2"/>
  <c r="AD304" i="2"/>
  <c r="AD305" i="2"/>
  <c r="AD316" i="2"/>
  <c r="AD317" i="2"/>
  <c r="AD328" i="2"/>
  <c r="AD329" i="2"/>
  <c r="AD340" i="2"/>
  <c r="AD341" i="2"/>
  <c r="AD352" i="2"/>
  <c r="AD353" i="2"/>
  <c r="AD364" i="2"/>
  <c r="AD365" i="2"/>
  <c r="AD376" i="2"/>
  <c r="AD388" i="2"/>
  <c r="AD389" i="2"/>
  <c r="AD400" i="2"/>
  <c r="AD401" i="2"/>
  <c r="AD412" i="2"/>
  <c r="AD413" i="2"/>
  <c r="AD424" i="2"/>
  <c r="AD425" i="2"/>
  <c r="AD436" i="2"/>
  <c r="AD437" i="2"/>
  <c r="AD448" i="2"/>
  <c r="AD449" i="2"/>
  <c r="AD460" i="2"/>
  <c r="AD461" i="2"/>
  <c r="AD472" i="2"/>
  <c r="AD473" i="2"/>
  <c r="AD484" i="2"/>
  <c r="AD485" i="2"/>
  <c r="AD496" i="2"/>
  <c r="AD497" i="2"/>
  <c r="AD508" i="2"/>
  <c r="AD509" i="2"/>
  <c r="AD520" i="2"/>
  <c r="AD521" i="2"/>
  <c r="AD532" i="2"/>
  <c r="AD533" i="2"/>
  <c r="AD544" i="2"/>
  <c r="AD545" i="2"/>
  <c r="AD556" i="2"/>
  <c r="AD557" i="2"/>
  <c r="Q633" i="2"/>
  <c r="O590" i="2"/>
  <c r="S601" i="2"/>
  <c r="Q598" i="2"/>
  <c r="O637" i="2"/>
  <c r="O622" i="2"/>
  <c r="S598" i="2"/>
  <c r="S596" i="2"/>
  <c r="S636" i="2"/>
  <c r="O627" i="2"/>
  <c r="P598" i="2"/>
  <c r="Q601" i="2"/>
  <c r="O633" i="2"/>
  <c r="T621" i="2"/>
  <c r="T622" i="2"/>
  <c r="P627" i="2"/>
  <c r="O593" i="2"/>
  <c r="O602" i="2"/>
  <c r="P594" i="2"/>
  <c r="Q602" i="2"/>
  <c r="W602" i="2"/>
  <c r="O598" i="2"/>
  <c r="P596" i="2"/>
  <c r="T630" i="2"/>
  <c r="P599" i="2"/>
  <c r="O621" i="2"/>
  <c r="O634" i="2"/>
  <c r="T637" i="2"/>
  <c r="S602" i="2"/>
  <c r="T631" i="2"/>
  <c r="Q627" i="2"/>
  <c r="S633" i="2"/>
  <c r="S599" i="2"/>
  <c r="P628" i="2"/>
  <c r="T633" i="2"/>
  <c r="Q637" i="2"/>
  <c r="P636" i="2"/>
  <c r="T634" i="2"/>
  <c r="T595" i="2"/>
  <c r="T590" i="2"/>
  <c r="S590" i="2"/>
  <c r="P626" i="2"/>
  <c r="O596" i="2"/>
  <c r="AI399" i="2"/>
  <c r="AI431" i="2"/>
  <c r="AI451" i="2"/>
  <c r="AI471" i="2"/>
  <c r="AI475" i="2"/>
  <c r="AI495" i="2"/>
  <c r="AI503" i="2"/>
  <c r="AI507" i="2"/>
  <c r="AI511" i="2"/>
  <c r="AI519" i="2"/>
  <c r="AI527" i="2"/>
  <c r="AI539" i="2"/>
  <c r="S591" i="2"/>
  <c r="S594" i="2"/>
  <c r="AJ435" i="2"/>
  <c r="AJ455" i="2"/>
  <c r="AJ459" i="2"/>
  <c r="AJ467" i="2"/>
  <c r="AJ471" i="2"/>
  <c r="AJ475" i="2"/>
  <c r="AJ511" i="2"/>
  <c r="AJ523" i="2"/>
  <c r="AJ527" i="2"/>
  <c r="AJ531" i="2"/>
  <c r="AJ535" i="2"/>
  <c r="AJ539" i="2"/>
  <c r="AJ555" i="2"/>
  <c r="AJ559" i="2"/>
  <c r="T591" i="2"/>
  <c r="S630" i="2"/>
  <c r="AJ403" i="2"/>
  <c r="S634" i="2"/>
  <c r="S595" i="2"/>
  <c r="R377" i="2"/>
  <c r="Q630" i="2"/>
  <c r="O600" i="2"/>
  <c r="O635" i="2"/>
  <c r="R261" i="2"/>
  <c r="Q626" i="2"/>
  <c r="P635" i="2"/>
  <c r="P600" i="2"/>
  <c r="O601" i="2"/>
  <c r="O636" i="2"/>
  <c r="Q632" i="2"/>
  <c r="Q597" i="2"/>
  <c r="S623" i="2"/>
  <c r="S635" i="2"/>
  <c r="S600" i="2"/>
  <c r="T629" i="2"/>
  <c r="T594" i="2"/>
  <c r="S628" i="2"/>
  <c r="R308" i="2"/>
  <c r="Q593" i="2"/>
  <c r="T602" i="2"/>
  <c r="T593" i="2"/>
  <c r="O597" i="2"/>
  <c r="O632" i="2"/>
  <c r="R445" i="2"/>
  <c r="Q596" i="2"/>
  <c r="AJ399" i="2"/>
  <c r="AJ407" i="2"/>
  <c r="AJ551" i="2"/>
  <c r="AJ563" i="2"/>
  <c r="AK127" i="2"/>
  <c r="AK147" i="2"/>
  <c r="AK155" i="2"/>
  <c r="AI14" i="2"/>
  <c r="AI38" i="2"/>
  <c r="AI82" i="2"/>
  <c r="AI134" i="2"/>
  <c r="AI142" i="2"/>
  <c r="AI146" i="2"/>
  <c r="AI182" i="2"/>
  <c r="AI194" i="2"/>
  <c r="AI206" i="2"/>
  <c r="AI226" i="2"/>
  <c r="AI238" i="2"/>
  <c r="AI242" i="2"/>
  <c r="AJ408" i="2"/>
  <c r="AJ412" i="2"/>
  <c r="AJ440" i="2"/>
  <c r="AJ444" i="2"/>
  <c r="AJ464" i="2"/>
  <c r="AJ484" i="2"/>
  <c r="AJ556" i="2"/>
  <c r="AJ564" i="2"/>
  <c r="P593" i="2"/>
  <c r="AJ543" i="2"/>
  <c r="AK103" i="2"/>
  <c r="AK119" i="2"/>
  <c r="AK319" i="2"/>
  <c r="AK323" i="2"/>
  <c r="AK327" i="2"/>
  <c r="AK331" i="2"/>
  <c r="AK335" i="2"/>
  <c r="AK339" i="2"/>
  <c r="AK343" i="2"/>
  <c r="AK351" i="2"/>
  <c r="AK355" i="2"/>
  <c r="AK363" i="2"/>
  <c r="AK367" i="2"/>
  <c r="AK371" i="2"/>
  <c r="AK375" i="2"/>
  <c r="AK379" i="2"/>
  <c r="AK383" i="2"/>
  <c r="AK387" i="2"/>
  <c r="AK391" i="2"/>
  <c r="AK395" i="2"/>
  <c r="AK399" i="2"/>
  <c r="AK403" i="2"/>
  <c r="AK407" i="2"/>
  <c r="AK411" i="2"/>
  <c r="AK415" i="2"/>
  <c r="AK419" i="2"/>
  <c r="AK423" i="2"/>
  <c r="AK427" i="2"/>
  <c r="AK431" i="2"/>
  <c r="AK435" i="2"/>
  <c r="AK439" i="2"/>
  <c r="AK443" i="2"/>
  <c r="AK447" i="2"/>
  <c r="AK451" i="2"/>
  <c r="AK455" i="2"/>
  <c r="AK459" i="2"/>
  <c r="AK463" i="2"/>
  <c r="AK467" i="2"/>
  <c r="AK471" i="2"/>
  <c r="AK475" i="2"/>
  <c r="AK479" i="2"/>
  <c r="AK483" i="2"/>
  <c r="AK487" i="2"/>
  <c r="AK491" i="2"/>
  <c r="AK495" i="2"/>
  <c r="AK499" i="2"/>
  <c r="AK503" i="2"/>
  <c r="AK507" i="2"/>
  <c r="AK511" i="2"/>
  <c r="AK515" i="2"/>
  <c r="AK519" i="2"/>
  <c r="AK523" i="2"/>
  <c r="AK531" i="2"/>
  <c r="AK535" i="2"/>
  <c r="AK539" i="2"/>
  <c r="AK543" i="2"/>
  <c r="AK547" i="2"/>
  <c r="AK551" i="2"/>
  <c r="AK555" i="2"/>
  <c r="AK559" i="2"/>
  <c r="AK563" i="2"/>
  <c r="AK566" i="2"/>
  <c r="AK567" i="2"/>
  <c r="O631" i="2"/>
  <c r="O619" i="2"/>
  <c r="O584" i="2"/>
  <c r="AK123" i="2"/>
  <c r="AK139" i="2"/>
  <c r="AK163" i="2"/>
  <c r="AI86" i="2"/>
  <c r="AI218" i="2"/>
  <c r="AI274" i="2"/>
  <c r="AI294" i="2"/>
  <c r="O8" i="4" s="1"/>
  <c r="AI298" i="2"/>
  <c r="AI310" i="2"/>
  <c r="AI314" i="2"/>
  <c r="AI318" i="2"/>
  <c r="AI322" i="2"/>
  <c r="AI330" i="2"/>
  <c r="AI334" i="2"/>
  <c r="AI338" i="2"/>
  <c r="AI342" i="2"/>
  <c r="AI346" i="2"/>
  <c r="AI358" i="2"/>
  <c r="AI366" i="2"/>
  <c r="AI370" i="2"/>
  <c r="AI374" i="2"/>
  <c r="AI378" i="2"/>
  <c r="AI382" i="2"/>
  <c r="AI390" i="2"/>
  <c r="AI394" i="2"/>
  <c r="AI402" i="2"/>
  <c r="AI406" i="2"/>
  <c r="AI414" i="2"/>
  <c r="AI418" i="2"/>
  <c r="AI422" i="2"/>
  <c r="AI426" i="2"/>
  <c r="AI430" i="2"/>
  <c r="AI434" i="2"/>
  <c r="AI438" i="2"/>
  <c r="AI442" i="2"/>
  <c r="AI446" i="2"/>
  <c r="AI450" i="2"/>
  <c r="AI454" i="2"/>
  <c r="AI458" i="2"/>
  <c r="AI462" i="2"/>
  <c r="AI466" i="2"/>
  <c r="AI470" i="2"/>
  <c r="AI474" i="2"/>
  <c r="AI478" i="2"/>
  <c r="AI482" i="2"/>
  <c r="AI486" i="2"/>
  <c r="AI490" i="2"/>
  <c r="AI498" i="2"/>
  <c r="AI502" i="2"/>
  <c r="AI506" i="2"/>
  <c r="AI510" i="2"/>
  <c r="AI514" i="2"/>
  <c r="AI518" i="2"/>
  <c r="AI522" i="2"/>
  <c r="AI526" i="2"/>
  <c r="AI530" i="2"/>
  <c r="AI534" i="2"/>
  <c r="AI538" i="2"/>
  <c r="AI542" i="2"/>
  <c r="AI546" i="2"/>
  <c r="AI550" i="2"/>
  <c r="AI554" i="2"/>
  <c r="AI558" i="2"/>
  <c r="AI562" i="2"/>
  <c r="AI566" i="2"/>
  <c r="O592" i="2"/>
  <c r="AB635" i="2"/>
  <c r="AK95" i="2"/>
  <c r="AI10" i="2"/>
  <c r="AI254" i="2"/>
  <c r="AI266" i="2"/>
  <c r="AK99" i="2"/>
  <c r="AK131" i="2"/>
  <c r="AI70" i="2"/>
  <c r="AI122" i="2"/>
  <c r="O589" i="2"/>
  <c r="X630" i="2"/>
  <c r="AJ547" i="2"/>
  <c r="AK135" i="2"/>
  <c r="AK167" i="2"/>
  <c r="AI62" i="2"/>
  <c r="AI74" i="2"/>
  <c r="AI286" i="2"/>
  <c r="P624" i="2"/>
  <c r="AI26" i="2"/>
  <c r="AI46" i="2"/>
  <c r="AI98" i="2"/>
  <c r="AI178" i="2"/>
  <c r="AI190" i="2"/>
  <c r="AI202" i="2"/>
  <c r="AI214" i="2"/>
  <c r="AI258" i="2"/>
  <c r="AI282" i="2"/>
  <c r="O585" i="2"/>
  <c r="Q586" i="2"/>
  <c r="AK143" i="2"/>
  <c r="AK159" i="2"/>
  <c r="AI22" i="2"/>
  <c r="AI50" i="2"/>
  <c r="AI106" i="2"/>
  <c r="AI154" i="2"/>
  <c r="AI170" i="2"/>
  <c r="AI230" i="2"/>
  <c r="AI262" i="2"/>
  <c r="Q614" i="2"/>
  <c r="S624" i="2"/>
  <c r="AJ567" i="2"/>
  <c r="AI34" i="2"/>
  <c r="AI118" i="2"/>
  <c r="AI158" i="2"/>
  <c r="AI250" i="2"/>
  <c r="AJ88" i="2"/>
  <c r="AJ80" i="2"/>
  <c r="O608" i="2"/>
  <c r="O576" i="2"/>
  <c r="AJ76" i="2"/>
  <c r="S576" i="2"/>
  <c r="AK47" i="2"/>
  <c r="AK83" i="2"/>
  <c r="AK171" i="2"/>
  <c r="AK175" i="2"/>
  <c r="AK179" i="2"/>
  <c r="AK183" i="2"/>
  <c r="AK191" i="2"/>
  <c r="AK195" i="2"/>
  <c r="AK199" i="2"/>
  <c r="AK203" i="2"/>
  <c r="AK207" i="2"/>
  <c r="AK211" i="2"/>
  <c r="AK215" i="2"/>
  <c r="AK219" i="2"/>
  <c r="AK223" i="2"/>
  <c r="AK227" i="2"/>
  <c r="AK231" i="2"/>
  <c r="AK235" i="2"/>
  <c r="AK239" i="2"/>
  <c r="AK243" i="2"/>
  <c r="AK247" i="2"/>
  <c r="AK251" i="2"/>
  <c r="AK255" i="2"/>
  <c r="AK259" i="2"/>
  <c r="AK263" i="2"/>
  <c r="AK267" i="2"/>
  <c r="AK271" i="2"/>
  <c r="AK275" i="2"/>
  <c r="AK279" i="2"/>
  <c r="AK295" i="2"/>
  <c r="AK299" i="2"/>
  <c r="AK303" i="2"/>
  <c r="AK307" i="2"/>
  <c r="AK311" i="2"/>
  <c r="AK23" i="2"/>
  <c r="AK59" i="2"/>
  <c r="AK79" i="2"/>
  <c r="AK11" i="2"/>
  <c r="AK19" i="2"/>
  <c r="AJ14" i="2"/>
  <c r="AJ22" i="2"/>
  <c r="AJ46" i="2"/>
  <c r="AJ50" i="2"/>
  <c r="AJ202" i="2"/>
  <c r="AJ206" i="2"/>
  <c r="AJ214" i="2"/>
  <c r="AJ218" i="2"/>
  <c r="AJ226" i="2"/>
  <c r="AJ230" i="2"/>
  <c r="AJ238" i="2"/>
  <c r="AJ242" i="2"/>
  <c r="AJ250" i="2"/>
  <c r="AJ254" i="2"/>
  <c r="AJ262" i="2"/>
  <c r="AJ266" i="2"/>
  <c r="AJ270" i="2"/>
  <c r="AJ274" i="2"/>
  <c r="AJ278" i="2"/>
  <c r="AJ282" i="2"/>
  <c r="AJ294" i="2"/>
  <c r="AJ298" i="2"/>
  <c r="AJ302" i="2"/>
  <c r="AK67" i="2"/>
  <c r="AJ26" i="2"/>
  <c r="AJ34" i="2"/>
  <c r="AJ62" i="2"/>
  <c r="AJ142" i="2"/>
  <c r="AJ154" i="2"/>
  <c r="AJ190" i="2"/>
  <c r="AJ194" i="2"/>
  <c r="AK62" i="2"/>
  <c r="AK70" i="2"/>
  <c r="AK86" i="2"/>
  <c r="AK98" i="2"/>
  <c r="AK110" i="2"/>
  <c r="AK118" i="2"/>
  <c r="AK134" i="2"/>
  <c r="AK150" i="2"/>
  <c r="AK166" i="2"/>
  <c r="AK174" i="2"/>
  <c r="AK194" i="2"/>
  <c r="AK198" i="2"/>
  <c r="AK202" i="2"/>
  <c r="AK206" i="2"/>
  <c r="AK210" i="2"/>
  <c r="AK214" i="2"/>
  <c r="AK222" i="2"/>
  <c r="AK226" i="2"/>
  <c r="AK230" i="2"/>
  <c r="AK31" i="2"/>
  <c r="AK35" i="2"/>
  <c r="AK55" i="2"/>
  <c r="AK71" i="2"/>
  <c r="AK91" i="2"/>
  <c r="AJ10" i="2"/>
  <c r="AJ166" i="2"/>
  <c r="AJ170" i="2"/>
  <c r="AJ178" i="2"/>
  <c r="AJ182" i="2"/>
  <c r="AK58" i="2"/>
  <c r="AK82" i="2"/>
  <c r="AK94" i="2"/>
  <c r="AK102" i="2"/>
  <c r="AK106" i="2"/>
  <c r="AK114" i="2"/>
  <c r="AK130" i="2"/>
  <c r="AK138" i="2"/>
  <c r="AK142" i="2"/>
  <c r="AK146" i="2"/>
  <c r="AK170" i="2"/>
  <c r="AK178" i="2"/>
  <c r="AK186" i="2"/>
  <c r="AK190" i="2"/>
  <c r="AI412" i="2"/>
  <c r="AI440" i="2"/>
  <c r="AI476" i="2"/>
  <c r="AI484" i="2"/>
  <c r="AI532" i="2"/>
  <c r="O624" i="2"/>
  <c r="Q588" i="2"/>
  <c r="Q628" i="2"/>
  <c r="AC636" i="2"/>
  <c r="AB592" i="2"/>
  <c r="W600" i="2"/>
  <c r="AK416" i="2"/>
  <c r="AK420" i="2"/>
  <c r="AK444" i="2"/>
  <c r="AK448" i="2"/>
  <c r="AK452" i="2"/>
  <c r="AK468" i="2"/>
  <c r="AK480" i="2"/>
  <c r="AK484" i="2"/>
  <c r="AK508" i="2"/>
  <c r="AK516" i="2"/>
  <c r="AK536" i="2"/>
  <c r="AK548" i="2"/>
  <c r="AK556" i="2"/>
  <c r="X600" i="2"/>
  <c r="X599" i="2"/>
  <c r="S583" i="2"/>
  <c r="T607" i="2"/>
  <c r="S626" i="2"/>
  <c r="AB597" i="2"/>
  <c r="X598" i="2"/>
  <c r="X602" i="2"/>
  <c r="AJ310" i="2"/>
  <c r="AJ314" i="2"/>
  <c r="AJ318" i="2"/>
  <c r="AJ322" i="2"/>
  <c r="AJ326" i="2"/>
  <c r="AJ330" i="2"/>
  <c r="AJ334" i="2"/>
  <c r="AJ338" i="2"/>
  <c r="AJ342" i="2"/>
  <c r="AJ346" i="2"/>
  <c r="AJ350" i="2"/>
  <c r="AJ354" i="2"/>
  <c r="AJ358" i="2"/>
  <c r="AJ362" i="2"/>
  <c r="AJ366" i="2"/>
  <c r="AJ370" i="2"/>
  <c r="AJ374" i="2"/>
  <c r="AJ378" i="2"/>
  <c r="AJ382" i="2"/>
  <c r="AJ386" i="2"/>
  <c r="AJ390" i="2"/>
  <c r="AJ394" i="2"/>
  <c r="AJ398" i="2"/>
  <c r="AJ402" i="2"/>
  <c r="AJ406" i="2"/>
  <c r="AJ410" i="2"/>
  <c r="AJ414" i="2"/>
  <c r="AJ418" i="2"/>
  <c r="AJ422" i="2"/>
  <c r="AJ426" i="2"/>
  <c r="AJ430" i="2"/>
  <c r="AJ434" i="2"/>
  <c r="AJ438" i="2"/>
  <c r="AJ442" i="2"/>
  <c r="AJ446" i="2"/>
  <c r="AJ450" i="2"/>
  <c r="AJ454" i="2"/>
  <c r="AJ458" i="2"/>
  <c r="AJ466" i="2"/>
  <c r="AJ470" i="2"/>
  <c r="AJ478" i="2"/>
  <c r="AJ482" i="2"/>
  <c r="AJ486" i="2"/>
  <c r="AJ490" i="2"/>
  <c r="AJ494" i="2"/>
  <c r="AJ498" i="2"/>
  <c r="AJ522" i="2"/>
  <c r="AJ546" i="2"/>
  <c r="AJ562" i="2"/>
  <c r="U597" i="2"/>
  <c r="Y633" i="2"/>
  <c r="U633" i="2"/>
  <c r="AK430" i="2"/>
  <c r="AK434" i="2"/>
  <c r="AK462" i="2"/>
  <c r="AK494" i="2"/>
  <c r="AK506" i="2"/>
  <c r="AK526" i="2"/>
  <c r="Q621" i="2"/>
  <c r="AI413" i="2"/>
  <c r="AI417" i="2"/>
  <c r="AI421" i="2"/>
  <c r="AI445" i="2"/>
  <c r="AI449" i="2"/>
  <c r="AI473" i="2"/>
  <c r="AI489" i="2"/>
  <c r="AI501" i="2"/>
  <c r="AI517" i="2"/>
  <c r="AI537" i="2"/>
  <c r="AI541" i="2"/>
  <c r="AI551" i="2"/>
  <c r="Q625" i="2"/>
  <c r="AB595" i="2"/>
  <c r="P595" i="2"/>
  <c r="O595" i="2"/>
  <c r="W632" i="2"/>
  <c r="AA601" i="2"/>
  <c r="AA602" i="2"/>
  <c r="AJ397" i="2"/>
  <c r="AJ401" i="2"/>
  <c r="AJ405" i="2"/>
  <c r="AJ409" i="2"/>
  <c r="AJ413" i="2"/>
  <c r="AJ417" i="2"/>
  <c r="AJ421" i="2"/>
  <c r="AJ425" i="2"/>
  <c r="AJ429" i="2"/>
  <c r="AJ433" i="2"/>
  <c r="AJ437" i="2"/>
  <c r="AJ445" i="2"/>
  <c r="AJ449" i="2"/>
  <c r="AJ453" i="2"/>
  <c r="AJ457" i="2"/>
  <c r="AJ461" i="2"/>
  <c r="AJ473" i="2"/>
  <c r="AJ477" i="2"/>
  <c r="AJ481" i="2"/>
  <c r="AJ485" i="2"/>
  <c r="AJ489" i="2"/>
  <c r="AJ493" i="2"/>
  <c r="AJ497" i="2"/>
  <c r="AJ501" i="2"/>
  <c r="AJ505" i="2"/>
  <c r="AJ509" i="2"/>
  <c r="AJ513" i="2"/>
  <c r="AJ529" i="2"/>
  <c r="AJ537" i="2"/>
  <c r="AJ541" i="2"/>
  <c r="AJ552" i="2"/>
  <c r="AC596" i="2"/>
  <c r="AA636" i="2"/>
  <c r="AK453" i="2"/>
  <c r="AK457" i="2"/>
  <c r="AK477" i="2"/>
  <c r="AK481" i="2"/>
  <c r="AK501" i="2"/>
  <c r="AK517" i="2"/>
  <c r="AK521" i="2"/>
  <c r="AK553" i="2"/>
  <c r="AK561" i="2"/>
  <c r="Q587" i="2"/>
  <c r="AA634" i="2"/>
  <c r="AA632" i="2"/>
  <c r="AA626" i="2"/>
  <c r="AA620" i="2"/>
  <c r="AA613" i="2"/>
  <c r="AA606" i="2"/>
  <c r="AA633" i="2"/>
  <c r="AA627" i="2"/>
  <c r="AA621" i="2"/>
  <c r="AA614" i="2"/>
  <c r="AA580" i="2"/>
  <c r="AA637" i="2"/>
  <c r="AA611" i="2"/>
  <c r="AA604" i="2"/>
  <c r="AA571" i="2"/>
  <c r="AA582" i="2"/>
  <c r="AA615" i="2"/>
  <c r="AA569" i="2"/>
  <c r="AA617" i="2"/>
  <c r="AI44" i="2"/>
  <c r="AI52" i="2"/>
  <c r="AI56" i="2"/>
  <c r="AI64" i="2"/>
  <c r="AI68" i="2"/>
  <c r="AI76" i="2"/>
  <c r="AI80" i="2"/>
  <c r="AI84" i="2"/>
  <c r="AI88" i="2"/>
  <c r="AI92" i="2"/>
  <c r="AI100" i="2"/>
  <c r="AI104" i="2"/>
  <c r="AI116" i="2"/>
  <c r="AI124" i="2"/>
  <c r="AI128" i="2"/>
  <c r="AI136" i="2"/>
  <c r="AI140" i="2"/>
  <c r="AI152" i="2"/>
  <c r="AI160" i="2"/>
  <c r="AI164" i="2"/>
  <c r="AI172" i="2"/>
  <c r="AI176" i="2"/>
  <c r="AI188" i="2"/>
  <c r="AI196" i="2"/>
  <c r="AI200" i="2"/>
  <c r="AI204" i="2"/>
  <c r="AI208" i="2"/>
  <c r="AI216" i="2"/>
  <c r="AI220" i="2"/>
  <c r="AI224" i="2"/>
  <c r="AI232" i="2"/>
  <c r="AI236" i="2"/>
  <c r="AI244" i="2"/>
  <c r="AI248" i="2"/>
  <c r="AI256" i="2"/>
  <c r="AI260" i="2"/>
  <c r="AI268" i="2"/>
  <c r="AI276" i="2"/>
  <c r="AI280" i="2"/>
  <c r="AI288" i="2"/>
  <c r="AI292" i="2"/>
  <c r="AI300" i="2"/>
  <c r="AI304" i="2"/>
  <c r="AI312" i="2"/>
  <c r="AI316" i="2"/>
  <c r="AI324" i="2"/>
  <c r="AI328" i="2"/>
  <c r="AI336" i="2"/>
  <c r="AI340" i="2"/>
  <c r="AI344" i="2"/>
  <c r="AI348" i="2"/>
  <c r="AI352" i="2"/>
  <c r="AI356" i="2"/>
  <c r="AI364" i="2"/>
  <c r="AK22" i="2"/>
  <c r="AI8" i="2"/>
  <c r="AI16" i="2"/>
  <c r="AI32" i="2"/>
  <c r="AJ64" i="2"/>
  <c r="AJ100" i="2"/>
  <c r="AJ116" i="2"/>
  <c r="AJ124" i="2"/>
  <c r="AJ152" i="2"/>
  <c r="AJ160" i="2"/>
  <c r="AJ172" i="2"/>
  <c r="AJ176" i="2"/>
  <c r="AJ180" i="2"/>
  <c r="AJ184" i="2"/>
  <c r="AJ188" i="2"/>
  <c r="AJ196" i="2"/>
  <c r="AJ200" i="2"/>
  <c r="AJ208" i="2"/>
  <c r="AJ212" i="2"/>
  <c r="AJ220" i="2"/>
  <c r="AJ224" i="2"/>
  <c r="AJ232" i="2"/>
  <c r="AJ236" i="2"/>
  <c r="AJ244" i="2"/>
  <c r="AJ248" i="2"/>
  <c r="AJ256" i="2"/>
  <c r="AJ260" i="2"/>
  <c r="AJ268" i="2"/>
  <c r="AJ272" i="2"/>
  <c r="AJ276" i="2"/>
  <c r="AJ280" i="2"/>
  <c r="AJ284" i="2"/>
  <c r="AJ288" i="2"/>
  <c r="AJ292" i="2"/>
  <c r="AJ300" i="2"/>
  <c r="AJ304" i="2"/>
  <c r="AJ308" i="2"/>
  <c r="AJ312" i="2"/>
  <c r="AJ316" i="2"/>
  <c r="AJ320" i="2"/>
  <c r="AJ328" i="2"/>
  <c r="AJ332" i="2"/>
  <c r="AJ336" i="2"/>
  <c r="AJ340" i="2"/>
  <c r="AJ344" i="2"/>
  <c r="AJ348" i="2"/>
  <c r="AJ352" i="2"/>
  <c r="AJ356" i="2"/>
  <c r="AJ360" i="2"/>
  <c r="AJ364" i="2"/>
  <c r="AJ368" i="2"/>
  <c r="AJ372" i="2"/>
  <c r="AJ376" i="2"/>
  <c r="AJ380" i="2"/>
  <c r="AJ384" i="2"/>
  <c r="AJ388" i="2"/>
  <c r="AI28" i="2"/>
  <c r="AJ28" i="2"/>
  <c r="AJ44" i="2"/>
  <c r="AJ68" i="2"/>
  <c r="AK16" i="2"/>
  <c r="AK20" i="2"/>
  <c r="AK52" i="2"/>
  <c r="AK68" i="2"/>
  <c r="AK76" i="2"/>
  <c r="AK88" i="2"/>
  <c r="AK96" i="2"/>
  <c r="AK100" i="2"/>
  <c r="AK112" i="2"/>
  <c r="AK116" i="2"/>
  <c r="AK120" i="2"/>
  <c r="AK124" i="2"/>
  <c r="AK128" i="2"/>
  <c r="AK132" i="2"/>
  <c r="AK136" i="2"/>
  <c r="AK148" i="2"/>
  <c r="AK152" i="2"/>
  <c r="AK156" i="2"/>
  <c r="AK160" i="2"/>
  <c r="AK164" i="2"/>
  <c r="AK168" i="2"/>
  <c r="AK172" i="2"/>
  <c r="AK184" i="2"/>
  <c r="AK188" i="2"/>
  <c r="AK192" i="2"/>
  <c r="AK196" i="2"/>
  <c r="AK200" i="2"/>
  <c r="AK204" i="2"/>
  <c r="AK212" i="2"/>
  <c r="AK216" i="2"/>
  <c r="AK220" i="2"/>
  <c r="AK224" i="2"/>
  <c r="AK228" i="2"/>
  <c r="AK232" i="2"/>
  <c r="AK244" i="2"/>
  <c r="AK248" i="2"/>
  <c r="AK252" i="2"/>
  <c r="AK260" i="2"/>
  <c r="AK264" i="2"/>
  <c r="AK268" i="2"/>
  <c r="AK272" i="2"/>
  <c r="AK280" i="2"/>
  <c r="AK284" i="2"/>
  <c r="AK288" i="2"/>
  <c r="AK292" i="2"/>
  <c r="AK296" i="2"/>
  <c r="AK300" i="2"/>
  <c r="AK304" i="2"/>
  <c r="AK308" i="2"/>
  <c r="AK316" i="2"/>
  <c r="AK320" i="2"/>
  <c r="AK324" i="2"/>
  <c r="AK328" i="2"/>
  <c r="AK332" i="2"/>
  <c r="AK336" i="2"/>
  <c r="AK340" i="2"/>
  <c r="AK352" i="2"/>
  <c r="AK356" i="2"/>
  <c r="AK360" i="2"/>
  <c r="AK364" i="2"/>
  <c r="AK368" i="2"/>
  <c r="AK372" i="2"/>
  <c r="AK376" i="2"/>
  <c r="AK380" i="2"/>
  <c r="AK384" i="2"/>
  <c r="AK26" i="2"/>
  <c r="AJ8" i="2"/>
  <c r="AJ16" i="2"/>
  <c r="AJ32" i="2"/>
  <c r="AJ60" i="2"/>
  <c r="AK28" i="2"/>
  <c r="AK40" i="2"/>
  <c r="AK44" i="2"/>
  <c r="AK56" i="2"/>
  <c r="AK64" i="2"/>
  <c r="AK80" i="2"/>
  <c r="AK92" i="2"/>
  <c r="AI7" i="2"/>
  <c r="AI19" i="2"/>
  <c r="AI23" i="2"/>
  <c r="AI31" i="2"/>
  <c r="AI35" i="2"/>
  <c r="AI43" i="2"/>
  <c r="AI47" i="2"/>
  <c r="AI51" i="2"/>
  <c r="AI59" i="2"/>
  <c r="AI63" i="2"/>
  <c r="AI67" i="2"/>
  <c r="AI71" i="2"/>
  <c r="AI79" i="2"/>
  <c r="AI83" i="2"/>
  <c r="AI87" i="2"/>
  <c r="AI91" i="2"/>
  <c r="AI95" i="2"/>
  <c r="AI103" i="2"/>
  <c r="AI107" i="2"/>
  <c r="AI115" i="2"/>
  <c r="AI127" i="2"/>
  <c r="AI131" i="2"/>
  <c r="AI139" i="2"/>
  <c r="AI143" i="2"/>
  <c r="AI151" i="2"/>
  <c r="AI163" i="2"/>
  <c r="AI167" i="2"/>
  <c r="AI175" i="2"/>
  <c r="AI179" i="2"/>
  <c r="AI187" i="2"/>
  <c r="AI191" i="2"/>
  <c r="AI199" i="2"/>
  <c r="AI203" i="2"/>
  <c r="AI211" i="2"/>
  <c r="AI215" i="2"/>
  <c r="AI223" i="2"/>
  <c r="AI227" i="2"/>
  <c r="AI231" i="2"/>
  <c r="AI235" i="2"/>
  <c r="AI239" i="2"/>
  <c r="AI243" i="2"/>
  <c r="AI247" i="2"/>
  <c r="AI251" i="2"/>
  <c r="AI259" i="2"/>
  <c r="AI263" i="2"/>
  <c r="AI271" i="2"/>
  <c r="AI279" i="2"/>
  <c r="H8" i="4"/>
  <c r="G12" i="4"/>
  <c r="AI291" i="2"/>
  <c r="H12" i="4" s="1"/>
  <c r="AI295" i="2"/>
  <c r="AI303" i="2"/>
  <c r="AI307" i="2"/>
  <c r="AI315" i="2"/>
  <c r="AI339" i="2"/>
  <c r="AI343" i="2"/>
  <c r="AI375" i="2"/>
  <c r="AI379" i="2"/>
  <c r="AI383" i="2"/>
  <c r="AI387" i="2"/>
  <c r="AI4" i="2"/>
  <c r="AI20" i="2"/>
  <c r="AI40" i="2"/>
  <c r="AJ20" i="2"/>
  <c r="AJ40" i="2"/>
  <c r="AJ52" i="2"/>
  <c r="AK8" i="2"/>
  <c r="AK32" i="2"/>
  <c r="W636" i="2"/>
  <c r="W630" i="2"/>
  <c r="W624" i="2"/>
  <c r="W618" i="2"/>
  <c r="W610" i="2"/>
  <c r="W569" i="2"/>
  <c r="W637" i="2"/>
  <c r="W631" i="2"/>
  <c r="W625" i="2"/>
  <c r="W619" i="2"/>
  <c r="W611" i="2"/>
  <c r="W604" i="2"/>
  <c r="W571" i="2"/>
  <c r="W635" i="2"/>
  <c r="W617" i="2"/>
  <c r="W609" i="2"/>
  <c r="W606" i="2"/>
  <c r="W582" i="2"/>
  <c r="W615" i="2"/>
  <c r="W580" i="2"/>
  <c r="AJ7" i="2"/>
  <c r="AJ19" i="2"/>
  <c r="AJ31" i="2"/>
  <c r="AJ35" i="2"/>
  <c r="AJ43" i="2"/>
  <c r="AJ47" i="2"/>
  <c r="AJ55" i="2"/>
  <c r="AJ63" i="2"/>
  <c r="AJ67" i="2"/>
  <c r="AJ71" i="2"/>
  <c r="AJ79" i="2"/>
  <c r="AJ83" i="2"/>
  <c r="AJ87" i="2"/>
  <c r="AJ91" i="2"/>
  <c r="AJ95" i="2"/>
  <c r="AJ107" i="2"/>
  <c r="AJ127" i="2"/>
  <c r="AJ131" i="2"/>
  <c r="AJ143" i="2"/>
  <c r="AJ163" i="2"/>
  <c r="AJ167" i="2"/>
  <c r="AJ175" i="2"/>
  <c r="AJ179" i="2"/>
  <c r="AJ187" i="2"/>
  <c r="AJ191" i="2"/>
  <c r="AJ199" i="2"/>
  <c r="AJ203" i="2"/>
  <c r="AJ211" i="2"/>
  <c r="AJ215" i="2"/>
  <c r="AJ223" i="2"/>
  <c r="AJ227" i="2"/>
  <c r="AJ235" i="2"/>
  <c r="AJ251" i="2"/>
  <c r="AJ259" i="2"/>
  <c r="AJ263" i="2"/>
  <c r="AJ271" i="2"/>
  <c r="AJ275" i="2"/>
  <c r="AJ279" i="2"/>
  <c r="AJ287" i="2"/>
  <c r="AJ295" i="2"/>
  <c r="AJ299" i="2"/>
  <c r="AJ303" i="2"/>
  <c r="AJ307" i="2"/>
  <c r="AJ311" i="2"/>
  <c r="AJ315" i="2"/>
  <c r="AJ319" i="2"/>
  <c r="AJ323" i="2"/>
  <c r="AJ327" i="2"/>
  <c r="AJ331" i="2"/>
  <c r="AJ339" i="2"/>
  <c r="AJ343" i="2"/>
  <c r="AJ347" i="2"/>
  <c r="AJ351" i="2"/>
  <c r="AJ355" i="2"/>
  <c r="AJ359" i="2"/>
  <c r="AJ363" i="2"/>
  <c r="AJ367" i="2"/>
  <c r="AJ371" i="2"/>
  <c r="AJ375" i="2"/>
  <c r="AJ379" i="2"/>
  <c r="AJ383" i="2"/>
  <c r="H10" i="4"/>
  <c r="AK291" i="2"/>
  <c r="AJ70" i="2"/>
  <c r="AJ74" i="2"/>
  <c r="AJ82" i="2"/>
  <c r="AJ86" i="2"/>
  <c r="AJ98" i="2"/>
  <c r="AJ118" i="2"/>
  <c r="AK234" i="2"/>
  <c r="AK238" i="2"/>
  <c r="AK242" i="2"/>
  <c r="AK246" i="2"/>
  <c r="AK250" i="2"/>
  <c r="AK254" i="2"/>
  <c r="AK258" i="2"/>
  <c r="AK262" i="2"/>
  <c r="AK270" i="2"/>
  <c r="AK274" i="2"/>
  <c r="AK278" i="2"/>
  <c r="AK282" i="2"/>
  <c r="AK290" i="2"/>
  <c r="AK294" i="2"/>
  <c r="O10" i="4" s="1"/>
  <c r="O12" i="4" s="1"/>
  <c r="AK298" i="2"/>
  <c r="AK302" i="2"/>
  <c r="AK306" i="2"/>
  <c r="AK310" i="2"/>
  <c r="AK314" i="2"/>
  <c r="AK318" i="2"/>
  <c r="AK322" i="2"/>
  <c r="AK326" i="2"/>
  <c r="AK330" i="2"/>
  <c r="AK334" i="2"/>
  <c r="AK338" i="2"/>
  <c r="AK342" i="2"/>
  <c r="AK346" i="2"/>
  <c r="AK350" i="2"/>
  <c r="AK354" i="2"/>
  <c r="AK358" i="2"/>
  <c r="AK362" i="2"/>
  <c r="AK366" i="2"/>
  <c r="AK370" i="2"/>
  <c r="AK374" i="2"/>
  <c r="AK378" i="2"/>
  <c r="AK382" i="2"/>
  <c r="AK386" i="2"/>
  <c r="AK390" i="2"/>
  <c r="AK394" i="2"/>
  <c r="AK38" i="2"/>
  <c r="AK46" i="2"/>
  <c r="AI17" i="2"/>
  <c r="AI41" i="2"/>
  <c r="AI73" i="2"/>
  <c r="AI85" i="2"/>
  <c r="AI89" i="2"/>
  <c r="AI97" i="2"/>
  <c r="AI109" i="2"/>
  <c r="AI113" i="2"/>
  <c r="AI121" i="2"/>
  <c r="AI125" i="2"/>
  <c r="AI133" i="2"/>
  <c r="AI137" i="2"/>
  <c r="AI145" i="2"/>
  <c r="AI149" i="2"/>
  <c r="AI157" i="2"/>
  <c r="AI161" i="2"/>
  <c r="AI169" i="2"/>
  <c r="AI181" i="2"/>
  <c r="AI185" i="2"/>
  <c r="AI189" i="2"/>
  <c r="AI193" i="2"/>
  <c r="AI197" i="2"/>
  <c r="AI205" i="2"/>
  <c r="AI209" i="2"/>
  <c r="AI217" i="2"/>
  <c r="AI221" i="2"/>
  <c r="AI229" i="2"/>
  <c r="AI241" i="2"/>
  <c r="AI245" i="2"/>
  <c r="AI253" i="2"/>
  <c r="AI257" i="2"/>
  <c r="AI265" i="2"/>
  <c r="AI269" i="2"/>
  <c r="AI273" i="2"/>
  <c r="AI277" i="2"/>
  <c r="AI285" i="2"/>
  <c r="AI289" i="2"/>
  <c r="AI297" i="2"/>
  <c r="AI301" i="2"/>
  <c r="AI309" i="2"/>
  <c r="AI313" i="2"/>
  <c r="AI321" i="2"/>
  <c r="AI325" i="2"/>
  <c r="AI329" i="2"/>
  <c r="AI333" i="2"/>
  <c r="AI337" i="2"/>
  <c r="AI345" i="2"/>
  <c r="AI349" i="2"/>
  <c r="AI353" i="2"/>
  <c r="AI357" i="2"/>
  <c r="AI361" i="2"/>
  <c r="AI365" i="2"/>
  <c r="AI369" i="2"/>
  <c r="AI373" i="2"/>
  <c r="AI377" i="2"/>
  <c r="AI381" i="2"/>
  <c r="AI385" i="2"/>
  <c r="AI389" i="2"/>
  <c r="AI393" i="2"/>
  <c r="AI397" i="2"/>
  <c r="AI25" i="2"/>
  <c r="AI61" i="2"/>
  <c r="AI65" i="2"/>
  <c r="AJ17" i="2"/>
  <c r="AJ41" i="2"/>
  <c r="AJ49" i="2"/>
  <c r="AJ53" i="2"/>
  <c r="AJ57" i="2"/>
  <c r="AJ61" i="2"/>
  <c r="AJ65" i="2"/>
  <c r="AJ77" i="2"/>
  <c r="AJ85" i="2"/>
  <c r="AJ89" i="2"/>
  <c r="AJ109" i="2"/>
  <c r="AJ113" i="2"/>
  <c r="AJ125" i="2"/>
  <c r="AJ133" i="2"/>
  <c r="AJ145" i="2"/>
  <c r="AJ149" i="2"/>
  <c r="AJ161" i="2"/>
  <c r="AJ169" i="2"/>
  <c r="AJ173" i="2"/>
  <c r="AJ181" i="2"/>
  <c r="AJ185" i="2"/>
  <c r="AJ193" i="2"/>
  <c r="AJ197" i="2"/>
  <c r="AJ205" i="2"/>
  <c r="AJ209" i="2"/>
  <c r="AJ221" i="2"/>
  <c r="AJ229" i="2"/>
  <c r="AJ233" i="2"/>
  <c r="AJ241" i="2"/>
  <c r="AJ245" i="2"/>
  <c r="AJ253" i="2"/>
  <c r="AJ257" i="2"/>
  <c r="AJ265" i="2"/>
  <c r="AJ269" i="2"/>
  <c r="AJ277" i="2"/>
  <c r="AJ281" i="2"/>
  <c r="AJ285" i="2"/>
  <c r="AJ289" i="2"/>
  <c r="AJ293" i="2"/>
  <c r="AJ297" i="2"/>
  <c r="AJ301" i="2"/>
  <c r="AJ305" i="2"/>
  <c r="AJ313" i="2"/>
  <c r="AJ317" i="2"/>
  <c r="AJ321" i="2"/>
  <c r="AJ325" i="2"/>
  <c r="AJ329" i="2"/>
  <c r="AJ333" i="2"/>
  <c r="AJ337" i="2"/>
  <c r="AJ345" i="2"/>
  <c r="AJ349" i="2"/>
  <c r="AJ353" i="2"/>
  <c r="AJ357" i="2"/>
  <c r="AJ361" i="2"/>
  <c r="AJ365" i="2"/>
  <c r="AJ369" i="2"/>
  <c r="AJ373" i="2"/>
  <c r="AJ377" i="2"/>
  <c r="AJ381" i="2"/>
  <c r="AJ385" i="2"/>
  <c r="AJ389" i="2"/>
  <c r="AJ393" i="2"/>
  <c r="AK50" i="2"/>
  <c r="AI29" i="2"/>
  <c r="AI37" i="2"/>
  <c r="AI49" i="2"/>
  <c r="AI53" i="2"/>
  <c r="AI57" i="2"/>
  <c r="AJ37" i="2"/>
  <c r="AK13" i="2"/>
  <c r="AK17" i="2"/>
  <c r="AK29" i="2"/>
  <c r="AK41" i="2"/>
  <c r="AK49" i="2"/>
  <c r="AK53" i="2"/>
  <c r="AK61" i="2"/>
  <c r="AK65" i="2"/>
  <c r="AK73" i="2"/>
  <c r="AK77" i="2"/>
  <c r="AK85" i="2"/>
  <c r="AK93" i="2"/>
  <c r="AK101" i="2"/>
  <c r="AK105" i="2"/>
  <c r="AK109" i="2"/>
  <c r="AK117" i="2"/>
  <c r="AK121" i="2"/>
  <c r="AK125" i="2"/>
  <c r="AK129" i="2"/>
  <c r="AK133" i="2"/>
  <c r="AK137" i="2"/>
  <c r="AK141" i="2"/>
  <c r="AK145" i="2"/>
  <c r="AK149" i="2"/>
  <c r="AK153" i="2"/>
  <c r="AK161" i="2"/>
  <c r="AK165" i="2"/>
  <c r="AK173" i="2"/>
  <c r="AK177" i="2"/>
  <c r="AK181" i="2"/>
  <c r="AK185" i="2"/>
  <c r="AK189" i="2"/>
  <c r="AK193" i="2"/>
  <c r="AK197" i="2"/>
  <c r="AK201" i="2"/>
  <c r="AK205" i="2"/>
  <c r="AK209" i="2"/>
  <c r="AK213" i="2"/>
  <c r="AK217" i="2"/>
  <c r="AK221" i="2"/>
  <c r="AK225" i="2"/>
  <c r="AK229" i="2"/>
  <c r="AK233" i="2"/>
  <c r="AK237" i="2"/>
  <c r="AK241" i="2"/>
  <c r="AK245" i="2"/>
  <c r="AK249" i="2"/>
  <c r="AK253" i="2"/>
  <c r="AK257" i="2"/>
  <c r="AK265" i="2"/>
  <c r="AK269" i="2"/>
  <c r="AK277" i="2"/>
  <c r="AK281" i="2"/>
  <c r="AK285" i="2"/>
  <c r="AK293" i="2"/>
  <c r="AK297" i="2"/>
  <c r="AK301" i="2"/>
  <c r="AK305" i="2"/>
  <c r="AK313" i="2"/>
  <c r="AK317" i="2"/>
  <c r="AK321" i="2"/>
  <c r="AK325" i="2"/>
  <c r="AK329" i="2"/>
  <c r="AK333" i="2"/>
  <c r="AK337" i="2"/>
  <c r="AK345" i="2"/>
  <c r="AK349" i="2"/>
  <c r="AK353" i="2"/>
  <c r="AK381" i="2"/>
  <c r="AK385" i="2"/>
  <c r="AK389" i="2"/>
  <c r="AI372" i="2"/>
  <c r="AI376" i="2"/>
  <c r="AI384" i="2"/>
  <c r="AI388" i="2"/>
  <c r="AI392" i="2"/>
  <c r="AI396" i="2"/>
  <c r="AI400" i="2"/>
  <c r="AI404" i="2"/>
  <c r="AI408" i="2"/>
  <c r="AI416" i="2"/>
  <c r="AI420" i="2"/>
  <c r="AI424" i="2"/>
  <c r="AI428" i="2"/>
  <c r="AI432" i="2"/>
  <c r="AI436" i="2"/>
  <c r="AI444" i="2"/>
  <c r="AI448" i="2"/>
  <c r="AI452" i="2"/>
  <c r="AI456" i="2"/>
  <c r="AI460" i="2"/>
  <c r="AI464" i="2"/>
  <c r="AI468" i="2"/>
  <c r="AI472" i="2"/>
  <c r="AI480" i="2"/>
  <c r="AI488" i="2"/>
  <c r="AI492" i="2"/>
  <c r="AI504" i="2"/>
  <c r="AI508" i="2"/>
  <c r="AI512" i="2"/>
  <c r="AI516" i="2"/>
  <c r="AI520" i="2"/>
  <c r="AI524" i="2"/>
  <c r="AI528" i="2"/>
  <c r="AI536" i="2"/>
  <c r="AI540" i="2"/>
  <c r="AI544" i="2"/>
  <c r="AI548" i="2"/>
  <c r="AI552" i="2"/>
  <c r="AI556" i="2"/>
  <c r="AI560" i="2"/>
  <c r="AI564" i="2"/>
  <c r="AJ392" i="2"/>
  <c r="AJ396" i="2"/>
  <c r="AJ400" i="2"/>
  <c r="AJ404" i="2"/>
  <c r="AJ416" i="2"/>
  <c r="AJ420" i="2"/>
  <c r="AJ424" i="2"/>
  <c r="AJ428" i="2"/>
  <c r="AJ432" i="2"/>
  <c r="AJ436" i="2"/>
  <c r="AJ448" i="2"/>
  <c r="AJ452" i="2"/>
  <c r="AJ456" i="2"/>
  <c r="AJ460" i="2"/>
  <c r="AJ468" i="2"/>
  <c r="AJ472" i="2"/>
  <c r="AJ476" i="2"/>
  <c r="AJ480" i="2"/>
  <c r="AJ488" i="2"/>
  <c r="AJ492" i="2"/>
  <c r="AJ496" i="2"/>
  <c r="AJ500" i="2"/>
  <c r="AJ504" i="2"/>
  <c r="AJ508" i="2"/>
  <c r="AJ512" i="2"/>
  <c r="AJ516" i="2"/>
  <c r="AJ520" i="2"/>
  <c r="AJ524" i="2"/>
  <c r="AJ528" i="2"/>
  <c r="AJ532" i="2"/>
  <c r="AJ536" i="2"/>
  <c r="AJ540" i="2"/>
  <c r="AJ544" i="2"/>
  <c r="AJ548" i="2"/>
  <c r="AJ560" i="2"/>
  <c r="AK388" i="2"/>
  <c r="AK392" i="2"/>
  <c r="AK396" i="2"/>
  <c r="AK400" i="2"/>
  <c r="AK404" i="2"/>
  <c r="AK408" i="2"/>
  <c r="AK412" i="2"/>
  <c r="AK424" i="2"/>
  <c r="AK432" i="2"/>
  <c r="AK436" i="2"/>
  <c r="AK440" i="2"/>
  <c r="AK456" i="2"/>
  <c r="AK460" i="2"/>
  <c r="AK464" i="2"/>
  <c r="AK472" i="2"/>
  <c r="AK476" i="2"/>
  <c r="AK488" i="2"/>
  <c r="AK492" i="2"/>
  <c r="AK496" i="2"/>
  <c r="AK500" i="2"/>
  <c r="AK504" i="2"/>
  <c r="AK520" i="2"/>
  <c r="AK524" i="2"/>
  <c r="AK528" i="2"/>
  <c r="AK532" i="2"/>
  <c r="AK540" i="2"/>
  <c r="AK544" i="2"/>
  <c r="AK552" i="2"/>
  <c r="AK560" i="2"/>
  <c r="AI351" i="2"/>
  <c r="AI355" i="2"/>
  <c r="AI363" i="2"/>
  <c r="AI367" i="2"/>
  <c r="AI391" i="2"/>
  <c r="AI403" i="2"/>
  <c r="AI411" i="2"/>
  <c r="AI415" i="2"/>
  <c r="AI419" i="2"/>
  <c r="AI423" i="2"/>
  <c r="AI427" i="2"/>
  <c r="AI435" i="2"/>
  <c r="AI439" i="2"/>
  <c r="AI443" i="2"/>
  <c r="AI447" i="2"/>
  <c r="AI459" i="2"/>
  <c r="AI463" i="2"/>
  <c r="AI467" i="2"/>
  <c r="AI479" i="2"/>
  <c r="AI483" i="2"/>
  <c r="AI487" i="2"/>
  <c r="AI515" i="2"/>
  <c r="AI523" i="2"/>
  <c r="AI531" i="2"/>
  <c r="AI535" i="2"/>
  <c r="AI543" i="2"/>
  <c r="AI547" i="2"/>
  <c r="AI555" i="2"/>
  <c r="AI559" i="2"/>
  <c r="AJ387" i="2"/>
  <c r="AJ391" i="2"/>
  <c r="AJ395" i="2"/>
  <c r="AJ411" i="2"/>
  <c r="AJ415" i="2"/>
  <c r="AJ419" i="2"/>
  <c r="AJ423" i="2"/>
  <c r="AJ427" i="2"/>
  <c r="AJ431" i="2"/>
  <c r="AJ439" i="2"/>
  <c r="AJ443" i="2"/>
  <c r="AJ447" i="2"/>
  <c r="AJ451" i="2"/>
  <c r="AJ463" i="2"/>
  <c r="AJ479" i="2"/>
  <c r="AJ483" i="2"/>
  <c r="AJ487" i="2"/>
  <c r="AJ491" i="2"/>
  <c r="AJ495" i="2"/>
  <c r="AJ499" i="2"/>
  <c r="AJ503" i="2"/>
  <c r="AJ507" i="2"/>
  <c r="AJ515" i="2"/>
  <c r="AJ519" i="2"/>
  <c r="W608" i="2"/>
  <c r="W573" i="2"/>
  <c r="S607" i="2"/>
  <c r="S572" i="2"/>
  <c r="Z20" i="2"/>
  <c r="Y575" i="2"/>
  <c r="AJ21" i="2"/>
  <c r="U583" i="2"/>
  <c r="U578" i="2"/>
  <c r="U613" i="2"/>
  <c r="V27" i="2"/>
  <c r="P633" i="2"/>
  <c r="P582" i="2"/>
  <c r="AJ506" i="2"/>
  <c r="AJ510" i="2"/>
  <c r="AJ514" i="2"/>
  <c r="AJ518" i="2"/>
  <c r="AJ530" i="2"/>
  <c r="AJ534" i="2"/>
  <c r="AJ538" i="2"/>
  <c r="AJ542" i="2"/>
  <c r="AJ550" i="2"/>
  <c r="AJ554" i="2"/>
  <c r="AJ558" i="2"/>
  <c r="AJ566" i="2"/>
  <c r="AK398" i="2"/>
  <c r="AK402" i="2"/>
  <c r="AK406" i="2"/>
  <c r="AK410" i="2"/>
  <c r="AK414" i="2"/>
  <c r="AK418" i="2"/>
  <c r="AK422" i="2"/>
  <c r="AK426" i="2"/>
  <c r="AK438" i="2"/>
  <c r="AK442" i="2"/>
  <c r="AK446" i="2"/>
  <c r="AK450" i="2"/>
  <c r="AK454" i="2"/>
  <c r="AK458" i="2"/>
  <c r="AK466" i="2"/>
  <c r="AK470" i="2"/>
  <c r="AK474" i="2"/>
  <c r="AK478" i="2"/>
  <c r="AK482" i="2"/>
  <c r="AK486" i="2"/>
  <c r="AK490" i="2"/>
  <c r="AK498" i="2"/>
  <c r="AK502" i="2"/>
  <c r="AK510" i="2"/>
  <c r="AK514" i="2"/>
  <c r="AK518" i="2"/>
  <c r="AK522" i="2"/>
  <c r="AK530" i="2"/>
  <c r="AK534" i="2"/>
  <c r="AK538" i="2"/>
  <c r="AK542" i="2"/>
  <c r="AK546" i="2"/>
  <c r="AK550" i="2"/>
  <c r="AK554" i="2"/>
  <c r="AK558" i="2"/>
  <c r="AK562" i="2"/>
  <c r="AI401" i="2"/>
  <c r="AI405" i="2"/>
  <c r="AI409" i="2"/>
  <c r="AI429" i="2"/>
  <c r="AI433" i="2"/>
  <c r="AI453" i="2"/>
  <c r="AI457" i="2"/>
  <c r="AI465" i="2"/>
  <c r="AI469" i="2"/>
  <c r="AI477" i="2"/>
  <c r="AI481" i="2"/>
  <c r="AI497" i="2"/>
  <c r="AI505" i="2"/>
  <c r="AI509" i="2"/>
  <c r="AI513" i="2"/>
  <c r="AI521" i="2"/>
  <c r="AI525" i="2"/>
  <c r="AI529" i="2"/>
  <c r="AI533" i="2"/>
  <c r="AI545" i="2"/>
  <c r="AI549" i="2"/>
  <c r="AI553" i="2"/>
  <c r="AI557" i="2"/>
  <c r="AI561" i="2"/>
  <c r="AI565" i="2"/>
  <c r="AJ441" i="2"/>
  <c r="AJ465" i="2"/>
  <c r="AJ469" i="2"/>
  <c r="AJ517" i="2"/>
  <c r="AJ521" i="2"/>
  <c r="AJ525" i="2"/>
  <c r="AJ533" i="2"/>
  <c r="AJ545" i="2"/>
  <c r="AJ549" i="2"/>
  <c r="AJ553" i="2"/>
  <c r="AJ557" i="2"/>
  <c r="AJ561" i="2"/>
  <c r="AJ565" i="2"/>
  <c r="AK361" i="2"/>
  <c r="AK365" i="2"/>
  <c r="AK369" i="2"/>
  <c r="AK373" i="2"/>
  <c r="AK377" i="2"/>
  <c r="AK393" i="2"/>
  <c r="AK397" i="2"/>
  <c r="AK401" i="2"/>
  <c r="AK405" i="2"/>
  <c r="AK409" i="2"/>
  <c r="AK413" i="2"/>
  <c r="AK417" i="2"/>
  <c r="AK421" i="2"/>
  <c r="AK429" i="2"/>
  <c r="AK433" i="2"/>
  <c r="AK437" i="2"/>
  <c r="AK441" i="2"/>
  <c r="AK445" i="2"/>
  <c r="AK449" i="2"/>
  <c r="AK461" i="2"/>
  <c r="AK465" i="2"/>
  <c r="AK469" i="2"/>
  <c r="AK473" i="2"/>
  <c r="AK485" i="2"/>
  <c r="AK489" i="2"/>
  <c r="AK493" i="2"/>
  <c r="AK497" i="2"/>
  <c r="AK509" i="2"/>
  <c r="AK513" i="2"/>
  <c r="AK525" i="2"/>
  <c r="AK529" i="2"/>
  <c r="AK533" i="2"/>
  <c r="AK537" i="2"/>
  <c r="AK541" i="2"/>
  <c r="AK545" i="2"/>
  <c r="AK549" i="2"/>
  <c r="AK557" i="2"/>
  <c r="AK564" i="2"/>
  <c r="AK565" i="2"/>
  <c r="AI563" i="2"/>
  <c r="AI567" i="2"/>
  <c r="AI5" i="2"/>
  <c r="AI30" i="2"/>
  <c r="AK7" i="2"/>
  <c r="P609" i="2"/>
  <c r="V20" i="2"/>
  <c r="U575" i="2"/>
  <c r="AI11" i="2"/>
  <c r="W607" i="2"/>
  <c r="W572" i="2"/>
  <c r="V4" i="2"/>
  <c r="U635" i="2"/>
  <c r="U629" i="2"/>
  <c r="U623" i="2"/>
  <c r="U617" i="2"/>
  <c r="U609" i="2"/>
  <c r="U636" i="2"/>
  <c r="U630" i="2"/>
  <c r="U624" i="2"/>
  <c r="U618" i="2"/>
  <c r="U610" i="2"/>
  <c r="U569" i="2"/>
  <c r="U634" i="2"/>
  <c r="U615" i="2"/>
  <c r="U608" i="2"/>
  <c r="U582" i="2"/>
  <c r="U580" i="2"/>
  <c r="U606" i="2"/>
  <c r="U571" i="2"/>
  <c r="U604" i="2"/>
  <c r="X607" i="2"/>
  <c r="X572" i="2"/>
  <c r="X609" i="2"/>
  <c r="X574" i="2"/>
  <c r="AJ15" i="2"/>
  <c r="AJ5" i="2"/>
  <c r="AB572" i="2"/>
  <c r="AB633" i="2"/>
  <c r="AB627" i="2"/>
  <c r="AB621" i="2"/>
  <c r="AB614" i="2"/>
  <c r="AB607" i="2"/>
  <c r="AB580" i="2"/>
  <c r="AB571" i="2"/>
  <c r="AB615" i="2"/>
  <c r="AB604" i="2"/>
  <c r="AB569" i="2"/>
  <c r="AB606" i="2"/>
  <c r="AB582" i="2"/>
  <c r="AB617" i="2"/>
  <c r="AD5" i="2"/>
  <c r="AC572" i="2"/>
  <c r="AA609" i="2"/>
  <c r="AA574" i="2"/>
  <c r="AD4" i="2"/>
  <c r="AC633" i="2"/>
  <c r="AC627" i="2"/>
  <c r="AC621" i="2"/>
  <c r="AC614" i="2"/>
  <c r="AC607" i="2"/>
  <c r="AC580" i="2"/>
  <c r="AC634" i="2"/>
  <c r="AC628" i="2"/>
  <c r="AC622" i="2"/>
  <c r="AC615" i="2"/>
  <c r="AC608" i="2"/>
  <c r="AC582" i="2"/>
  <c r="AC632" i="2"/>
  <c r="AC613" i="2"/>
  <c r="AC606" i="2"/>
  <c r="AC571" i="2"/>
  <c r="AC604" i="2"/>
  <c r="AC569" i="2"/>
  <c r="AC617" i="2"/>
  <c r="AB609" i="2"/>
  <c r="AB574" i="2"/>
  <c r="X637" i="2"/>
  <c r="X631" i="2"/>
  <c r="X625" i="2"/>
  <c r="X619" i="2"/>
  <c r="X611" i="2"/>
  <c r="X604" i="2"/>
  <c r="X578" i="2"/>
  <c r="X571" i="2"/>
  <c r="X617" i="2"/>
  <c r="X582" i="2"/>
  <c r="X615" i="2"/>
  <c r="X569" i="2"/>
  <c r="X606" i="2"/>
  <c r="X580" i="2"/>
  <c r="X575" i="2"/>
  <c r="X610" i="2"/>
  <c r="V22" i="2"/>
  <c r="U573" i="2"/>
  <c r="Z225" i="2"/>
  <c r="Y624" i="2"/>
  <c r="Y589" i="2"/>
  <c r="AB610" i="2"/>
  <c r="AB575" i="2"/>
  <c r="AI21" i="2"/>
  <c r="Z22" i="2"/>
  <c r="Y573" i="2"/>
  <c r="Y608" i="2"/>
  <c r="AI45" i="2"/>
  <c r="AD20" i="2"/>
  <c r="AC610" i="2"/>
  <c r="AC575" i="2"/>
  <c r="AA573" i="2"/>
  <c r="AA608" i="2"/>
  <c r="AI36" i="2"/>
  <c r="Q618" i="2"/>
  <c r="AC573" i="2"/>
  <c r="AD22" i="2"/>
  <c r="AJ18" i="2"/>
  <c r="S575" i="2"/>
  <c r="AC618" i="2"/>
  <c r="AC583" i="2"/>
  <c r="AC578" i="2"/>
  <c r="AD27" i="2"/>
  <c r="U607" i="2"/>
  <c r="U572" i="2"/>
  <c r="V5" i="2"/>
  <c r="AI15" i="2"/>
  <c r="W575" i="2"/>
  <c r="AK21" i="2"/>
  <c r="T608" i="2"/>
  <c r="AK27" i="2"/>
  <c r="AK34" i="2"/>
  <c r="AJ51" i="2"/>
  <c r="AJ97" i="2"/>
  <c r="X584" i="2"/>
  <c r="AJ189" i="2"/>
  <c r="X622" i="2"/>
  <c r="X587" i="2"/>
  <c r="R196" i="2"/>
  <c r="Q622" i="2"/>
  <c r="AA623" i="2"/>
  <c r="AA588" i="2"/>
  <c r="AJ237" i="2"/>
  <c r="V249" i="2"/>
  <c r="U590" i="2"/>
  <c r="U625" i="2"/>
  <c r="S593" i="2"/>
  <c r="AJ306" i="2"/>
  <c r="X593" i="2"/>
  <c r="X628" i="2"/>
  <c r="O609" i="2"/>
  <c r="AD8" i="2"/>
  <c r="AC574" i="2"/>
  <c r="AC609" i="2"/>
  <c r="AI12" i="2"/>
  <c r="AA610" i="2"/>
  <c r="AA575" i="2"/>
  <c r="X573" i="2"/>
  <c r="X608" i="2"/>
  <c r="P571" i="2"/>
  <c r="AJ30" i="2"/>
  <c r="AK54" i="2"/>
  <c r="R54" i="2"/>
  <c r="AK57" i="2"/>
  <c r="R57" i="2"/>
  <c r="AJ240" i="2"/>
  <c r="S610" i="2"/>
  <c r="AI186" i="2"/>
  <c r="AA625" i="2"/>
  <c r="AA590" i="2"/>
  <c r="W578" i="2"/>
  <c r="W583" i="2"/>
  <c r="W613" i="2"/>
  <c r="AJ33" i="2"/>
  <c r="V137" i="2"/>
  <c r="U620" i="2"/>
  <c r="U585" i="2"/>
  <c r="Y586" i="2"/>
  <c r="Y621" i="2"/>
  <c r="Z173" i="2"/>
  <c r="T626" i="2"/>
  <c r="AJ23" i="2"/>
  <c r="Q573" i="2"/>
  <c r="R79" i="2"/>
  <c r="AJ222" i="2"/>
  <c r="AD299" i="2"/>
  <c r="AC593" i="2"/>
  <c r="Z27" i="2"/>
  <c r="Y578" i="2"/>
  <c r="Y618" i="2"/>
  <c r="Y583" i="2"/>
  <c r="AJ39" i="2"/>
  <c r="AI42" i="2"/>
  <c r="AI78" i="2"/>
  <c r="AD324" i="2"/>
  <c r="AC594" i="2"/>
  <c r="AC629" i="2"/>
  <c r="V8" i="2"/>
  <c r="U574" i="2"/>
  <c r="AI9" i="2"/>
  <c r="O573" i="2"/>
  <c r="AA578" i="2"/>
  <c r="AA618" i="2"/>
  <c r="AA583" i="2"/>
  <c r="AJ42" i="2"/>
  <c r="AK63" i="2"/>
  <c r="O625" i="2"/>
  <c r="X601" i="2"/>
  <c r="AB618" i="2"/>
  <c r="AB583" i="2"/>
  <c r="AB613" i="2"/>
  <c r="AB578" i="2"/>
  <c r="AJ38" i="2"/>
  <c r="AI174" i="2"/>
  <c r="Z287" i="2"/>
  <c r="Y592" i="2"/>
  <c r="Y627" i="2"/>
  <c r="AI320" i="2"/>
  <c r="AI54" i="2"/>
  <c r="AJ101" i="2"/>
  <c r="AB611" i="2"/>
  <c r="AB576" i="2"/>
  <c r="AJ115" i="2"/>
  <c r="X623" i="2"/>
  <c r="S608" i="2"/>
  <c r="AJ36" i="2"/>
  <c r="AI81" i="2"/>
  <c r="AJ128" i="2"/>
  <c r="AD137" i="2"/>
  <c r="AC620" i="2"/>
  <c r="AC585" i="2"/>
  <c r="Z291" i="2"/>
  <c r="F11" i="4" s="1"/>
  <c r="F10" i="4"/>
  <c r="Z4" i="2"/>
  <c r="Y637" i="2"/>
  <c r="Y631" i="2"/>
  <c r="Y625" i="2"/>
  <c r="Y619" i="2"/>
  <c r="Y611" i="2"/>
  <c r="Y604" i="2"/>
  <c r="Y571" i="2"/>
  <c r="Y632" i="2"/>
  <c r="Y626" i="2"/>
  <c r="Y620" i="2"/>
  <c r="Y613" i="2"/>
  <c r="Y606" i="2"/>
  <c r="Y636" i="2"/>
  <c r="Y610" i="2"/>
  <c r="Y569" i="2"/>
  <c r="Y617" i="2"/>
  <c r="Y582" i="2"/>
  <c r="Y615" i="2"/>
  <c r="Y580" i="2"/>
  <c r="AA572" i="2"/>
  <c r="AA607" i="2"/>
  <c r="Y609" i="2"/>
  <c r="Y574" i="2"/>
  <c r="AJ11" i="2"/>
  <c r="AI13" i="2"/>
  <c r="AJ13" i="2"/>
  <c r="AJ27" i="2"/>
  <c r="X618" i="2"/>
  <c r="X613" i="2"/>
  <c r="AJ45" i="2"/>
  <c r="AI55" i="2"/>
  <c r="AJ56" i="2"/>
  <c r="AI58" i="2"/>
  <c r="AJ58" i="2"/>
  <c r="AJ59" i="2"/>
  <c r="AI60" i="2"/>
  <c r="AI69" i="2"/>
  <c r="W584" i="2"/>
  <c r="U576" i="2"/>
  <c r="U611" i="2"/>
  <c r="AJ112" i="2"/>
  <c r="AI130" i="2"/>
  <c r="AB620" i="2"/>
  <c r="AB585" i="2"/>
  <c r="X586" i="2"/>
  <c r="W622" i="2"/>
  <c r="W587" i="2"/>
  <c r="AI201" i="2"/>
  <c r="Z203" i="2"/>
  <c r="Y623" i="2"/>
  <c r="Y588" i="2"/>
  <c r="AJ247" i="2"/>
  <c r="AI261" i="2"/>
  <c r="AD261" i="2"/>
  <c r="AC626" i="2"/>
  <c r="AC579" i="2"/>
  <c r="AC591" i="2"/>
  <c r="X627" i="2"/>
  <c r="X592" i="2"/>
  <c r="D12" i="4"/>
  <c r="E8" i="4"/>
  <c r="W628" i="2"/>
  <c r="W593" i="2"/>
  <c r="AI306" i="2"/>
  <c r="AB629" i="2"/>
  <c r="AB594" i="2"/>
  <c r="AB596" i="2"/>
  <c r="W598" i="2"/>
  <c r="V546" i="2"/>
  <c r="U602" i="2"/>
  <c r="U637" i="2"/>
  <c r="X583" i="2"/>
  <c r="AB630" i="2"/>
  <c r="AJ81" i="2"/>
  <c r="Y584" i="2"/>
  <c r="W576" i="2"/>
  <c r="AI110" i="2"/>
  <c r="AI112" i="2"/>
  <c r="AK113" i="2"/>
  <c r="AJ135" i="2"/>
  <c r="AI138" i="2"/>
  <c r="AJ157" i="2"/>
  <c r="AJ186" i="2"/>
  <c r="Z189" i="2"/>
  <c r="Y622" i="2"/>
  <c r="Y587" i="2"/>
  <c r="AB623" i="2"/>
  <c r="AB588" i="2"/>
  <c r="AJ217" i="2"/>
  <c r="U589" i="2"/>
  <c r="AI228" i="2"/>
  <c r="W590" i="2"/>
  <c r="AK283" i="2"/>
  <c r="AA592" i="2"/>
  <c r="Y593" i="2"/>
  <c r="Y628" i="2"/>
  <c r="X636" i="2"/>
  <c r="AK42" i="2"/>
  <c r="AI66" i="2"/>
  <c r="AA619" i="2"/>
  <c r="AA584" i="2"/>
  <c r="X576" i="2"/>
  <c r="AJ110" i="2"/>
  <c r="AJ139" i="2"/>
  <c r="AI153" i="2"/>
  <c r="AI155" i="2"/>
  <c r="AI156" i="2"/>
  <c r="AJ158" i="2"/>
  <c r="AA586" i="2"/>
  <c r="AK182" i="2"/>
  <c r="AA587" i="2"/>
  <c r="AA622" i="2"/>
  <c r="AI195" i="2"/>
  <c r="AD203" i="2"/>
  <c r="AC588" i="2"/>
  <c r="AC623" i="2"/>
  <c r="AJ213" i="2"/>
  <c r="V225" i="2"/>
  <c r="X590" i="2"/>
  <c r="AJ264" i="2"/>
  <c r="AI283" i="2"/>
  <c r="V291" i="2"/>
  <c r="E11" i="4" s="1"/>
  <c r="Z299" i="2"/>
  <c r="AI311" i="2"/>
  <c r="W634" i="2"/>
  <c r="AA600" i="2"/>
  <c r="AJ66" i="2"/>
  <c r="AI90" i="2"/>
  <c r="AI94" i="2"/>
  <c r="AB584" i="2"/>
  <c r="Z105" i="2"/>
  <c r="Y576" i="2"/>
  <c r="AJ106" i="2"/>
  <c r="AK107" i="2"/>
  <c r="AI108" i="2"/>
  <c r="AK122" i="2"/>
  <c r="AI132" i="2"/>
  <c r="AJ151" i="2"/>
  <c r="AJ153" i="2"/>
  <c r="AK154" i="2"/>
  <c r="AJ155" i="2"/>
  <c r="AI165" i="2"/>
  <c r="AB586" i="2"/>
  <c r="AB587" i="2"/>
  <c r="AB622" i="2"/>
  <c r="AJ195" i="2"/>
  <c r="AJ198" i="2"/>
  <c r="AI212" i="2"/>
  <c r="AI225" i="2"/>
  <c r="W589" i="2"/>
  <c r="Y590" i="2"/>
  <c r="T625" i="2"/>
  <c r="AJ283" i="2"/>
  <c r="AA628" i="2"/>
  <c r="AI319" i="2"/>
  <c r="AB598" i="2"/>
  <c r="X634" i="2"/>
  <c r="AB600" i="2"/>
  <c r="D10" i="4"/>
  <c r="AJ92" i="2"/>
  <c r="AJ94" i="2"/>
  <c r="AC619" i="2"/>
  <c r="AC584" i="2"/>
  <c r="AA576" i="2"/>
  <c r="AJ108" i="2"/>
  <c r="AJ121" i="2"/>
  <c r="V122" i="2"/>
  <c r="AJ140" i="2"/>
  <c r="AK151" i="2"/>
  <c r="AJ162" i="2"/>
  <c r="AJ171" i="2"/>
  <c r="AD173" i="2"/>
  <c r="AC586" i="2"/>
  <c r="T586" i="2"/>
  <c r="AD189" i="2"/>
  <c r="AC587" i="2"/>
  <c r="AI213" i="2"/>
  <c r="AI222" i="2"/>
  <c r="AJ225" i="2"/>
  <c r="X624" i="2"/>
  <c r="X589" i="2"/>
  <c r="Z249" i="2"/>
  <c r="U626" i="2"/>
  <c r="U614" i="2"/>
  <c r="U591" i="2"/>
  <c r="U579" i="2"/>
  <c r="AJ267" i="2"/>
  <c r="X597" i="2"/>
  <c r="X632" i="2"/>
  <c r="Z492" i="2"/>
  <c r="Y599" i="2"/>
  <c r="AB637" i="2"/>
  <c r="Z449" i="2"/>
  <c r="Y597" i="2"/>
  <c r="AB601" i="2"/>
  <c r="AB619" i="2"/>
  <c r="AJ78" i="2"/>
  <c r="AJ104" i="2"/>
  <c r="AC611" i="2"/>
  <c r="AC576" i="2"/>
  <c r="AJ122" i="2"/>
  <c r="AJ134" i="2"/>
  <c r="AJ136" i="2"/>
  <c r="W585" i="2"/>
  <c r="W620" i="2"/>
  <c r="AI171" i="2"/>
  <c r="O623" i="2"/>
  <c r="AA624" i="2"/>
  <c r="AA589" i="2"/>
  <c r="AJ239" i="2"/>
  <c r="AI240" i="2"/>
  <c r="AB625" i="2"/>
  <c r="AB590" i="2"/>
  <c r="AI252" i="2"/>
  <c r="W591" i="2"/>
  <c r="W626" i="2"/>
  <c r="W614" i="2"/>
  <c r="W579" i="2"/>
  <c r="AJ290" i="2"/>
  <c r="G8" i="4"/>
  <c r="F12" i="4"/>
  <c r="AI296" i="2"/>
  <c r="V324" i="2"/>
  <c r="U594" i="2"/>
  <c r="AJ341" i="2"/>
  <c r="U596" i="2"/>
  <c r="U631" i="2"/>
  <c r="V416" i="2"/>
  <c r="Z530" i="2"/>
  <c r="Y601" i="2"/>
  <c r="X621" i="2"/>
  <c r="AJ73" i="2"/>
  <c r="AI77" i="2"/>
  <c r="AJ119" i="2"/>
  <c r="AI120" i="2"/>
  <c r="X585" i="2"/>
  <c r="X620" i="2"/>
  <c r="AI198" i="2"/>
  <c r="AI207" i="2"/>
  <c r="AJ216" i="2"/>
  <c r="AB589" i="2"/>
  <c r="AB624" i="2"/>
  <c r="T589" i="2"/>
  <c r="AI249" i="2"/>
  <c r="AD249" i="2"/>
  <c r="AC625" i="2"/>
  <c r="AC590" i="2"/>
  <c r="AJ252" i="2"/>
  <c r="X591" i="2"/>
  <c r="X614" i="2"/>
  <c r="X579" i="2"/>
  <c r="X626" i="2"/>
  <c r="AI290" i="2"/>
  <c r="AJ291" i="2"/>
  <c r="G9" i="4"/>
  <c r="AJ296" i="2"/>
  <c r="W629" i="2"/>
  <c r="W594" i="2"/>
  <c r="AI359" i="2"/>
  <c r="AA630" i="2"/>
  <c r="AB632" i="2"/>
  <c r="U600" i="2"/>
  <c r="V501" i="2"/>
  <c r="AD527" i="2"/>
  <c r="AC601" i="2"/>
  <c r="AB636" i="2"/>
  <c r="AB602" i="2"/>
  <c r="AI72" i="2"/>
  <c r="AJ103" i="2"/>
  <c r="Y585" i="2"/>
  <c r="AJ150" i="2"/>
  <c r="AI168" i="2"/>
  <c r="AI180" i="2"/>
  <c r="V203" i="2"/>
  <c r="U588" i="2"/>
  <c r="AI219" i="2"/>
  <c r="AD225" i="2"/>
  <c r="AC589" i="2"/>
  <c r="AC624" i="2"/>
  <c r="AI233" i="2"/>
  <c r="AK236" i="2"/>
  <c r="AD291" i="2"/>
  <c r="G11" i="4" s="1"/>
  <c r="G10" i="4"/>
  <c r="X629" i="2"/>
  <c r="X596" i="2"/>
  <c r="W574" i="2"/>
  <c r="AJ12" i="2"/>
  <c r="AB573" i="2"/>
  <c r="AB608" i="2"/>
  <c r="AJ25" i="2"/>
  <c r="S578" i="2"/>
  <c r="AK66" i="2"/>
  <c r="AJ72" i="2"/>
  <c r="AJ84" i="2"/>
  <c r="AJ90" i="2"/>
  <c r="AI93" i="2"/>
  <c r="AI101" i="2"/>
  <c r="AJ129" i="2"/>
  <c r="Z137" i="2"/>
  <c r="AJ146" i="2"/>
  <c r="AJ148" i="2"/>
  <c r="V173" i="2"/>
  <c r="U621" i="2"/>
  <c r="U586" i="2"/>
  <c r="W623" i="2"/>
  <c r="W588" i="2"/>
  <c r="AJ219" i="2"/>
  <c r="AI234" i="2"/>
  <c r="Z236" i="2"/>
  <c r="AA579" i="2"/>
  <c r="AA591" i="2"/>
  <c r="AI270" i="2"/>
  <c r="AK273" i="2"/>
  <c r="AJ286" i="2"/>
  <c r="V287" i="2"/>
  <c r="U627" i="2"/>
  <c r="U592" i="2"/>
  <c r="AI350" i="2"/>
  <c r="AD377" i="2"/>
  <c r="AC630" i="2"/>
  <c r="AC595" i="2"/>
  <c r="AK72" i="2"/>
  <c r="AK84" i="2"/>
  <c r="V97" i="2"/>
  <c r="U584" i="2"/>
  <c r="U619" i="2"/>
  <c r="AA585" i="2"/>
  <c r="AJ164" i="2"/>
  <c r="AI166" i="2"/>
  <c r="W586" i="2"/>
  <c r="W621" i="2"/>
  <c r="AI177" i="2"/>
  <c r="V189" i="2"/>
  <c r="U622" i="2"/>
  <c r="U587" i="2"/>
  <c r="AJ192" i="2"/>
  <c r="X588" i="2"/>
  <c r="AJ210" i="2"/>
  <c r="AJ246" i="2"/>
  <c r="AB591" i="2"/>
  <c r="AB579" i="2"/>
  <c r="AB626" i="2"/>
  <c r="W627" i="2"/>
  <c r="W592" i="2"/>
  <c r="AK289" i="2"/>
  <c r="V299" i="2"/>
  <c r="U628" i="2"/>
  <c r="U593" i="2"/>
  <c r="AI323" i="2"/>
  <c r="AA629" i="2"/>
  <c r="AA594" i="2"/>
  <c r="AA596" i="2"/>
  <c r="W599" i="2"/>
  <c r="AK425" i="2"/>
  <c r="T596" i="2"/>
  <c r="AI494" i="2"/>
  <c r="Y572" i="2"/>
  <c r="Y634" i="2"/>
  <c r="AD417" i="2"/>
  <c r="AI425" i="2"/>
  <c r="W597" i="2"/>
  <c r="AI455" i="2"/>
  <c r="AC598" i="2"/>
  <c r="V468" i="2"/>
  <c r="AI491" i="2"/>
  <c r="AA595" i="2"/>
  <c r="AC602" i="2"/>
  <c r="U601" i="2"/>
  <c r="AC597" i="2"/>
  <c r="AA597" i="2"/>
  <c r="V525" i="2"/>
  <c r="X594" i="2"/>
  <c r="X635" i="2"/>
  <c r="O9" i="4"/>
  <c r="AI332" i="2"/>
  <c r="AI354" i="2"/>
  <c r="AI410" i="2"/>
  <c r="W596" i="2"/>
  <c r="W601" i="2"/>
  <c r="Z546" i="2"/>
  <c r="Y602" i="2"/>
  <c r="Y594" i="2"/>
  <c r="U598" i="2"/>
  <c r="W633" i="2"/>
  <c r="Y635" i="2"/>
  <c r="AJ309" i="2"/>
  <c r="AK347" i="2"/>
  <c r="V377" i="2"/>
  <c r="U595" i="2"/>
  <c r="AI380" i="2"/>
  <c r="AI386" i="2"/>
  <c r="AI485" i="2"/>
  <c r="Y629" i="2"/>
  <c r="X633" i="2"/>
  <c r="S629" i="2"/>
  <c r="AI331" i="2"/>
  <c r="AK341" i="2"/>
  <c r="AI347" i="2"/>
  <c r="W595" i="2"/>
  <c r="Z416" i="2"/>
  <c r="Y596" i="2"/>
  <c r="Y607" i="2"/>
  <c r="AB631" i="2"/>
  <c r="AA635" i="2"/>
  <c r="AC637" i="2"/>
  <c r="AI371" i="2"/>
  <c r="AA631" i="2"/>
  <c r="AJ526" i="2"/>
  <c r="AC631" i="2"/>
  <c r="E12" i="4"/>
  <c r="AI362" i="2"/>
  <c r="Z377" i="2"/>
  <c r="Y630" i="2"/>
  <c r="AI407" i="2"/>
  <c r="AA599" i="2"/>
  <c r="AC600" i="2"/>
  <c r="Y600" i="2"/>
  <c r="AC635" i="2"/>
  <c r="AJ234" i="2"/>
  <c r="AJ243" i="2"/>
  <c r="AI246" i="2"/>
  <c r="Z261" i="2"/>
  <c r="Y591" i="2"/>
  <c r="Y579" i="2"/>
  <c r="AD287" i="2"/>
  <c r="AC592" i="2"/>
  <c r="AA593" i="2"/>
  <c r="AJ324" i="2"/>
  <c r="AI441" i="2"/>
  <c r="S632" i="2"/>
  <c r="AI461" i="2"/>
  <c r="AJ462" i="2"/>
  <c r="Z465" i="2"/>
  <c r="Y598" i="2"/>
  <c r="AB599" i="2"/>
  <c r="AB634" i="2"/>
  <c r="P634" i="2"/>
  <c r="X595" i="2"/>
  <c r="U632" i="2"/>
  <c r="AB593" i="2"/>
  <c r="AB628" i="2"/>
  <c r="AI305" i="2"/>
  <c r="AI335" i="2"/>
  <c r="AI360" i="2"/>
  <c r="AI368" i="2"/>
  <c r="AI398" i="2"/>
  <c r="S631" i="2"/>
  <c r="AK428" i="2"/>
  <c r="AI437" i="2"/>
  <c r="AA598" i="2"/>
  <c r="AC599" i="2"/>
  <c r="AI493" i="2"/>
  <c r="T635" i="2"/>
  <c r="Z5" i="2"/>
  <c r="Y595" i="2"/>
  <c r="U599" i="2"/>
  <c r="Y614" i="2"/>
  <c r="O630" i="2"/>
  <c r="AI395" i="2"/>
  <c r="AI496" i="2"/>
  <c r="AI500" i="2"/>
  <c r="AJ502" i="2"/>
  <c r="AI499" i="2"/>
  <c r="O7" i="4"/>
  <c r="Q607" i="2"/>
  <c r="AK12" i="2"/>
  <c r="Q572" i="2"/>
  <c r="P586" i="2"/>
  <c r="R512" i="2"/>
  <c r="AK512" i="2"/>
  <c r="Q600" i="2"/>
  <c r="V527" i="2"/>
  <c r="AK527" i="2"/>
  <c r="T636" i="2"/>
  <c r="T601" i="2"/>
  <c r="R218" i="2"/>
  <c r="AK218" i="2"/>
  <c r="O607" i="2"/>
  <c r="T583" i="2"/>
  <c r="P569" i="2"/>
  <c r="AI6" i="2"/>
  <c r="AK30" i="2"/>
  <c r="Z34" i="2"/>
  <c r="R37" i="2"/>
  <c r="AI75" i="2"/>
  <c r="AK81" i="2"/>
  <c r="V107" i="2"/>
  <c r="V113" i="2"/>
  <c r="AK115" i="2"/>
  <c r="R115" i="2"/>
  <c r="R154" i="2"/>
  <c r="Z158" i="2"/>
  <c r="AK158" i="2"/>
  <c r="Z182" i="2"/>
  <c r="AK74" i="2"/>
  <c r="AK89" i="2"/>
  <c r="AK157" i="2"/>
  <c r="S592" i="2"/>
  <c r="S609" i="2"/>
  <c r="AJ6" i="2"/>
  <c r="T610" i="2"/>
  <c r="AI24" i="2"/>
  <c r="AJ75" i="2"/>
  <c r="O586" i="2"/>
  <c r="AI173" i="2"/>
  <c r="AK180" i="2"/>
  <c r="R180" i="2"/>
  <c r="R357" i="2"/>
  <c r="AK357" i="2"/>
  <c r="AD359" i="2"/>
  <c r="AK359" i="2"/>
  <c r="AK256" i="2"/>
  <c r="AJ24" i="2"/>
  <c r="P610" i="2"/>
  <c r="AI33" i="2"/>
  <c r="AK45" i="2"/>
  <c r="AJ69" i="2"/>
  <c r="V72" i="2"/>
  <c r="AK75" i="2"/>
  <c r="AK90" i="2"/>
  <c r="R90" i="2"/>
  <c r="AI105" i="2"/>
  <c r="O611" i="2"/>
  <c r="AK108" i="2"/>
  <c r="V108" i="2"/>
  <c r="P585" i="2"/>
  <c r="AI150" i="2"/>
  <c r="AJ204" i="2"/>
  <c r="P623" i="2"/>
  <c r="P588" i="2"/>
  <c r="O626" i="2"/>
  <c r="O591" i="2"/>
  <c r="AK348" i="2"/>
  <c r="V348" i="2"/>
  <c r="AK25" i="2"/>
  <c r="AJ29" i="2"/>
  <c r="AK37" i="2"/>
  <c r="O620" i="2"/>
  <c r="S614" i="2"/>
  <c r="AK24" i="2"/>
  <c r="AK39" i="2"/>
  <c r="AK60" i="2"/>
  <c r="AK69" i="2"/>
  <c r="R104" i="2"/>
  <c r="AK104" i="2"/>
  <c r="AJ105" i="2"/>
  <c r="P611" i="2"/>
  <c r="AI148" i="2"/>
  <c r="S620" i="2"/>
  <c r="AK169" i="2"/>
  <c r="Z169" i="2"/>
  <c r="Z176" i="2"/>
  <c r="AK176" i="2"/>
  <c r="R344" i="2"/>
  <c r="AK344" i="2"/>
  <c r="Q629" i="2"/>
  <c r="Q594" i="2"/>
  <c r="O615" i="2"/>
  <c r="O574" i="2"/>
  <c r="O617" i="2"/>
  <c r="O572" i="2"/>
  <c r="O614" i="2"/>
  <c r="O571" i="2"/>
  <c r="O613" i="2"/>
  <c r="O582" i="2"/>
  <c r="O579" i="2"/>
  <c r="O580" i="2"/>
  <c r="AK5" i="2"/>
  <c r="AK111" i="2"/>
  <c r="S615" i="2"/>
  <c r="R7" i="2"/>
  <c r="AK15" i="2"/>
  <c r="V21" i="2"/>
  <c r="AK33" i="2"/>
  <c r="R33" i="2"/>
  <c r="AD240" i="2"/>
  <c r="AK240" i="2"/>
  <c r="S606" i="2"/>
  <c r="S617" i="2"/>
  <c r="S613" i="2"/>
  <c r="S580" i="2"/>
  <c r="AI48" i="2"/>
  <c r="R84" i="2"/>
  <c r="T619" i="2"/>
  <c r="T584" i="2"/>
  <c r="Q585" i="2"/>
  <c r="AK144" i="2"/>
  <c r="O629" i="2"/>
  <c r="AI327" i="2"/>
  <c r="O594" i="2"/>
  <c r="AK10" i="2"/>
  <c r="Q610" i="2"/>
  <c r="AK9" i="2"/>
  <c r="AJ48" i="2"/>
  <c r="AI99" i="2"/>
  <c r="S584" i="2"/>
  <c r="Z126" i="2"/>
  <c r="AK126" i="2"/>
  <c r="AJ137" i="2"/>
  <c r="R144" i="2"/>
  <c r="Z162" i="2"/>
  <c r="AK162" i="2"/>
  <c r="AJ168" i="2"/>
  <c r="P622" i="2"/>
  <c r="P587" i="2"/>
  <c r="O569" i="2"/>
  <c r="T609" i="2"/>
  <c r="O618" i="2"/>
  <c r="O583" i="2"/>
  <c r="O578" i="2"/>
  <c r="AK48" i="2"/>
  <c r="R48" i="2"/>
  <c r="AK78" i="2"/>
  <c r="AI119" i="2"/>
  <c r="Z140" i="2"/>
  <c r="AK140" i="2"/>
  <c r="S622" i="2"/>
  <c r="S587" i="2"/>
  <c r="AK18" i="2"/>
  <c r="R18" i="2"/>
  <c r="S618" i="2"/>
  <c r="AI27" i="2"/>
  <c r="P583" i="2"/>
  <c r="AI39" i="2"/>
  <c r="AJ54" i="2"/>
  <c r="R63" i="2"/>
  <c r="AK97" i="2"/>
  <c r="Z97" i="2"/>
  <c r="R266" i="2"/>
  <c r="AK266" i="2"/>
  <c r="O604" i="2"/>
  <c r="AI184" i="2"/>
  <c r="S621" i="2"/>
  <c r="S586" i="2"/>
  <c r="AK14" i="2"/>
  <c r="O575" i="2"/>
  <c r="S579" i="2"/>
  <c r="S627" i="2"/>
  <c r="AK43" i="2"/>
  <c r="S582" i="2"/>
  <c r="AJ9" i="2"/>
  <c r="AI18" i="2"/>
  <c r="O610" i="2"/>
  <c r="T618" i="2"/>
  <c r="AK36" i="2"/>
  <c r="R42" i="2"/>
  <c r="AK87" i="2"/>
  <c r="AI96" i="2"/>
  <c r="AJ120" i="2"/>
  <c r="AJ130" i="2"/>
  <c r="T585" i="2"/>
  <c r="AK187" i="2"/>
  <c r="Z187" i="2"/>
  <c r="AJ261" i="2"/>
  <c r="AD312" i="2"/>
  <c r="AK312" i="2"/>
  <c r="Z341" i="2"/>
  <c r="Z347" i="2"/>
  <c r="R226" i="2"/>
  <c r="Q589" i="2"/>
  <c r="R505" i="2"/>
  <c r="AK505" i="2"/>
  <c r="O606" i="2"/>
  <c r="AJ96" i="2"/>
  <c r="AJ99" i="2"/>
  <c r="AI111" i="2"/>
  <c r="AI141" i="2"/>
  <c r="AI144" i="2"/>
  <c r="AJ147" i="2"/>
  <c r="AJ183" i="2"/>
  <c r="AJ207" i="2"/>
  <c r="R283" i="2"/>
  <c r="AI284" i="2"/>
  <c r="Z286" i="2"/>
  <c r="AK286" i="2"/>
  <c r="AI341" i="2"/>
  <c r="AJ111" i="2"/>
  <c r="AJ141" i="2"/>
  <c r="AJ144" i="2"/>
  <c r="AJ165" i="2"/>
  <c r="T624" i="2"/>
  <c r="AI255" i="2"/>
  <c r="V309" i="2"/>
  <c r="AK309" i="2"/>
  <c r="AJ335" i="2"/>
  <c r="R494" i="2"/>
  <c r="Q634" i="2"/>
  <c r="AI102" i="2"/>
  <c r="AI135" i="2"/>
  <c r="AI162" i="2"/>
  <c r="S588" i="2"/>
  <c r="P625" i="2"/>
  <c r="AJ249" i="2"/>
  <c r="AJ255" i="2"/>
  <c r="AI264" i="2"/>
  <c r="R276" i="2"/>
  <c r="AK276" i="2"/>
  <c r="O599" i="2"/>
  <c r="R39" i="2"/>
  <c r="R60" i="2"/>
  <c r="P584" i="2"/>
  <c r="AJ102" i="2"/>
  <c r="AJ132" i="2"/>
  <c r="AI147" i="2"/>
  <c r="AI159" i="2"/>
  <c r="AI183" i="2"/>
  <c r="S589" i="2"/>
  <c r="AJ228" i="2"/>
  <c r="AI237" i="2"/>
  <c r="R249" i="2"/>
  <c r="Q590" i="2"/>
  <c r="AI272" i="2"/>
  <c r="Z273" i="2"/>
  <c r="AI278" i="2"/>
  <c r="V425" i="2"/>
  <c r="T598" i="2"/>
  <c r="AJ474" i="2"/>
  <c r="R5" i="2"/>
  <c r="Q613" i="2"/>
  <c r="Q611" i="2"/>
  <c r="R15" i="2"/>
  <c r="Q584" i="2"/>
  <c r="AI123" i="2"/>
  <c r="AI126" i="2"/>
  <c r="AJ159" i="2"/>
  <c r="AJ177" i="2"/>
  <c r="AI192" i="2"/>
  <c r="AJ201" i="2"/>
  <c r="AI210" i="2"/>
  <c r="R315" i="2"/>
  <c r="AK315" i="2"/>
  <c r="S637" i="2"/>
  <c r="S625" i="2"/>
  <c r="S611" i="2"/>
  <c r="S597" i="2"/>
  <c r="S585" i="2"/>
  <c r="S571" i="2"/>
  <c r="S574" i="2"/>
  <c r="S573" i="2"/>
  <c r="P572" i="2"/>
  <c r="P608" i="2"/>
  <c r="P613" i="2"/>
  <c r="Q574" i="2"/>
  <c r="R30" i="2"/>
  <c r="R45" i="2"/>
  <c r="R66" i="2"/>
  <c r="AJ93" i="2"/>
  <c r="AJ123" i="2"/>
  <c r="AJ126" i="2"/>
  <c r="AK6" i="2"/>
  <c r="AK51" i="2"/>
  <c r="AK208" i="2"/>
  <c r="AK261" i="2"/>
  <c r="AK287" i="2"/>
  <c r="Q575" i="2"/>
  <c r="S569" i="2"/>
  <c r="S604" i="2"/>
  <c r="T623" i="2"/>
  <c r="T597" i="2"/>
  <c r="T582" i="2"/>
  <c r="T580" i="2"/>
  <c r="T569" i="2"/>
  <c r="S619" i="2"/>
  <c r="AI114" i="2"/>
  <c r="AI117" i="2"/>
  <c r="AJ138" i="2"/>
  <c r="AJ174" i="2"/>
  <c r="AJ258" i="2"/>
  <c r="AJ273" i="2"/>
  <c r="AJ114" i="2"/>
  <c r="AJ117" i="2"/>
  <c r="AI129" i="2"/>
  <c r="AJ156" i="2"/>
  <c r="O587" i="2"/>
  <c r="AJ231" i="2"/>
  <c r="AI267" i="2"/>
  <c r="O628" i="2"/>
  <c r="AI299" i="2"/>
  <c r="AI317" i="2"/>
  <c r="O588" i="2"/>
  <c r="AI293" i="2"/>
  <c r="AI308" i="2"/>
  <c r="P597" i="2"/>
  <c r="AI281" i="2"/>
  <c r="Q599" i="2"/>
  <c r="R484" i="2"/>
  <c r="R225" i="2"/>
  <c r="Q624" i="2"/>
  <c r="AI275" i="2"/>
  <c r="AI287" i="2"/>
  <c r="AI302" i="2"/>
  <c r="AI326" i="2"/>
  <c r="T576" i="2"/>
  <c r="T578" i="2"/>
  <c r="T604" i="2"/>
  <c r="T579" i="2"/>
  <c r="T592" i="2"/>
  <c r="T606" i="2"/>
  <c r="T620" i="2"/>
  <c r="T632" i="2"/>
  <c r="T572" i="2"/>
  <c r="T613" i="2"/>
  <c r="T573" i="2"/>
  <c r="T587" i="2"/>
  <c r="T599" i="2"/>
  <c r="T614" i="2"/>
  <c r="T627" i="2"/>
  <c r="T574" i="2"/>
  <c r="T588" i="2"/>
  <c r="T600" i="2"/>
  <c r="T615" i="2"/>
  <c r="T628" i="2"/>
  <c r="AJ4" i="2"/>
  <c r="T571" i="2"/>
  <c r="T611" i="2"/>
  <c r="T575" i="2"/>
  <c r="T617" i="2"/>
  <c r="Q569" i="2"/>
  <c r="Q571" i="2"/>
  <c r="Q580" i="2"/>
  <c r="Q582" i="2"/>
  <c r="Q608" i="2"/>
  <c r="Q583" i="2"/>
  <c r="Q595" i="2"/>
  <c r="Q609" i="2"/>
  <c r="Q623" i="2"/>
  <c r="Q635" i="2"/>
  <c r="Q615" i="2"/>
  <c r="Q576" i="2"/>
  <c r="R4" i="2"/>
  <c r="AK4" i="2"/>
  <c r="Q578" i="2"/>
  <c r="Q591" i="2"/>
  <c r="Q604" i="2"/>
  <c r="Q619" i="2"/>
  <c r="Q631" i="2"/>
  <c r="Q617" i="2"/>
  <c r="Q579" i="2"/>
  <c r="Q592" i="2"/>
  <c r="Q606" i="2"/>
  <c r="Q620" i="2"/>
  <c r="P574" i="2"/>
  <c r="P615" i="2"/>
  <c r="P576" i="2"/>
  <c r="P590" i="2"/>
  <c r="P602" i="2"/>
  <c r="P618" i="2"/>
  <c r="P630" i="2"/>
  <c r="P614" i="2"/>
  <c r="P575" i="2"/>
  <c r="P617" i="2"/>
  <c r="P578" i="2"/>
  <c r="P591" i="2"/>
  <c r="P604" i="2"/>
  <c r="P619" i="2"/>
  <c r="P631" i="2"/>
  <c r="P589" i="2"/>
  <c r="P601" i="2"/>
  <c r="P629" i="2"/>
  <c r="P579" i="2"/>
  <c r="P592" i="2"/>
  <c r="P606" i="2"/>
  <c r="P620" i="2"/>
  <c r="P632" i="2"/>
  <c r="P573" i="2"/>
  <c r="P580" i="2"/>
  <c r="P607" i="2"/>
  <c r="P621" i="2"/>
  <c r="AD599" i="2" l="1"/>
  <c r="V597" i="2"/>
  <c r="AD635" i="2"/>
  <c r="R636" i="2"/>
  <c r="V626" i="2"/>
  <c r="AD597" i="2"/>
  <c r="Z600" i="2"/>
  <c r="AD600" i="2"/>
  <c r="AD632" i="2"/>
  <c r="R637" i="2"/>
  <c r="Z597" i="2"/>
  <c r="V598" i="2"/>
  <c r="Z599" i="2"/>
  <c r="AD584" i="2"/>
  <c r="R627" i="2"/>
  <c r="AD619" i="2"/>
  <c r="R592" i="2"/>
  <c r="R595" i="2"/>
  <c r="AD587" i="2"/>
  <c r="V595" i="2"/>
  <c r="AD637" i="2"/>
  <c r="V634" i="2"/>
  <c r="R588" i="2"/>
  <c r="AD633" i="2"/>
  <c r="AD636" i="2"/>
  <c r="Z601" i="2"/>
  <c r="AD598" i="2"/>
  <c r="V589" i="2"/>
  <c r="AD602" i="2"/>
  <c r="V591" i="2"/>
  <c r="R587" i="2"/>
  <c r="Z635" i="2"/>
  <c r="V632" i="2"/>
  <c r="R597" i="2"/>
  <c r="R632" i="2"/>
  <c r="V599" i="2"/>
  <c r="R622" i="2"/>
  <c r="R631" i="2"/>
  <c r="R596" i="2"/>
  <c r="AD601" i="2"/>
  <c r="R623" i="2"/>
  <c r="R594" i="2"/>
  <c r="Z634" i="2"/>
  <c r="Z629" i="2"/>
  <c r="Z609" i="2"/>
  <c r="V601" i="2"/>
  <c r="AD611" i="2"/>
  <c r="AD576" i="2"/>
  <c r="M8" i="4"/>
  <c r="Z584" i="2"/>
  <c r="Z619" i="2"/>
  <c r="Z572" i="2"/>
  <c r="Z607" i="2"/>
  <c r="Z636" i="2"/>
  <c r="Z623" i="2"/>
  <c r="Z588" i="2"/>
  <c r="AD574" i="2"/>
  <c r="AD609" i="2"/>
  <c r="AD610" i="2"/>
  <c r="AD575" i="2"/>
  <c r="V583" i="2"/>
  <c r="V578" i="2"/>
  <c r="V613" i="2"/>
  <c r="AD627" i="2"/>
  <c r="AD592" i="2"/>
  <c r="AD625" i="2"/>
  <c r="AD590" i="2"/>
  <c r="V608" i="2"/>
  <c r="V573" i="2"/>
  <c r="V602" i="2"/>
  <c r="V637" i="2"/>
  <c r="Z594" i="2"/>
  <c r="V636" i="2"/>
  <c r="V630" i="2"/>
  <c r="V624" i="2"/>
  <c r="V618" i="2"/>
  <c r="V610" i="2"/>
  <c r="V569" i="2"/>
  <c r="V606" i="2"/>
  <c r="V617" i="2"/>
  <c r="V571" i="2"/>
  <c r="V582" i="2"/>
  <c r="V604" i="2"/>
  <c r="V580" i="2"/>
  <c r="V615" i="2"/>
  <c r="Z630" i="2"/>
  <c r="Z595" i="2"/>
  <c r="V622" i="2"/>
  <c r="V587" i="2"/>
  <c r="V588" i="2"/>
  <c r="V623" i="2"/>
  <c r="V620" i="2"/>
  <c r="V585" i="2"/>
  <c r="AD573" i="2"/>
  <c r="Z573" i="2"/>
  <c r="Z608" i="2"/>
  <c r="AD634" i="2"/>
  <c r="AD628" i="2"/>
  <c r="AD622" i="2"/>
  <c r="AD615" i="2"/>
  <c r="AD608" i="2"/>
  <c r="AD582" i="2"/>
  <c r="AD604" i="2"/>
  <c r="AD569" i="2"/>
  <c r="AD580" i="2"/>
  <c r="AD617" i="2"/>
  <c r="AD571" i="2"/>
  <c r="AD606" i="2"/>
  <c r="Z598" i="2"/>
  <c r="Z633" i="2"/>
  <c r="Z591" i="2"/>
  <c r="Z614" i="2"/>
  <c r="V633" i="2"/>
  <c r="V584" i="2"/>
  <c r="V619" i="2"/>
  <c r="V600" i="2"/>
  <c r="V635" i="2"/>
  <c r="V596" i="2"/>
  <c r="V631" i="2"/>
  <c r="AD588" i="2"/>
  <c r="AD623" i="2"/>
  <c r="Z632" i="2"/>
  <c r="Z626" i="2"/>
  <c r="Z620" i="2"/>
  <c r="Z613" i="2"/>
  <c r="Z606" i="2"/>
  <c r="Z579" i="2"/>
  <c r="Z582" i="2"/>
  <c r="Z571" i="2"/>
  <c r="Z615" i="2"/>
  <c r="Z604" i="2"/>
  <c r="Z580" i="2"/>
  <c r="Z617" i="2"/>
  <c r="Z569" i="2"/>
  <c r="Z592" i="2"/>
  <c r="Z627" i="2"/>
  <c r="V628" i="2"/>
  <c r="V593" i="2"/>
  <c r="AD589" i="2"/>
  <c r="AD624" i="2"/>
  <c r="R610" i="2"/>
  <c r="Z631" i="2"/>
  <c r="Z596" i="2"/>
  <c r="V627" i="2"/>
  <c r="V592" i="2"/>
  <c r="AD579" i="2"/>
  <c r="AD614" i="2"/>
  <c r="AD591" i="2"/>
  <c r="AD626" i="2"/>
  <c r="V609" i="2"/>
  <c r="V574" i="2"/>
  <c r="Z618" i="2"/>
  <c r="Z583" i="2"/>
  <c r="Z578" i="2"/>
  <c r="V611" i="2"/>
  <c r="V607" i="2"/>
  <c r="V572" i="2"/>
  <c r="Z602" i="2"/>
  <c r="Z637" i="2"/>
  <c r="V586" i="2"/>
  <c r="V621" i="2"/>
  <c r="Z593" i="2"/>
  <c r="Z628" i="2"/>
  <c r="V576" i="2"/>
  <c r="Z575" i="2"/>
  <c r="Z610" i="2"/>
  <c r="AD596" i="2"/>
  <c r="AD631" i="2"/>
  <c r="AD621" i="2"/>
  <c r="AD586" i="2"/>
  <c r="Z622" i="2"/>
  <c r="Z587" i="2"/>
  <c r="AD593" i="2"/>
  <c r="AD607" i="2"/>
  <c r="AD572" i="2"/>
  <c r="Z625" i="2"/>
  <c r="Z590" i="2"/>
  <c r="Z611" i="2"/>
  <c r="Z576" i="2"/>
  <c r="AD594" i="2"/>
  <c r="AD629" i="2"/>
  <c r="V579" i="2"/>
  <c r="AD618" i="2"/>
  <c r="AD583" i="2"/>
  <c r="AD613" i="2"/>
  <c r="AD578" i="2"/>
  <c r="Z585" i="2"/>
  <c r="V629" i="2"/>
  <c r="V594" i="2"/>
  <c r="Z586" i="2"/>
  <c r="Z621" i="2"/>
  <c r="V590" i="2"/>
  <c r="V625" i="2"/>
  <c r="Z624" i="2"/>
  <c r="Z589" i="2"/>
  <c r="Z574" i="2"/>
  <c r="V575" i="2"/>
  <c r="AD630" i="2"/>
  <c r="AD595" i="2"/>
  <c r="AD620" i="2"/>
  <c r="AD585" i="2"/>
  <c r="V614" i="2"/>
  <c r="R585" i="2"/>
  <c r="R611" i="2"/>
  <c r="R634" i="2"/>
  <c r="R599" i="2"/>
  <c r="R609" i="2"/>
  <c r="R620" i="2"/>
  <c r="R591" i="2"/>
  <c r="R625" i="2"/>
  <c r="R598" i="2"/>
  <c r="R583" i="2"/>
  <c r="R626" i="2"/>
  <c r="R619" i="2"/>
  <c r="R624" i="2"/>
  <c r="R608" i="2"/>
  <c r="R586" i="2"/>
  <c r="R584" i="2"/>
  <c r="R628" i="2"/>
  <c r="R572" i="2"/>
  <c r="R635" i="2"/>
  <c r="R600" i="2"/>
  <c r="R630" i="2"/>
  <c r="R618" i="2"/>
  <c r="R602" i="2"/>
  <c r="R590" i="2"/>
  <c r="R576" i="2"/>
  <c r="R569" i="2"/>
  <c r="R582" i="2"/>
  <c r="R629" i="2"/>
  <c r="R617" i="2"/>
  <c r="R601" i="2"/>
  <c r="R589" i="2"/>
  <c r="R575" i="2"/>
  <c r="R574" i="2"/>
  <c r="R615" i="2"/>
  <c r="R614" i="2"/>
  <c r="R573" i="2"/>
  <c r="R613" i="2"/>
  <c r="R571" i="2"/>
  <c r="R633" i="2"/>
  <c r="R621" i="2"/>
  <c r="R607" i="2"/>
  <c r="R593" i="2"/>
  <c r="R580" i="2"/>
  <c r="R606" i="2"/>
  <c r="R579" i="2"/>
  <c r="R604" i="2"/>
  <c r="R578" i="2"/>
  <c r="AR569" i="2" l="1"/>
  <c r="N5" i="2" l="1"/>
  <c r="AE576" i="2" l="1"/>
  <c r="AH5" i="2" l="1"/>
  <c r="A14" i="4" l="1"/>
  <c r="BA12" i="4" s="1"/>
  <c r="AR637" i="2" l="1"/>
  <c r="AR636" i="2"/>
  <c r="AR635" i="2"/>
  <c r="AR634" i="2"/>
  <c r="AR633" i="2"/>
  <c r="AR632" i="2"/>
  <c r="AR631" i="2"/>
  <c r="AR630" i="2"/>
  <c r="AR629" i="2"/>
  <c r="AR628" i="2"/>
  <c r="AR627" i="2"/>
  <c r="AR626" i="2"/>
  <c r="AR625" i="2"/>
  <c r="AR624" i="2"/>
  <c r="AR623" i="2"/>
  <c r="AR622" i="2"/>
  <c r="AR621" i="2"/>
  <c r="AR620" i="2"/>
  <c r="AR619" i="2"/>
  <c r="AR618" i="2"/>
  <c r="AR617" i="2"/>
  <c r="AM637" i="2"/>
  <c r="AM636" i="2"/>
  <c r="AM635" i="2"/>
  <c r="AM634" i="2"/>
  <c r="AM633" i="2"/>
  <c r="AM632" i="2"/>
  <c r="AM631" i="2"/>
  <c r="AM630" i="2"/>
  <c r="AM629" i="2"/>
  <c r="AM628" i="2"/>
  <c r="AM627" i="2"/>
  <c r="AM626" i="2"/>
  <c r="AM625" i="2"/>
  <c r="AM624" i="2"/>
  <c r="AM623" i="2"/>
  <c r="AM622" i="2"/>
  <c r="AM621" i="2"/>
  <c r="AM620" i="2"/>
  <c r="AM619" i="2"/>
  <c r="AM618" i="2"/>
  <c r="AM617" i="2"/>
  <c r="AR602" i="2"/>
  <c r="AO602" i="2"/>
  <c r="AN602" i="2"/>
  <c r="AM602" i="2"/>
  <c r="AR601" i="2"/>
  <c r="AO601" i="2"/>
  <c r="AN601" i="2"/>
  <c r="AM601" i="2"/>
  <c r="AR600" i="2"/>
  <c r="AO600" i="2"/>
  <c r="AN600" i="2"/>
  <c r="AM600" i="2"/>
  <c r="AR599" i="2"/>
  <c r="AO599" i="2"/>
  <c r="AN599" i="2"/>
  <c r="AM599" i="2"/>
  <c r="AR598" i="2"/>
  <c r="AO598" i="2"/>
  <c r="AN598" i="2"/>
  <c r="AM598" i="2"/>
  <c r="AR597" i="2"/>
  <c r="AO597" i="2"/>
  <c r="AN597" i="2"/>
  <c r="AM597" i="2"/>
  <c r="AR596" i="2"/>
  <c r="AO596" i="2"/>
  <c r="AN596" i="2"/>
  <c r="AM596" i="2"/>
  <c r="AR595" i="2"/>
  <c r="AO595" i="2"/>
  <c r="AN595" i="2"/>
  <c r="AM595" i="2"/>
  <c r="AR594" i="2"/>
  <c r="AO594" i="2"/>
  <c r="AN594" i="2"/>
  <c r="AM594" i="2"/>
  <c r="AR593" i="2"/>
  <c r="AO593" i="2"/>
  <c r="AN593" i="2"/>
  <c r="AM593" i="2"/>
  <c r="AR592" i="2"/>
  <c r="AO592" i="2"/>
  <c r="AN592" i="2"/>
  <c r="AM592" i="2"/>
  <c r="AR591" i="2"/>
  <c r="AO591" i="2"/>
  <c r="AN591" i="2"/>
  <c r="AM591" i="2"/>
  <c r="AR590" i="2"/>
  <c r="AO590" i="2"/>
  <c r="AN590" i="2"/>
  <c r="AM590" i="2"/>
  <c r="AR589" i="2"/>
  <c r="AO589" i="2"/>
  <c r="AN589" i="2"/>
  <c r="AM589" i="2"/>
  <c r="AR588" i="2"/>
  <c r="AO588" i="2"/>
  <c r="AN588" i="2"/>
  <c r="AM588" i="2"/>
  <c r="AR587" i="2"/>
  <c r="AO587" i="2"/>
  <c r="AN587" i="2"/>
  <c r="AM587" i="2"/>
  <c r="AR586" i="2"/>
  <c r="AO586" i="2"/>
  <c r="AN586" i="2"/>
  <c r="AM586" i="2"/>
  <c r="AR585" i="2"/>
  <c r="AO585" i="2"/>
  <c r="AN585" i="2"/>
  <c r="AM585" i="2"/>
  <c r="AR584" i="2"/>
  <c r="AO584" i="2"/>
  <c r="AN584" i="2"/>
  <c r="AM584" i="2"/>
  <c r="AR583" i="2"/>
  <c r="AO583" i="2"/>
  <c r="AN583" i="2"/>
  <c r="AM583" i="2"/>
  <c r="AR582" i="2"/>
  <c r="AO582" i="2"/>
  <c r="AN582" i="2"/>
  <c r="AM582" i="2"/>
  <c r="AM580" i="2"/>
  <c r="AP7" i="4" l="1"/>
  <c r="P3" i="4"/>
  <c r="Q3" i="4" s="1"/>
  <c r="R3" i="4" s="1"/>
  <c r="S3" i="4" s="1"/>
  <c r="T3" i="4" s="1"/>
  <c r="U3" i="4" s="1"/>
  <c r="V3" i="4" s="1"/>
  <c r="W3" i="4" s="1"/>
  <c r="X3" i="4" s="1"/>
  <c r="Y3" i="4" s="1"/>
  <c r="Z3" i="4" s="1"/>
  <c r="AA3" i="4" s="1"/>
  <c r="AB3" i="4" s="1"/>
  <c r="AC3" i="4" s="1"/>
  <c r="AD3" i="4" s="1"/>
  <c r="AP8" i="4" l="1"/>
  <c r="AP9" i="4" s="1"/>
  <c r="AP10" i="4" s="1"/>
  <c r="AP11" i="4" s="1"/>
  <c r="AP12" i="4" s="1"/>
  <c r="AP13" i="4" s="1"/>
  <c r="AP14" i="4" s="1"/>
  <c r="AP15" i="4" s="1"/>
  <c r="AP16" i="4" s="1"/>
  <c r="AP17" i="4" s="1"/>
  <c r="AP18" i="4" s="1"/>
  <c r="AP19" i="4" s="1"/>
  <c r="AP20" i="4" s="1"/>
  <c r="AP21" i="4" s="1"/>
  <c r="AP22" i="4" s="1"/>
  <c r="AP23" i="4" s="1"/>
  <c r="AP24" i="4" s="1"/>
  <c r="AP25" i="4" s="1"/>
  <c r="AP26" i="4" s="1"/>
  <c r="AP27" i="4" s="1"/>
  <c r="AP28" i="4" s="1"/>
  <c r="AP29" i="4" s="1"/>
  <c r="AP30" i="4" s="1"/>
  <c r="AP31" i="4" s="1"/>
  <c r="AP32" i="4" s="1"/>
  <c r="AP33" i="4" s="1"/>
  <c r="AP34" i="4" s="1"/>
  <c r="AP35" i="4" s="1"/>
  <c r="AP36" i="4" s="1"/>
  <c r="AP37" i="4" s="1"/>
  <c r="AP38" i="4" s="1"/>
  <c r="AP39" i="4" s="1"/>
  <c r="AP40" i="4" s="1"/>
  <c r="AP41" i="4" s="1"/>
  <c r="AP42" i="4" s="1"/>
  <c r="AP43" i="4" s="1"/>
  <c r="AP44" i="4" s="1"/>
  <c r="AP45" i="4" s="1"/>
  <c r="AP46" i="4" s="1"/>
  <c r="AP47" i="4" s="1"/>
  <c r="AP48" i="4" s="1"/>
  <c r="AP49" i="4" s="1"/>
  <c r="AP50" i="4" s="1"/>
  <c r="AP51" i="4" s="1"/>
  <c r="AP52" i="4" s="1"/>
  <c r="AP53" i="4" s="1"/>
  <c r="AP54" i="4" s="1"/>
  <c r="AP55" i="4" s="1"/>
  <c r="AP56" i="4" s="1"/>
  <c r="AP57" i="4" s="1"/>
  <c r="AP58" i="4" s="1"/>
  <c r="AP59" i="4" s="1"/>
  <c r="AP60" i="4" s="1"/>
  <c r="AP61" i="4" s="1"/>
  <c r="AP62" i="4" s="1"/>
  <c r="AP63" i="4" s="1"/>
  <c r="AP64" i="4" s="1"/>
  <c r="AP65" i="4" s="1"/>
  <c r="AP66" i="4" s="1"/>
  <c r="AP67" i="4" s="1"/>
  <c r="AP68" i="4" s="1"/>
  <c r="AP69" i="4" s="1"/>
  <c r="AP70" i="4" s="1"/>
  <c r="AP71" i="4" s="1"/>
  <c r="AP72" i="4" s="1"/>
  <c r="AP73" i="4" s="1"/>
  <c r="AP74" i="4" s="1"/>
  <c r="AP75" i="4" s="1"/>
  <c r="AP76" i="4" s="1"/>
  <c r="AP77" i="4" s="1"/>
  <c r="AP78" i="4" s="1"/>
  <c r="AP79" i="4" s="1"/>
  <c r="AP80" i="4" s="1"/>
  <c r="AP81" i="4" s="1"/>
  <c r="AP82" i="4" s="1"/>
  <c r="AP83" i="4" s="1"/>
  <c r="AP84" i="4" s="1"/>
  <c r="AP85" i="4" s="1"/>
  <c r="AP86" i="4" s="1"/>
  <c r="AP87" i="4" s="1"/>
  <c r="AP88" i="4" s="1"/>
  <c r="AP89" i="4" s="1"/>
  <c r="AP90" i="4" s="1"/>
  <c r="AP91" i="4" s="1"/>
  <c r="AP92" i="4" s="1"/>
  <c r="AP93" i="4" s="1"/>
  <c r="AP94" i="4" s="1"/>
  <c r="AP95" i="4" s="1"/>
  <c r="AP96" i="4" s="1"/>
  <c r="AP97" i="4" s="1"/>
  <c r="AP98" i="4" s="1"/>
  <c r="AP99" i="4" s="1"/>
  <c r="AP100" i="4" s="1"/>
  <c r="AP101" i="4" s="1"/>
  <c r="AP102" i="4" s="1"/>
  <c r="AP103" i="4" s="1"/>
  <c r="AP104" i="4" s="1"/>
  <c r="AP105" i="4" s="1"/>
  <c r="AP106" i="4" s="1"/>
  <c r="AP107" i="4" s="1"/>
  <c r="AP108" i="4" s="1"/>
  <c r="AP109" i="4" s="1"/>
  <c r="AP110" i="4" s="1"/>
  <c r="AP111" i="4" s="1"/>
  <c r="AP112" i="4" s="1"/>
  <c r="AP113" i="4" s="1"/>
  <c r="AP114" i="4" s="1"/>
  <c r="AP115" i="4" s="1"/>
  <c r="AP116" i="4" s="1"/>
  <c r="AP117" i="4" s="1"/>
  <c r="AP118" i="4" s="1"/>
  <c r="AP119" i="4" s="1"/>
  <c r="AP120" i="4" s="1"/>
  <c r="AP121" i="4" s="1"/>
  <c r="AP122" i="4" s="1"/>
  <c r="AP123" i="4" s="1"/>
  <c r="AP124" i="4" s="1"/>
  <c r="AP125" i="4" s="1"/>
  <c r="AP126" i="4" s="1"/>
  <c r="AP127" i="4" s="1"/>
  <c r="AP128" i="4" s="1"/>
  <c r="AP129" i="4" s="1"/>
  <c r="AP130" i="4" s="1"/>
  <c r="AP131" i="4" s="1"/>
  <c r="AP132" i="4" s="1"/>
  <c r="AP133" i="4" s="1"/>
  <c r="AP134" i="4" s="1"/>
  <c r="AP135" i="4" s="1"/>
  <c r="AP136" i="4" s="1"/>
  <c r="AP137" i="4" s="1"/>
  <c r="AP138" i="4" s="1"/>
  <c r="AP139" i="4" s="1"/>
  <c r="AP140" i="4" s="1"/>
  <c r="AP141" i="4" s="1"/>
  <c r="AP142" i="4" s="1"/>
  <c r="AP143" i="4" s="1"/>
  <c r="AP144" i="4" s="1"/>
  <c r="AP145" i="4" s="1"/>
  <c r="AP146" i="4" s="1"/>
  <c r="AP147" i="4" s="1"/>
  <c r="AP148" i="4" s="1"/>
  <c r="AP149" i="4" s="1"/>
  <c r="AP150" i="4" s="1"/>
  <c r="AP151" i="4" s="1"/>
  <c r="AP152" i="4" s="1"/>
  <c r="AP153" i="4" s="1"/>
  <c r="AP154" i="4" s="1"/>
  <c r="AP155" i="4" s="1"/>
  <c r="AP156" i="4" s="1"/>
  <c r="AP157" i="4" s="1"/>
  <c r="AP158" i="4" s="1"/>
  <c r="AP159" i="4" s="1"/>
  <c r="AP160" i="4" s="1"/>
  <c r="AP161" i="4" s="1"/>
  <c r="AP162" i="4" s="1"/>
  <c r="AP163" i="4" s="1"/>
  <c r="AP164" i="4" s="1"/>
  <c r="AP165" i="4" s="1"/>
  <c r="AP166" i="4" s="1"/>
  <c r="AP167" i="4" s="1"/>
  <c r="AP168" i="4" s="1"/>
  <c r="AP169" i="4" s="1"/>
  <c r="AP170" i="4" s="1"/>
  <c r="AP171" i="4" s="1"/>
  <c r="AP172" i="4" s="1"/>
  <c r="AP173" i="4" s="1"/>
  <c r="AP174" i="4" s="1"/>
  <c r="AP175" i="4" s="1"/>
  <c r="AP176" i="4" s="1"/>
  <c r="AP177" i="4" s="1"/>
  <c r="AP178" i="4" s="1"/>
  <c r="AP179" i="4" s="1"/>
  <c r="AP180" i="4" s="1"/>
  <c r="AP181" i="4" s="1"/>
  <c r="AP182" i="4" s="1"/>
  <c r="AP183" i="4" s="1"/>
  <c r="AP184" i="4" s="1"/>
  <c r="AP185" i="4" s="1"/>
  <c r="AP186" i="4" s="1"/>
  <c r="AP187" i="4" s="1"/>
  <c r="AP188" i="4" s="1"/>
  <c r="AP189" i="4" s="1"/>
  <c r="AP190" i="4" s="1"/>
  <c r="AP191" i="4" s="1"/>
  <c r="AP192" i="4" s="1"/>
  <c r="AP193" i="4" s="1"/>
  <c r="AP194" i="4" s="1"/>
  <c r="AP195" i="4" s="1"/>
  <c r="AP196" i="4" s="1"/>
  <c r="AP197" i="4" s="1"/>
  <c r="AP198" i="4" s="1"/>
  <c r="AP199" i="4" s="1"/>
  <c r="AP200" i="4" s="1"/>
  <c r="AP201" i="4" s="1"/>
  <c r="AP202" i="4" s="1"/>
  <c r="AP203" i="4" s="1"/>
  <c r="AP204" i="4" s="1"/>
  <c r="AP205" i="4" s="1"/>
  <c r="AP206" i="4" s="1"/>
  <c r="AP207" i="4" s="1"/>
  <c r="AP208" i="4" s="1"/>
  <c r="AP209" i="4" s="1"/>
  <c r="AP210" i="4" s="1"/>
  <c r="AP211" i="4" s="1"/>
  <c r="AP212" i="4" s="1"/>
  <c r="AP213" i="4" s="1"/>
  <c r="AP214" i="4" s="1"/>
  <c r="AP215" i="4" s="1"/>
  <c r="AP216" i="4" s="1"/>
  <c r="AP217" i="4" s="1"/>
  <c r="AP218" i="4" s="1"/>
  <c r="AP219" i="4" s="1"/>
  <c r="AP220" i="4" s="1"/>
  <c r="AP221" i="4" s="1"/>
  <c r="AP222" i="4" s="1"/>
  <c r="AP223" i="4" s="1"/>
  <c r="AP224" i="4" s="1"/>
  <c r="AP225" i="4" s="1"/>
  <c r="AP226" i="4" s="1"/>
  <c r="AP227" i="4" s="1"/>
  <c r="AP228" i="4" s="1"/>
  <c r="AP229" i="4" s="1"/>
  <c r="AP230" i="4" s="1"/>
  <c r="AP231" i="4" s="1"/>
  <c r="AP232" i="4" s="1"/>
  <c r="AP233" i="4" s="1"/>
  <c r="AP234" i="4" s="1"/>
  <c r="AP235" i="4" s="1"/>
  <c r="AP236" i="4" s="1"/>
  <c r="AP237" i="4" s="1"/>
  <c r="AP238" i="4" s="1"/>
  <c r="AP239" i="4" s="1"/>
  <c r="AP240" i="4" s="1"/>
  <c r="AP241" i="4" s="1"/>
  <c r="AP242" i="4" s="1"/>
  <c r="AP243" i="4" s="1"/>
  <c r="AP244" i="4" s="1"/>
  <c r="AP245" i="4" s="1"/>
  <c r="AP246" i="4" s="1"/>
  <c r="AP247" i="4" s="1"/>
  <c r="AP248" i="4" s="1"/>
  <c r="AP249" i="4" s="1"/>
  <c r="AP250" i="4" s="1"/>
  <c r="AP251" i="4" s="1"/>
  <c r="AP252" i="4" s="1"/>
  <c r="AP253" i="4" s="1"/>
  <c r="AP254" i="4" s="1"/>
  <c r="AP255" i="4" s="1"/>
  <c r="AP256" i="4" s="1"/>
  <c r="AP257" i="4" s="1"/>
  <c r="AP258" i="4" s="1"/>
  <c r="AP259" i="4" s="1"/>
  <c r="AP260" i="4" s="1"/>
  <c r="AP261" i="4" s="1"/>
  <c r="AP262" i="4" s="1"/>
  <c r="AP263" i="4" s="1"/>
  <c r="AP264" i="4" s="1"/>
  <c r="AP265" i="4" s="1"/>
  <c r="AP266" i="4" s="1"/>
  <c r="AP267" i="4" s="1"/>
  <c r="AP268" i="4" s="1"/>
  <c r="AP269" i="4" s="1"/>
  <c r="AP270" i="4" s="1"/>
  <c r="AP271" i="4" s="1"/>
  <c r="AP272" i="4" s="1"/>
  <c r="AP273" i="4" s="1"/>
  <c r="AP274" i="4" s="1"/>
  <c r="AP275" i="4" s="1"/>
  <c r="AP276" i="4" s="1"/>
  <c r="AP277" i="4" s="1"/>
  <c r="AP278" i="4" s="1"/>
  <c r="AP279" i="4" s="1"/>
  <c r="AP280" i="4" s="1"/>
  <c r="AP281" i="4" s="1"/>
  <c r="AP282" i="4" s="1"/>
  <c r="AP283" i="4" s="1"/>
  <c r="AP284" i="4" s="1"/>
  <c r="AP285" i="4" s="1"/>
  <c r="AP286" i="4" s="1"/>
  <c r="AP287" i="4" s="1"/>
  <c r="AP288" i="4" s="1"/>
  <c r="AP289" i="4" s="1"/>
  <c r="AP290" i="4" s="1"/>
  <c r="AP291" i="4" s="1"/>
  <c r="AP292" i="4" s="1"/>
  <c r="AP293" i="4" s="1"/>
  <c r="AP294" i="4" s="1"/>
  <c r="AP295" i="4" s="1"/>
  <c r="AP296" i="4" s="1"/>
  <c r="AP297" i="4" s="1"/>
  <c r="AP298" i="4" s="1"/>
  <c r="AP299" i="4" s="1"/>
  <c r="AP300" i="4" s="1"/>
  <c r="AP301" i="4" s="1"/>
  <c r="AP302" i="4" s="1"/>
  <c r="AP303" i="4" s="1"/>
  <c r="AP304" i="4" s="1"/>
  <c r="AP305" i="4" s="1"/>
  <c r="AP306" i="4" s="1"/>
  <c r="AP307" i="4" s="1"/>
  <c r="AP308" i="4" s="1"/>
  <c r="AP309" i="4" s="1"/>
  <c r="AP310" i="4" s="1"/>
  <c r="AP311" i="4" s="1"/>
  <c r="AP312" i="4" s="1"/>
  <c r="AP313" i="4" s="1"/>
  <c r="AP314" i="4" s="1"/>
  <c r="AP315" i="4" s="1"/>
  <c r="AP316" i="4" s="1"/>
  <c r="AP317" i="4" s="1"/>
  <c r="AP318" i="4" s="1"/>
  <c r="AP319" i="4" s="1"/>
  <c r="AP320" i="4" s="1"/>
  <c r="AP321" i="4" s="1"/>
  <c r="AP322" i="4" s="1"/>
  <c r="AP323" i="4" s="1"/>
  <c r="AP324" i="4" s="1"/>
  <c r="AP325" i="4" s="1"/>
  <c r="AP326" i="4" s="1"/>
  <c r="AP327" i="4" s="1"/>
  <c r="AP328" i="4" s="1"/>
  <c r="AP329" i="4" s="1"/>
  <c r="AP330" i="4" s="1"/>
  <c r="AP331" i="4" s="1"/>
  <c r="AP332" i="4" s="1"/>
  <c r="AP333" i="4" s="1"/>
  <c r="AP334" i="4" s="1"/>
  <c r="AP335" i="4" s="1"/>
  <c r="AP336" i="4" s="1"/>
  <c r="AP337" i="4" s="1"/>
  <c r="AP338" i="4" s="1"/>
  <c r="AP339" i="4" s="1"/>
  <c r="AP340" i="4" s="1"/>
  <c r="AP341" i="4" s="1"/>
  <c r="AP342" i="4" s="1"/>
  <c r="AP343" i="4" s="1"/>
  <c r="AP344" i="4" s="1"/>
  <c r="AP345" i="4" s="1"/>
  <c r="AP346" i="4" s="1"/>
  <c r="AP347" i="4" s="1"/>
  <c r="AP348" i="4" s="1"/>
  <c r="AP349" i="4" s="1"/>
  <c r="AP350" i="4" s="1"/>
  <c r="AP351" i="4" s="1"/>
  <c r="AP352" i="4" s="1"/>
  <c r="AP353" i="4" s="1"/>
  <c r="AP354" i="4" s="1"/>
  <c r="AP355" i="4" s="1"/>
  <c r="AP356" i="4" s="1"/>
  <c r="AP357" i="4" s="1"/>
  <c r="AP358" i="4" s="1"/>
  <c r="AP359" i="4" s="1"/>
  <c r="AP360" i="4" s="1"/>
  <c r="AP361" i="4" s="1"/>
  <c r="AP362" i="4" s="1"/>
  <c r="AP363" i="4" s="1"/>
  <c r="AP364" i="4" s="1"/>
  <c r="AP365" i="4" s="1"/>
  <c r="AP366" i="4" s="1"/>
  <c r="AP367" i="4" s="1"/>
  <c r="AP368" i="4" s="1"/>
  <c r="AP369" i="4" s="1"/>
  <c r="AP370" i="4" s="1"/>
  <c r="AP371" i="4" s="1"/>
  <c r="AP372" i="4" s="1"/>
  <c r="AP373" i="4" s="1"/>
  <c r="AP374" i="4" s="1"/>
  <c r="AP375" i="4" s="1"/>
  <c r="AP376" i="4" s="1"/>
  <c r="AP377" i="4" s="1"/>
  <c r="AP378" i="4" s="1"/>
  <c r="AP379" i="4" s="1"/>
  <c r="AP380" i="4" s="1"/>
  <c r="AP381" i="4" s="1"/>
  <c r="AP382" i="4" s="1"/>
  <c r="AP383" i="4" s="1"/>
  <c r="AP384" i="4" s="1"/>
  <c r="AP385" i="4" s="1"/>
  <c r="AP386" i="4" s="1"/>
  <c r="AP387" i="4" s="1"/>
  <c r="AP388" i="4" s="1"/>
  <c r="AP389" i="4" s="1"/>
  <c r="AP390" i="4" s="1"/>
  <c r="AP391" i="4" s="1"/>
  <c r="AP392" i="4" s="1"/>
  <c r="AP393" i="4" s="1"/>
  <c r="AP394" i="4" s="1"/>
  <c r="AP395" i="4" s="1"/>
  <c r="AP396" i="4" s="1"/>
  <c r="AP397" i="4" s="1"/>
  <c r="AP398" i="4" s="1"/>
  <c r="AP399" i="4" s="1"/>
  <c r="AP400" i="4" s="1"/>
  <c r="AP401" i="4" s="1"/>
  <c r="AP402" i="4" s="1"/>
  <c r="AP403" i="4" s="1"/>
  <c r="AP404" i="4" s="1"/>
  <c r="AP405" i="4" s="1"/>
  <c r="AP406" i="4" s="1"/>
  <c r="AP407" i="4" s="1"/>
  <c r="AP408" i="4" s="1"/>
  <c r="AP409" i="4" s="1"/>
  <c r="AP410" i="4" s="1"/>
  <c r="AP411" i="4" s="1"/>
  <c r="AP412" i="4" s="1"/>
  <c r="AP413" i="4" s="1"/>
  <c r="AP414" i="4" s="1"/>
  <c r="AP415" i="4" s="1"/>
  <c r="AP416" i="4" s="1"/>
  <c r="AP417" i="4" s="1"/>
  <c r="AP418" i="4" s="1"/>
  <c r="AP419" i="4" s="1"/>
  <c r="AP420" i="4" s="1"/>
  <c r="AP421" i="4" s="1"/>
  <c r="AP422" i="4" s="1"/>
  <c r="AP423" i="4" s="1"/>
  <c r="AP424" i="4" s="1"/>
  <c r="AP425" i="4" s="1"/>
  <c r="AP426" i="4" s="1"/>
  <c r="AP427" i="4" s="1"/>
  <c r="AP428" i="4" s="1"/>
  <c r="AP429" i="4" s="1"/>
  <c r="AP430" i="4" s="1"/>
  <c r="AP431" i="4" s="1"/>
  <c r="AP432" i="4" s="1"/>
  <c r="AP433" i="4" s="1"/>
  <c r="AP434" i="4" s="1"/>
  <c r="AP435" i="4" s="1"/>
  <c r="AP436" i="4" s="1"/>
  <c r="AP437" i="4" s="1"/>
  <c r="AP438" i="4" s="1"/>
  <c r="AP439" i="4" s="1"/>
  <c r="AP440" i="4" s="1"/>
  <c r="AP441" i="4" s="1"/>
  <c r="AP442" i="4" s="1"/>
  <c r="AP443" i="4" s="1"/>
  <c r="AP444" i="4" s="1"/>
  <c r="AP445" i="4" s="1"/>
  <c r="AP446" i="4" s="1"/>
  <c r="AP447" i="4" s="1"/>
  <c r="AP448" i="4" s="1"/>
  <c r="AP449" i="4" s="1"/>
  <c r="AP450" i="4" s="1"/>
  <c r="AP451" i="4" s="1"/>
  <c r="AP452" i="4" s="1"/>
  <c r="AP453" i="4" s="1"/>
  <c r="AP454" i="4" s="1"/>
  <c r="AP455" i="4" s="1"/>
  <c r="AP456" i="4" s="1"/>
  <c r="AP457" i="4" s="1"/>
  <c r="AP458" i="4" s="1"/>
  <c r="AP459" i="4" s="1"/>
  <c r="AP460" i="4" s="1"/>
  <c r="AP461" i="4" s="1"/>
  <c r="AP462" i="4" s="1"/>
  <c r="AP463" i="4" s="1"/>
  <c r="AP464" i="4" s="1"/>
  <c r="AP465" i="4" s="1"/>
  <c r="AP466" i="4" s="1"/>
  <c r="AP467" i="4" s="1"/>
  <c r="AP468" i="4" s="1"/>
  <c r="AP469" i="4" s="1"/>
  <c r="AP470" i="4" s="1"/>
  <c r="AP471" i="4" s="1"/>
  <c r="AP472" i="4" s="1"/>
  <c r="AP473" i="4" s="1"/>
  <c r="AP474" i="4" s="1"/>
  <c r="AP475" i="4" s="1"/>
  <c r="AP476" i="4" s="1"/>
  <c r="AP477" i="4" s="1"/>
  <c r="AP478" i="4" s="1"/>
  <c r="AP479" i="4" s="1"/>
  <c r="AP480" i="4" s="1"/>
  <c r="AP481" i="4" s="1"/>
  <c r="AP482" i="4" s="1"/>
  <c r="AP483" i="4" s="1"/>
  <c r="AP484" i="4" s="1"/>
  <c r="AP485" i="4" s="1"/>
  <c r="AP486" i="4" s="1"/>
  <c r="AP487" i="4" s="1"/>
  <c r="AP488" i="4" s="1"/>
  <c r="AP489" i="4" s="1"/>
  <c r="AP490" i="4" s="1"/>
  <c r="AP491" i="4" s="1"/>
  <c r="AP492" i="4" s="1"/>
  <c r="AP493" i="4" s="1"/>
  <c r="AP494" i="4" s="1"/>
  <c r="AP495" i="4" s="1"/>
  <c r="AP496" i="4" s="1"/>
  <c r="AP497" i="4" s="1"/>
  <c r="AP498" i="4" s="1"/>
  <c r="AP499" i="4" s="1"/>
  <c r="AP500" i="4" s="1"/>
  <c r="AP501" i="4" s="1"/>
  <c r="AP502" i="4" s="1"/>
  <c r="AP503" i="4" s="1"/>
  <c r="AP504" i="4" s="1"/>
  <c r="AP505" i="4" s="1"/>
  <c r="AP506" i="4" s="1"/>
  <c r="AP507" i="4" s="1"/>
  <c r="AP508" i="4" s="1"/>
  <c r="AP509" i="4" s="1"/>
  <c r="AP510" i="4" s="1"/>
  <c r="AP511" i="4" s="1"/>
  <c r="AP512" i="4" s="1"/>
  <c r="AP513" i="4" s="1"/>
  <c r="AP514" i="4" s="1"/>
  <c r="AP515" i="4" s="1"/>
  <c r="AP516" i="4" s="1"/>
  <c r="AP517" i="4" s="1"/>
  <c r="AP518" i="4" s="1"/>
  <c r="AP519" i="4" s="1"/>
  <c r="AP520" i="4" s="1"/>
  <c r="AP521" i="4" s="1"/>
  <c r="AP522" i="4" s="1"/>
  <c r="AP523" i="4" s="1"/>
  <c r="AP524" i="4" s="1"/>
  <c r="AP525" i="4" s="1"/>
  <c r="AP526" i="4" s="1"/>
  <c r="AP527" i="4" s="1"/>
  <c r="AP528" i="4" s="1"/>
  <c r="AP529" i="4" s="1"/>
  <c r="AP530" i="4" s="1"/>
  <c r="AP531" i="4" s="1"/>
  <c r="AP532" i="4" s="1"/>
  <c r="AP533" i="4" s="1"/>
  <c r="AP534" i="4" s="1"/>
  <c r="AP535" i="4" s="1"/>
  <c r="AP536" i="4" s="1"/>
  <c r="AP537" i="4" s="1"/>
  <c r="AP538" i="4" s="1"/>
  <c r="AP539" i="4" s="1"/>
  <c r="AP540" i="4" s="1"/>
  <c r="AP541" i="4" s="1"/>
  <c r="AP542" i="4" s="1"/>
  <c r="AP543" i="4" s="1"/>
  <c r="AP544" i="4" s="1"/>
  <c r="AP545" i="4" s="1"/>
  <c r="AP546" i="4" s="1"/>
  <c r="AP547" i="4" s="1"/>
  <c r="AP548" i="4" s="1"/>
  <c r="AP549" i="4" s="1"/>
  <c r="AP550" i="4" s="1"/>
  <c r="AP551" i="4" s="1"/>
  <c r="AP552" i="4" s="1"/>
  <c r="AP553" i="4" s="1"/>
  <c r="AP554" i="4" s="1"/>
  <c r="AP555" i="4" s="1"/>
  <c r="AP556" i="4" s="1"/>
  <c r="AP557" i="4" s="1"/>
  <c r="AP558" i="4" s="1"/>
  <c r="AP559" i="4" s="1"/>
  <c r="AP560" i="4" s="1"/>
  <c r="AP561" i="4" s="1"/>
  <c r="AP562" i="4" s="1"/>
  <c r="AP563" i="4" s="1"/>
  <c r="AP564" i="4" s="1"/>
  <c r="AP565" i="4" s="1"/>
  <c r="AP566" i="4" s="1"/>
  <c r="AP567" i="4" s="1"/>
  <c r="AP568" i="4" s="1"/>
  <c r="AP569" i="4" s="1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H4" i="4" l="1"/>
  <c r="L7" i="4" s="1"/>
  <c r="C4" i="4"/>
  <c r="K7" i="4"/>
  <c r="BF11" i="4" s="1"/>
  <c r="AR609" i="2"/>
  <c r="N567" i="2"/>
  <c r="J567" i="2"/>
  <c r="AH566" i="2"/>
  <c r="N566" i="2"/>
  <c r="J566" i="2"/>
  <c r="AH565" i="2"/>
  <c r="N565" i="2"/>
  <c r="AH564" i="2"/>
  <c r="J564" i="2"/>
  <c r="AH563" i="2"/>
  <c r="N563" i="2"/>
  <c r="J563" i="2"/>
  <c r="AH562" i="2"/>
  <c r="J562" i="2"/>
  <c r="AH561" i="2"/>
  <c r="N561" i="2"/>
  <c r="J561" i="2"/>
  <c r="AH560" i="2"/>
  <c r="J560" i="2"/>
  <c r="AH559" i="2"/>
  <c r="AL559" i="2" s="1"/>
  <c r="N559" i="2"/>
  <c r="J559" i="2"/>
  <c r="AH558" i="2"/>
  <c r="J558" i="2"/>
  <c r="AH557" i="2"/>
  <c r="N557" i="2"/>
  <c r="J557" i="2"/>
  <c r="AH556" i="2"/>
  <c r="J556" i="2"/>
  <c r="AH555" i="2"/>
  <c r="N555" i="2"/>
  <c r="J555" i="2"/>
  <c r="AH554" i="2"/>
  <c r="J554" i="2"/>
  <c r="AH553" i="2"/>
  <c r="N553" i="2"/>
  <c r="J553" i="2"/>
  <c r="AH552" i="2"/>
  <c r="J552" i="2"/>
  <c r="AH551" i="2"/>
  <c r="N551" i="2"/>
  <c r="J551" i="2"/>
  <c r="N550" i="2"/>
  <c r="J550" i="2"/>
  <c r="AH549" i="2"/>
  <c r="J549" i="2"/>
  <c r="AH548" i="2"/>
  <c r="N548" i="2"/>
  <c r="J548" i="2"/>
  <c r="AH547" i="2"/>
  <c r="AH546" i="2"/>
  <c r="N546" i="2"/>
  <c r="J546" i="2"/>
  <c r="AH545" i="2"/>
  <c r="N545" i="2"/>
  <c r="J545" i="2"/>
  <c r="AH544" i="2"/>
  <c r="N544" i="2"/>
  <c r="AH543" i="2"/>
  <c r="AH542" i="2"/>
  <c r="J542" i="2"/>
  <c r="AH541" i="2"/>
  <c r="N541" i="2"/>
  <c r="J541" i="2"/>
  <c r="AH540" i="2"/>
  <c r="N540" i="2"/>
  <c r="J540" i="2"/>
  <c r="AH538" i="2"/>
  <c r="AH537" i="2"/>
  <c r="AH536" i="2"/>
  <c r="N536" i="2"/>
  <c r="J536" i="2"/>
  <c r="AH535" i="2"/>
  <c r="N535" i="2"/>
  <c r="J535" i="2"/>
  <c r="AH534" i="2"/>
  <c r="N534" i="2"/>
  <c r="J534" i="2"/>
  <c r="AH533" i="2"/>
  <c r="AH532" i="2"/>
  <c r="N532" i="2"/>
  <c r="J532" i="2"/>
  <c r="AH531" i="2"/>
  <c r="N531" i="2"/>
  <c r="J531" i="2"/>
  <c r="AH530" i="2"/>
  <c r="N530" i="2"/>
  <c r="J530" i="2"/>
  <c r="AH529" i="2"/>
  <c r="AH528" i="2"/>
  <c r="N528" i="2"/>
  <c r="J528" i="2"/>
  <c r="AH527" i="2"/>
  <c r="N527" i="2"/>
  <c r="J527" i="2"/>
  <c r="AH526" i="2"/>
  <c r="N526" i="2"/>
  <c r="AH524" i="2"/>
  <c r="N524" i="2"/>
  <c r="J524" i="2"/>
  <c r="AH523" i="2"/>
  <c r="N523" i="2"/>
  <c r="J523" i="2"/>
  <c r="AH522" i="2"/>
  <c r="N522" i="2"/>
  <c r="J522" i="2"/>
  <c r="AH521" i="2"/>
  <c r="AH520" i="2"/>
  <c r="N520" i="2"/>
  <c r="J520" i="2"/>
  <c r="AH519" i="2"/>
  <c r="N519" i="2"/>
  <c r="J519" i="2"/>
  <c r="AH518" i="2"/>
  <c r="AH517" i="2"/>
  <c r="AH516" i="2"/>
  <c r="AL516" i="2" s="1"/>
  <c r="N516" i="2"/>
  <c r="J516" i="2"/>
  <c r="AH515" i="2"/>
  <c r="N515" i="2"/>
  <c r="J515" i="2"/>
  <c r="AH514" i="2"/>
  <c r="AH513" i="2"/>
  <c r="AH512" i="2"/>
  <c r="N512" i="2"/>
  <c r="J512" i="2"/>
  <c r="AH511" i="2"/>
  <c r="N511" i="2"/>
  <c r="J511" i="2"/>
  <c r="AH509" i="2"/>
  <c r="AH508" i="2"/>
  <c r="N508" i="2"/>
  <c r="AH507" i="2"/>
  <c r="N507" i="2"/>
  <c r="J507" i="2"/>
  <c r="J506" i="2"/>
  <c r="AH505" i="2"/>
  <c r="N505" i="2"/>
  <c r="J505" i="2"/>
  <c r="AH504" i="2"/>
  <c r="AL504" i="2" s="1"/>
  <c r="N504" i="2"/>
  <c r="J504" i="2"/>
  <c r="AH503" i="2"/>
  <c r="N503" i="2"/>
  <c r="J503" i="2"/>
  <c r="AH502" i="2"/>
  <c r="J502" i="2"/>
  <c r="AH501" i="2"/>
  <c r="N501" i="2"/>
  <c r="J501" i="2"/>
  <c r="AH500" i="2"/>
  <c r="N500" i="2"/>
  <c r="J500" i="2"/>
  <c r="AH499" i="2"/>
  <c r="N499" i="2"/>
  <c r="J499" i="2"/>
  <c r="AH498" i="2"/>
  <c r="J498" i="2"/>
  <c r="AH497" i="2"/>
  <c r="J497" i="2"/>
  <c r="AH496" i="2"/>
  <c r="N496" i="2"/>
  <c r="J496" i="2"/>
  <c r="AH495" i="2"/>
  <c r="AL495" i="2" s="1"/>
  <c r="N495" i="2"/>
  <c r="J495" i="2"/>
  <c r="AH494" i="2"/>
  <c r="J494" i="2"/>
  <c r="AH493" i="2"/>
  <c r="N493" i="2"/>
  <c r="J493" i="2"/>
  <c r="AH492" i="2"/>
  <c r="N492" i="2"/>
  <c r="J492" i="2"/>
  <c r="AH491" i="2"/>
  <c r="N491" i="2"/>
  <c r="J491" i="2"/>
  <c r="AH490" i="2"/>
  <c r="J490" i="2"/>
  <c r="AH489" i="2"/>
  <c r="N489" i="2"/>
  <c r="J489" i="2"/>
  <c r="AH488" i="2"/>
  <c r="N488" i="2"/>
  <c r="J488" i="2"/>
  <c r="AH487" i="2"/>
  <c r="N487" i="2"/>
  <c r="J487" i="2"/>
  <c r="AH486" i="2"/>
  <c r="AH485" i="2"/>
  <c r="J485" i="2"/>
  <c r="AH484" i="2"/>
  <c r="N484" i="2"/>
  <c r="J484" i="2"/>
  <c r="AH483" i="2"/>
  <c r="N483" i="2"/>
  <c r="J483" i="2"/>
  <c r="AH482" i="2"/>
  <c r="AH481" i="2"/>
  <c r="N481" i="2"/>
  <c r="J481" i="2"/>
  <c r="AH479" i="2"/>
  <c r="N479" i="2"/>
  <c r="J479" i="2"/>
  <c r="AH478" i="2"/>
  <c r="AH477" i="2"/>
  <c r="N477" i="2"/>
  <c r="J477" i="2"/>
  <c r="AH476" i="2"/>
  <c r="N476" i="2"/>
  <c r="J476" i="2"/>
  <c r="AH475" i="2"/>
  <c r="N475" i="2"/>
  <c r="J475" i="2"/>
  <c r="AH474" i="2"/>
  <c r="AH473" i="2"/>
  <c r="N473" i="2"/>
  <c r="J473" i="2"/>
  <c r="AH472" i="2"/>
  <c r="N472" i="2"/>
  <c r="J472" i="2"/>
  <c r="AH471" i="2"/>
  <c r="N471" i="2"/>
  <c r="J471" i="2"/>
  <c r="AH470" i="2"/>
  <c r="AH469" i="2"/>
  <c r="N469" i="2"/>
  <c r="J469" i="2"/>
  <c r="AH468" i="2"/>
  <c r="N468" i="2"/>
  <c r="J468" i="2"/>
  <c r="AH467" i="2"/>
  <c r="N467" i="2"/>
  <c r="J467" i="2"/>
  <c r="AH466" i="2"/>
  <c r="N466" i="2"/>
  <c r="J466" i="2"/>
  <c r="AH464" i="2"/>
  <c r="J464" i="2"/>
  <c r="AH463" i="2"/>
  <c r="N463" i="2"/>
  <c r="J463" i="2"/>
  <c r="AH462" i="2"/>
  <c r="N462" i="2"/>
  <c r="J462" i="2"/>
  <c r="AH461" i="2"/>
  <c r="N461" i="2"/>
  <c r="J461" i="2"/>
  <c r="AH460" i="2"/>
  <c r="N460" i="2"/>
  <c r="J460" i="2"/>
  <c r="AH459" i="2"/>
  <c r="N459" i="2"/>
  <c r="J459" i="2"/>
  <c r="AH458" i="2"/>
  <c r="N458" i="2"/>
  <c r="J458" i="2"/>
  <c r="AH457" i="2"/>
  <c r="N457" i="2"/>
  <c r="J457" i="2"/>
  <c r="AH456" i="2"/>
  <c r="N456" i="2"/>
  <c r="J456" i="2"/>
  <c r="AH455" i="2"/>
  <c r="N455" i="2"/>
  <c r="AH454" i="2"/>
  <c r="N454" i="2"/>
  <c r="J454" i="2"/>
  <c r="AH453" i="2"/>
  <c r="N453" i="2"/>
  <c r="J453" i="2"/>
  <c r="AH452" i="2"/>
  <c r="N452" i="2"/>
  <c r="J452" i="2"/>
  <c r="AH451" i="2"/>
  <c r="N451" i="2"/>
  <c r="J451" i="2"/>
  <c r="AH450" i="2"/>
  <c r="AH448" i="2"/>
  <c r="N448" i="2"/>
  <c r="J448" i="2"/>
  <c r="AH447" i="2"/>
  <c r="N447" i="2"/>
  <c r="J447" i="2"/>
  <c r="AH446" i="2"/>
  <c r="AH445" i="2"/>
  <c r="N445" i="2"/>
  <c r="J445" i="2"/>
  <c r="AH444" i="2"/>
  <c r="N444" i="2"/>
  <c r="J444" i="2"/>
  <c r="AH443" i="2"/>
  <c r="N443" i="2"/>
  <c r="J443" i="2"/>
  <c r="AH442" i="2"/>
  <c r="AH441" i="2"/>
  <c r="N441" i="2"/>
  <c r="J441" i="2"/>
  <c r="AH440" i="2"/>
  <c r="N440" i="2"/>
  <c r="J440" i="2"/>
  <c r="AH439" i="2"/>
  <c r="N439" i="2"/>
  <c r="J439" i="2"/>
  <c r="AH438" i="2"/>
  <c r="N437" i="2"/>
  <c r="J437" i="2"/>
  <c r="AH436" i="2"/>
  <c r="N436" i="2"/>
  <c r="J436" i="2"/>
  <c r="AH435" i="2"/>
  <c r="N435" i="2"/>
  <c r="J435" i="2"/>
  <c r="AH434" i="2"/>
  <c r="AH433" i="2"/>
  <c r="N433" i="2"/>
  <c r="J433" i="2"/>
  <c r="AH432" i="2"/>
  <c r="N432" i="2"/>
  <c r="J432" i="2"/>
  <c r="AH431" i="2"/>
  <c r="N431" i="2"/>
  <c r="J431" i="2"/>
  <c r="AH430" i="2"/>
  <c r="N429" i="2"/>
  <c r="J429" i="2"/>
  <c r="AH428" i="2"/>
  <c r="N428" i="2"/>
  <c r="J428" i="2"/>
  <c r="AH427" i="2"/>
  <c r="N427" i="2"/>
  <c r="J427" i="2"/>
  <c r="AH426" i="2"/>
  <c r="AH425" i="2"/>
  <c r="N425" i="2"/>
  <c r="J425" i="2"/>
  <c r="AH424" i="2"/>
  <c r="N424" i="2"/>
  <c r="J424" i="2"/>
  <c r="AH423" i="2"/>
  <c r="N423" i="2"/>
  <c r="J423" i="2"/>
  <c r="AH422" i="2"/>
  <c r="N421" i="2"/>
  <c r="J421" i="2"/>
  <c r="AH420" i="2"/>
  <c r="N420" i="2"/>
  <c r="J420" i="2"/>
  <c r="AH419" i="2"/>
  <c r="N419" i="2"/>
  <c r="J419" i="2"/>
  <c r="AH418" i="2"/>
  <c r="AH417" i="2"/>
  <c r="N417" i="2"/>
  <c r="J417" i="2"/>
  <c r="AH415" i="2"/>
  <c r="AH414" i="2"/>
  <c r="AH413" i="2"/>
  <c r="J413" i="2"/>
  <c r="AH412" i="2"/>
  <c r="N412" i="2"/>
  <c r="J412" i="2"/>
  <c r="AH411" i="2"/>
  <c r="AH410" i="2"/>
  <c r="AH409" i="2"/>
  <c r="J409" i="2"/>
  <c r="AH408" i="2"/>
  <c r="N408" i="2"/>
  <c r="J408" i="2"/>
  <c r="AH407" i="2"/>
  <c r="AH406" i="2"/>
  <c r="AH405" i="2"/>
  <c r="J405" i="2"/>
  <c r="AH404" i="2"/>
  <c r="N404" i="2"/>
  <c r="J404" i="2"/>
  <c r="AH403" i="2"/>
  <c r="AH402" i="2"/>
  <c r="AH401" i="2"/>
  <c r="J401" i="2"/>
  <c r="AH400" i="2"/>
  <c r="N400" i="2"/>
  <c r="J400" i="2"/>
  <c r="AH399" i="2"/>
  <c r="AH398" i="2"/>
  <c r="AH397" i="2"/>
  <c r="J397" i="2"/>
  <c r="AH396" i="2"/>
  <c r="N396" i="2"/>
  <c r="J396" i="2"/>
  <c r="AH395" i="2"/>
  <c r="AH394" i="2"/>
  <c r="AH393" i="2"/>
  <c r="J393" i="2"/>
  <c r="AH392" i="2"/>
  <c r="N392" i="2"/>
  <c r="J392" i="2"/>
  <c r="AH391" i="2"/>
  <c r="AH390" i="2"/>
  <c r="AH389" i="2"/>
  <c r="AH388" i="2"/>
  <c r="J388" i="2"/>
  <c r="AH387" i="2"/>
  <c r="N387" i="2"/>
  <c r="J387" i="2"/>
  <c r="AH386" i="2"/>
  <c r="N386" i="2"/>
  <c r="J386" i="2"/>
  <c r="AH385" i="2"/>
  <c r="N385" i="2"/>
  <c r="J385" i="2"/>
  <c r="AH384" i="2"/>
  <c r="AH383" i="2"/>
  <c r="N383" i="2"/>
  <c r="J383" i="2"/>
  <c r="AH382" i="2"/>
  <c r="N382" i="2"/>
  <c r="J382" i="2"/>
  <c r="AH381" i="2"/>
  <c r="N381" i="2"/>
  <c r="AH380" i="2"/>
  <c r="AH379" i="2"/>
  <c r="N379" i="2"/>
  <c r="J379" i="2"/>
  <c r="AH378" i="2"/>
  <c r="N378" i="2"/>
  <c r="J378" i="2"/>
  <c r="AH376" i="2"/>
  <c r="AH375" i="2"/>
  <c r="N375" i="2"/>
  <c r="J375" i="2"/>
  <c r="AH374" i="2"/>
  <c r="N374" i="2"/>
  <c r="J374" i="2"/>
  <c r="AH373" i="2"/>
  <c r="N373" i="2"/>
  <c r="J373" i="2"/>
  <c r="AH372" i="2"/>
  <c r="AH371" i="2"/>
  <c r="J371" i="2"/>
  <c r="AH370" i="2"/>
  <c r="N370" i="2"/>
  <c r="J370" i="2"/>
  <c r="AH369" i="2"/>
  <c r="N369" i="2"/>
  <c r="J369" i="2"/>
  <c r="J368" i="2"/>
  <c r="AH367" i="2"/>
  <c r="N367" i="2"/>
  <c r="J367" i="2"/>
  <c r="AH365" i="2"/>
  <c r="J365" i="2"/>
  <c r="AH364" i="2"/>
  <c r="N364" i="2"/>
  <c r="J364" i="2"/>
  <c r="AH363" i="2"/>
  <c r="AH362" i="2"/>
  <c r="N362" i="2"/>
  <c r="J362" i="2"/>
  <c r="AH361" i="2"/>
  <c r="J361" i="2"/>
  <c r="AH360" i="2"/>
  <c r="N360" i="2"/>
  <c r="AH359" i="2"/>
  <c r="AH358" i="2"/>
  <c r="N358" i="2"/>
  <c r="J358" i="2"/>
  <c r="AH357" i="2"/>
  <c r="N357" i="2"/>
  <c r="J357" i="2"/>
  <c r="AH356" i="2"/>
  <c r="N356" i="2"/>
  <c r="AH355" i="2"/>
  <c r="J355" i="2"/>
  <c r="AH354" i="2"/>
  <c r="N354" i="2"/>
  <c r="J354" i="2"/>
  <c r="AH353" i="2"/>
  <c r="N353" i="2"/>
  <c r="J353" i="2"/>
  <c r="AH352" i="2"/>
  <c r="N352" i="2"/>
  <c r="AH351" i="2"/>
  <c r="J351" i="2"/>
  <c r="AH350" i="2"/>
  <c r="N350" i="2"/>
  <c r="J350" i="2"/>
  <c r="AH349" i="2"/>
  <c r="N349" i="2"/>
  <c r="J349" i="2"/>
  <c r="AH348" i="2"/>
  <c r="N348" i="2"/>
  <c r="AH347" i="2"/>
  <c r="J347" i="2"/>
  <c r="AH346" i="2"/>
  <c r="N346" i="2"/>
  <c r="J346" i="2"/>
  <c r="AH345" i="2"/>
  <c r="N345" i="2"/>
  <c r="J345" i="2"/>
  <c r="AH344" i="2"/>
  <c r="N344" i="2"/>
  <c r="AH343" i="2"/>
  <c r="J343" i="2"/>
  <c r="AH342" i="2"/>
  <c r="N342" i="2"/>
  <c r="J342" i="2"/>
  <c r="AH341" i="2"/>
  <c r="N341" i="2"/>
  <c r="J341" i="2"/>
  <c r="AH340" i="2"/>
  <c r="N340" i="2"/>
  <c r="AH339" i="2"/>
  <c r="J339" i="2"/>
  <c r="AH338" i="2"/>
  <c r="N338" i="2"/>
  <c r="J338" i="2"/>
  <c r="AH337" i="2"/>
  <c r="N337" i="2"/>
  <c r="J337" i="2"/>
  <c r="AH336" i="2"/>
  <c r="N336" i="2"/>
  <c r="AH335" i="2"/>
  <c r="J335" i="2"/>
  <c r="AH334" i="2"/>
  <c r="N334" i="2"/>
  <c r="J334" i="2"/>
  <c r="AH333" i="2"/>
  <c r="N333" i="2"/>
  <c r="J333" i="2"/>
  <c r="AH332" i="2"/>
  <c r="N332" i="2"/>
  <c r="AH331" i="2"/>
  <c r="J331" i="2"/>
  <c r="AH330" i="2"/>
  <c r="N330" i="2"/>
  <c r="J330" i="2"/>
  <c r="AH329" i="2"/>
  <c r="N329" i="2"/>
  <c r="J329" i="2"/>
  <c r="AH328" i="2"/>
  <c r="N328" i="2"/>
  <c r="AH327" i="2"/>
  <c r="J327" i="2"/>
  <c r="AH326" i="2"/>
  <c r="N326" i="2"/>
  <c r="J326" i="2"/>
  <c r="AH325" i="2"/>
  <c r="J325" i="2"/>
  <c r="AH323" i="2"/>
  <c r="J323" i="2"/>
  <c r="AH322" i="2"/>
  <c r="N322" i="2"/>
  <c r="J322" i="2"/>
  <c r="AH321" i="2"/>
  <c r="J321" i="2"/>
  <c r="AH320" i="2"/>
  <c r="N320" i="2"/>
  <c r="AH319" i="2"/>
  <c r="J319" i="2"/>
  <c r="AH318" i="2"/>
  <c r="N318" i="2"/>
  <c r="J318" i="2"/>
  <c r="AH317" i="2"/>
  <c r="J317" i="2"/>
  <c r="AH316" i="2"/>
  <c r="N316" i="2"/>
  <c r="AH315" i="2"/>
  <c r="J315" i="2"/>
  <c r="AH314" i="2"/>
  <c r="N314" i="2"/>
  <c r="J314" i="2"/>
  <c r="AH313" i="2"/>
  <c r="J313" i="2"/>
  <c r="AH312" i="2"/>
  <c r="N312" i="2"/>
  <c r="AH311" i="2"/>
  <c r="J311" i="2"/>
  <c r="AH310" i="2"/>
  <c r="N310" i="2"/>
  <c r="J310" i="2"/>
  <c r="AH309" i="2"/>
  <c r="J309" i="2"/>
  <c r="AH308" i="2"/>
  <c r="N308" i="2"/>
  <c r="AH307" i="2"/>
  <c r="J307" i="2"/>
  <c r="AH306" i="2"/>
  <c r="N306" i="2"/>
  <c r="J306" i="2"/>
  <c r="AH305" i="2"/>
  <c r="J305" i="2"/>
  <c r="AH304" i="2"/>
  <c r="N304" i="2"/>
  <c r="AH303" i="2"/>
  <c r="J303" i="2"/>
  <c r="AH302" i="2"/>
  <c r="N302" i="2"/>
  <c r="J302" i="2"/>
  <c r="AH301" i="2"/>
  <c r="J301" i="2"/>
  <c r="AH300" i="2"/>
  <c r="N300" i="2"/>
  <c r="AH298" i="2"/>
  <c r="N298" i="2"/>
  <c r="J298" i="2"/>
  <c r="AH297" i="2"/>
  <c r="J297" i="2"/>
  <c r="N296" i="2"/>
  <c r="AH295" i="2"/>
  <c r="J295" i="2"/>
  <c r="AH294" i="2"/>
  <c r="N294" i="2"/>
  <c r="J294" i="2"/>
  <c r="AH293" i="2"/>
  <c r="J293" i="2"/>
  <c r="AH292" i="2"/>
  <c r="N292" i="2"/>
  <c r="AH291" i="2"/>
  <c r="J291" i="2"/>
  <c r="AH290" i="2"/>
  <c r="N290" i="2"/>
  <c r="J290" i="2"/>
  <c r="AH289" i="2"/>
  <c r="N289" i="2"/>
  <c r="J289" i="2"/>
  <c r="AH288" i="2"/>
  <c r="AH286" i="2"/>
  <c r="N286" i="2"/>
  <c r="J286" i="2"/>
  <c r="AH285" i="2"/>
  <c r="N285" i="2"/>
  <c r="J285" i="2"/>
  <c r="AH284" i="2"/>
  <c r="J283" i="2"/>
  <c r="AH282" i="2"/>
  <c r="N282" i="2"/>
  <c r="J282" i="2"/>
  <c r="AH281" i="2"/>
  <c r="N281" i="2"/>
  <c r="J281" i="2"/>
  <c r="AH280" i="2"/>
  <c r="AH279" i="2"/>
  <c r="J279" i="2"/>
  <c r="AH278" i="2"/>
  <c r="N278" i="2"/>
  <c r="J278" i="2"/>
  <c r="AH277" i="2"/>
  <c r="N277" i="2"/>
  <c r="J277" i="2"/>
  <c r="AH276" i="2"/>
  <c r="J275" i="2"/>
  <c r="AH274" i="2"/>
  <c r="N274" i="2"/>
  <c r="J274" i="2"/>
  <c r="AH273" i="2"/>
  <c r="N273" i="2"/>
  <c r="J273" i="2"/>
  <c r="AH272" i="2"/>
  <c r="AH271" i="2"/>
  <c r="J271" i="2"/>
  <c r="AH270" i="2"/>
  <c r="N270" i="2"/>
  <c r="J270" i="2"/>
  <c r="AH269" i="2"/>
  <c r="N269" i="2"/>
  <c r="J269" i="2"/>
  <c r="AH268" i="2"/>
  <c r="AH267" i="2"/>
  <c r="J267" i="2"/>
  <c r="AH266" i="2"/>
  <c r="N266" i="2"/>
  <c r="J266" i="2"/>
  <c r="AH265" i="2"/>
  <c r="N265" i="2"/>
  <c r="J265" i="2"/>
  <c r="AH264" i="2"/>
  <c r="AH263" i="2"/>
  <c r="J263" i="2"/>
  <c r="AH262" i="2"/>
  <c r="N262" i="2"/>
  <c r="J262" i="2"/>
  <c r="AH260" i="2"/>
  <c r="AH259" i="2"/>
  <c r="J259" i="2"/>
  <c r="AH258" i="2"/>
  <c r="N258" i="2"/>
  <c r="J258" i="2"/>
  <c r="AH257" i="2"/>
  <c r="N257" i="2"/>
  <c r="AH256" i="2"/>
  <c r="AH255" i="2"/>
  <c r="J255" i="2"/>
  <c r="AH254" i="2"/>
  <c r="N254" i="2"/>
  <c r="J254" i="2"/>
  <c r="AH253" i="2"/>
  <c r="N253" i="2"/>
  <c r="AH252" i="2"/>
  <c r="AH251" i="2"/>
  <c r="J251" i="2"/>
  <c r="AH250" i="2"/>
  <c r="N250" i="2"/>
  <c r="J250" i="2"/>
  <c r="AH248" i="2"/>
  <c r="AH247" i="2"/>
  <c r="J247" i="2"/>
  <c r="AH246" i="2"/>
  <c r="N246" i="2"/>
  <c r="J246" i="2"/>
  <c r="AH245" i="2"/>
  <c r="N245" i="2"/>
  <c r="AH244" i="2"/>
  <c r="AH243" i="2"/>
  <c r="J243" i="2"/>
  <c r="AH242" i="2"/>
  <c r="N242" i="2"/>
  <c r="J242" i="2"/>
  <c r="AH241" i="2"/>
  <c r="N241" i="2"/>
  <c r="AH240" i="2"/>
  <c r="AH239" i="2"/>
  <c r="J239" i="2"/>
  <c r="AH238" i="2"/>
  <c r="N238" i="2"/>
  <c r="J238" i="2"/>
  <c r="AH237" i="2"/>
  <c r="N237" i="2"/>
  <c r="AH234" i="2"/>
  <c r="N234" i="2"/>
  <c r="J234" i="2"/>
  <c r="AH233" i="2"/>
  <c r="N233" i="2"/>
  <c r="J233" i="2"/>
  <c r="AH232" i="2"/>
  <c r="N232" i="2"/>
  <c r="J232" i="2"/>
  <c r="AH231" i="2"/>
  <c r="N231" i="2"/>
  <c r="J231" i="2"/>
  <c r="AH230" i="2"/>
  <c r="N230" i="2"/>
  <c r="J230" i="2"/>
  <c r="AH229" i="2"/>
  <c r="N229" i="2"/>
  <c r="J229" i="2"/>
  <c r="AH228" i="2"/>
  <c r="N228" i="2"/>
  <c r="J228" i="2"/>
  <c r="AH227" i="2"/>
  <c r="N227" i="2"/>
  <c r="J227" i="2"/>
  <c r="AH226" i="2"/>
  <c r="N226" i="2"/>
  <c r="J226" i="2"/>
  <c r="AH224" i="2"/>
  <c r="N224" i="2"/>
  <c r="J224" i="2"/>
  <c r="AH223" i="2"/>
  <c r="N223" i="2"/>
  <c r="J223" i="2"/>
  <c r="AH222" i="2"/>
  <c r="N222" i="2"/>
  <c r="J222" i="2"/>
  <c r="AH221" i="2"/>
  <c r="N221" i="2"/>
  <c r="J221" i="2"/>
  <c r="AH220" i="2"/>
  <c r="N220" i="2"/>
  <c r="J220" i="2"/>
  <c r="AH219" i="2"/>
  <c r="N219" i="2"/>
  <c r="J219" i="2"/>
  <c r="AH218" i="2"/>
  <c r="N218" i="2"/>
  <c r="J218" i="2"/>
  <c r="AH217" i="2"/>
  <c r="N217" i="2"/>
  <c r="J217" i="2"/>
  <c r="AH216" i="2"/>
  <c r="N216" i="2"/>
  <c r="J216" i="2"/>
  <c r="AH215" i="2"/>
  <c r="N215" i="2"/>
  <c r="J215" i="2"/>
  <c r="AH214" i="2"/>
  <c r="N214" i="2"/>
  <c r="J214" i="2"/>
  <c r="AH213" i="2"/>
  <c r="N213" i="2"/>
  <c r="J213" i="2"/>
  <c r="AH212" i="2"/>
  <c r="N212" i="2"/>
  <c r="J212" i="2"/>
  <c r="AH211" i="2"/>
  <c r="N211" i="2"/>
  <c r="J211" i="2"/>
  <c r="AH210" i="2"/>
  <c r="N210" i="2"/>
  <c r="J210" i="2"/>
  <c r="AH209" i="2"/>
  <c r="N209" i="2"/>
  <c r="J209" i="2"/>
  <c r="AH208" i="2"/>
  <c r="N208" i="2"/>
  <c r="J208" i="2"/>
  <c r="AH207" i="2"/>
  <c r="N207" i="2"/>
  <c r="J207" i="2"/>
  <c r="AH206" i="2"/>
  <c r="N206" i="2"/>
  <c r="J206" i="2"/>
  <c r="AH205" i="2"/>
  <c r="N205" i="2"/>
  <c r="J205" i="2"/>
  <c r="AH204" i="2"/>
  <c r="N204" i="2"/>
  <c r="J204" i="2"/>
  <c r="AH202" i="2"/>
  <c r="N202" i="2"/>
  <c r="J202" i="2"/>
  <c r="AH201" i="2"/>
  <c r="N201" i="2"/>
  <c r="J201" i="2"/>
  <c r="AH200" i="2"/>
  <c r="N200" i="2"/>
  <c r="J200" i="2"/>
  <c r="AH199" i="2"/>
  <c r="N199" i="2"/>
  <c r="J199" i="2"/>
  <c r="AH198" i="2"/>
  <c r="N198" i="2"/>
  <c r="J198" i="2"/>
  <c r="AH197" i="2"/>
  <c r="N197" i="2"/>
  <c r="J197" i="2"/>
  <c r="AH196" i="2"/>
  <c r="N196" i="2"/>
  <c r="J196" i="2"/>
  <c r="AH195" i="2"/>
  <c r="N195" i="2"/>
  <c r="J195" i="2"/>
  <c r="AH194" i="2"/>
  <c r="N194" i="2"/>
  <c r="J194" i="2"/>
  <c r="AH193" i="2"/>
  <c r="N193" i="2"/>
  <c r="J193" i="2"/>
  <c r="AH192" i="2"/>
  <c r="N192" i="2"/>
  <c r="J192" i="2"/>
  <c r="AH191" i="2"/>
  <c r="N191" i="2"/>
  <c r="J191" i="2"/>
  <c r="AH190" i="2"/>
  <c r="N190" i="2"/>
  <c r="J190" i="2"/>
  <c r="AH188" i="2"/>
  <c r="N188" i="2"/>
  <c r="J188" i="2"/>
  <c r="AH187" i="2"/>
  <c r="N187" i="2"/>
  <c r="J187" i="2"/>
  <c r="AH186" i="2"/>
  <c r="N186" i="2"/>
  <c r="J186" i="2"/>
  <c r="AH185" i="2"/>
  <c r="N185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AH145" i="2"/>
  <c r="N145" i="2"/>
  <c r="J145" i="2"/>
  <c r="N144" i="2"/>
  <c r="AH143" i="2"/>
  <c r="J143" i="2"/>
  <c r="AH141" i="2"/>
  <c r="N141" i="2"/>
  <c r="J141" i="2"/>
  <c r="N140" i="2"/>
  <c r="AH139" i="2"/>
  <c r="J139" i="2"/>
  <c r="N136" i="2"/>
  <c r="AH135" i="2"/>
  <c r="J135" i="2"/>
  <c r="AH133" i="2"/>
  <c r="N133" i="2"/>
  <c r="J133" i="2"/>
  <c r="N132" i="2"/>
  <c r="AH131" i="2"/>
  <c r="J131" i="2"/>
  <c r="AH129" i="2"/>
  <c r="N129" i="2"/>
  <c r="J129" i="2"/>
  <c r="N128" i="2"/>
  <c r="AH127" i="2"/>
  <c r="J127" i="2"/>
  <c r="AH125" i="2"/>
  <c r="N125" i="2"/>
  <c r="J125" i="2"/>
  <c r="N124" i="2"/>
  <c r="AH123" i="2"/>
  <c r="J123" i="2"/>
  <c r="AH121" i="2"/>
  <c r="N121" i="2"/>
  <c r="J121" i="2"/>
  <c r="N120" i="2"/>
  <c r="AH119" i="2"/>
  <c r="J119" i="2"/>
  <c r="AH117" i="2"/>
  <c r="N117" i="2"/>
  <c r="J117" i="2"/>
  <c r="N116" i="2"/>
  <c r="AH115" i="2"/>
  <c r="J115" i="2"/>
  <c r="AH113" i="2"/>
  <c r="N113" i="2"/>
  <c r="J113" i="2"/>
  <c r="N112" i="2"/>
  <c r="AH111" i="2"/>
  <c r="J111" i="2"/>
  <c r="AH109" i="2"/>
  <c r="N109" i="2"/>
  <c r="J109" i="2"/>
  <c r="N108" i="2"/>
  <c r="AH107" i="2"/>
  <c r="J107" i="2"/>
  <c r="AH105" i="2"/>
  <c r="N105" i="2"/>
  <c r="J105" i="2"/>
  <c r="N104" i="2"/>
  <c r="AH103" i="2"/>
  <c r="J103" i="2"/>
  <c r="AH101" i="2"/>
  <c r="N101" i="2"/>
  <c r="J101" i="2"/>
  <c r="N100" i="2"/>
  <c r="AH99" i="2"/>
  <c r="J99" i="2"/>
  <c r="N96" i="2"/>
  <c r="AH95" i="2"/>
  <c r="J95" i="2"/>
  <c r="AH93" i="2"/>
  <c r="N93" i="2"/>
  <c r="J93" i="2"/>
  <c r="N92" i="2"/>
  <c r="AH91" i="2"/>
  <c r="J91" i="2"/>
  <c r="AH89" i="2"/>
  <c r="N89" i="2"/>
  <c r="J89" i="2"/>
  <c r="N88" i="2"/>
  <c r="AH87" i="2"/>
  <c r="J87" i="2"/>
  <c r="AH85" i="2"/>
  <c r="N85" i="2"/>
  <c r="J85" i="2"/>
  <c r="N84" i="2"/>
  <c r="AH83" i="2"/>
  <c r="J83" i="2"/>
  <c r="AH81" i="2"/>
  <c r="N81" i="2"/>
  <c r="J81" i="2"/>
  <c r="N80" i="2"/>
  <c r="AH79" i="2"/>
  <c r="J79" i="2"/>
  <c r="AH77" i="2"/>
  <c r="N77" i="2"/>
  <c r="J77" i="2"/>
  <c r="N76" i="2"/>
  <c r="AH75" i="2"/>
  <c r="J75" i="2"/>
  <c r="AH73" i="2"/>
  <c r="N73" i="2"/>
  <c r="J73" i="2"/>
  <c r="N72" i="2"/>
  <c r="AH71" i="2"/>
  <c r="J71" i="2"/>
  <c r="AH69" i="2"/>
  <c r="N69" i="2"/>
  <c r="J69" i="2"/>
  <c r="N68" i="2"/>
  <c r="AH67" i="2"/>
  <c r="J67" i="2"/>
  <c r="AH65" i="2"/>
  <c r="N65" i="2"/>
  <c r="J65" i="2"/>
  <c r="N64" i="2"/>
  <c r="AH63" i="2"/>
  <c r="J63" i="2"/>
  <c r="AH61" i="2"/>
  <c r="N61" i="2"/>
  <c r="J61" i="2"/>
  <c r="N60" i="2"/>
  <c r="AH59" i="2"/>
  <c r="J59" i="2"/>
  <c r="AH57" i="2"/>
  <c r="N57" i="2"/>
  <c r="J57" i="2"/>
  <c r="N56" i="2"/>
  <c r="AH55" i="2"/>
  <c r="J55" i="2"/>
  <c r="AH53" i="2"/>
  <c r="N53" i="2"/>
  <c r="J53" i="2"/>
  <c r="N52" i="2"/>
  <c r="AH51" i="2"/>
  <c r="J51" i="2"/>
  <c r="AH49" i="2"/>
  <c r="N49" i="2"/>
  <c r="J49" i="2"/>
  <c r="N48" i="2"/>
  <c r="AH47" i="2"/>
  <c r="J47" i="2"/>
  <c r="AH45" i="2"/>
  <c r="N45" i="2"/>
  <c r="J45" i="2"/>
  <c r="N44" i="2"/>
  <c r="AH43" i="2"/>
  <c r="J43" i="2"/>
  <c r="AH41" i="2"/>
  <c r="N41" i="2"/>
  <c r="J41" i="2"/>
  <c r="N40" i="2"/>
  <c r="AH39" i="2"/>
  <c r="J39" i="2"/>
  <c r="AH37" i="2"/>
  <c r="N37" i="2"/>
  <c r="J37" i="2"/>
  <c r="N36" i="2"/>
  <c r="AH35" i="2"/>
  <c r="J35" i="2"/>
  <c r="AH33" i="2"/>
  <c r="N33" i="2"/>
  <c r="J33" i="2"/>
  <c r="N32" i="2"/>
  <c r="J31" i="2"/>
  <c r="AH30" i="2"/>
  <c r="N30" i="2"/>
  <c r="J30" i="2"/>
  <c r="AH29" i="2"/>
  <c r="AH28" i="2"/>
  <c r="N28" i="2"/>
  <c r="AH26" i="2"/>
  <c r="N26" i="2"/>
  <c r="J26" i="2"/>
  <c r="AH25" i="2"/>
  <c r="AH24" i="2"/>
  <c r="N24" i="2"/>
  <c r="AH23" i="2"/>
  <c r="J23" i="2"/>
  <c r="AH22" i="2"/>
  <c r="N22" i="2"/>
  <c r="J22" i="2"/>
  <c r="AH21" i="2"/>
  <c r="AH20" i="2"/>
  <c r="N20" i="2"/>
  <c r="AH19" i="2"/>
  <c r="J19" i="2"/>
  <c r="AH18" i="2"/>
  <c r="N18" i="2"/>
  <c r="J18" i="2"/>
  <c r="AH17" i="2"/>
  <c r="AH16" i="2"/>
  <c r="N16" i="2"/>
  <c r="AH15" i="2"/>
  <c r="J15" i="2"/>
  <c r="AH14" i="2"/>
  <c r="N14" i="2"/>
  <c r="J14" i="2"/>
  <c r="AH13" i="2"/>
  <c r="AH12" i="2"/>
  <c r="N12" i="2"/>
  <c r="AH11" i="2"/>
  <c r="J11" i="2"/>
  <c r="AH10" i="2"/>
  <c r="N10" i="2"/>
  <c r="J10" i="2"/>
  <c r="AH9" i="2"/>
  <c r="AH8" i="2"/>
  <c r="N8" i="2"/>
  <c r="AH7" i="2"/>
  <c r="J7" i="2"/>
  <c r="AH6" i="2"/>
  <c r="N6" i="2"/>
  <c r="J6" i="2"/>
  <c r="AL522" i="2" l="1"/>
  <c r="AL61" i="2"/>
  <c r="AL354" i="2"/>
  <c r="AL500" i="2"/>
  <c r="AL45" i="2"/>
  <c r="AL93" i="2"/>
  <c r="AL285" i="2"/>
  <c r="AL387" i="2"/>
  <c r="AL481" i="2"/>
  <c r="AL69" i="2"/>
  <c r="AL466" i="2"/>
  <c r="AL186" i="2"/>
  <c r="AL191" i="2"/>
  <c r="AL195" i="2"/>
  <c r="AL199" i="2"/>
  <c r="AL204" i="2"/>
  <c r="AL208" i="2"/>
  <c r="AL212" i="2"/>
  <c r="AL277" i="2"/>
  <c r="AL282" i="2"/>
  <c r="AL289" i="2"/>
  <c r="AL37" i="2"/>
  <c r="AL85" i="2"/>
  <c r="AL330" i="2"/>
  <c r="AL491" i="2"/>
  <c r="AL53" i="2"/>
  <c r="AL77" i="2"/>
  <c r="AL408" i="2"/>
  <c r="AL511" i="2"/>
  <c r="AL10" i="2"/>
  <c r="AL475" i="2"/>
  <c r="AL532" i="2"/>
  <c r="AL185" i="2"/>
  <c r="AL190" i="2"/>
  <c r="AL194" i="2"/>
  <c r="AL198" i="2"/>
  <c r="AL202" i="2"/>
  <c r="AL207" i="2"/>
  <c r="AL211" i="2"/>
  <c r="AL215" i="2"/>
  <c r="AL219" i="2"/>
  <c r="AL223" i="2"/>
  <c r="AL228" i="2"/>
  <c r="AL306" i="2"/>
  <c r="AL232" i="2"/>
  <c r="AL281" i="2"/>
  <c r="AL310" i="2"/>
  <c r="AL346" i="2"/>
  <c r="AL373" i="2"/>
  <c r="AL428" i="2"/>
  <c r="AL433" i="2"/>
  <c r="AL448" i="2"/>
  <c r="AL458" i="2"/>
  <c r="AL462" i="2"/>
  <c r="AL472" i="2"/>
  <c r="AL483" i="2"/>
  <c r="AL488" i="2"/>
  <c r="AL519" i="2"/>
  <c r="AL546" i="2"/>
  <c r="AL561" i="2"/>
  <c r="AL566" i="2"/>
  <c r="AL33" i="2"/>
  <c r="AL41" i="2"/>
  <c r="AL49" i="2"/>
  <c r="AL57" i="2"/>
  <c r="AL322" i="2"/>
  <c r="AL333" i="2"/>
  <c r="AL392" i="2"/>
  <c r="AL435" i="2"/>
  <c r="AL440" i="2"/>
  <c r="AL187" i="2"/>
  <c r="AL192" i="2"/>
  <c r="AL196" i="2"/>
  <c r="AL200" i="2"/>
  <c r="AL205" i="2"/>
  <c r="AL209" i="2"/>
  <c r="AL213" i="2"/>
  <c r="AL217" i="2"/>
  <c r="AL221" i="2"/>
  <c r="AL226" i="2"/>
  <c r="AL145" i="2"/>
  <c r="AL258" i="2"/>
  <c r="AL379" i="2"/>
  <c r="AL65" i="2"/>
  <c r="AL357" i="2"/>
  <c r="AL451" i="2"/>
  <c r="AL101" i="2"/>
  <c r="AL563" i="2"/>
  <c r="AL22" i="2"/>
  <c r="AL242" i="2"/>
  <c r="AL262" i="2"/>
  <c r="AL273" i="2"/>
  <c r="AL349" i="2"/>
  <c r="AL382" i="2"/>
  <c r="AL436" i="2"/>
  <c r="AL441" i="2"/>
  <c r="AL452" i="2"/>
  <c r="AL30" i="2"/>
  <c r="AL188" i="2"/>
  <c r="AL193" i="2"/>
  <c r="AL197" i="2"/>
  <c r="AL201" i="2"/>
  <c r="AL206" i="2"/>
  <c r="AL210" i="2"/>
  <c r="AL214" i="2"/>
  <c r="AL218" i="2"/>
  <c r="AL222" i="2"/>
  <c r="AL227" i="2"/>
  <c r="AL231" i="2"/>
  <c r="AL250" i="2"/>
  <c r="AL314" i="2"/>
  <c r="AL345" i="2"/>
  <c r="AL427" i="2"/>
  <c r="AL432" i="2"/>
  <c r="AL447" i="2"/>
  <c r="AL457" i="2"/>
  <c r="AL461" i="2"/>
  <c r="AL471" i="2"/>
  <c r="AL487" i="2"/>
  <c r="AL528" i="2"/>
  <c r="AL545" i="2"/>
  <c r="AL555" i="2"/>
  <c r="H11" i="4"/>
  <c r="AL269" i="2"/>
  <c r="AL274" i="2"/>
  <c r="AL326" i="2"/>
  <c r="AL350" i="2"/>
  <c r="AL378" i="2"/>
  <c r="AL383" i="2"/>
  <c r="AL417" i="2"/>
  <c r="AL453" i="2"/>
  <c r="AL476" i="2"/>
  <c r="AL496" i="2"/>
  <c r="AL505" i="2"/>
  <c r="AL523" i="2"/>
  <c r="AL540" i="2"/>
  <c r="AL6" i="2"/>
  <c r="AL18" i="2"/>
  <c r="AL105" i="2"/>
  <c r="AL113" i="2"/>
  <c r="AL121" i="2"/>
  <c r="AL129" i="2"/>
  <c r="AL238" i="2"/>
  <c r="AL286" i="2"/>
  <c r="AL298" i="2"/>
  <c r="AL341" i="2"/>
  <c r="AL367" i="2"/>
  <c r="AL396" i="2"/>
  <c r="AL423" i="2"/>
  <c r="AL443" i="2"/>
  <c r="AL467" i="2"/>
  <c r="AL492" i="2"/>
  <c r="AL501" i="2"/>
  <c r="AL512" i="2"/>
  <c r="AL534" i="2"/>
  <c r="AL551" i="2"/>
  <c r="AL265" i="2"/>
  <c r="AL270" i="2"/>
  <c r="AL337" i="2"/>
  <c r="AL404" i="2"/>
  <c r="AL439" i="2"/>
  <c r="AL454" i="2"/>
  <c r="AL477" i="2"/>
  <c r="AL524" i="2"/>
  <c r="AL530" i="2"/>
  <c r="AL541" i="2"/>
  <c r="AL73" i="2"/>
  <c r="AL81" i="2"/>
  <c r="AL89" i="2"/>
  <c r="AL141" i="2"/>
  <c r="AL342" i="2"/>
  <c r="AL362" i="2"/>
  <c r="AL385" i="2"/>
  <c r="AL419" i="2"/>
  <c r="AL424" i="2"/>
  <c r="AL444" i="2"/>
  <c r="AL468" i="2"/>
  <c r="AL493" i="2"/>
  <c r="AL507" i="2"/>
  <c r="AL535" i="2"/>
  <c r="AL557" i="2"/>
  <c r="AL14" i="2"/>
  <c r="AL26" i="2"/>
  <c r="AL216" i="2"/>
  <c r="AL220" i="2"/>
  <c r="AL224" i="2"/>
  <c r="AL229" i="2"/>
  <c r="AL233" i="2"/>
  <c r="AL246" i="2"/>
  <c r="AL294" i="2"/>
  <c r="O11" i="4" s="1"/>
  <c r="AL369" i="2"/>
  <c r="AL374" i="2"/>
  <c r="AL412" i="2"/>
  <c r="AL459" i="2"/>
  <c r="AL463" i="2"/>
  <c r="AL473" i="2"/>
  <c r="AL484" i="2"/>
  <c r="AL489" i="2"/>
  <c r="AL520" i="2"/>
  <c r="AL266" i="2"/>
  <c r="AL338" i="2"/>
  <c r="AL503" i="2"/>
  <c r="AL515" i="2"/>
  <c r="AL531" i="2"/>
  <c r="AL548" i="2"/>
  <c r="AL553" i="2"/>
  <c r="AL109" i="2"/>
  <c r="AL117" i="2"/>
  <c r="AL125" i="2"/>
  <c r="AL133" i="2"/>
  <c r="AL254" i="2"/>
  <c r="AL329" i="2"/>
  <c r="AL353" i="2"/>
  <c r="AL386" i="2"/>
  <c r="AL420" i="2"/>
  <c r="AL425" i="2"/>
  <c r="AL445" i="2"/>
  <c r="AL469" i="2"/>
  <c r="AL479" i="2"/>
  <c r="AL499" i="2"/>
  <c r="AL536" i="2"/>
  <c r="AL230" i="2"/>
  <c r="AL234" i="2"/>
  <c r="AL278" i="2"/>
  <c r="AL290" i="2"/>
  <c r="AL302" i="2"/>
  <c r="AL318" i="2"/>
  <c r="AL334" i="2"/>
  <c r="AL358" i="2"/>
  <c r="AL364" i="2"/>
  <c r="AL370" i="2"/>
  <c r="AL375" i="2"/>
  <c r="AL400" i="2"/>
  <c r="AL431" i="2"/>
  <c r="AL456" i="2"/>
  <c r="AL460" i="2"/>
  <c r="AL527" i="2"/>
  <c r="BC6" i="4"/>
  <c r="BC11" i="4"/>
  <c r="BC8" i="4"/>
  <c r="BF8" i="4"/>
  <c r="BF6" i="4"/>
  <c r="J189" i="2"/>
  <c r="J225" i="2"/>
  <c r="J261" i="2"/>
  <c r="AH287" i="2"/>
  <c r="AH299" i="2"/>
  <c r="J449" i="2"/>
  <c r="AH465" i="2"/>
  <c r="N480" i="2"/>
  <c r="AH525" i="2"/>
  <c r="J27" i="2"/>
  <c r="AH97" i="2"/>
  <c r="AH137" i="2"/>
  <c r="N203" i="2"/>
  <c r="AH324" i="2"/>
  <c r="AH416" i="2"/>
  <c r="N465" i="2"/>
  <c r="J480" i="2"/>
  <c r="J173" i="2"/>
  <c r="N97" i="2"/>
  <c r="N137" i="2"/>
  <c r="AH189" i="2"/>
  <c r="J203" i="2"/>
  <c r="AH225" i="2"/>
  <c r="AH249" i="2"/>
  <c r="AH261" i="2"/>
  <c r="J287" i="2"/>
  <c r="J299" i="2"/>
  <c r="N324" i="2"/>
  <c r="AH377" i="2"/>
  <c r="N416" i="2"/>
  <c r="AH449" i="2"/>
  <c r="J465" i="2"/>
  <c r="AH203" i="2"/>
  <c r="AH27" i="2"/>
  <c r="J97" i="2"/>
  <c r="J137" i="2"/>
  <c r="N189" i="2"/>
  <c r="N225" i="2"/>
  <c r="N249" i="2"/>
  <c r="N261" i="2"/>
  <c r="N377" i="2"/>
  <c r="J416" i="2"/>
  <c r="N449" i="2"/>
  <c r="AH480" i="2"/>
  <c r="J455" i="2"/>
  <c r="AL455" i="2" s="1"/>
  <c r="AQ485" i="2"/>
  <c r="AQ509" i="2"/>
  <c r="AQ517" i="2"/>
  <c r="AQ287" i="2"/>
  <c r="AQ371" i="2"/>
  <c r="AQ414" i="2"/>
  <c r="AQ418" i="2"/>
  <c r="AQ235" i="2"/>
  <c r="AQ398" i="2"/>
  <c r="AQ402" i="2"/>
  <c r="AQ267" i="2"/>
  <c r="AQ279" i="2"/>
  <c r="AQ538" i="2"/>
  <c r="AQ20" i="2"/>
  <c r="AQ16" i="2"/>
  <c r="AQ28" i="2"/>
  <c r="AQ12" i="2"/>
  <c r="AQ8" i="2"/>
  <c r="AQ24" i="2"/>
  <c r="AQ263" i="2"/>
  <c r="AH296" i="2"/>
  <c r="AQ296" i="2"/>
  <c r="AQ236" i="2"/>
  <c r="AQ259" i="2"/>
  <c r="AH283" i="2"/>
  <c r="AQ283" i="2"/>
  <c r="AQ233" i="2"/>
  <c r="AQ234" i="2"/>
  <c r="AQ271" i="2"/>
  <c r="AH275" i="2"/>
  <c r="AQ275" i="2"/>
  <c r="AQ308" i="2"/>
  <c r="AQ324" i="2"/>
  <c r="AQ379" i="2"/>
  <c r="AQ433" i="2"/>
  <c r="AH437" i="2"/>
  <c r="AL437" i="2" s="1"/>
  <c r="AQ437" i="2"/>
  <c r="AQ312" i="2"/>
  <c r="AQ375" i="2"/>
  <c r="AQ394" i="2"/>
  <c r="AQ410" i="2"/>
  <c r="AQ425" i="2"/>
  <c r="AH429" i="2"/>
  <c r="AL429" i="2" s="1"/>
  <c r="AQ429" i="2"/>
  <c r="AQ300" i="2"/>
  <c r="AQ316" i="2"/>
  <c r="AQ390" i="2"/>
  <c r="AQ406" i="2"/>
  <c r="AH421" i="2"/>
  <c r="AL421" i="2" s="1"/>
  <c r="AQ421" i="2"/>
  <c r="AQ441" i="2"/>
  <c r="AQ291" i="2"/>
  <c r="AQ304" i="2"/>
  <c r="AQ320" i="2"/>
  <c r="AQ362" i="2"/>
  <c r="AQ383" i="2"/>
  <c r="AQ445" i="2"/>
  <c r="AQ465" i="2"/>
  <c r="AQ466" i="2"/>
  <c r="AQ467" i="2"/>
  <c r="AQ473" i="2"/>
  <c r="AQ506" i="2"/>
  <c r="AQ513" i="2"/>
  <c r="AQ532" i="2"/>
  <c r="AQ551" i="2"/>
  <c r="AQ469" i="2"/>
  <c r="AQ528" i="2"/>
  <c r="AQ546" i="2"/>
  <c r="AQ550" i="2"/>
  <c r="AQ555" i="2"/>
  <c r="AQ481" i="2"/>
  <c r="AQ524" i="2"/>
  <c r="AQ536" i="2"/>
  <c r="AQ542" i="2"/>
  <c r="AH550" i="2"/>
  <c r="AL550" i="2" s="1"/>
  <c r="AQ559" i="2"/>
  <c r="AQ449" i="2"/>
  <c r="AQ477" i="2"/>
  <c r="AQ489" i="2"/>
  <c r="AQ563" i="2"/>
  <c r="AQ7" i="2"/>
  <c r="N9" i="2"/>
  <c r="AQ11" i="2"/>
  <c r="N13" i="2"/>
  <c r="AQ15" i="2"/>
  <c r="N17" i="2"/>
  <c r="AQ19" i="2"/>
  <c r="N21" i="2"/>
  <c r="AQ23" i="2"/>
  <c r="N25" i="2"/>
  <c r="AQ27" i="2"/>
  <c r="N29" i="2"/>
  <c r="J32" i="2"/>
  <c r="AH34" i="2"/>
  <c r="J36" i="2"/>
  <c r="AH38" i="2"/>
  <c r="J40" i="2"/>
  <c r="AH42" i="2"/>
  <c r="J44" i="2"/>
  <c r="AH46" i="2"/>
  <c r="J48" i="2"/>
  <c r="AH50" i="2"/>
  <c r="J52" i="2"/>
  <c r="AH54" i="2"/>
  <c r="J56" i="2"/>
  <c r="AH58" i="2"/>
  <c r="J60" i="2"/>
  <c r="AH62" i="2"/>
  <c r="J64" i="2"/>
  <c r="AH66" i="2"/>
  <c r="J68" i="2"/>
  <c r="AH70" i="2"/>
  <c r="J72" i="2"/>
  <c r="AH74" i="2"/>
  <c r="J76" i="2"/>
  <c r="AH78" i="2"/>
  <c r="J80" i="2"/>
  <c r="AH82" i="2"/>
  <c r="J84" i="2"/>
  <c r="AH86" i="2"/>
  <c r="J88" i="2"/>
  <c r="AH90" i="2"/>
  <c r="J92" i="2"/>
  <c r="AH94" i="2"/>
  <c r="J96" i="2"/>
  <c r="AH98" i="2"/>
  <c r="J100" i="2"/>
  <c r="AH102" i="2"/>
  <c r="J104" i="2"/>
  <c r="AH106" i="2"/>
  <c r="J108" i="2"/>
  <c r="AH110" i="2"/>
  <c r="J112" i="2"/>
  <c r="AH114" i="2"/>
  <c r="J116" i="2"/>
  <c r="AH118" i="2"/>
  <c r="J120" i="2"/>
  <c r="AH122" i="2"/>
  <c r="J124" i="2"/>
  <c r="AH126" i="2"/>
  <c r="J128" i="2"/>
  <c r="AH130" i="2"/>
  <c r="J132" i="2"/>
  <c r="AH134" i="2"/>
  <c r="J136" i="2"/>
  <c r="AH138" i="2"/>
  <c r="J140" i="2"/>
  <c r="AH142" i="2"/>
  <c r="J144" i="2"/>
  <c r="AH146" i="2"/>
  <c r="J5" i="2"/>
  <c r="AL5" i="2" s="1"/>
  <c r="AQ6" i="2"/>
  <c r="AQ10" i="2"/>
  <c r="J17" i="2"/>
  <c r="AQ18" i="2"/>
  <c r="J21" i="2"/>
  <c r="AQ22" i="2"/>
  <c r="J25" i="2"/>
  <c r="AQ26" i="2"/>
  <c r="J29" i="2"/>
  <c r="AQ30" i="2"/>
  <c r="AH31" i="2"/>
  <c r="AQ31" i="2"/>
  <c r="N34" i="2"/>
  <c r="N38" i="2"/>
  <c r="N42" i="2"/>
  <c r="N46" i="2"/>
  <c r="N50" i="2"/>
  <c r="N54" i="2"/>
  <c r="N58" i="2"/>
  <c r="N62" i="2"/>
  <c r="N66" i="2"/>
  <c r="N70" i="2"/>
  <c r="N74" i="2"/>
  <c r="N78" i="2"/>
  <c r="N82" i="2"/>
  <c r="N86" i="2"/>
  <c r="N90" i="2"/>
  <c r="N94" i="2"/>
  <c r="N98" i="2"/>
  <c r="N102" i="2"/>
  <c r="N106" i="2"/>
  <c r="N110" i="2"/>
  <c r="N114" i="2"/>
  <c r="N118" i="2"/>
  <c r="N122" i="2"/>
  <c r="N126" i="2"/>
  <c r="N130" i="2"/>
  <c r="N134" i="2"/>
  <c r="N138" i="2"/>
  <c r="N142" i="2"/>
  <c r="N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J9" i="2"/>
  <c r="J13" i="2"/>
  <c r="AQ14" i="2"/>
  <c r="AQ5" i="2"/>
  <c r="N7" i="2"/>
  <c r="AL7" i="2" s="1"/>
  <c r="J8" i="2"/>
  <c r="AL8" i="2" s="1"/>
  <c r="AQ9" i="2"/>
  <c r="N11" i="2"/>
  <c r="AL11" i="2" s="1"/>
  <c r="J12" i="2"/>
  <c r="AL12" i="2" s="1"/>
  <c r="AQ13" i="2"/>
  <c r="N15" i="2"/>
  <c r="AL15" i="2" s="1"/>
  <c r="J16" i="2"/>
  <c r="AL16" i="2" s="1"/>
  <c r="AQ17" i="2"/>
  <c r="N19" i="2"/>
  <c r="AL19" i="2" s="1"/>
  <c r="J20" i="2"/>
  <c r="AL20" i="2" s="1"/>
  <c r="AQ21" i="2"/>
  <c r="N23" i="2"/>
  <c r="AL23" i="2" s="1"/>
  <c r="J24" i="2"/>
  <c r="AL24" i="2" s="1"/>
  <c r="AQ25" i="2"/>
  <c r="N27" i="2"/>
  <c r="J28" i="2"/>
  <c r="AL28" i="2" s="1"/>
  <c r="AQ29" i="2"/>
  <c r="N31" i="2"/>
  <c r="AH32" i="2"/>
  <c r="J34" i="2"/>
  <c r="N35" i="2"/>
  <c r="AL35" i="2" s="1"/>
  <c r="AH36" i="2"/>
  <c r="J38" i="2"/>
  <c r="N39" i="2"/>
  <c r="AL39" i="2" s="1"/>
  <c r="AH40" i="2"/>
  <c r="J42" i="2"/>
  <c r="N43" i="2"/>
  <c r="AL43" i="2" s="1"/>
  <c r="AH44" i="2"/>
  <c r="J46" i="2"/>
  <c r="N47" i="2"/>
  <c r="AL47" i="2" s="1"/>
  <c r="AH48" i="2"/>
  <c r="J50" i="2"/>
  <c r="N51" i="2"/>
  <c r="AL51" i="2" s="1"/>
  <c r="AH52" i="2"/>
  <c r="AL52" i="2" s="1"/>
  <c r="J54" i="2"/>
  <c r="N55" i="2"/>
  <c r="AL55" i="2" s="1"/>
  <c r="AH56" i="2"/>
  <c r="J58" i="2"/>
  <c r="N59" i="2"/>
  <c r="AL59" i="2" s="1"/>
  <c r="AH60" i="2"/>
  <c r="AL60" i="2" s="1"/>
  <c r="J62" i="2"/>
  <c r="N63" i="2"/>
  <c r="AL63" i="2" s="1"/>
  <c r="AH64" i="2"/>
  <c r="J66" i="2"/>
  <c r="N67" i="2"/>
  <c r="AL67" i="2" s="1"/>
  <c r="AH68" i="2"/>
  <c r="AL68" i="2" s="1"/>
  <c r="J70" i="2"/>
  <c r="N71" i="2"/>
  <c r="AL71" i="2" s="1"/>
  <c r="AH72" i="2"/>
  <c r="J74" i="2"/>
  <c r="N75" i="2"/>
  <c r="AL75" i="2" s="1"/>
  <c r="AH76" i="2"/>
  <c r="J78" i="2"/>
  <c r="N79" i="2"/>
  <c r="AL79" i="2" s="1"/>
  <c r="AH80" i="2"/>
  <c r="J82" i="2"/>
  <c r="N83" i="2"/>
  <c r="AL83" i="2" s="1"/>
  <c r="AH84" i="2"/>
  <c r="J86" i="2"/>
  <c r="N87" i="2"/>
  <c r="AL87" i="2" s="1"/>
  <c r="AH88" i="2"/>
  <c r="J90" i="2"/>
  <c r="N91" i="2"/>
  <c r="AL91" i="2" s="1"/>
  <c r="AH92" i="2"/>
  <c r="J94" i="2"/>
  <c r="N95" i="2"/>
  <c r="AL95" i="2" s="1"/>
  <c r="AH96" i="2"/>
  <c r="J98" i="2"/>
  <c r="N99" i="2"/>
  <c r="AL99" i="2" s="1"/>
  <c r="AH100" i="2"/>
  <c r="AL100" i="2" s="1"/>
  <c r="J102" i="2"/>
  <c r="N103" i="2"/>
  <c r="AL103" i="2" s="1"/>
  <c r="AH104" i="2"/>
  <c r="J106" i="2"/>
  <c r="N107" i="2"/>
  <c r="AL107" i="2" s="1"/>
  <c r="AH108" i="2"/>
  <c r="J110" i="2"/>
  <c r="N111" i="2"/>
  <c r="AL111" i="2" s="1"/>
  <c r="AH112" i="2"/>
  <c r="J114" i="2"/>
  <c r="N115" i="2"/>
  <c r="AL115" i="2" s="1"/>
  <c r="AH116" i="2"/>
  <c r="AL116" i="2" s="1"/>
  <c r="J118" i="2"/>
  <c r="N119" i="2"/>
  <c r="AL119" i="2" s="1"/>
  <c r="AH120" i="2"/>
  <c r="J122" i="2"/>
  <c r="N123" i="2"/>
  <c r="AL123" i="2" s="1"/>
  <c r="AH124" i="2"/>
  <c r="J126" i="2"/>
  <c r="N127" i="2"/>
  <c r="AL127" i="2" s="1"/>
  <c r="AH128" i="2"/>
  <c r="J130" i="2"/>
  <c r="N131" i="2"/>
  <c r="AL131" i="2" s="1"/>
  <c r="AH132" i="2"/>
  <c r="J134" i="2"/>
  <c r="N135" i="2"/>
  <c r="AL135" i="2" s="1"/>
  <c r="AH136" i="2"/>
  <c r="J138" i="2"/>
  <c r="N139" i="2"/>
  <c r="AL139" i="2" s="1"/>
  <c r="AH140" i="2"/>
  <c r="J142" i="2"/>
  <c r="N143" i="2"/>
  <c r="AL143" i="2" s="1"/>
  <c r="AH144" i="2"/>
  <c r="J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AQ32" i="2"/>
  <c r="AQ34" i="2"/>
  <c r="AQ36" i="2"/>
  <c r="AQ40" i="2"/>
  <c r="AQ42" i="2"/>
  <c r="AQ45" i="2"/>
  <c r="AQ46" i="2"/>
  <c r="AQ48" i="2"/>
  <c r="AQ50" i="2"/>
  <c r="AQ54" i="2"/>
  <c r="AQ55" i="2"/>
  <c r="AQ56" i="2"/>
  <c r="AQ58" i="2"/>
  <c r="AQ60" i="2"/>
  <c r="AQ62" i="2"/>
  <c r="AQ65" i="2"/>
  <c r="AQ66" i="2"/>
  <c r="AQ68" i="2"/>
  <c r="AQ70" i="2"/>
  <c r="AQ72" i="2"/>
  <c r="AQ74" i="2"/>
  <c r="AQ77" i="2"/>
  <c r="AQ79" i="2"/>
  <c r="AQ82" i="2"/>
  <c r="AQ84" i="2"/>
  <c r="AQ87" i="2"/>
  <c r="AQ90" i="2"/>
  <c r="AQ92" i="2"/>
  <c r="AQ95" i="2"/>
  <c r="AQ98" i="2"/>
  <c r="AQ101" i="2"/>
  <c r="AQ103" i="2"/>
  <c r="AQ106" i="2"/>
  <c r="AQ108" i="2"/>
  <c r="AQ112" i="2"/>
  <c r="AQ115" i="2"/>
  <c r="AQ118" i="2"/>
  <c r="AQ121" i="2"/>
  <c r="AQ123" i="2"/>
  <c r="AQ124" i="2"/>
  <c r="AQ125" i="2"/>
  <c r="AQ126" i="2"/>
  <c r="AQ128" i="2"/>
  <c r="AQ130" i="2"/>
  <c r="AQ133" i="2"/>
  <c r="AQ134" i="2"/>
  <c r="AQ136" i="2"/>
  <c r="AQ138" i="2"/>
  <c r="AQ140" i="2"/>
  <c r="AQ142" i="2"/>
  <c r="AQ144" i="2"/>
  <c r="AQ146" i="2"/>
  <c r="AQ148" i="2"/>
  <c r="AQ152" i="2"/>
  <c r="AQ160" i="2"/>
  <c r="AQ162" i="2"/>
  <c r="AQ164" i="2"/>
  <c r="AQ166" i="2"/>
  <c r="AQ169" i="2"/>
  <c r="AQ170" i="2"/>
  <c r="AQ171" i="2"/>
  <c r="AQ173" i="2"/>
  <c r="AQ175" i="2"/>
  <c r="AQ177" i="2"/>
  <c r="AQ180" i="2"/>
  <c r="AQ182" i="2"/>
  <c r="AQ184" i="2"/>
  <c r="AQ186" i="2"/>
  <c r="AQ188" i="2"/>
  <c r="AQ190" i="2"/>
  <c r="AQ192" i="2"/>
  <c r="AQ194" i="2"/>
  <c r="AQ196" i="2"/>
  <c r="AQ198" i="2"/>
  <c r="AQ200" i="2"/>
  <c r="AQ202" i="2"/>
  <c r="AQ206" i="2"/>
  <c r="AQ208" i="2"/>
  <c r="AQ210" i="2"/>
  <c r="AQ212" i="2"/>
  <c r="AQ214" i="2"/>
  <c r="AQ216" i="2"/>
  <c r="AQ218" i="2"/>
  <c r="AQ220" i="2"/>
  <c r="AQ221" i="2"/>
  <c r="AQ222" i="2"/>
  <c r="AQ224" i="2"/>
  <c r="AQ225" i="2"/>
  <c r="AQ227" i="2"/>
  <c r="AQ229" i="2"/>
  <c r="AQ230" i="2"/>
  <c r="AQ231" i="2"/>
  <c r="AQ232" i="2"/>
  <c r="AQ33" i="2"/>
  <c r="AQ35" i="2"/>
  <c r="AQ37" i="2"/>
  <c r="AQ38" i="2"/>
  <c r="AQ39" i="2"/>
  <c r="AQ41" i="2"/>
  <c r="AQ43" i="2"/>
  <c r="AQ44" i="2"/>
  <c r="AQ47" i="2"/>
  <c r="AQ49" i="2"/>
  <c r="AQ51" i="2"/>
  <c r="AQ52" i="2"/>
  <c r="AQ53" i="2"/>
  <c r="AQ57" i="2"/>
  <c r="AQ59" i="2"/>
  <c r="AQ61" i="2"/>
  <c r="AQ63" i="2"/>
  <c r="AQ64" i="2"/>
  <c r="AQ67" i="2"/>
  <c r="AQ69" i="2"/>
  <c r="AQ71" i="2"/>
  <c r="AQ73" i="2"/>
  <c r="AQ75" i="2"/>
  <c r="AQ76" i="2"/>
  <c r="AQ78" i="2"/>
  <c r="AQ80" i="2"/>
  <c r="AQ81" i="2"/>
  <c r="AQ83" i="2"/>
  <c r="AQ85" i="2"/>
  <c r="AQ86" i="2"/>
  <c r="AQ88" i="2"/>
  <c r="AQ89" i="2"/>
  <c r="AQ91" i="2"/>
  <c r="AQ93" i="2"/>
  <c r="AQ94" i="2"/>
  <c r="AQ96" i="2"/>
  <c r="AQ97" i="2"/>
  <c r="AQ99" i="2"/>
  <c r="AQ100" i="2"/>
  <c r="AQ102" i="2"/>
  <c r="AQ104" i="2"/>
  <c r="AQ105" i="2"/>
  <c r="AQ107" i="2"/>
  <c r="AQ109" i="2"/>
  <c r="AQ110" i="2"/>
  <c r="AQ111" i="2"/>
  <c r="AQ113" i="2"/>
  <c r="AQ114" i="2"/>
  <c r="AQ116" i="2"/>
  <c r="AQ117" i="2"/>
  <c r="AQ119" i="2"/>
  <c r="AQ120" i="2"/>
  <c r="AQ122" i="2"/>
  <c r="AQ127" i="2"/>
  <c r="AQ129" i="2"/>
  <c r="AQ131" i="2"/>
  <c r="AQ132" i="2"/>
  <c r="AQ135" i="2"/>
  <c r="AQ137" i="2"/>
  <c r="AQ139" i="2"/>
  <c r="AQ141" i="2"/>
  <c r="AQ143" i="2"/>
  <c r="AQ145" i="2"/>
  <c r="AQ147" i="2"/>
  <c r="AQ149" i="2"/>
  <c r="AQ150" i="2"/>
  <c r="AQ151" i="2"/>
  <c r="AQ153" i="2"/>
  <c r="AQ154" i="2"/>
  <c r="AQ155" i="2"/>
  <c r="AQ156" i="2"/>
  <c r="AQ157" i="2"/>
  <c r="AQ158" i="2"/>
  <c r="AQ159" i="2"/>
  <c r="AQ161" i="2"/>
  <c r="AQ163" i="2"/>
  <c r="AQ165" i="2"/>
  <c r="AQ167" i="2"/>
  <c r="AQ168" i="2"/>
  <c r="AQ172" i="2"/>
  <c r="AQ174" i="2"/>
  <c r="AQ176" i="2"/>
  <c r="AQ178" i="2"/>
  <c r="AQ179" i="2"/>
  <c r="AQ181" i="2"/>
  <c r="AQ183" i="2"/>
  <c r="AQ185" i="2"/>
  <c r="AQ187" i="2"/>
  <c r="AQ189" i="2"/>
  <c r="AQ191" i="2"/>
  <c r="AQ193" i="2"/>
  <c r="AQ195" i="2"/>
  <c r="AQ197" i="2"/>
  <c r="AQ199" i="2"/>
  <c r="AQ201" i="2"/>
  <c r="AQ203" i="2"/>
  <c r="AQ204" i="2"/>
  <c r="AQ205" i="2"/>
  <c r="AQ207" i="2"/>
  <c r="AQ209" i="2"/>
  <c r="AQ211" i="2"/>
  <c r="AQ213" i="2"/>
  <c r="AQ215" i="2"/>
  <c r="AQ217" i="2"/>
  <c r="AQ219" i="2"/>
  <c r="AQ223" i="2"/>
  <c r="AQ226" i="2"/>
  <c r="AQ228" i="2"/>
  <c r="AH235" i="2"/>
  <c r="N235" i="2"/>
  <c r="J235" i="2"/>
  <c r="AH236" i="2"/>
  <c r="N236" i="2"/>
  <c r="J236" i="2"/>
  <c r="AQ237" i="2"/>
  <c r="N239" i="2"/>
  <c r="AL239" i="2" s="1"/>
  <c r="J240" i="2"/>
  <c r="AQ241" i="2"/>
  <c r="N243" i="2"/>
  <c r="AL243" i="2" s="1"/>
  <c r="J244" i="2"/>
  <c r="AQ245" i="2"/>
  <c r="N247" i="2"/>
  <c r="AL247" i="2" s="1"/>
  <c r="J248" i="2"/>
  <c r="AQ249" i="2"/>
  <c r="N251" i="2"/>
  <c r="AL251" i="2" s="1"/>
  <c r="J252" i="2"/>
  <c r="AQ253" i="2"/>
  <c r="N255" i="2"/>
  <c r="AL255" i="2" s="1"/>
  <c r="J256" i="2"/>
  <c r="AQ257" i="2"/>
  <c r="N259" i="2"/>
  <c r="AL259" i="2" s="1"/>
  <c r="J260" i="2"/>
  <c r="AQ261" i="2"/>
  <c r="N263" i="2"/>
  <c r="AL263" i="2" s="1"/>
  <c r="J264" i="2"/>
  <c r="AQ265" i="2"/>
  <c r="N267" i="2"/>
  <c r="AL267" i="2" s="1"/>
  <c r="J268" i="2"/>
  <c r="AQ269" i="2"/>
  <c r="N271" i="2"/>
  <c r="AL271" i="2" s="1"/>
  <c r="J272" i="2"/>
  <c r="AQ273" i="2"/>
  <c r="N275" i="2"/>
  <c r="J276" i="2"/>
  <c r="AQ277" i="2"/>
  <c r="N279" i="2"/>
  <c r="AL279" i="2" s="1"/>
  <c r="J280" i="2"/>
  <c r="AQ281" i="2"/>
  <c r="N283" i="2"/>
  <c r="J284" i="2"/>
  <c r="AQ285" i="2"/>
  <c r="N287" i="2"/>
  <c r="J288" i="2"/>
  <c r="AQ289" i="2"/>
  <c r="N291" i="2"/>
  <c r="AL291" i="2" s="1"/>
  <c r="J292" i="2"/>
  <c r="AL292" i="2" s="1"/>
  <c r="AQ293" i="2"/>
  <c r="N295" i="2"/>
  <c r="AL295" i="2" s="1"/>
  <c r="J296" i="2"/>
  <c r="AQ297" i="2"/>
  <c r="N299" i="2"/>
  <c r="J300" i="2"/>
  <c r="AL300" i="2" s="1"/>
  <c r="AQ301" i="2"/>
  <c r="N303" i="2"/>
  <c r="AL303" i="2" s="1"/>
  <c r="J304" i="2"/>
  <c r="AL304" i="2" s="1"/>
  <c r="AQ305" i="2"/>
  <c r="N307" i="2"/>
  <c r="AL307" i="2" s="1"/>
  <c r="J308" i="2"/>
  <c r="AL308" i="2" s="1"/>
  <c r="AQ309" i="2"/>
  <c r="N311" i="2"/>
  <c r="AL311" i="2" s="1"/>
  <c r="J312" i="2"/>
  <c r="AL312" i="2" s="1"/>
  <c r="AQ313" i="2"/>
  <c r="N315" i="2"/>
  <c r="AL315" i="2" s="1"/>
  <c r="J316" i="2"/>
  <c r="AL316" i="2" s="1"/>
  <c r="AQ317" i="2"/>
  <c r="N319" i="2"/>
  <c r="AL319" i="2" s="1"/>
  <c r="J320" i="2"/>
  <c r="AL320" i="2" s="1"/>
  <c r="AQ321" i="2"/>
  <c r="N323" i="2"/>
  <c r="AL323" i="2" s="1"/>
  <c r="J324" i="2"/>
  <c r="AQ325" i="2"/>
  <c r="N327" i="2"/>
  <c r="AL327" i="2" s="1"/>
  <c r="J328" i="2"/>
  <c r="AL328" i="2" s="1"/>
  <c r="AQ329" i="2"/>
  <c r="N331" i="2"/>
  <c r="AL331" i="2" s="1"/>
  <c r="J332" i="2"/>
  <c r="AL332" i="2" s="1"/>
  <c r="AQ333" i="2"/>
  <c r="N335" i="2"/>
  <c r="AL335" i="2" s="1"/>
  <c r="J336" i="2"/>
  <c r="AL336" i="2" s="1"/>
  <c r="AQ337" i="2"/>
  <c r="N339" i="2"/>
  <c r="AL339" i="2" s="1"/>
  <c r="J340" i="2"/>
  <c r="AL340" i="2" s="1"/>
  <c r="AQ341" i="2"/>
  <c r="N343" i="2"/>
  <c r="AL343" i="2" s="1"/>
  <c r="J344" i="2"/>
  <c r="AL344" i="2" s="1"/>
  <c r="AQ345" i="2"/>
  <c r="N347" i="2"/>
  <c r="AL347" i="2" s="1"/>
  <c r="J348" i="2"/>
  <c r="AL348" i="2" s="1"/>
  <c r="AQ349" i="2"/>
  <c r="N351" i="2"/>
  <c r="AL351" i="2" s="1"/>
  <c r="J352" i="2"/>
  <c r="AL352" i="2" s="1"/>
  <c r="AQ353" i="2"/>
  <c r="N355" i="2"/>
  <c r="AL355" i="2" s="1"/>
  <c r="J356" i="2"/>
  <c r="AL356" i="2" s="1"/>
  <c r="AQ357" i="2"/>
  <c r="N359" i="2"/>
  <c r="J360" i="2"/>
  <c r="AL360" i="2" s="1"/>
  <c r="AQ361" i="2"/>
  <c r="N363" i="2"/>
  <c r="AQ365" i="2"/>
  <c r="AH366" i="2"/>
  <c r="AQ367" i="2"/>
  <c r="AQ240" i="2"/>
  <c r="AQ244" i="2"/>
  <c r="AQ248" i="2"/>
  <c r="AQ252" i="2"/>
  <c r="AQ256" i="2"/>
  <c r="AQ260" i="2"/>
  <c r="AQ264" i="2"/>
  <c r="AQ268" i="2"/>
  <c r="AQ272" i="2"/>
  <c r="AQ276" i="2"/>
  <c r="AQ280" i="2"/>
  <c r="AQ284" i="2"/>
  <c r="AQ288" i="2"/>
  <c r="AQ292" i="2"/>
  <c r="AQ328" i="2"/>
  <c r="AQ332" i="2"/>
  <c r="AQ336" i="2"/>
  <c r="AQ340" i="2"/>
  <c r="AQ344" i="2"/>
  <c r="AQ348" i="2"/>
  <c r="AQ352" i="2"/>
  <c r="AQ356" i="2"/>
  <c r="J359" i="2"/>
  <c r="AQ360" i="2"/>
  <c r="J363" i="2"/>
  <c r="AQ364" i="2"/>
  <c r="N366" i="2"/>
  <c r="AQ239" i="2"/>
  <c r="AQ243" i="2"/>
  <c r="AQ247" i="2"/>
  <c r="AQ251" i="2"/>
  <c r="AQ255" i="2"/>
  <c r="N293" i="2"/>
  <c r="AL293" i="2" s="1"/>
  <c r="AQ295" i="2"/>
  <c r="N297" i="2"/>
  <c r="AL297" i="2" s="1"/>
  <c r="AQ299" i="2"/>
  <c r="N301" i="2"/>
  <c r="AL301" i="2" s="1"/>
  <c r="AQ303" i="2"/>
  <c r="N305" i="2"/>
  <c r="AL305" i="2" s="1"/>
  <c r="AQ307" i="2"/>
  <c r="N309" i="2"/>
  <c r="AL309" i="2" s="1"/>
  <c r="AQ311" i="2"/>
  <c r="N313" i="2"/>
  <c r="AL313" i="2" s="1"/>
  <c r="AQ315" i="2"/>
  <c r="N317" i="2"/>
  <c r="AL317" i="2" s="1"/>
  <c r="AQ319" i="2"/>
  <c r="N321" i="2"/>
  <c r="AL321" i="2" s="1"/>
  <c r="AQ323" i="2"/>
  <c r="N325" i="2"/>
  <c r="AL325" i="2" s="1"/>
  <c r="AQ327" i="2"/>
  <c r="AQ331" i="2"/>
  <c r="AQ335" i="2"/>
  <c r="AQ339" i="2"/>
  <c r="AQ343" i="2"/>
  <c r="AQ347" i="2"/>
  <c r="AQ351" i="2"/>
  <c r="AQ355" i="2"/>
  <c r="AQ359" i="2"/>
  <c r="N361" i="2"/>
  <c r="AL361" i="2" s="1"/>
  <c r="AQ363" i="2"/>
  <c r="N365" i="2"/>
  <c r="AL365" i="2" s="1"/>
  <c r="J366" i="2"/>
  <c r="AQ366" i="2"/>
  <c r="J237" i="2"/>
  <c r="AL237" i="2" s="1"/>
  <c r="AQ238" i="2"/>
  <c r="N240" i="2"/>
  <c r="J241" i="2"/>
  <c r="AL241" i="2" s="1"/>
  <c r="AQ242" i="2"/>
  <c r="N244" i="2"/>
  <c r="J245" i="2"/>
  <c r="AL245" i="2" s="1"/>
  <c r="AQ246" i="2"/>
  <c r="N248" i="2"/>
  <c r="J249" i="2"/>
  <c r="AQ250" i="2"/>
  <c r="N252" i="2"/>
  <c r="J253" i="2"/>
  <c r="AL253" i="2" s="1"/>
  <c r="AQ254" i="2"/>
  <c r="N256" i="2"/>
  <c r="J257" i="2"/>
  <c r="AL257" i="2" s="1"/>
  <c r="AQ258" i="2"/>
  <c r="N260" i="2"/>
  <c r="AQ262" i="2"/>
  <c r="N264" i="2"/>
  <c r="AQ266" i="2"/>
  <c r="N268" i="2"/>
  <c r="AQ270" i="2"/>
  <c r="N272" i="2"/>
  <c r="AQ274" i="2"/>
  <c r="N276" i="2"/>
  <c r="AQ278" i="2"/>
  <c r="N280" i="2"/>
  <c r="AL280" i="2" s="1"/>
  <c r="AQ282" i="2"/>
  <c r="N284" i="2"/>
  <c r="AQ286" i="2"/>
  <c r="N288" i="2"/>
  <c r="AQ290" i="2"/>
  <c r="AQ294" i="2"/>
  <c r="AQ298" i="2"/>
  <c r="AQ302" i="2"/>
  <c r="AQ306" i="2"/>
  <c r="AQ310" i="2"/>
  <c r="AQ314" i="2"/>
  <c r="AQ318" i="2"/>
  <c r="AQ322" i="2"/>
  <c r="AQ326" i="2"/>
  <c r="AQ330" i="2"/>
  <c r="AQ334" i="2"/>
  <c r="AQ338" i="2"/>
  <c r="AQ342" i="2"/>
  <c r="AQ346" i="2"/>
  <c r="AQ350" i="2"/>
  <c r="AQ354" i="2"/>
  <c r="AQ358" i="2"/>
  <c r="AH368" i="2"/>
  <c r="AQ368" i="2"/>
  <c r="AQ369" i="2"/>
  <c r="N371" i="2"/>
  <c r="AL371" i="2" s="1"/>
  <c r="J372" i="2"/>
  <c r="AQ373" i="2"/>
  <c r="J376" i="2"/>
  <c r="AQ377" i="2"/>
  <c r="J380" i="2"/>
  <c r="AQ381" i="2"/>
  <c r="J384" i="2"/>
  <c r="AQ385" i="2"/>
  <c r="N388" i="2"/>
  <c r="AL388" i="2" s="1"/>
  <c r="AQ388" i="2"/>
  <c r="AQ372" i="2"/>
  <c r="AQ376" i="2"/>
  <c r="AQ380" i="2"/>
  <c r="AQ384" i="2"/>
  <c r="AQ386" i="2"/>
  <c r="J389" i="2"/>
  <c r="AQ389" i="2"/>
  <c r="N368" i="2"/>
  <c r="AQ370" i="2"/>
  <c r="N372" i="2"/>
  <c r="AQ374" i="2"/>
  <c r="N376" i="2"/>
  <c r="J377" i="2"/>
  <c r="AQ378" i="2"/>
  <c r="N380" i="2"/>
  <c r="J381" i="2"/>
  <c r="AL381" i="2" s="1"/>
  <c r="AQ382" i="2"/>
  <c r="N384" i="2"/>
  <c r="AQ387" i="2"/>
  <c r="N391" i="2"/>
  <c r="AQ393" i="2"/>
  <c r="N395" i="2"/>
  <c r="AQ397" i="2"/>
  <c r="N399" i="2"/>
  <c r="AQ401" i="2"/>
  <c r="N403" i="2"/>
  <c r="AQ405" i="2"/>
  <c r="N407" i="2"/>
  <c r="AQ409" i="2"/>
  <c r="N411" i="2"/>
  <c r="AQ413" i="2"/>
  <c r="N415" i="2"/>
  <c r="AQ417" i="2"/>
  <c r="N390" i="2"/>
  <c r="J391" i="2"/>
  <c r="AQ392" i="2"/>
  <c r="N394" i="2"/>
  <c r="J395" i="2"/>
  <c r="AQ396" i="2"/>
  <c r="N398" i="2"/>
  <c r="J399" i="2"/>
  <c r="AQ400" i="2"/>
  <c r="N402" i="2"/>
  <c r="J403" i="2"/>
  <c r="AQ404" i="2"/>
  <c r="N406" i="2"/>
  <c r="J407" i="2"/>
  <c r="AQ408" i="2"/>
  <c r="N410" i="2"/>
  <c r="J411" i="2"/>
  <c r="AQ412" i="2"/>
  <c r="N414" i="2"/>
  <c r="J415" i="2"/>
  <c r="AQ416" i="2"/>
  <c r="N418" i="2"/>
  <c r="AQ420" i="2"/>
  <c r="N422" i="2"/>
  <c r="AQ424" i="2"/>
  <c r="N426" i="2"/>
  <c r="AQ428" i="2"/>
  <c r="N430" i="2"/>
  <c r="AQ432" i="2"/>
  <c r="N434" i="2"/>
  <c r="AQ436" i="2"/>
  <c r="N438" i="2"/>
  <c r="AQ440" i="2"/>
  <c r="N442" i="2"/>
  <c r="AQ444" i="2"/>
  <c r="N446" i="2"/>
  <c r="AQ448" i="2"/>
  <c r="N450" i="2"/>
  <c r="AQ452" i="2"/>
  <c r="N389" i="2"/>
  <c r="J390" i="2"/>
  <c r="AQ391" i="2"/>
  <c r="N393" i="2"/>
  <c r="AL393" i="2" s="1"/>
  <c r="J394" i="2"/>
  <c r="AQ395" i="2"/>
  <c r="N397" i="2"/>
  <c r="AL397" i="2" s="1"/>
  <c r="J398" i="2"/>
  <c r="AQ399" i="2"/>
  <c r="N401" i="2"/>
  <c r="AL401" i="2" s="1"/>
  <c r="J402" i="2"/>
  <c r="AQ403" i="2"/>
  <c r="N405" i="2"/>
  <c r="AL405" i="2" s="1"/>
  <c r="J406" i="2"/>
  <c r="AQ407" i="2"/>
  <c r="N409" i="2"/>
  <c r="AL409" i="2" s="1"/>
  <c r="J410" i="2"/>
  <c r="AQ411" i="2"/>
  <c r="N413" i="2"/>
  <c r="AL413" i="2" s="1"/>
  <c r="J414" i="2"/>
  <c r="AQ415" i="2"/>
  <c r="J418" i="2"/>
  <c r="AQ419" i="2"/>
  <c r="J422" i="2"/>
  <c r="AQ423" i="2"/>
  <c r="J426" i="2"/>
  <c r="AQ427" i="2"/>
  <c r="J430" i="2"/>
  <c r="AQ431" i="2"/>
  <c r="J434" i="2"/>
  <c r="AQ435" i="2"/>
  <c r="J438" i="2"/>
  <c r="AQ439" i="2"/>
  <c r="J442" i="2"/>
  <c r="AQ443" i="2"/>
  <c r="J446" i="2"/>
  <c r="AQ447" i="2"/>
  <c r="J450" i="2"/>
  <c r="AQ451" i="2"/>
  <c r="AQ422" i="2"/>
  <c r="AQ426" i="2"/>
  <c r="AQ430" i="2"/>
  <c r="AQ434" i="2"/>
  <c r="AQ438" i="2"/>
  <c r="AQ442" i="2"/>
  <c r="AQ446" i="2"/>
  <c r="AQ450" i="2"/>
  <c r="AQ453" i="2"/>
  <c r="AQ454" i="2"/>
  <c r="AQ458" i="2"/>
  <c r="AQ462" i="2"/>
  <c r="N464" i="2"/>
  <c r="AL464" i="2" s="1"/>
  <c r="AQ457" i="2"/>
  <c r="AQ461" i="2"/>
  <c r="AQ456" i="2"/>
  <c r="AQ460" i="2"/>
  <c r="AQ459" i="2"/>
  <c r="AQ463" i="2"/>
  <c r="AQ464" i="2"/>
  <c r="AQ493" i="2"/>
  <c r="AQ497" i="2"/>
  <c r="AQ468" i="2"/>
  <c r="N470" i="2"/>
  <c r="AQ472" i="2"/>
  <c r="N474" i="2"/>
  <c r="AQ476" i="2"/>
  <c r="N478" i="2"/>
  <c r="AQ480" i="2"/>
  <c r="N482" i="2"/>
  <c r="AQ484" i="2"/>
  <c r="N486" i="2"/>
  <c r="AQ488" i="2"/>
  <c r="N490" i="2"/>
  <c r="AL490" i="2" s="1"/>
  <c r="AQ492" i="2"/>
  <c r="N494" i="2"/>
  <c r="AL494" i="2" s="1"/>
  <c r="AQ496" i="2"/>
  <c r="N498" i="2"/>
  <c r="AL498" i="2" s="1"/>
  <c r="J470" i="2"/>
  <c r="AQ471" i="2"/>
  <c r="J474" i="2"/>
  <c r="AQ475" i="2"/>
  <c r="J478" i="2"/>
  <c r="AQ479" i="2"/>
  <c r="J482" i="2"/>
  <c r="AQ483" i="2"/>
  <c r="N485" i="2"/>
  <c r="AL485" i="2" s="1"/>
  <c r="J486" i="2"/>
  <c r="AQ487" i="2"/>
  <c r="AQ491" i="2"/>
  <c r="AQ495" i="2"/>
  <c r="N497" i="2"/>
  <c r="AL497" i="2" s="1"/>
  <c r="AQ470" i="2"/>
  <c r="AQ474" i="2"/>
  <c r="AQ478" i="2"/>
  <c r="AQ482" i="2"/>
  <c r="AQ486" i="2"/>
  <c r="AQ490" i="2"/>
  <c r="AQ494" i="2"/>
  <c r="AQ498" i="2"/>
  <c r="AQ499" i="2"/>
  <c r="AQ503" i="2"/>
  <c r="AQ502" i="2"/>
  <c r="AQ501" i="2"/>
  <c r="AQ505" i="2"/>
  <c r="AH506" i="2"/>
  <c r="AH510" i="2"/>
  <c r="AQ510" i="2"/>
  <c r="AQ500" i="2"/>
  <c r="N502" i="2"/>
  <c r="AL502" i="2" s="1"/>
  <c r="AQ504" i="2"/>
  <c r="N506" i="2"/>
  <c r="J508" i="2"/>
  <c r="AL508" i="2" s="1"/>
  <c r="AQ508" i="2"/>
  <c r="N510" i="2"/>
  <c r="AQ512" i="2"/>
  <c r="N514" i="2"/>
  <c r="AQ516" i="2"/>
  <c r="N518" i="2"/>
  <c r="AQ520" i="2"/>
  <c r="AQ507" i="2"/>
  <c r="N509" i="2"/>
  <c r="J510" i="2"/>
  <c r="AQ511" i="2"/>
  <c r="N513" i="2"/>
  <c r="J514" i="2"/>
  <c r="AQ515" i="2"/>
  <c r="N517" i="2"/>
  <c r="J518" i="2"/>
  <c r="AQ519" i="2"/>
  <c r="N521" i="2"/>
  <c r="AQ523" i="2"/>
  <c r="N525" i="2"/>
  <c r="J526" i="2"/>
  <c r="AL526" i="2" s="1"/>
  <c r="AQ527" i="2"/>
  <c r="N529" i="2"/>
  <c r="AQ531" i="2"/>
  <c r="N533" i="2"/>
  <c r="J509" i="2"/>
  <c r="J513" i="2"/>
  <c r="AQ514" i="2"/>
  <c r="J517" i="2"/>
  <c r="AQ518" i="2"/>
  <c r="J521" i="2"/>
  <c r="AQ522" i="2"/>
  <c r="J525" i="2"/>
  <c r="AQ526" i="2"/>
  <c r="J529" i="2"/>
  <c r="AQ530" i="2"/>
  <c r="J533" i="2"/>
  <c r="AQ534" i="2"/>
  <c r="AH539" i="2"/>
  <c r="AQ539" i="2"/>
  <c r="AQ521" i="2"/>
  <c r="AQ525" i="2"/>
  <c r="AQ529" i="2"/>
  <c r="AQ533" i="2"/>
  <c r="J537" i="2"/>
  <c r="AQ537" i="2"/>
  <c r="N539" i="2"/>
  <c r="AQ541" i="2"/>
  <c r="N543" i="2"/>
  <c r="J544" i="2"/>
  <c r="AL544" i="2" s="1"/>
  <c r="AQ545" i="2"/>
  <c r="N547" i="2"/>
  <c r="AQ535" i="2"/>
  <c r="N538" i="2"/>
  <c r="J539" i="2"/>
  <c r="AQ540" i="2"/>
  <c r="N542" i="2"/>
  <c r="AL542" i="2" s="1"/>
  <c r="J543" i="2"/>
  <c r="AQ544" i="2"/>
  <c r="J547" i="2"/>
  <c r="AQ548" i="2"/>
  <c r="N537" i="2"/>
  <c r="J538" i="2"/>
  <c r="AQ543" i="2"/>
  <c r="AQ547" i="2"/>
  <c r="N549" i="2"/>
  <c r="AL549" i="2" s="1"/>
  <c r="AQ553" i="2"/>
  <c r="AQ557" i="2"/>
  <c r="AQ561" i="2"/>
  <c r="AQ565" i="2"/>
  <c r="AQ549" i="2"/>
  <c r="AQ552" i="2"/>
  <c r="N554" i="2"/>
  <c r="AL554" i="2" s="1"/>
  <c r="AQ556" i="2"/>
  <c r="N558" i="2"/>
  <c r="AL558" i="2" s="1"/>
  <c r="AQ560" i="2"/>
  <c r="N562" i="2"/>
  <c r="AL562" i="2" s="1"/>
  <c r="AQ564" i="2"/>
  <c r="N552" i="2"/>
  <c r="AL552" i="2" s="1"/>
  <c r="AQ554" i="2"/>
  <c r="N556" i="2"/>
  <c r="AL556" i="2" s="1"/>
  <c r="AQ558" i="2"/>
  <c r="N560" i="2"/>
  <c r="AL560" i="2" s="1"/>
  <c r="AQ562" i="2"/>
  <c r="N564" i="2"/>
  <c r="AL564" i="2" s="1"/>
  <c r="J565" i="2"/>
  <c r="AL565" i="2" s="1"/>
  <c r="AQ566" i="2"/>
  <c r="AH567" i="2"/>
  <c r="AL567" i="2" s="1"/>
  <c r="AQ567" i="2"/>
  <c r="AR615" i="2"/>
  <c r="AM615" i="2"/>
  <c r="AR614" i="2"/>
  <c r="AM614" i="2"/>
  <c r="AR613" i="2"/>
  <c r="AM613" i="2"/>
  <c r="AR611" i="2"/>
  <c r="AM611" i="2"/>
  <c r="AR610" i="2"/>
  <c r="AM610" i="2"/>
  <c r="AM609" i="2"/>
  <c r="AR608" i="2"/>
  <c r="AM608" i="2"/>
  <c r="AR607" i="2"/>
  <c r="AM607" i="2"/>
  <c r="AR606" i="2"/>
  <c r="AM606" i="2"/>
  <c r="AR580" i="2"/>
  <c r="AR579" i="2"/>
  <c r="AM579" i="2"/>
  <c r="AR578" i="2"/>
  <c r="AM578" i="2"/>
  <c r="AR576" i="2"/>
  <c r="AR575" i="2"/>
  <c r="AR574" i="2"/>
  <c r="AR573" i="2"/>
  <c r="AR572" i="2"/>
  <c r="AR571" i="2"/>
  <c r="AR604" i="2"/>
  <c r="AM604" i="2"/>
  <c r="AM569" i="2"/>
  <c r="AM576" i="2"/>
  <c r="AM575" i="2"/>
  <c r="AM574" i="2"/>
  <c r="AM573" i="2"/>
  <c r="AM572" i="2"/>
  <c r="AM571" i="2"/>
  <c r="AL108" i="2" l="1"/>
  <c r="AL547" i="2"/>
  <c r="AL132" i="2"/>
  <c r="AL509" i="2"/>
  <c r="AP509" i="2" s="1"/>
  <c r="AS509" i="2" s="1"/>
  <c r="AL389" i="2"/>
  <c r="AL25" i="2"/>
  <c r="AL272" i="2"/>
  <c r="AP272" i="2" s="1"/>
  <c r="AS272" i="2" s="1"/>
  <c r="AL474" i="2"/>
  <c r="AP474" i="2" s="1"/>
  <c r="AS474" i="2" s="1"/>
  <c r="AL438" i="2"/>
  <c r="AP438" i="2" s="1"/>
  <c r="AS438" i="2" s="1"/>
  <c r="AL17" i="2"/>
  <c r="AP17" i="2" s="1"/>
  <c r="AS17" i="2" s="1"/>
  <c r="AL521" i="2"/>
  <c r="AP521" i="2" s="1"/>
  <c r="AS521" i="2" s="1"/>
  <c r="AL426" i="2"/>
  <c r="AP426" i="2" s="1"/>
  <c r="AS426" i="2" s="1"/>
  <c r="AL260" i="2"/>
  <c r="AP260" i="2" s="1"/>
  <c r="AS260" i="2" s="1"/>
  <c r="AL244" i="2"/>
  <c r="AP244" i="2" s="1"/>
  <c r="AS244" i="2" s="1"/>
  <c r="AL256" i="2"/>
  <c r="AL240" i="2"/>
  <c r="AP240" i="2" s="1"/>
  <c r="AS240" i="2" s="1"/>
  <c r="AL359" i="2"/>
  <c r="AP359" i="2" s="1"/>
  <c r="AS359" i="2" s="1"/>
  <c r="AL390" i="2"/>
  <c r="AL276" i="2"/>
  <c r="AL235" i="2"/>
  <c r="AP235" i="2" s="1"/>
  <c r="AS235" i="2" s="1"/>
  <c r="AL482" i="2"/>
  <c r="AP482" i="2" s="1"/>
  <c r="AS482" i="2" s="1"/>
  <c r="AL446" i="2"/>
  <c r="AP446" i="2" s="1"/>
  <c r="AS446" i="2" s="1"/>
  <c r="AL403" i="2"/>
  <c r="AP403" i="2" s="1"/>
  <c r="AS403" i="2" s="1"/>
  <c r="AL539" i="2"/>
  <c r="AP539" i="2" s="1"/>
  <c r="AS539" i="2" s="1"/>
  <c r="AL517" i="2"/>
  <c r="AP517" i="2" s="1"/>
  <c r="AS517" i="2" s="1"/>
  <c r="AL478" i="2"/>
  <c r="AP478" i="2" s="1"/>
  <c r="AS478" i="2" s="1"/>
  <c r="AL442" i="2"/>
  <c r="AL418" i="2"/>
  <c r="AP418" i="2" s="1"/>
  <c r="AS418" i="2" s="1"/>
  <c r="AL402" i="2"/>
  <c r="AP402" i="2" s="1"/>
  <c r="AS402" i="2" s="1"/>
  <c r="AL182" i="2"/>
  <c r="AL170" i="2"/>
  <c r="AP170" i="2" s="1"/>
  <c r="AS170" i="2" s="1"/>
  <c r="AL158" i="2"/>
  <c r="AL134" i="2"/>
  <c r="AP134" i="2" s="1"/>
  <c r="AS134" i="2" s="1"/>
  <c r="AL86" i="2"/>
  <c r="AP86" i="2" s="1"/>
  <c r="AS86" i="2" s="1"/>
  <c r="AL38" i="2"/>
  <c r="AP38" i="2" s="1"/>
  <c r="AS38" i="2" s="1"/>
  <c r="AL13" i="2"/>
  <c r="AP13" i="2" s="1"/>
  <c r="AS13" i="2" s="1"/>
  <c r="AL203" i="2"/>
  <c r="AP203" i="2" s="1"/>
  <c r="AL189" i="2"/>
  <c r="AP189" i="2" s="1"/>
  <c r="AL384" i="2"/>
  <c r="AL140" i="2"/>
  <c r="AP140" i="2" s="1"/>
  <c r="AS140" i="2" s="1"/>
  <c r="AL124" i="2"/>
  <c r="AP124" i="2" s="1"/>
  <c r="AS124" i="2" s="1"/>
  <c r="AL92" i="2"/>
  <c r="AL76" i="2"/>
  <c r="AP76" i="2" s="1"/>
  <c r="AS76" i="2" s="1"/>
  <c r="AL44" i="2"/>
  <c r="AL543" i="2"/>
  <c r="AP543" i="2" s="1"/>
  <c r="AS543" i="2" s="1"/>
  <c r="AL248" i="2"/>
  <c r="AL398" i="2"/>
  <c r="AP398" i="2" s="1"/>
  <c r="AS398" i="2" s="1"/>
  <c r="AL288" i="2"/>
  <c r="AP288" i="2" s="1"/>
  <c r="AS288" i="2" s="1"/>
  <c r="AL264" i="2"/>
  <c r="AP264" i="2" s="1"/>
  <c r="AS264" i="2" s="1"/>
  <c r="AL529" i="2"/>
  <c r="AP529" i="2" s="1"/>
  <c r="AS529" i="2" s="1"/>
  <c r="AL470" i="2"/>
  <c r="AL434" i="2"/>
  <c r="AP434" i="2" s="1"/>
  <c r="AS434" i="2" s="1"/>
  <c r="AL380" i="2"/>
  <c r="AL136" i="2"/>
  <c r="AL120" i="2"/>
  <c r="AP120" i="2" s="1"/>
  <c r="AS120" i="2" s="1"/>
  <c r="AL104" i="2"/>
  <c r="AP104" i="2" s="1"/>
  <c r="AS104" i="2" s="1"/>
  <c r="AL88" i="2"/>
  <c r="AP88" i="2" s="1"/>
  <c r="AS88" i="2" s="1"/>
  <c r="AL72" i="2"/>
  <c r="AP72" i="2" s="1"/>
  <c r="AS72" i="2" s="1"/>
  <c r="AL56" i="2"/>
  <c r="AP56" i="2" s="1"/>
  <c r="AS56" i="2" s="1"/>
  <c r="AL40" i="2"/>
  <c r="AP40" i="2" s="1"/>
  <c r="AS40" i="2" s="1"/>
  <c r="AL178" i="2"/>
  <c r="AP178" i="2" s="1"/>
  <c r="AS178" i="2" s="1"/>
  <c r="AL166" i="2"/>
  <c r="AP166" i="2" s="1"/>
  <c r="AS166" i="2" s="1"/>
  <c r="AL154" i="2"/>
  <c r="AL102" i="2"/>
  <c r="AL54" i="2"/>
  <c r="AP54" i="2" s="1"/>
  <c r="AS54" i="2" s="1"/>
  <c r="AL29" i="2"/>
  <c r="AL299" i="2"/>
  <c r="AP299" i="2" s="1"/>
  <c r="AL537" i="2"/>
  <c r="AP537" i="2" s="1"/>
  <c r="AS537" i="2" s="1"/>
  <c r="AL411" i="2"/>
  <c r="AP411" i="2" s="1"/>
  <c r="AS411" i="2" s="1"/>
  <c r="AL268" i="2"/>
  <c r="AP268" i="2" s="1"/>
  <c r="AS268" i="2" s="1"/>
  <c r="AL181" i="2"/>
  <c r="AP181" i="2" s="1"/>
  <c r="AS181" i="2" s="1"/>
  <c r="AL169" i="2"/>
  <c r="AP169" i="2" s="1"/>
  <c r="AS169" i="2" s="1"/>
  <c r="AL157" i="2"/>
  <c r="AP157" i="2" s="1"/>
  <c r="AS157" i="2" s="1"/>
  <c r="AL533" i="2"/>
  <c r="AP533" i="2" s="1"/>
  <c r="AS533" i="2" s="1"/>
  <c r="AL9" i="2"/>
  <c r="AL513" i="2"/>
  <c r="AP513" i="2" s="1"/>
  <c r="AS513" i="2" s="1"/>
  <c r="AL414" i="2"/>
  <c r="AP414" i="2" s="1"/>
  <c r="AS414" i="2" s="1"/>
  <c r="AL407" i="2"/>
  <c r="AL284" i="2"/>
  <c r="AL363" i="2"/>
  <c r="AP363" i="2" s="1"/>
  <c r="AS363" i="2" s="1"/>
  <c r="AL177" i="2"/>
  <c r="AP177" i="2" s="1"/>
  <c r="AS177" i="2" s="1"/>
  <c r="AL165" i="2"/>
  <c r="AP165" i="2" s="1"/>
  <c r="AS165" i="2" s="1"/>
  <c r="AL153" i="2"/>
  <c r="AP153" i="2" s="1"/>
  <c r="AS153" i="2" s="1"/>
  <c r="AL430" i="2"/>
  <c r="AP430" i="2" s="1"/>
  <c r="AS430" i="2" s="1"/>
  <c r="AL410" i="2"/>
  <c r="AP410" i="2" s="1"/>
  <c r="AS410" i="2" s="1"/>
  <c r="AL394" i="2"/>
  <c r="AP394" i="2" s="1"/>
  <c r="AS394" i="2" s="1"/>
  <c r="AL399" i="2"/>
  <c r="AL376" i="2"/>
  <c r="AL486" i="2"/>
  <c r="AL450" i="2"/>
  <c r="AL21" i="2"/>
  <c r="AL538" i="2"/>
  <c r="AL518" i="2"/>
  <c r="AP518" i="2" s="1"/>
  <c r="AS518" i="2" s="1"/>
  <c r="AL406" i="2"/>
  <c r="AP406" i="2" s="1"/>
  <c r="AS406" i="2" s="1"/>
  <c r="AL395" i="2"/>
  <c r="AP395" i="2" s="1"/>
  <c r="AS395" i="2" s="1"/>
  <c r="AL372" i="2"/>
  <c r="AP372" i="2" s="1"/>
  <c r="AS372" i="2" s="1"/>
  <c r="AL173" i="2"/>
  <c r="AL161" i="2"/>
  <c r="AP161" i="2" s="1"/>
  <c r="AS161" i="2" s="1"/>
  <c r="AL149" i="2"/>
  <c r="AL422" i="2"/>
  <c r="AP422" i="2" s="1"/>
  <c r="AS422" i="2" s="1"/>
  <c r="AL514" i="2"/>
  <c r="AL415" i="2"/>
  <c r="AL391" i="2"/>
  <c r="AL252" i="2"/>
  <c r="AP252" i="2" s="1"/>
  <c r="AS252" i="2" s="1"/>
  <c r="AL183" i="2"/>
  <c r="AP183" i="2" s="1"/>
  <c r="AS183" i="2" s="1"/>
  <c r="AL171" i="2"/>
  <c r="AP171" i="2" s="1"/>
  <c r="AS171" i="2" s="1"/>
  <c r="AL159" i="2"/>
  <c r="AP159" i="2" s="1"/>
  <c r="AS159" i="2" s="1"/>
  <c r="AL147" i="2"/>
  <c r="AP147" i="2" s="1"/>
  <c r="AS147" i="2" s="1"/>
  <c r="AL283" i="2"/>
  <c r="AP283" i="2" s="1"/>
  <c r="AS283" i="2" s="1"/>
  <c r="AL27" i="2"/>
  <c r="AP27" i="2" s="1"/>
  <c r="AL525" i="2"/>
  <c r="AL62" i="2"/>
  <c r="AP62" i="2" s="1"/>
  <c r="AS62" i="2" s="1"/>
  <c r="AL480" i="2"/>
  <c r="AP480" i="2" s="1"/>
  <c r="AL110" i="2"/>
  <c r="AL180" i="2"/>
  <c r="AL168" i="2"/>
  <c r="AP168" i="2" s="1"/>
  <c r="AS168" i="2" s="1"/>
  <c r="AL156" i="2"/>
  <c r="AP156" i="2" s="1"/>
  <c r="AS156" i="2" s="1"/>
  <c r="AL130" i="2"/>
  <c r="AP130" i="2" s="1"/>
  <c r="AS130" i="2" s="1"/>
  <c r="AL106" i="2"/>
  <c r="AP106" i="2" s="1"/>
  <c r="AS106" i="2" s="1"/>
  <c r="AL82" i="2"/>
  <c r="AP82" i="2" s="1"/>
  <c r="AS82" i="2" s="1"/>
  <c r="AL58" i="2"/>
  <c r="AP58" i="2" s="1"/>
  <c r="AS58" i="2" s="1"/>
  <c r="AL34" i="2"/>
  <c r="AP34" i="2" s="1"/>
  <c r="AS34" i="2" s="1"/>
  <c r="AL449" i="2"/>
  <c r="AL465" i="2"/>
  <c r="AL366" i="2"/>
  <c r="AP366" i="2" s="1"/>
  <c r="AS366" i="2" s="1"/>
  <c r="AL179" i="2"/>
  <c r="AL167" i="2"/>
  <c r="AP167" i="2" s="1"/>
  <c r="AS167" i="2" s="1"/>
  <c r="AL155" i="2"/>
  <c r="AP155" i="2" s="1"/>
  <c r="AS155" i="2" s="1"/>
  <c r="AL296" i="2"/>
  <c r="AP296" i="2" s="1"/>
  <c r="AS296" i="2" s="1"/>
  <c r="AL126" i="2"/>
  <c r="AP126" i="2" s="1"/>
  <c r="AS126" i="2" s="1"/>
  <c r="AL78" i="2"/>
  <c r="AP78" i="2" s="1"/>
  <c r="AS78" i="2" s="1"/>
  <c r="AL377" i="2"/>
  <c r="AP377" i="2" s="1"/>
  <c r="AL287" i="2"/>
  <c r="AL236" i="2"/>
  <c r="AP236" i="2" s="1"/>
  <c r="AS236" i="2" s="1"/>
  <c r="AL176" i="2"/>
  <c r="AL164" i="2"/>
  <c r="AP164" i="2" s="1"/>
  <c r="AS164" i="2" s="1"/>
  <c r="AL152" i="2"/>
  <c r="AP152" i="2" s="1"/>
  <c r="AS152" i="2" s="1"/>
  <c r="AL31" i="2"/>
  <c r="AL146" i="2"/>
  <c r="AL122" i="2"/>
  <c r="AP122" i="2" s="1"/>
  <c r="AS122" i="2" s="1"/>
  <c r="AL98" i="2"/>
  <c r="AP98" i="2" s="1"/>
  <c r="AS98" i="2" s="1"/>
  <c r="AL74" i="2"/>
  <c r="AP74" i="2" s="1"/>
  <c r="AS74" i="2" s="1"/>
  <c r="AL50" i="2"/>
  <c r="AP50" i="2" s="1"/>
  <c r="AS50" i="2" s="1"/>
  <c r="AL275" i="2"/>
  <c r="AP275" i="2" s="1"/>
  <c r="AS275" i="2" s="1"/>
  <c r="AL416" i="2"/>
  <c r="AP416" i="2" s="1"/>
  <c r="AL84" i="2"/>
  <c r="AP84" i="2" s="1"/>
  <c r="AS84" i="2" s="1"/>
  <c r="AL36" i="2"/>
  <c r="AL175" i="2"/>
  <c r="AP175" i="2" s="1"/>
  <c r="AS175" i="2" s="1"/>
  <c r="AL163" i="2"/>
  <c r="AP163" i="2" s="1"/>
  <c r="AS163" i="2" s="1"/>
  <c r="AL151" i="2"/>
  <c r="AL324" i="2"/>
  <c r="AP324" i="2" s="1"/>
  <c r="AL368" i="2"/>
  <c r="AP368" i="2" s="1"/>
  <c r="AS368" i="2" s="1"/>
  <c r="AL174" i="2"/>
  <c r="AP174" i="2" s="1"/>
  <c r="AS174" i="2" s="1"/>
  <c r="AL162" i="2"/>
  <c r="AP162" i="2" s="1"/>
  <c r="AS162" i="2" s="1"/>
  <c r="AL150" i="2"/>
  <c r="AP150" i="2" s="1"/>
  <c r="AS150" i="2" s="1"/>
  <c r="AL142" i="2"/>
  <c r="AP142" i="2" s="1"/>
  <c r="AS142" i="2" s="1"/>
  <c r="AL118" i="2"/>
  <c r="AP118" i="2" s="1"/>
  <c r="AS118" i="2" s="1"/>
  <c r="AL94" i="2"/>
  <c r="AP94" i="2" s="1"/>
  <c r="AS94" i="2" s="1"/>
  <c r="AL70" i="2"/>
  <c r="AL46" i="2"/>
  <c r="AP46" i="2" s="1"/>
  <c r="AS46" i="2" s="1"/>
  <c r="AL261" i="2"/>
  <c r="AP261" i="2" s="1"/>
  <c r="AL249" i="2"/>
  <c r="AP249" i="2" s="1"/>
  <c r="AL137" i="2"/>
  <c r="AL510" i="2"/>
  <c r="AP510" i="2" s="1"/>
  <c r="AS510" i="2" s="1"/>
  <c r="AL506" i="2"/>
  <c r="AP506" i="2" s="1"/>
  <c r="AS506" i="2" s="1"/>
  <c r="AL144" i="2"/>
  <c r="AP144" i="2" s="1"/>
  <c r="AS144" i="2" s="1"/>
  <c r="AL128" i="2"/>
  <c r="AP128" i="2" s="1"/>
  <c r="AS128" i="2" s="1"/>
  <c r="AL112" i="2"/>
  <c r="AP112" i="2" s="1"/>
  <c r="AS112" i="2" s="1"/>
  <c r="AL96" i="2"/>
  <c r="AP96" i="2" s="1"/>
  <c r="AS96" i="2" s="1"/>
  <c r="AL80" i="2"/>
  <c r="AP80" i="2" s="1"/>
  <c r="AS80" i="2" s="1"/>
  <c r="AL64" i="2"/>
  <c r="AL48" i="2"/>
  <c r="AP48" i="2" s="1"/>
  <c r="AS48" i="2" s="1"/>
  <c r="AL32" i="2"/>
  <c r="AP32" i="2" s="1"/>
  <c r="AS32" i="2" s="1"/>
  <c r="AL184" i="2"/>
  <c r="AL172" i="2"/>
  <c r="AL160" i="2"/>
  <c r="AP160" i="2" s="1"/>
  <c r="AS160" i="2" s="1"/>
  <c r="AL148" i="2"/>
  <c r="AP148" i="2" s="1"/>
  <c r="AS148" i="2" s="1"/>
  <c r="AL138" i="2"/>
  <c r="AP138" i="2" s="1"/>
  <c r="AS138" i="2" s="1"/>
  <c r="AL114" i="2"/>
  <c r="AP114" i="2" s="1"/>
  <c r="AS114" i="2" s="1"/>
  <c r="AL90" i="2"/>
  <c r="AP90" i="2" s="1"/>
  <c r="AS90" i="2" s="1"/>
  <c r="AL66" i="2"/>
  <c r="AP66" i="2" s="1"/>
  <c r="AS66" i="2" s="1"/>
  <c r="AL42" i="2"/>
  <c r="AP42" i="2" s="1"/>
  <c r="AS42" i="2" s="1"/>
  <c r="AL225" i="2"/>
  <c r="AL97" i="2"/>
  <c r="AP97" i="2" s="1"/>
  <c r="AP365" i="2"/>
  <c r="AS365" i="2" s="1"/>
  <c r="AP191" i="2"/>
  <c r="AS191" i="2" s="1"/>
  <c r="AP145" i="2"/>
  <c r="AS145" i="2" s="1"/>
  <c r="AP207" i="2"/>
  <c r="AS207" i="2" s="1"/>
  <c r="AP225" i="2"/>
  <c r="AP376" i="2"/>
  <c r="AS376" i="2" s="1"/>
  <c r="AP465" i="2"/>
  <c r="AP276" i="2"/>
  <c r="AS276" i="2" s="1"/>
  <c r="AP535" i="2"/>
  <c r="AS535" i="2" s="1"/>
  <c r="AP195" i="2"/>
  <c r="AS195" i="2" s="1"/>
  <c r="AP109" i="2"/>
  <c r="AS109" i="2" s="1"/>
  <c r="AP93" i="2"/>
  <c r="AS93" i="2" s="1"/>
  <c r="AP77" i="2"/>
  <c r="AS77" i="2" s="1"/>
  <c r="AP61" i="2"/>
  <c r="AS61" i="2" s="1"/>
  <c r="AP45" i="2"/>
  <c r="AS45" i="2" s="1"/>
  <c r="AP137" i="2"/>
  <c r="G623" i="2"/>
  <c r="G622" i="2"/>
  <c r="G621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0" i="2"/>
  <c r="G619" i="2"/>
  <c r="G618" i="2"/>
  <c r="G617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591" i="2"/>
  <c r="K590" i="2"/>
  <c r="K589" i="2"/>
  <c r="K588" i="2"/>
  <c r="K587" i="2"/>
  <c r="K586" i="2"/>
  <c r="K585" i="2"/>
  <c r="K584" i="2"/>
  <c r="K583" i="2"/>
  <c r="K582" i="2"/>
  <c r="K620" i="2"/>
  <c r="K618" i="2"/>
  <c r="K602" i="2"/>
  <c r="K600" i="2"/>
  <c r="K599" i="2"/>
  <c r="K597" i="2"/>
  <c r="K595" i="2"/>
  <c r="K593" i="2"/>
  <c r="K592" i="2"/>
  <c r="K619" i="2"/>
  <c r="K617" i="2"/>
  <c r="K601" i="2"/>
  <c r="K598" i="2"/>
  <c r="K596" i="2"/>
  <c r="K594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8" i="2"/>
  <c r="M617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83" i="2"/>
  <c r="M584" i="2"/>
  <c r="M590" i="2"/>
  <c r="M589" i="2"/>
  <c r="M588" i="2"/>
  <c r="M587" i="2"/>
  <c r="M586" i="2"/>
  <c r="M585" i="2"/>
  <c r="M582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0" i="2"/>
  <c r="I619" i="2"/>
  <c r="I618" i="2"/>
  <c r="I617" i="2"/>
  <c r="I602" i="2"/>
  <c r="I601" i="2"/>
  <c r="I600" i="2"/>
  <c r="I599" i="2"/>
  <c r="I598" i="2"/>
  <c r="I597" i="2"/>
  <c r="I596" i="2"/>
  <c r="I595" i="2"/>
  <c r="I594" i="2"/>
  <c r="I593" i="2"/>
  <c r="I592" i="2"/>
  <c r="I621" i="2"/>
  <c r="I585" i="2"/>
  <c r="I584" i="2"/>
  <c r="I582" i="2"/>
  <c r="I622" i="2"/>
  <c r="I623" i="2"/>
  <c r="I591" i="2"/>
  <c r="I590" i="2"/>
  <c r="I589" i="2"/>
  <c r="I588" i="2"/>
  <c r="I587" i="2"/>
  <c r="I586" i="2"/>
  <c r="I583" i="2"/>
  <c r="AE622" i="2"/>
  <c r="AE621" i="2"/>
  <c r="AE636" i="2"/>
  <c r="AE632" i="2"/>
  <c r="AE628" i="2"/>
  <c r="AE624" i="2"/>
  <c r="AE593" i="2"/>
  <c r="AE592" i="2"/>
  <c r="AE590" i="2"/>
  <c r="AE589" i="2"/>
  <c r="AE588" i="2"/>
  <c r="AE587" i="2"/>
  <c r="AE586" i="2"/>
  <c r="AE585" i="2"/>
  <c r="AE584" i="2"/>
  <c r="AE583" i="2"/>
  <c r="AE582" i="2"/>
  <c r="AE637" i="2"/>
  <c r="AE629" i="2"/>
  <c r="AE635" i="2"/>
  <c r="AE631" i="2"/>
  <c r="AE627" i="2"/>
  <c r="AE623" i="2"/>
  <c r="AE591" i="2"/>
  <c r="AE634" i="2"/>
  <c r="AE630" i="2"/>
  <c r="AE626" i="2"/>
  <c r="AE620" i="2"/>
  <c r="AE619" i="2"/>
  <c r="AE618" i="2"/>
  <c r="AE617" i="2"/>
  <c r="AE602" i="2"/>
  <c r="AE601" i="2"/>
  <c r="AE600" i="2"/>
  <c r="AE599" i="2"/>
  <c r="AE598" i="2"/>
  <c r="AE597" i="2"/>
  <c r="AE596" i="2"/>
  <c r="AE595" i="2"/>
  <c r="AE594" i="2"/>
  <c r="AE633" i="2"/>
  <c r="AE625" i="2"/>
  <c r="AF637" i="2"/>
  <c r="AF636" i="2"/>
  <c r="AF635" i="2"/>
  <c r="AF634" i="2"/>
  <c r="AF633" i="2"/>
  <c r="AF632" i="2"/>
  <c r="AF631" i="2"/>
  <c r="AF630" i="2"/>
  <c r="AF629" i="2"/>
  <c r="AF628" i="2"/>
  <c r="AF627" i="2"/>
  <c r="AF626" i="2"/>
  <c r="AF625" i="2"/>
  <c r="AF624" i="2"/>
  <c r="AF623" i="2"/>
  <c r="AF622" i="2"/>
  <c r="AF621" i="2"/>
  <c r="AF620" i="2"/>
  <c r="AF619" i="2"/>
  <c r="AF618" i="2"/>
  <c r="AF617" i="2"/>
  <c r="AF602" i="2"/>
  <c r="AF601" i="2"/>
  <c r="AF600" i="2"/>
  <c r="AF599" i="2"/>
  <c r="AF598" i="2"/>
  <c r="AF597" i="2"/>
  <c r="AF596" i="2"/>
  <c r="AF595" i="2"/>
  <c r="AF594" i="2"/>
  <c r="AF593" i="2"/>
  <c r="AF592" i="2"/>
  <c r="AF591" i="2"/>
  <c r="AF590" i="2"/>
  <c r="AF589" i="2"/>
  <c r="AF588" i="2"/>
  <c r="AF587" i="2"/>
  <c r="AF586" i="2"/>
  <c r="AF585" i="2"/>
  <c r="AF584" i="2"/>
  <c r="AF583" i="2"/>
  <c r="AF582" i="2"/>
  <c r="AG637" i="2"/>
  <c r="AG636" i="2"/>
  <c r="AG635" i="2"/>
  <c r="AG634" i="2"/>
  <c r="AG633" i="2"/>
  <c r="AG632" i="2"/>
  <c r="AG631" i="2"/>
  <c r="AG630" i="2"/>
  <c r="AG629" i="2"/>
  <c r="AG628" i="2"/>
  <c r="AG627" i="2"/>
  <c r="AG626" i="2"/>
  <c r="AG625" i="2"/>
  <c r="AG624" i="2"/>
  <c r="AG623" i="2"/>
  <c r="AG622" i="2"/>
  <c r="AG621" i="2"/>
  <c r="AG620" i="2"/>
  <c r="AG619" i="2"/>
  <c r="AG618" i="2"/>
  <c r="AG617" i="2"/>
  <c r="AG602" i="2"/>
  <c r="AG601" i="2"/>
  <c r="AG600" i="2"/>
  <c r="AG599" i="2"/>
  <c r="AG598" i="2"/>
  <c r="AG597" i="2"/>
  <c r="AG596" i="2"/>
  <c r="AG595" i="2"/>
  <c r="AG594" i="2"/>
  <c r="AG593" i="2"/>
  <c r="AG592" i="2"/>
  <c r="AG591" i="2"/>
  <c r="AG582" i="2"/>
  <c r="AG585" i="2"/>
  <c r="AG583" i="2"/>
  <c r="AG590" i="2"/>
  <c r="AG589" i="2"/>
  <c r="AG588" i="2"/>
  <c r="AG587" i="2"/>
  <c r="AG586" i="2"/>
  <c r="AG584" i="2"/>
  <c r="L637" i="2"/>
  <c r="L636" i="2"/>
  <c r="L635" i="2"/>
  <c r="L634" i="2"/>
  <c r="L633" i="2"/>
  <c r="L632" i="2"/>
  <c r="L631" i="2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8" i="2"/>
  <c r="H587" i="2"/>
  <c r="H586" i="2"/>
  <c r="H584" i="2"/>
  <c r="H583" i="2"/>
  <c r="H589" i="2"/>
  <c r="H585" i="2"/>
  <c r="H582" i="2"/>
  <c r="N4" i="2"/>
  <c r="G615" i="2"/>
  <c r="AP223" i="2"/>
  <c r="AS223" i="2" s="1"/>
  <c r="AP129" i="2"/>
  <c r="AS129" i="2" s="1"/>
  <c r="AP65" i="2"/>
  <c r="AS65" i="2" s="1"/>
  <c r="AP33" i="2"/>
  <c r="AS33" i="2" s="1"/>
  <c r="AP448" i="2"/>
  <c r="AS448" i="2" s="1"/>
  <c r="AP408" i="2"/>
  <c r="AS408" i="2" s="1"/>
  <c r="AP396" i="2"/>
  <c r="AS396" i="2" s="1"/>
  <c r="AP425" i="2"/>
  <c r="AS425" i="2" s="1"/>
  <c r="AP378" i="2"/>
  <c r="AS378" i="2" s="1"/>
  <c r="AP321" i="2"/>
  <c r="AS321" i="2" s="1"/>
  <c r="AP297" i="2"/>
  <c r="AS297" i="2" s="1"/>
  <c r="AP315" i="2"/>
  <c r="AS315" i="2" s="1"/>
  <c r="AP279" i="2"/>
  <c r="AS279" i="2" s="1"/>
  <c r="AP259" i="2"/>
  <c r="AS259" i="2" s="1"/>
  <c r="AP243" i="2"/>
  <c r="AS243" i="2" s="1"/>
  <c r="J4" i="2"/>
  <c r="I614" i="2"/>
  <c r="AP554" i="2"/>
  <c r="AS554" i="2" s="1"/>
  <c r="AP215" i="2"/>
  <c r="AS215" i="2" s="1"/>
  <c r="AP253" i="2"/>
  <c r="AS253" i="2" s="1"/>
  <c r="AP237" i="2"/>
  <c r="AS237" i="2" s="1"/>
  <c r="AP351" i="2"/>
  <c r="AS351" i="2" s="1"/>
  <c r="AP343" i="2"/>
  <c r="AS343" i="2" s="1"/>
  <c r="AP335" i="2"/>
  <c r="AS335" i="2" s="1"/>
  <c r="AP327" i="2"/>
  <c r="AS327" i="2" s="1"/>
  <c r="AP303" i="2"/>
  <c r="AS303" i="2" s="1"/>
  <c r="AP566" i="2"/>
  <c r="AS566" i="2" s="1"/>
  <c r="AP497" i="2"/>
  <c r="AS497" i="2" s="1"/>
  <c r="AP443" i="2"/>
  <c r="AS443" i="2" s="1"/>
  <c r="AP389" i="2"/>
  <c r="AS389" i="2" s="1"/>
  <c r="AP557" i="2"/>
  <c r="AS557" i="2" s="1"/>
  <c r="AP542" i="2"/>
  <c r="AS542" i="2" s="1"/>
  <c r="AP519" i="2"/>
  <c r="AS519" i="2" s="1"/>
  <c r="AP507" i="2"/>
  <c r="AS507" i="2" s="1"/>
  <c r="AP447" i="2"/>
  <c r="AS447" i="2" s="1"/>
  <c r="AP423" i="2"/>
  <c r="AS423" i="2" s="1"/>
  <c r="AP385" i="2"/>
  <c r="AS385" i="2" s="1"/>
  <c r="AP373" i="2"/>
  <c r="AS373" i="2" s="1"/>
  <c r="AP309" i="2"/>
  <c r="AS309" i="2" s="1"/>
  <c r="AP301" i="2"/>
  <c r="AS301" i="2" s="1"/>
  <c r="AP293" i="2"/>
  <c r="AS293" i="2" s="1"/>
  <c r="AP269" i="2"/>
  <c r="AS269" i="2" s="1"/>
  <c r="AP135" i="2"/>
  <c r="AS135" i="2" s="1"/>
  <c r="AP113" i="2"/>
  <c r="AS113" i="2" s="1"/>
  <c r="AP81" i="2"/>
  <c r="AS81" i="2" s="1"/>
  <c r="AP49" i="2"/>
  <c r="AS49" i="2" s="1"/>
  <c r="AP101" i="2"/>
  <c r="AS101" i="2" s="1"/>
  <c r="AP85" i="2"/>
  <c r="AS85" i="2" s="1"/>
  <c r="AP69" i="2"/>
  <c r="AS69" i="2" s="1"/>
  <c r="AP53" i="2"/>
  <c r="AS53" i="2" s="1"/>
  <c r="AP37" i="2"/>
  <c r="AS37" i="2" s="1"/>
  <c r="AP567" i="2"/>
  <c r="AS567" i="2" s="1"/>
  <c r="AP487" i="2"/>
  <c r="AS487" i="2" s="1"/>
  <c r="AP479" i="2"/>
  <c r="AS479" i="2" s="1"/>
  <c r="AP476" i="2"/>
  <c r="AS476" i="2" s="1"/>
  <c r="AP444" i="2"/>
  <c r="AS444" i="2" s="1"/>
  <c r="AP360" i="2"/>
  <c r="AS360" i="2" s="1"/>
  <c r="AP352" i="2"/>
  <c r="AS352" i="2" s="1"/>
  <c r="AP344" i="2"/>
  <c r="AS344" i="2" s="1"/>
  <c r="AP328" i="2"/>
  <c r="AS328" i="2" s="1"/>
  <c r="AP320" i="2"/>
  <c r="AS320" i="2" s="1"/>
  <c r="AP312" i="2"/>
  <c r="AS312" i="2" s="1"/>
  <c r="AP91" i="2"/>
  <c r="AS91" i="2" s="1"/>
  <c r="AP59" i="2"/>
  <c r="AS59" i="2" s="1"/>
  <c r="AP209" i="2"/>
  <c r="AS209" i="2" s="1"/>
  <c r="AP193" i="2"/>
  <c r="AS193" i="2" s="1"/>
  <c r="AP141" i="2"/>
  <c r="AS141" i="2" s="1"/>
  <c r="AP540" i="2"/>
  <c r="AS540" i="2" s="1"/>
  <c r="AP531" i="2"/>
  <c r="AS531" i="2" s="1"/>
  <c r="AP524" i="2"/>
  <c r="AS524" i="2" s="1"/>
  <c r="AP502" i="2"/>
  <c r="AS502" i="2" s="1"/>
  <c r="AP504" i="2"/>
  <c r="AS504" i="2" s="1"/>
  <c r="AP496" i="2"/>
  <c r="AS496" i="2" s="1"/>
  <c r="AP488" i="2"/>
  <c r="AS488" i="2" s="1"/>
  <c r="AP468" i="2"/>
  <c r="AS468" i="2" s="1"/>
  <c r="AP457" i="2"/>
  <c r="AS457" i="2" s="1"/>
  <c r="AP458" i="2"/>
  <c r="AS458" i="2" s="1"/>
  <c r="AP463" i="2"/>
  <c r="AS463" i="2" s="1"/>
  <c r="AP452" i="2"/>
  <c r="AS452" i="2" s="1"/>
  <c r="AP436" i="2"/>
  <c r="AS436" i="2" s="1"/>
  <c r="AP381" i="2"/>
  <c r="AS381" i="2" s="1"/>
  <c r="AP306" i="2"/>
  <c r="AS306" i="2" s="1"/>
  <c r="AP254" i="2"/>
  <c r="AS254" i="2" s="1"/>
  <c r="AP246" i="2"/>
  <c r="AS246" i="2" s="1"/>
  <c r="AP238" i="2"/>
  <c r="AS238" i="2" s="1"/>
  <c r="AP192" i="2"/>
  <c r="AS192" i="2" s="1"/>
  <c r="AP6" i="2"/>
  <c r="AS6" i="2" s="1"/>
  <c r="AP217" i="2"/>
  <c r="AS217" i="2" s="1"/>
  <c r="AP201" i="2"/>
  <c r="AS201" i="2" s="1"/>
  <c r="AP185" i="2"/>
  <c r="AS185" i="2" s="1"/>
  <c r="AP121" i="2"/>
  <c r="AS121" i="2" s="1"/>
  <c r="AP549" i="2"/>
  <c r="AS549" i="2" s="1"/>
  <c r="AP455" i="2"/>
  <c r="AS455" i="2" s="1"/>
  <c r="AP362" i="2"/>
  <c r="AS362" i="2" s="1"/>
  <c r="AP322" i="2"/>
  <c r="AS322" i="2" s="1"/>
  <c r="AP310" i="2"/>
  <c r="AS310" i="2" s="1"/>
  <c r="AP302" i="2"/>
  <c r="AS302" i="2" s="1"/>
  <c r="AP298" i="2"/>
  <c r="AS298" i="2" s="1"/>
  <c r="AP294" i="2"/>
  <c r="AP262" i="2"/>
  <c r="AS262" i="2" s="1"/>
  <c r="AP258" i="2"/>
  <c r="AS258" i="2" s="1"/>
  <c r="AP250" i="2"/>
  <c r="AS250" i="2" s="1"/>
  <c r="AP242" i="2"/>
  <c r="AS242" i="2" s="1"/>
  <c r="AP30" i="2"/>
  <c r="AS30" i="2" s="1"/>
  <c r="AP26" i="2"/>
  <c r="AS26" i="2" s="1"/>
  <c r="AP18" i="2"/>
  <c r="AS18" i="2" s="1"/>
  <c r="AP105" i="2"/>
  <c r="AS105" i="2" s="1"/>
  <c r="AP133" i="2"/>
  <c r="AS133" i="2" s="1"/>
  <c r="AP511" i="2"/>
  <c r="AS511" i="2" s="1"/>
  <c r="AP485" i="2"/>
  <c r="AS485" i="2" s="1"/>
  <c r="AP494" i="2"/>
  <c r="AS494" i="2" s="1"/>
  <c r="AP489" i="2"/>
  <c r="AS489" i="2" s="1"/>
  <c r="AP477" i="2"/>
  <c r="AS477" i="2" s="1"/>
  <c r="AP435" i="2"/>
  <c r="AS435" i="2" s="1"/>
  <c r="AP427" i="2"/>
  <c r="AS427" i="2" s="1"/>
  <c r="AP432" i="2"/>
  <c r="AS432" i="2" s="1"/>
  <c r="AP400" i="2"/>
  <c r="AS400" i="2" s="1"/>
  <c r="AP453" i="2"/>
  <c r="AS453" i="2" s="1"/>
  <c r="AP387" i="2"/>
  <c r="AS387" i="2" s="1"/>
  <c r="AP548" i="2"/>
  <c r="AS548" i="2" s="1"/>
  <c r="AP534" i="2"/>
  <c r="AS534" i="2" s="1"/>
  <c r="AP508" i="2"/>
  <c r="AS508" i="2" s="1"/>
  <c r="AP467" i="2"/>
  <c r="AS467" i="2" s="1"/>
  <c r="AP441" i="2"/>
  <c r="AS441" i="2" s="1"/>
  <c r="AP245" i="2"/>
  <c r="AS245" i="2" s="1"/>
  <c r="AP364" i="2"/>
  <c r="AS364" i="2" s="1"/>
  <c r="AP277" i="2"/>
  <c r="AS277" i="2" s="1"/>
  <c r="AP188" i="2"/>
  <c r="AS188" i="2" s="1"/>
  <c r="AP221" i="2"/>
  <c r="AS221" i="2" s="1"/>
  <c r="AP205" i="2"/>
  <c r="AS205" i="2" s="1"/>
  <c r="AP226" i="2"/>
  <c r="AS226" i="2" s="1"/>
  <c r="AP73" i="2"/>
  <c r="AS73" i="2" s="1"/>
  <c r="AP41" i="2"/>
  <c r="AS41" i="2" s="1"/>
  <c r="AP564" i="2"/>
  <c r="AS564" i="2" s="1"/>
  <c r="AP528" i="2"/>
  <c r="AS528" i="2" s="1"/>
  <c r="AP475" i="2"/>
  <c r="AS475" i="2" s="1"/>
  <c r="AP493" i="2"/>
  <c r="AS493" i="2" s="1"/>
  <c r="AP541" i="2"/>
  <c r="AS541" i="2" s="1"/>
  <c r="AP544" i="2"/>
  <c r="AS544" i="2" s="1"/>
  <c r="AP501" i="2"/>
  <c r="AP503" i="2"/>
  <c r="AS503" i="2" s="1"/>
  <c r="AP472" i="2"/>
  <c r="AS472" i="2" s="1"/>
  <c r="AP439" i="2"/>
  <c r="AS439" i="2" s="1"/>
  <c r="AP431" i="2"/>
  <c r="AS431" i="2" s="1"/>
  <c r="AP424" i="2"/>
  <c r="AS424" i="2" s="1"/>
  <c r="AP445" i="2"/>
  <c r="AS445" i="2" s="1"/>
  <c r="AP371" i="2"/>
  <c r="AS371" i="2" s="1"/>
  <c r="AP388" i="2"/>
  <c r="AS388" i="2" s="1"/>
  <c r="AP356" i="2"/>
  <c r="AS356" i="2" s="1"/>
  <c r="AP348" i="2"/>
  <c r="AS348" i="2" s="1"/>
  <c r="AP340" i="2"/>
  <c r="AS340" i="2" s="1"/>
  <c r="AP336" i="2"/>
  <c r="AS336" i="2" s="1"/>
  <c r="AP316" i="2"/>
  <c r="AS316" i="2" s="1"/>
  <c r="AP308" i="2"/>
  <c r="AS308" i="2" s="1"/>
  <c r="AP300" i="2"/>
  <c r="AS300" i="2" s="1"/>
  <c r="AP216" i="2"/>
  <c r="AS216" i="2" s="1"/>
  <c r="AP200" i="2"/>
  <c r="AS200" i="2" s="1"/>
  <c r="AP139" i="2"/>
  <c r="AS139" i="2" s="1"/>
  <c r="AP107" i="2"/>
  <c r="AS107" i="2" s="1"/>
  <c r="AP75" i="2"/>
  <c r="AS75" i="2" s="1"/>
  <c r="AP43" i="2"/>
  <c r="AS43" i="2" s="1"/>
  <c r="AP24" i="2"/>
  <c r="AS24" i="2" s="1"/>
  <c r="AP16" i="2"/>
  <c r="AS16" i="2" s="1"/>
  <c r="AP8" i="2"/>
  <c r="AS8" i="2" s="1"/>
  <c r="AP222" i="2"/>
  <c r="AS222" i="2" s="1"/>
  <c r="AP233" i="2"/>
  <c r="AS233" i="2" s="1"/>
  <c r="AP556" i="2"/>
  <c r="AS556" i="2" s="1"/>
  <c r="AP530" i="2"/>
  <c r="AS530" i="2" s="1"/>
  <c r="AP500" i="2"/>
  <c r="AS500" i="2" s="1"/>
  <c r="AP495" i="2"/>
  <c r="AS495" i="2" s="1"/>
  <c r="AP492" i="2"/>
  <c r="AS492" i="2" s="1"/>
  <c r="AP473" i="2"/>
  <c r="AS473" i="2" s="1"/>
  <c r="AP461" i="2"/>
  <c r="AS461" i="2" s="1"/>
  <c r="AP462" i="2"/>
  <c r="AS462" i="2" s="1"/>
  <c r="AP454" i="2"/>
  <c r="AS454" i="2" s="1"/>
  <c r="AP459" i="2"/>
  <c r="AS459" i="2" s="1"/>
  <c r="AP413" i="2"/>
  <c r="AS413" i="2" s="1"/>
  <c r="AP405" i="2"/>
  <c r="AS405" i="2" s="1"/>
  <c r="AP401" i="2"/>
  <c r="AS401" i="2" s="1"/>
  <c r="AP379" i="2"/>
  <c r="AS379" i="2" s="1"/>
  <c r="AP374" i="2"/>
  <c r="AS374" i="2" s="1"/>
  <c r="AP311" i="2"/>
  <c r="AS311" i="2" s="1"/>
  <c r="AP313" i="2"/>
  <c r="AS313" i="2" s="1"/>
  <c r="AP305" i="2"/>
  <c r="AS305" i="2" s="1"/>
  <c r="AP289" i="2"/>
  <c r="AS289" i="2" s="1"/>
  <c r="AP281" i="2"/>
  <c r="AS281" i="2" s="1"/>
  <c r="AP265" i="2"/>
  <c r="AS265" i="2" s="1"/>
  <c r="AP355" i="2"/>
  <c r="AS355" i="2" s="1"/>
  <c r="AP347" i="2"/>
  <c r="AS347" i="2" s="1"/>
  <c r="AP339" i="2"/>
  <c r="AS339" i="2" s="1"/>
  <c r="AP331" i="2"/>
  <c r="AS331" i="2" s="1"/>
  <c r="AP323" i="2"/>
  <c r="AS323" i="2" s="1"/>
  <c r="AP319" i="2"/>
  <c r="AS319" i="2" s="1"/>
  <c r="AP307" i="2"/>
  <c r="AS307" i="2" s="1"/>
  <c r="AP271" i="2"/>
  <c r="AS271" i="2" s="1"/>
  <c r="AP251" i="2"/>
  <c r="AS251" i="2" s="1"/>
  <c r="AP127" i="2"/>
  <c r="AS127" i="2" s="1"/>
  <c r="AP19" i="2"/>
  <c r="AS19" i="2" s="1"/>
  <c r="AP11" i="2"/>
  <c r="AS11" i="2" s="1"/>
  <c r="AP229" i="2"/>
  <c r="AS229" i="2" s="1"/>
  <c r="AP213" i="2"/>
  <c r="AS213" i="2" s="1"/>
  <c r="AP197" i="2"/>
  <c r="AS197" i="2" s="1"/>
  <c r="AP89" i="2"/>
  <c r="AS89" i="2" s="1"/>
  <c r="AP57" i="2"/>
  <c r="AS57" i="2" s="1"/>
  <c r="AP187" i="2"/>
  <c r="AS187" i="2" s="1"/>
  <c r="AP117" i="2"/>
  <c r="AS117" i="2" s="1"/>
  <c r="AP552" i="2"/>
  <c r="AS552" i="2" s="1"/>
  <c r="AP125" i="2"/>
  <c r="AS125" i="2" s="1"/>
  <c r="AP440" i="2"/>
  <c r="AS440" i="2" s="1"/>
  <c r="AP380" i="2"/>
  <c r="AS380" i="2" s="1"/>
  <c r="AP123" i="2"/>
  <c r="AS123" i="2" s="1"/>
  <c r="AP20" i="2"/>
  <c r="AS20" i="2" s="1"/>
  <c r="AP132" i="2"/>
  <c r="AS132" i="2" s="1"/>
  <c r="AP116" i="2"/>
  <c r="AS116" i="2" s="1"/>
  <c r="AP100" i="2"/>
  <c r="AS100" i="2" s="1"/>
  <c r="AP68" i="2"/>
  <c r="AS68" i="2" s="1"/>
  <c r="AP52" i="2"/>
  <c r="AS52" i="2" s="1"/>
  <c r="AP36" i="2"/>
  <c r="AS36" i="2" s="1"/>
  <c r="AP555" i="2"/>
  <c r="AS555" i="2" s="1"/>
  <c r="AP551" i="2"/>
  <c r="AS551" i="2" s="1"/>
  <c r="AP523" i="2"/>
  <c r="AS523" i="2" s="1"/>
  <c r="AP526" i="2"/>
  <c r="AS526" i="2" s="1"/>
  <c r="AP471" i="2"/>
  <c r="AS471" i="2" s="1"/>
  <c r="AP490" i="2"/>
  <c r="AS490" i="2" s="1"/>
  <c r="AP409" i="2"/>
  <c r="AS409" i="2" s="1"/>
  <c r="AP397" i="2"/>
  <c r="AS397" i="2" s="1"/>
  <c r="AP383" i="2"/>
  <c r="AS383" i="2" s="1"/>
  <c r="AP375" i="2"/>
  <c r="AS375" i="2" s="1"/>
  <c r="AP361" i="2"/>
  <c r="AS361" i="2" s="1"/>
  <c r="AP273" i="2"/>
  <c r="AS273" i="2" s="1"/>
  <c r="AP295" i="2"/>
  <c r="AS295" i="2" s="1"/>
  <c r="AP263" i="2"/>
  <c r="AS263" i="2" s="1"/>
  <c r="AP247" i="2"/>
  <c r="AS247" i="2" s="1"/>
  <c r="AP143" i="2"/>
  <c r="AS143" i="2" s="1"/>
  <c r="AP111" i="2"/>
  <c r="AS111" i="2" s="1"/>
  <c r="AP95" i="2"/>
  <c r="AS95" i="2" s="1"/>
  <c r="AP79" i="2"/>
  <c r="AS79" i="2" s="1"/>
  <c r="AP63" i="2"/>
  <c r="AS63" i="2" s="1"/>
  <c r="AP47" i="2"/>
  <c r="AS47" i="2" s="1"/>
  <c r="AP15" i="2"/>
  <c r="AS15" i="2" s="1"/>
  <c r="AP218" i="2"/>
  <c r="AS218" i="2" s="1"/>
  <c r="AP202" i="2"/>
  <c r="AS202" i="2" s="1"/>
  <c r="AP232" i="2"/>
  <c r="AS232" i="2" s="1"/>
  <c r="AP227" i="2"/>
  <c r="AS227" i="2" s="1"/>
  <c r="AP211" i="2"/>
  <c r="AS211" i="2" s="1"/>
  <c r="AP565" i="2"/>
  <c r="AS565" i="2" s="1"/>
  <c r="AP560" i="2"/>
  <c r="AS560" i="2" s="1"/>
  <c r="AP558" i="2"/>
  <c r="AS558" i="2" s="1"/>
  <c r="AP553" i="2"/>
  <c r="AS553" i="2" s="1"/>
  <c r="AP546" i="2"/>
  <c r="AS546" i="2" s="1"/>
  <c r="AP520" i="2"/>
  <c r="AS520" i="2" s="1"/>
  <c r="AP516" i="2"/>
  <c r="AS516" i="2" s="1"/>
  <c r="AP460" i="2"/>
  <c r="AS460" i="2" s="1"/>
  <c r="AP451" i="2"/>
  <c r="AS451" i="2" s="1"/>
  <c r="AP419" i="2"/>
  <c r="AS419" i="2" s="1"/>
  <c r="AP412" i="2"/>
  <c r="AS412" i="2" s="1"/>
  <c r="AP404" i="2"/>
  <c r="AS404" i="2" s="1"/>
  <c r="AP392" i="2"/>
  <c r="AS392" i="2" s="1"/>
  <c r="AP353" i="2"/>
  <c r="AS353" i="2" s="1"/>
  <c r="AP345" i="2"/>
  <c r="AS345" i="2" s="1"/>
  <c r="AP337" i="2"/>
  <c r="AS337" i="2" s="1"/>
  <c r="AP329" i="2"/>
  <c r="AS329" i="2" s="1"/>
  <c r="AP354" i="2"/>
  <c r="AS354" i="2" s="1"/>
  <c r="AP346" i="2"/>
  <c r="AS346" i="2" s="1"/>
  <c r="AP338" i="2"/>
  <c r="AS338" i="2" s="1"/>
  <c r="AP330" i="2"/>
  <c r="AS330" i="2" s="1"/>
  <c r="AP286" i="2"/>
  <c r="AS286" i="2" s="1"/>
  <c r="AP282" i="2"/>
  <c r="AS282" i="2" s="1"/>
  <c r="AP278" i="2"/>
  <c r="AS278" i="2" s="1"/>
  <c r="AP270" i="2"/>
  <c r="AS270" i="2" s="1"/>
  <c r="AP266" i="2"/>
  <c r="AS266" i="2" s="1"/>
  <c r="AP224" i="2"/>
  <c r="AS224" i="2" s="1"/>
  <c r="AP208" i="2"/>
  <c r="AS208" i="2" s="1"/>
  <c r="AP131" i="2"/>
  <c r="AS131" i="2" s="1"/>
  <c r="AP115" i="2"/>
  <c r="AS115" i="2" s="1"/>
  <c r="AP83" i="2"/>
  <c r="AS83" i="2" s="1"/>
  <c r="AP51" i="2"/>
  <c r="AS51" i="2" s="1"/>
  <c r="AP10" i="2"/>
  <c r="AS10" i="2" s="1"/>
  <c r="AP29" i="2"/>
  <c r="AS29" i="2" s="1"/>
  <c r="AP21" i="2"/>
  <c r="AS21" i="2" s="1"/>
  <c r="AP230" i="2"/>
  <c r="AS230" i="2" s="1"/>
  <c r="AP466" i="2"/>
  <c r="AS466" i="2" s="1"/>
  <c r="AP421" i="2"/>
  <c r="AS421" i="2" s="1"/>
  <c r="AP437" i="2"/>
  <c r="AS437" i="2" s="1"/>
  <c r="AP562" i="2"/>
  <c r="AS562" i="2" s="1"/>
  <c r="AP515" i="2"/>
  <c r="AS515" i="2" s="1"/>
  <c r="AP483" i="2"/>
  <c r="AS483" i="2" s="1"/>
  <c r="AP484" i="2"/>
  <c r="AS484" i="2" s="1"/>
  <c r="AP481" i="2"/>
  <c r="AS481" i="2" s="1"/>
  <c r="AP420" i="2"/>
  <c r="AS420" i="2" s="1"/>
  <c r="AP382" i="2"/>
  <c r="AS382" i="2" s="1"/>
  <c r="AP325" i="2"/>
  <c r="AS325" i="2" s="1"/>
  <c r="AP317" i="2"/>
  <c r="AS317" i="2" s="1"/>
  <c r="AP210" i="2"/>
  <c r="AS210" i="2" s="1"/>
  <c r="AP194" i="2"/>
  <c r="AS194" i="2" s="1"/>
  <c r="AP219" i="2"/>
  <c r="AS219" i="2" s="1"/>
  <c r="AP505" i="2"/>
  <c r="AS505" i="2" s="1"/>
  <c r="AQ455" i="2"/>
  <c r="AP370" i="2"/>
  <c r="AS370" i="2" s="1"/>
  <c r="AP119" i="2"/>
  <c r="AS119" i="2" s="1"/>
  <c r="AP103" i="2"/>
  <c r="AS103" i="2" s="1"/>
  <c r="AP87" i="2"/>
  <c r="AS87" i="2" s="1"/>
  <c r="AP71" i="2"/>
  <c r="AS71" i="2" s="1"/>
  <c r="AP55" i="2"/>
  <c r="AS55" i="2" s="1"/>
  <c r="AP39" i="2"/>
  <c r="AS39" i="2" s="1"/>
  <c r="AP186" i="2"/>
  <c r="AS186" i="2" s="1"/>
  <c r="AP559" i="2"/>
  <c r="AS559" i="2" s="1"/>
  <c r="AP393" i="2"/>
  <c r="AS393" i="2" s="1"/>
  <c r="AP449" i="2"/>
  <c r="AP417" i="2"/>
  <c r="AS417" i="2" s="1"/>
  <c r="AP255" i="2"/>
  <c r="AS255" i="2" s="1"/>
  <c r="AP239" i="2"/>
  <c r="AS239" i="2" s="1"/>
  <c r="AP23" i="2"/>
  <c r="AS23" i="2" s="1"/>
  <c r="AP7" i="2"/>
  <c r="AS7" i="2" s="1"/>
  <c r="AP563" i="2"/>
  <c r="AS563" i="2" s="1"/>
  <c r="AP545" i="2"/>
  <c r="AS545" i="2" s="1"/>
  <c r="AP257" i="2"/>
  <c r="AS257" i="2" s="1"/>
  <c r="AP241" i="2"/>
  <c r="AS241" i="2" s="1"/>
  <c r="AP358" i="2"/>
  <c r="AS358" i="2" s="1"/>
  <c r="AP350" i="2"/>
  <c r="AS350" i="2" s="1"/>
  <c r="AP342" i="2"/>
  <c r="AS342" i="2" s="1"/>
  <c r="AP334" i="2"/>
  <c r="AS334" i="2" s="1"/>
  <c r="AP326" i="2"/>
  <c r="AS326" i="2" s="1"/>
  <c r="AP318" i="2"/>
  <c r="AS318" i="2" s="1"/>
  <c r="AP314" i="2"/>
  <c r="AS314" i="2" s="1"/>
  <c r="AP290" i="2"/>
  <c r="AS290" i="2" s="1"/>
  <c r="AP274" i="2"/>
  <c r="AS274" i="2" s="1"/>
  <c r="AP99" i="2"/>
  <c r="AS99" i="2" s="1"/>
  <c r="AP67" i="2"/>
  <c r="AS67" i="2" s="1"/>
  <c r="AP35" i="2"/>
  <c r="AS35" i="2" s="1"/>
  <c r="AP22" i="2"/>
  <c r="AS22" i="2" s="1"/>
  <c r="AP14" i="2"/>
  <c r="AS14" i="2" s="1"/>
  <c r="AP9" i="2"/>
  <c r="AS9" i="2" s="1"/>
  <c r="AP231" i="2"/>
  <c r="AS231" i="2" s="1"/>
  <c r="AP199" i="2"/>
  <c r="AS199" i="2" s="1"/>
  <c r="AP386" i="2"/>
  <c r="AS386" i="2" s="1"/>
  <c r="AP399" i="2"/>
  <c r="AS399" i="2" s="1"/>
  <c r="AP550" i="2"/>
  <c r="AS550" i="2" s="1"/>
  <c r="AP547" i="2"/>
  <c r="AS547" i="2" s="1"/>
  <c r="AP561" i="2"/>
  <c r="AS561" i="2" s="1"/>
  <c r="AP527" i="2"/>
  <c r="AS527" i="2" s="1"/>
  <c r="AP512" i="2"/>
  <c r="AS512" i="2" s="1"/>
  <c r="AP256" i="2"/>
  <c r="AS256" i="2" s="1"/>
  <c r="AP285" i="2"/>
  <c r="AS285" i="2" s="1"/>
  <c r="AP220" i="2"/>
  <c r="AS220" i="2" s="1"/>
  <c r="AP204" i="2"/>
  <c r="AS204" i="2" s="1"/>
  <c r="AP206" i="2"/>
  <c r="AS206" i="2" s="1"/>
  <c r="AP190" i="2"/>
  <c r="AS190" i="2" s="1"/>
  <c r="AP536" i="2"/>
  <c r="AS536" i="2" s="1"/>
  <c r="AP491" i="2"/>
  <c r="AS491" i="2" s="1"/>
  <c r="AP429" i="2"/>
  <c r="AS429" i="2" s="1"/>
  <c r="AP369" i="2"/>
  <c r="AS369" i="2" s="1"/>
  <c r="AP357" i="2"/>
  <c r="AS357" i="2" s="1"/>
  <c r="AP349" i="2"/>
  <c r="AS349" i="2" s="1"/>
  <c r="AP341" i="2"/>
  <c r="AS341" i="2" s="1"/>
  <c r="AP333" i="2"/>
  <c r="AS333" i="2" s="1"/>
  <c r="AP332" i="2"/>
  <c r="AS332" i="2" s="1"/>
  <c r="AP304" i="2"/>
  <c r="AS304" i="2" s="1"/>
  <c r="AP292" i="2"/>
  <c r="AS292" i="2" s="1"/>
  <c r="AP64" i="2"/>
  <c r="AS64" i="2" s="1"/>
  <c r="AP28" i="2"/>
  <c r="AS28" i="2" s="1"/>
  <c r="AP12" i="2"/>
  <c r="AS12" i="2" s="1"/>
  <c r="AP234" i="2"/>
  <c r="AS234" i="2" s="1"/>
  <c r="AP522" i="2"/>
  <c r="AS522" i="2" s="1"/>
  <c r="AP532" i="2"/>
  <c r="AS532" i="2" s="1"/>
  <c r="AP498" i="2"/>
  <c r="AS498" i="2" s="1"/>
  <c r="AP469" i="2"/>
  <c r="AS469" i="2" s="1"/>
  <c r="AP456" i="2"/>
  <c r="AS456" i="2" s="1"/>
  <c r="AP464" i="2"/>
  <c r="AS464" i="2" s="1"/>
  <c r="AP428" i="2"/>
  <c r="AS428" i="2" s="1"/>
  <c r="AP433" i="2"/>
  <c r="AS433" i="2" s="1"/>
  <c r="AP391" i="2"/>
  <c r="AS391" i="2" s="1"/>
  <c r="AP291" i="2"/>
  <c r="AS291" i="2" s="1"/>
  <c r="AP267" i="2"/>
  <c r="AS267" i="2" s="1"/>
  <c r="AP228" i="2"/>
  <c r="AS228" i="2" s="1"/>
  <c r="AP212" i="2"/>
  <c r="AS212" i="2" s="1"/>
  <c r="AP196" i="2"/>
  <c r="AS196" i="2" s="1"/>
  <c r="AP214" i="2"/>
  <c r="AS214" i="2" s="1"/>
  <c r="AP198" i="2"/>
  <c r="AS198" i="2" s="1"/>
  <c r="AP499" i="2"/>
  <c r="AS499" i="2" s="1"/>
  <c r="AP280" i="2"/>
  <c r="AS280" i="2" s="1"/>
  <c r="AP384" i="2"/>
  <c r="AS384" i="2" s="1"/>
  <c r="AP525" i="2"/>
  <c r="AS525" i="2" s="1"/>
  <c r="AP514" i="2"/>
  <c r="AS514" i="2" s="1"/>
  <c r="AP486" i="2"/>
  <c r="AS486" i="2" s="1"/>
  <c r="AP415" i="2"/>
  <c r="AS415" i="2" s="1"/>
  <c r="AP407" i="2"/>
  <c r="AS407" i="2" s="1"/>
  <c r="AP450" i="2"/>
  <c r="AS450" i="2" s="1"/>
  <c r="AP470" i="2"/>
  <c r="AS470" i="2" s="1"/>
  <c r="AP390" i="2"/>
  <c r="AS390" i="2" s="1"/>
  <c r="AP538" i="2"/>
  <c r="AS538" i="2" s="1"/>
  <c r="AP136" i="2"/>
  <c r="AS136" i="2" s="1"/>
  <c r="AP182" i="2"/>
  <c r="AS182" i="2" s="1"/>
  <c r="AP151" i="2"/>
  <c r="AS151" i="2" s="1"/>
  <c r="AP442" i="2"/>
  <c r="AS442" i="2" s="1"/>
  <c r="AP284" i="2"/>
  <c r="AS284" i="2" s="1"/>
  <c r="AP25" i="2"/>
  <c r="AS25" i="2" s="1"/>
  <c r="AP158" i="2"/>
  <c r="AS158" i="2" s="1"/>
  <c r="AP154" i="2"/>
  <c r="AS154" i="2" s="1"/>
  <c r="AP146" i="2"/>
  <c r="AS146" i="2" s="1"/>
  <c r="AP108" i="2"/>
  <c r="AS108" i="2" s="1"/>
  <c r="AP92" i="2"/>
  <c r="AS92" i="2" s="1"/>
  <c r="AP60" i="2"/>
  <c r="AS60" i="2" s="1"/>
  <c r="AP44" i="2"/>
  <c r="AS44" i="2" s="1"/>
  <c r="AP184" i="2"/>
  <c r="AS184" i="2" s="1"/>
  <c r="AP180" i="2"/>
  <c r="AS180" i="2" s="1"/>
  <c r="AP176" i="2"/>
  <c r="AS176" i="2" s="1"/>
  <c r="AP172" i="2"/>
  <c r="AS172" i="2" s="1"/>
  <c r="AP149" i="2"/>
  <c r="AS149" i="2" s="1"/>
  <c r="AP367" i="2"/>
  <c r="AS367" i="2" s="1"/>
  <c r="AP179" i="2"/>
  <c r="AS179" i="2" s="1"/>
  <c r="AP31" i="2"/>
  <c r="AS31" i="2" s="1"/>
  <c r="AP110" i="2"/>
  <c r="AS110" i="2" s="1"/>
  <c r="AP102" i="2"/>
  <c r="AS102" i="2" s="1"/>
  <c r="AP70" i="2"/>
  <c r="AS70" i="2" s="1"/>
  <c r="AO579" i="2"/>
  <c r="I608" i="2"/>
  <c r="AG608" i="2"/>
  <c r="AE610" i="2"/>
  <c r="G614" i="2"/>
  <c r="K607" i="2"/>
  <c r="H579" i="2"/>
  <c r="H613" i="2"/>
  <c r="AF606" i="2"/>
  <c r="AF610" i="2"/>
  <c r="K614" i="2"/>
  <c r="AE607" i="2"/>
  <c r="M610" i="2"/>
  <c r="AF613" i="2"/>
  <c r="AF579" i="2"/>
  <c r="AE609" i="2"/>
  <c r="L608" i="2"/>
  <c r="AG613" i="2"/>
  <c r="AG579" i="2"/>
  <c r="H606" i="2"/>
  <c r="G613" i="2"/>
  <c r="G611" i="2"/>
  <c r="H610" i="2"/>
  <c r="L613" i="2"/>
  <c r="L579" i="2"/>
  <c r="M608" i="2"/>
  <c r="AG615" i="2"/>
  <c r="G610" i="2"/>
  <c r="G609" i="2"/>
  <c r="K613" i="2"/>
  <c r="K611" i="2"/>
  <c r="AE614" i="2"/>
  <c r="H608" i="2"/>
  <c r="L606" i="2"/>
  <c r="L610" i="2"/>
  <c r="M579" i="2"/>
  <c r="AF608" i="2"/>
  <c r="AN579" i="2"/>
  <c r="G607" i="2"/>
  <c r="K610" i="2"/>
  <c r="K609" i="2"/>
  <c r="AE613" i="2"/>
  <c r="AE611" i="2"/>
  <c r="G579" i="2"/>
  <c r="G580" i="2"/>
  <c r="K578" i="2"/>
  <c r="K579" i="2"/>
  <c r="K580" i="2"/>
  <c r="AE578" i="2"/>
  <c r="AE579" i="2"/>
  <c r="AE580" i="2"/>
  <c r="G578" i="2"/>
  <c r="AO580" i="2"/>
  <c r="I606" i="2"/>
  <c r="M606" i="2"/>
  <c r="AG606" i="2"/>
  <c r="I610" i="2"/>
  <c r="AG610" i="2"/>
  <c r="H611" i="2"/>
  <c r="L611" i="2"/>
  <c r="AF611" i="2"/>
  <c r="H614" i="2"/>
  <c r="L614" i="2"/>
  <c r="AF614" i="2"/>
  <c r="H578" i="2"/>
  <c r="H580" i="2"/>
  <c r="L578" i="2"/>
  <c r="L580" i="2"/>
  <c r="AF578" i="2"/>
  <c r="AF580" i="2"/>
  <c r="H607" i="2"/>
  <c r="L607" i="2"/>
  <c r="AF607" i="2"/>
  <c r="H609" i="2"/>
  <c r="L609" i="2"/>
  <c r="AF609" i="2"/>
  <c r="I611" i="2"/>
  <c r="M611" i="2"/>
  <c r="AG611" i="2"/>
  <c r="M614" i="2"/>
  <c r="AG614" i="2"/>
  <c r="K615" i="2"/>
  <c r="AE615" i="2"/>
  <c r="I578" i="2"/>
  <c r="I579" i="2"/>
  <c r="I580" i="2"/>
  <c r="M578" i="2"/>
  <c r="M580" i="2"/>
  <c r="AG578" i="2"/>
  <c r="AG580" i="2"/>
  <c r="AN578" i="2"/>
  <c r="G606" i="2"/>
  <c r="K606" i="2"/>
  <c r="AE606" i="2"/>
  <c r="I607" i="2"/>
  <c r="M607" i="2"/>
  <c r="AG607" i="2"/>
  <c r="G608" i="2"/>
  <c r="K608" i="2"/>
  <c r="AE608" i="2"/>
  <c r="I609" i="2"/>
  <c r="M609" i="2"/>
  <c r="AG609" i="2"/>
  <c r="H615" i="2"/>
  <c r="L615" i="2"/>
  <c r="AF615" i="2"/>
  <c r="AO578" i="2"/>
  <c r="AN580" i="2"/>
  <c r="I613" i="2"/>
  <c r="M613" i="2"/>
  <c r="I615" i="2"/>
  <c r="M615" i="2"/>
  <c r="AN569" i="2"/>
  <c r="AN574" i="2"/>
  <c r="AO571" i="2"/>
  <c r="AO574" i="2"/>
  <c r="AO575" i="2"/>
  <c r="AN573" i="2"/>
  <c r="AN571" i="2"/>
  <c r="AN575" i="2"/>
  <c r="AN576" i="2"/>
  <c r="AN572" i="2"/>
  <c r="AO573" i="2"/>
  <c r="AO576" i="2"/>
  <c r="AO572" i="2"/>
  <c r="K572" i="2"/>
  <c r="AE572" i="2"/>
  <c r="AE575" i="2"/>
  <c r="AE571" i="2"/>
  <c r="AE574" i="2"/>
  <c r="AE604" i="2"/>
  <c r="AE573" i="2"/>
  <c r="AE569" i="2"/>
  <c r="AO569" i="2"/>
  <c r="G576" i="2"/>
  <c r="G573" i="2"/>
  <c r="G569" i="2"/>
  <c r="G604" i="2"/>
  <c r="G571" i="2"/>
  <c r="G574" i="2"/>
  <c r="G575" i="2"/>
  <c r="K576" i="2"/>
  <c r="G572" i="2"/>
  <c r="K575" i="2"/>
  <c r="K571" i="2"/>
  <c r="K574" i="2"/>
  <c r="K604" i="2"/>
  <c r="K573" i="2"/>
  <c r="K569" i="2"/>
  <c r="AH4" i="2"/>
  <c r="H574" i="2"/>
  <c r="H575" i="2"/>
  <c r="M573" i="2"/>
  <c r="AF573" i="2"/>
  <c r="L572" i="2"/>
  <c r="M575" i="2"/>
  <c r="AG573" i="2"/>
  <c r="H572" i="2"/>
  <c r="I574" i="2"/>
  <c r="L573" i="2"/>
  <c r="L576" i="2"/>
  <c r="AG572" i="2"/>
  <c r="H573" i="2"/>
  <c r="H576" i="2"/>
  <c r="I572" i="2"/>
  <c r="M572" i="2"/>
  <c r="AF571" i="2"/>
  <c r="AF575" i="2"/>
  <c r="I576" i="2"/>
  <c r="L571" i="2"/>
  <c r="L574" i="2"/>
  <c r="AG574" i="2"/>
  <c r="AG576" i="2"/>
  <c r="H604" i="2"/>
  <c r="M604" i="2"/>
  <c r="M574" i="2"/>
  <c r="M576" i="2"/>
  <c r="I604" i="2"/>
  <c r="I573" i="2"/>
  <c r="I575" i="2"/>
  <c r="H571" i="2"/>
  <c r="AF569" i="2"/>
  <c r="AF576" i="2"/>
  <c r="AF572" i="2"/>
  <c r="AF574" i="2"/>
  <c r="M571" i="2"/>
  <c r="L604" i="2"/>
  <c r="L575" i="2"/>
  <c r="AG569" i="2"/>
  <c r="AG575" i="2"/>
  <c r="AG571" i="2"/>
  <c r="I571" i="2"/>
  <c r="AF604" i="2"/>
  <c r="AG604" i="2"/>
  <c r="L569" i="2"/>
  <c r="H569" i="2"/>
  <c r="M569" i="2"/>
  <c r="I569" i="2"/>
  <c r="AQ4" i="2"/>
  <c r="AL4" i="2" l="1"/>
  <c r="AS294" i="2"/>
  <c r="O14" i="4" s="1"/>
  <c r="O13" i="4"/>
  <c r="AP248" i="2"/>
  <c r="AS248" i="2" s="1"/>
  <c r="AP5" i="2"/>
  <c r="AS5" i="2" s="1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0" i="2"/>
  <c r="J619" i="2"/>
  <c r="J618" i="2"/>
  <c r="J617" i="2"/>
  <c r="J602" i="2"/>
  <c r="J601" i="2"/>
  <c r="J600" i="2"/>
  <c r="J599" i="2"/>
  <c r="J598" i="2"/>
  <c r="J597" i="2"/>
  <c r="J596" i="2"/>
  <c r="J595" i="2"/>
  <c r="J594" i="2"/>
  <c r="J623" i="2"/>
  <c r="J622" i="2"/>
  <c r="J621" i="2"/>
  <c r="J591" i="2"/>
  <c r="J590" i="2"/>
  <c r="J589" i="2"/>
  <c r="J588" i="2"/>
  <c r="J587" i="2"/>
  <c r="J586" i="2"/>
  <c r="J585" i="2"/>
  <c r="J584" i="2"/>
  <c r="J583" i="2"/>
  <c r="J582" i="2"/>
  <c r="J593" i="2"/>
  <c r="J592" i="2"/>
  <c r="AI637" i="2"/>
  <c r="AI636" i="2"/>
  <c r="AI635" i="2"/>
  <c r="AI634" i="2"/>
  <c r="AI633" i="2"/>
  <c r="AI632" i="2"/>
  <c r="AI631" i="2"/>
  <c r="AI630" i="2"/>
  <c r="AI629" i="2"/>
  <c r="AI628" i="2"/>
  <c r="AI627" i="2"/>
  <c r="AI626" i="2"/>
  <c r="AI625" i="2"/>
  <c r="AI624" i="2"/>
  <c r="AI623" i="2"/>
  <c r="AI590" i="2"/>
  <c r="AI589" i="2"/>
  <c r="AI588" i="2"/>
  <c r="AI587" i="2"/>
  <c r="AI586" i="2"/>
  <c r="AI585" i="2"/>
  <c r="AI584" i="2"/>
  <c r="AI583" i="2"/>
  <c r="AI582" i="2"/>
  <c r="AI622" i="2"/>
  <c r="AI620" i="2"/>
  <c r="AI619" i="2"/>
  <c r="AI618" i="2"/>
  <c r="AI617" i="2"/>
  <c r="AI602" i="2"/>
  <c r="AI601" i="2"/>
  <c r="AI600" i="2"/>
  <c r="AI599" i="2"/>
  <c r="AI598" i="2"/>
  <c r="AI597" i="2"/>
  <c r="AI596" i="2"/>
  <c r="AI595" i="2"/>
  <c r="AI594" i="2"/>
  <c r="AI621" i="2"/>
  <c r="AI593" i="2"/>
  <c r="AI592" i="2"/>
  <c r="AI591" i="2"/>
  <c r="N637" i="2"/>
  <c r="N636" i="2"/>
  <c r="N635" i="2"/>
  <c r="N634" i="2"/>
  <c r="N633" i="2"/>
  <c r="N632" i="2"/>
  <c r="N631" i="2"/>
  <c r="N630" i="2"/>
  <c r="N629" i="2"/>
  <c r="N628" i="2"/>
  <c r="N627" i="2"/>
  <c r="N626" i="2"/>
  <c r="N625" i="2"/>
  <c r="N624" i="2"/>
  <c r="N623" i="2"/>
  <c r="N620" i="2"/>
  <c r="N619" i="2"/>
  <c r="N618" i="2"/>
  <c r="N617" i="2"/>
  <c r="N602" i="2"/>
  <c r="N601" i="2"/>
  <c r="N600" i="2"/>
  <c r="N599" i="2"/>
  <c r="N598" i="2"/>
  <c r="N597" i="2"/>
  <c r="N596" i="2"/>
  <c r="N595" i="2"/>
  <c r="N594" i="2"/>
  <c r="N622" i="2"/>
  <c r="N593" i="2"/>
  <c r="N592" i="2"/>
  <c r="N590" i="2"/>
  <c r="N589" i="2"/>
  <c r="N588" i="2"/>
  <c r="N587" i="2"/>
  <c r="N586" i="2"/>
  <c r="N585" i="2"/>
  <c r="N584" i="2"/>
  <c r="N583" i="2"/>
  <c r="N582" i="2"/>
  <c r="N591" i="2"/>
  <c r="N621" i="2"/>
  <c r="AH637" i="2"/>
  <c r="AH636" i="2"/>
  <c r="AH635" i="2"/>
  <c r="AH634" i="2"/>
  <c r="AH633" i="2"/>
  <c r="AH632" i="2"/>
  <c r="AH631" i="2"/>
  <c r="AH630" i="2"/>
  <c r="AH629" i="2"/>
  <c r="AH628" i="2"/>
  <c r="AH627" i="2"/>
  <c r="AH626" i="2"/>
  <c r="AH625" i="2"/>
  <c r="AH624" i="2"/>
  <c r="AH623" i="2"/>
  <c r="AH622" i="2"/>
  <c r="AH621" i="2"/>
  <c r="AH620" i="2"/>
  <c r="AH619" i="2"/>
  <c r="AH618" i="2"/>
  <c r="AH617" i="2"/>
  <c r="AH602" i="2"/>
  <c r="AH601" i="2"/>
  <c r="AH600" i="2"/>
  <c r="AH599" i="2"/>
  <c r="AH598" i="2"/>
  <c r="AH597" i="2"/>
  <c r="AH596" i="2"/>
  <c r="AH595" i="2"/>
  <c r="AH594" i="2"/>
  <c r="AH593" i="2"/>
  <c r="AH592" i="2"/>
  <c r="AH591" i="2"/>
  <c r="AH590" i="2"/>
  <c r="AH589" i="2"/>
  <c r="AH588" i="2"/>
  <c r="AH587" i="2"/>
  <c r="AH586" i="2"/>
  <c r="AH585" i="2"/>
  <c r="AH584" i="2"/>
  <c r="AH583" i="2"/>
  <c r="AH582" i="2"/>
  <c r="AK637" i="2"/>
  <c r="AK636" i="2"/>
  <c r="AK635" i="2"/>
  <c r="AK634" i="2"/>
  <c r="AK633" i="2"/>
  <c r="AK632" i="2"/>
  <c r="AK631" i="2"/>
  <c r="AK630" i="2"/>
  <c r="AK629" i="2"/>
  <c r="AK628" i="2"/>
  <c r="AK627" i="2"/>
  <c r="AK626" i="2"/>
  <c r="AK625" i="2"/>
  <c r="AK624" i="2"/>
  <c r="AK623" i="2"/>
  <c r="AK619" i="2"/>
  <c r="AK618" i="2"/>
  <c r="AK617" i="2"/>
  <c r="AK602" i="2"/>
  <c r="AK601" i="2"/>
  <c r="AK600" i="2"/>
  <c r="AK599" i="2"/>
  <c r="AK598" i="2"/>
  <c r="AK597" i="2"/>
  <c r="AK596" i="2"/>
  <c r="AK595" i="2"/>
  <c r="AK594" i="2"/>
  <c r="AK593" i="2"/>
  <c r="AK592" i="2"/>
  <c r="AK591" i="2"/>
  <c r="AK622" i="2"/>
  <c r="AK621" i="2"/>
  <c r="AK620" i="2"/>
  <c r="AK585" i="2"/>
  <c r="AK584" i="2"/>
  <c r="AK582" i="2"/>
  <c r="AK590" i="2"/>
  <c r="AK589" i="2"/>
  <c r="AK588" i="2"/>
  <c r="AK587" i="2"/>
  <c r="AK586" i="2"/>
  <c r="AK583" i="2"/>
  <c r="AJ637" i="2"/>
  <c r="AQ637" i="2" s="1"/>
  <c r="AJ636" i="2"/>
  <c r="AQ636" i="2" s="1"/>
  <c r="AJ635" i="2"/>
  <c r="AQ635" i="2" s="1"/>
  <c r="AJ634" i="2"/>
  <c r="AQ634" i="2" s="1"/>
  <c r="AJ633" i="2"/>
  <c r="AQ633" i="2" s="1"/>
  <c r="AJ632" i="2"/>
  <c r="AQ632" i="2" s="1"/>
  <c r="AJ631" i="2"/>
  <c r="AQ631" i="2" s="1"/>
  <c r="AJ630" i="2"/>
  <c r="AQ630" i="2" s="1"/>
  <c r="AJ629" i="2"/>
  <c r="AQ629" i="2" s="1"/>
  <c r="AJ628" i="2"/>
  <c r="AQ628" i="2" s="1"/>
  <c r="AJ627" i="2"/>
  <c r="AQ627" i="2" s="1"/>
  <c r="AJ626" i="2"/>
  <c r="AQ626" i="2" s="1"/>
  <c r="AJ625" i="2"/>
  <c r="AQ625" i="2" s="1"/>
  <c r="AJ624" i="2"/>
  <c r="AQ624" i="2" s="1"/>
  <c r="AJ623" i="2"/>
  <c r="AQ623" i="2" s="1"/>
  <c r="AJ622" i="2"/>
  <c r="AQ622" i="2" s="1"/>
  <c r="AJ621" i="2"/>
  <c r="AQ621" i="2" s="1"/>
  <c r="AJ620" i="2"/>
  <c r="AQ620" i="2" s="1"/>
  <c r="AJ619" i="2"/>
  <c r="AQ619" i="2" s="1"/>
  <c r="AJ618" i="2"/>
  <c r="AQ618" i="2" s="1"/>
  <c r="AJ617" i="2"/>
  <c r="AQ617" i="2" s="1"/>
  <c r="AJ602" i="2"/>
  <c r="AJ601" i="2"/>
  <c r="AJ600" i="2"/>
  <c r="AJ599" i="2"/>
  <c r="AJ598" i="2"/>
  <c r="AJ597" i="2"/>
  <c r="AJ596" i="2"/>
  <c r="AJ595" i="2"/>
  <c r="AJ594" i="2"/>
  <c r="AJ593" i="2"/>
  <c r="AJ592" i="2"/>
  <c r="AJ591" i="2"/>
  <c r="AJ590" i="2"/>
  <c r="AJ589" i="2"/>
  <c r="AJ588" i="2"/>
  <c r="AJ586" i="2"/>
  <c r="AJ584" i="2"/>
  <c r="AJ582" i="2"/>
  <c r="AJ587" i="2"/>
  <c r="AJ585" i="2"/>
  <c r="AJ583" i="2"/>
  <c r="AP173" i="2"/>
  <c r="AS324" i="2"/>
  <c r="AS249" i="2"/>
  <c r="AS225" i="2"/>
  <c r="AS137" i="2"/>
  <c r="AS480" i="2"/>
  <c r="AS449" i="2"/>
  <c r="AS189" i="2"/>
  <c r="AS416" i="2"/>
  <c r="AS97" i="2"/>
  <c r="AS203" i="2"/>
  <c r="AS261" i="2"/>
  <c r="AS377" i="2"/>
  <c r="AS465" i="2"/>
  <c r="AS299" i="2"/>
  <c r="AS27" i="2"/>
  <c r="AS501" i="2"/>
  <c r="AP287" i="2"/>
  <c r="AP4" i="2"/>
  <c r="N606" i="2"/>
  <c r="N580" i="2"/>
  <c r="J613" i="2"/>
  <c r="N613" i="2"/>
  <c r="N611" i="2"/>
  <c r="J608" i="2"/>
  <c r="N608" i="2"/>
  <c r="J579" i="2"/>
  <c r="J611" i="2"/>
  <c r="N609" i="2"/>
  <c r="J606" i="2"/>
  <c r="J610" i="2"/>
  <c r="J609" i="2"/>
  <c r="N610" i="2"/>
  <c r="AK615" i="2"/>
  <c r="AK609" i="2"/>
  <c r="AK607" i="2"/>
  <c r="AK580" i="2"/>
  <c r="AK614" i="2"/>
  <c r="AK611" i="2"/>
  <c r="AK610" i="2"/>
  <c r="AK606" i="2"/>
  <c r="J607" i="2"/>
  <c r="N579" i="2"/>
  <c r="N614" i="2"/>
  <c r="AH580" i="2"/>
  <c r="AH611" i="2"/>
  <c r="AH610" i="2"/>
  <c r="AH608" i="2"/>
  <c r="AH606" i="2"/>
  <c r="AH615" i="2"/>
  <c r="AH613" i="2"/>
  <c r="J614" i="2"/>
  <c r="N615" i="2"/>
  <c r="AK579" i="2"/>
  <c r="L10" i="4" s="1"/>
  <c r="AJ613" i="2"/>
  <c r="AQ613" i="2" s="1"/>
  <c r="AJ578" i="2"/>
  <c r="AJ610" i="2"/>
  <c r="AQ610" i="2" s="1"/>
  <c r="AJ606" i="2"/>
  <c r="AQ606" i="2" s="1"/>
  <c r="AJ615" i="2"/>
  <c r="AQ615" i="2" s="1"/>
  <c r="AJ609" i="2"/>
  <c r="AQ609" i="2" s="1"/>
  <c r="AJ607" i="2"/>
  <c r="AQ607" i="2" s="1"/>
  <c r="AJ580" i="2"/>
  <c r="AJ614" i="2"/>
  <c r="AQ614" i="2" s="1"/>
  <c r="AJ611" i="2"/>
  <c r="AQ611" i="2" s="1"/>
  <c r="AH579" i="2"/>
  <c r="AH614" i="2"/>
  <c r="N607" i="2"/>
  <c r="AH609" i="2"/>
  <c r="AI609" i="2"/>
  <c r="J615" i="2"/>
  <c r="N578" i="2"/>
  <c r="AJ579" i="2"/>
  <c r="L9" i="4" s="1"/>
  <c r="AJ608" i="2"/>
  <c r="AQ608" i="2" s="1"/>
  <c r="AH607" i="2"/>
  <c r="AH578" i="2"/>
  <c r="AI611" i="2"/>
  <c r="AI613" i="2"/>
  <c r="AI578" i="2"/>
  <c r="AI614" i="2"/>
  <c r="AI579" i="2"/>
  <c r="L8" i="4" s="1"/>
  <c r="AI607" i="2"/>
  <c r="AI610" i="2"/>
  <c r="AI608" i="2"/>
  <c r="AI606" i="2"/>
  <c r="AI615" i="2"/>
  <c r="AI580" i="2"/>
  <c r="J578" i="2"/>
  <c r="AK613" i="2"/>
  <c r="AK578" i="2"/>
  <c r="AK608" i="2"/>
  <c r="J580" i="2"/>
  <c r="AI576" i="2"/>
  <c r="AI572" i="2"/>
  <c r="K8" i="4" s="1"/>
  <c r="AI575" i="2"/>
  <c r="AI571" i="2"/>
  <c r="AI574" i="2"/>
  <c r="AI604" i="2"/>
  <c r="AI573" i="2"/>
  <c r="AI569" i="2"/>
  <c r="N8" i="4" s="1"/>
  <c r="BB7" i="4" s="1"/>
  <c r="N573" i="2"/>
  <c r="J575" i="2"/>
  <c r="N571" i="2"/>
  <c r="J574" i="2"/>
  <c r="AH571" i="2"/>
  <c r="AH573" i="2"/>
  <c r="AH575" i="2"/>
  <c r="N604" i="2"/>
  <c r="N576" i="2"/>
  <c r="J573" i="2"/>
  <c r="J572" i="2"/>
  <c r="AH576" i="2"/>
  <c r="J571" i="2"/>
  <c r="J576" i="2"/>
  <c r="N575" i="2"/>
  <c r="AH574" i="2"/>
  <c r="N574" i="2"/>
  <c r="N572" i="2"/>
  <c r="AH569" i="2"/>
  <c r="AH572" i="2"/>
  <c r="N569" i="2"/>
  <c r="J604" i="2"/>
  <c r="J569" i="2"/>
  <c r="AH604" i="2"/>
  <c r="AK573" i="2"/>
  <c r="AJ572" i="2"/>
  <c r="K9" i="4" s="1"/>
  <c r="AK576" i="2"/>
  <c r="AK572" i="2"/>
  <c r="K10" i="4" s="1"/>
  <c r="AK574" i="2"/>
  <c r="AK571" i="2"/>
  <c r="AJ574" i="2"/>
  <c r="AK575" i="2"/>
  <c r="AJ573" i="2"/>
  <c r="AJ576" i="2"/>
  <c r="AQ592" i="2"/>
  <c r="AJ575" i="2"/>
  <c r="AJ571" i="2"/>
  <c r="AK604" i="2"/>
  <c r="AJ604" i="2"/>
  <c r="AK569" i="2"/>
  <c r="N10" i="4" s="1"/>
  <c r="AJ569" i="2"/>
  <c r="N9" i="4" s="1"/>
  <c r="AP598" i="2" l="1"/>
  <c r="BF7" i="4"/>
  <c r="AP590" i="2"/>
  <c r="AS4" i="2"/>
  <c r="AQ595" i="2"/>
  <c r="AQ596" i="2"/>
  <c r="AQ594" i="2"/>
  <c r="AQ586" i="2"/>
  <c r="AQ599" i="2"/>
  <c r="AQ589" i="2"/>
  <c r="AP600" i="2"/>
  <c r="AP593" i="2"/>
  <c r="AP595" i="2"/>
  <c r="AP588" i="2"/>
  <c r="AP596" i="2"/>
  <c r="AP597" i="2"/>
  <c r="AP585" i="2"/>
  <c r="AQ597" i="2"/>
  <c r="AQ588" i="2"/>
  <c r="AQ590" i="2"/>
  <c r="AQ587" i="2"/>
  <c r="AQ593" i="2"/>
  <c r="AQ598" i="2"/>
  <c r="AQ583" i="2"/>
  <c r="AP636" i="2"/>
  <c r="AS636" i="2" s="1"/>
  <c r="AP635" i="2"/>
  <c r="AS635" i="2" s="1"/>
  <c r="AP631" i="2"/>
  <c r="AS631" i="2" s="1"/>
  <c r="AP627" i="2"/>
  <c r="AS627" i="2" s="1"/>
  <c r="AP623" i="2"/>
  <c r="AS623" i="2" s="1"/>
  <c r="AP619" i="2"/>
  <c r="AS619" i="2" s="1"/>
  <c r="AP634" i="2"/>
  <c r="AS634" i="2" s="1"/>
  <c r="AP630" i="2"/>
  <c r="AS630" i="2" s="1"/>
  <c r="AP626" i="2"/>
  <c r="AS626" i="2" s="1"/>
  <c r="AP622" i="2"/>
  <c r="AS622" i="2" s="1"/>
  <c r="AP618" i="2"/>
  <c r="AS618" i="2" s="1"/>
  <c r="AP637" i="2"/>
  <c r="AS637" i="2" s="1"/>
  <c r="AP633" i="2"/>
  <c r="AS633" i="2" s="1"/>
  <c r="AP629" i="2"/>
  <c r="AS629" i="2" s="1"/>
  <c r="AP625" i="2"/>
  <c r="AS625" i="2" s="1"/>
  <c r="AP621" i="2"/>
  <c r="AS621" i="2" s="1"/>
  <c r="AP617" i="2"/>
  <c r="AS617" i="2" s="1"/>
  <c r="AP620" i="2"/>
  <c r="AS620" i="2" s="1"/>
  <c r="AP632" i="2"/>
  <c r="AS632" i="2" s="1"/>
  <c r="AP628" i="2"/>
  <c r="AS628" i="2" s="1"/>
  <c r="AP624" i="2"/>
  <c r="AS624" i="2" s="1"/>
  <c r="AQ578" i="2"/>
  <c r="AL637" i="2"/>
  <c r="AL636" i="2"/>
  <c r="AL635" i="2"/>
  <c r="AL634" i="2"/>
  <c r="AL633" i="2"/>
  <c r="AL632" i="2"/>
  <c r="AL631" i="2"/>
  <c r="AL630" i="2"/>
  <c r="AL629" i="2"/>
  <c r="AL628" i="2"/>
  <c r="AL627" i="2"/>
  <c r="AL626" i="2"/>
  <c r="AL625" i="2"/>
  <c r="AL624" i="2"/>
  <c r="AL623" i="2"/>
  <c r="AL619" i="2"/>
  <c r="AL618" i="2"/>
  <c r="AL617" i="2"/>
  <c r="AL602" i="2"/>
  <c r="AL601" i="2"/>
  <c r="AL600" i="2"/>
  <c r="AL599" i="2"/>
  <c r="AL598" i="2"/>
  <c r="AL597" i="2"/>
  <c r="AL596" i="2"/>
  <c r="AL595" i="2"/>
  <c r="AL594" i="2"/>
  <c r="AL622" i="2"/>
  <c r="AL621" i="2"/>
  <c r="AL620" i="2"/>
  <c r="AL593" i="2"/>
  <c r="AL592" i="2"/>
  <c r="AL591" i="2"/>
  <c r="AL590" i="2"/>
  <c r="AL589" i="2"/>
  <c r="AL588" i="2"/>
  <c r="AL587" i="2"/>
  <c r="AL586" i="2"/>
  <c r="AL585" i="2"/>
  <c r="AL584" i="2"/>
  <c r="AL583" i="2"/>
  <c r="AL582" i="2"/>
  <c r="AP583" i="2"/>
  <c r="AP591" i="2"/>
  <c r="AP584" i="2"/>
  <c r="AP587" i="2"/>
  <c r="AP599" i="2"/>
  <c r="AP589" i="2"/>
  <c r="AP594" i="2"/>
  <c r="AQ591" i="2"/>
  <c r="AQ584" i="2"/>
  <c r="AQ585" i="2"/>
  <c r="AQ600" i="2"/>
  <c r="AQ601" i="2"/>
  <c r="AQ602" i="2"/>
  <c r="AQ582" i="2"/>
  <c r="AP601" i="2"/>
  <c r="AP602" i="2"/>
  <c r="AP582" i="2"/>
  <c r="AS287" i="2"/>
  <c r="AP592" i="2"/>
  <c r="AS173" i="2"/>
  <c r="AP586" i="2"/>
  <c r="AL611" i="2"/>
  <c r="AL608" i="2"/>
  <c r="AQ579" i="2"/>
  <c r="AL579" i="2"/>
  <c r="L11" i="4" s="1"/>
  <c r="AL614" i="2"/>
  <c r="AL613" i="2"/>
  <c r="AL610" i="2"/>
  <c r="AL607" i="2"/>
  <c r="AL615" i="2"/>
  <c r="AQ580" i="2"/>
  <c r="AL606" i="2"/>
  <c r="AL580" i="2"/>
  <c r="AL578" i="2"/>
  <c r="AL609" i="2"/>
  <c r="AQ574" i="2"/>
  <c r="AQ569" i="2"/>
  <c r="N12" i="4" s="1"/>
  <c r="BB9" i="4" s="1"/>
  <c r="AQ575" i="2"/>
  <c r="AQ571" i="2"/>
  <c r="AQ573" i="2"/>
  <c r="AQ576" i="2"/>
  <c r="AQ572" i="2"/>
  <c r="K12" i="4" s="1"/>
  <c r="AL575" i="2"/>
  <c r="AL572" i="2"/>
  <c r="K11" i="4" s="1"/>
  <c r="AL604" i="2"/>
  <c r="AL573" i="2"/>
  <c r="AL574" i="2"/>
  <c r="AL576" i="2"/>
  <c r="AL569" i="2"/>
  <c r="N11" i="4" s="1"/>
  <c r="AL571" i="2"/>
  <c r="BF9" i="4" l="1"/>
  <c r="AS601" i="2"/>
  <c r="AS589" i="2"/>
  <c r="AS591" i="2"/>
  <c r="AS597" i="2"/>
  <c r="AS593" i="2"/>
  <c r="AS592" i="2"/>
  <c r="AS599" i="2"/>
  <c r="AS598" i="2"/>
  <c r="AS596" i="2"/>
  <c r="AS587" i="2"/>
  <c r="AS583" i="2"/>
  <c r="AS590" i="2"/>
  <c r="AS588" i="2"/>
  <c r="AS586" i="2"/>
  <c r="AS594" i="2"/>
  <c r="AS584" i="2"/>
  <c r="AS585" i="2"/>
  <c r="AS595" i="2"/>
  <c r="AS602" i="2"/>
  <c r="AS600" i="2"/>
  <c r="AS582" i="2"/>
  <c r="AP578" i="2"/>
  <c r="AP606" i="2"/>
  <c r="AS606" i="2" s="1"/>
  <c r="AS580" i="2"/>
  <c r="AS578" i="2"/>
  <c r="AP613" i="2"/>
  <c r="AS613" i="2" s="1"/>
  <c r="AP608" i="2"/>
  <c r="AS608" i="2" s="1"/>
  <c r="AP615" i="2"/>
  <c r="AS615" i="2" s="1"/>
  <c r="AP611" i="2"/>
  <c r="AS611" i="2" s="1"/>
  <c r="AP609" i="2"/>
  <c r="AS609" i="2" s="1"/>
  <c r="AP607" i="2"/>
  <c r="AS607" i="2" s="1"/>
  <c r="AP580" i="2"/>
  <c r="AP610" i="2"/>
  <c r="AS610" i="2" s="1"/>
  <c r="AS579" i="2"/>
  <c r="AP579" i="2"/>
  <c r="AP614" i="2"/>
  <c r="AS614" i="2" s="1"/>
  <c r="AS575" i="2"/>
  <c r="AS573" i="2"/>
  <c r="AS571" i="2"/>
  <c r="AS574" i="2"/>
  <c r="AS572" i="2"/>
  <c r="K14" i="4" s="1"/>
  <c r="AP576" i="2"/>
  <c r="AP569" i="2"/>
  <c r="N13" i="4" s="1"/>
  <c r="AP574" i="2"/>
  <c r="AP573" i="2"/>
  <c r="AP571" i="2"/>
  <c r="AP604" i="2"/>
  <c r="AP575" i="2"/>
  <c r="AP572" i="2"/>
  <c r="K13" i="4" s="1"/>
  <c r="BF12" i="4" l="1"/>
  <c r="AS569" i="2"/>
  <c r="N14" i="4" s="1"/>
  <c r="BB12" i="4" s="1"/>
  <c r="AS576" i="2"/>
  <c r="B4" i="4" l="1"/>
  <c r="I13" i="4" l="1"/>
  <c r="I14" i="4"/>
  <c r="BG12" i="4" s="1"/>
  <c r="B11" i="4"/>
  <c r="BG6" i="4"/>
  <c r="BG11" i="4"/>
  <c r="BG8" i="4"/>
  <c r="M2" i="4"/>
  <c r="L2" i="4"/>
  <c r="P2" i="4"/>
  <c r="C9" i="4"/>
  <c r="C10" i="4"/>
  <c r="C12" i="4" s="1"/>
  <c r="C8" i="4"/>
  <c r="A2" i="4"/>
  <c r="A6" i="4" s="1"/>
  <c r="B9" i="4"/>
  <c r="C11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B10" i="4"/>
  <c r="B12" i="4" s="1"/>
  <c r="B8" i="4"/>
  <c r="Y13" i="4" l="1"/>
  <c r="Y10" i="4"/>
  <c r="Y12" i="4" s="1"/>
  <c r="Y8" i="4"/>
  <c r="Y9" i="4"/>
  <c r="Y14" i="4"/>
  <c r="Y11" i="4"/>
  <c r="X13" i="4"/>
  <c r="X10" i="4"/>
  <c r="X12" i="4" s="1"/>
  <c r="X14" i="4"/>
  <c r="X11" i="4"/>
  <c r="X8" i="4"/>
  <c r="X9" i="4"/>
  <c r="W13" i="4"/>
  <c r="W10" i="4"/>
  <c r="W12" i="4" s="1"/>
  <c r="W8" i="4"/>
  <c r="W9" i="4"/>
  <c r="W14" i="4"/>
  <c r="W11" i="4"/>
  <c r="P9" i="4"/>
  <c r="P13" i="4"/>
  <c r="P10" i="4"/>
  <c r="P12" i="4" s="1"/>
  <c r="P11" i="4"/>
  <c r="P8" i="4"/>
  <c r="P14" i="4"/>
  <c r="U14" i="4"/>
  <c r="U11" i="4"/>
  <c r="U8" i="4"/>
  <c r="U13" i="4"/>
  <c r="U9" i="4"/>
  <c r="U10" i="4"/>
  <c r="U12" i="4" s="1"/>
  <c r="V14" i="4"/>
  <c r="V11" i="4"/>
  <c r="V8" i="4"/>
  <c r="V13" i="4"/>
  <c r="V9" i="4"/>
  <c r="V10" i="4"/>
  <c r="V12" i="4" s="1"/>
  <c r="T14" i="4"/>
  <c r="T11" i="4"/>
  <c r="T8" i="4"/>
  <c r="T9" i="4"/>
  <c r="T13" i="4"/>
  <c r="T10" i="4"/>
  <c r="T12" i="4" s="1"/>
  <c r="S14" i="4"/>
  <c r="S11" i="4"/>
  <c r="S8" i="4"/>
  <c r="S13" i="4"/>
  <c r="S9" i="4"/>
  <c r="S10" i="4"/>
  <c r="S12" i="4" s="1"/>
  <c r="AD9" i="4"/>
  <c r="AD14" i="4"/>
  <c r="AD10" i="4"/>
  <c r="AD12" i="4" s="1"/>
  <c r="AD11" i="4"/>
  <c r="AD8" i="4"/>
  <c r="AD13" i="4"/>
  <c r="R9" i="4"/>
  <c r="R8" i="4"/>
  <c r="R13" i="4"/>
  <c r="R14" i="4"/>
  <c r="R10" i="4"/>
  <c r="R12" i="4" s="1"/>
  <c r="R11" i="4"/>
  <c r="AC9" i="4"/>
  <c r="AC13" i="4"/>
  <c r="AC14" i="4"/>
  <c r="AC10" i="4"/>
  <c r="AC12" i="4" s="1"/>
  <c r="AC11" i="4"/>
  <c r="AC8" i="4"/>
  <c r="Q9" i="4"/>
  <c r="Q11" i="4"/>
  <c r="Q8" i="4"/>
  <c r="Q13" i="4"/>
  <c r="Q14" i="4"/>
  <c r="Q10" i="4"/>
  <c r="Q12" i="4" s="1"/>
  <c r="AA9" i="4"/>
  <c r="AA13" i="4"/>
  <c r="AA14" i="4"/>
  <c r="AA10" i="4"/>
  <c r="AA12" i="4" s="1"/>
  <c r="AA11" i="4"/>
  <c r="AA8" i="4"/>
  <c r="AB9" i="4"/>
  <c r="AB13" i="4"/>
  <c r="AB10" i="4"/>
  <c r="AB12" i="4" s="1"/>
  <c r="AB14" i="4"/>
  <c r="AB11" i="4"/>
  <c r="AB8" i="4"/>
  <c r="Z13" i="4"/>
  <c r="Z10" i="4"/>
  <c r="Z12" i="4" s="1"/>
  <c r="Z8" i="4"/>
  <c r="Z9" i="4"/>
  <c r="Z14" i="4"/>
  <c r="Z11" i="4"/>
  <c r="L12" i="4"/>
  <c r="BC9" i="4" s="1"/>
  <c r="L13" i="4"/>
  <c r="L14" i="4"/>
  <c r="BC12" i="4" s="1"/>
  <c r="M14" i="4"/>
  <c r="BD12" i="4" s="1"/>
  <c r="M13" i="4"/>
  <c r="M12" i="4"/>
  <c r="BD9" i="4" s="1"/>
  <c r="M11" i="4"/>
  <c r="M10" i="4"/>
  <c r="M9" i="4"/>
  <c r="BD7" i="4"/>
  <c r="I11" i="4"/>
  <c r="BC7" i="4"/>
  <c r="I8" i="4"/>
  <c r="BG7" i="4" s="1"/>
  <c r="I10" i="4"/>
  <c r="I12" i="4" s="1"/>
  <c r="S7" i="4"/>
  <c r="AD7" i="4"/>
  <c r="Z7" i="4"/>
  <c r="V7" i="4"/>
  <c r="R7" i="4"/>
  <c r="Q7" i="4"/>
  <c r="I9" i="4"/>
  <c r="P7" i="4"/>
  <c r="AA7" i="4"/>
  <c r="W7" i="4"/>
  <c r="AC7" i="4"/>
  <c r="Y7" i="4"/>
  <c r="U7" i="4"/>
  <c r="AB7" i="4"/>
  <c r="X7" i="4"/>
  <c r="T7" i="4"/>
  <c r="J14" i="4" l="1"/>
  <c r="BE12" i="4" s="1"/>
  <c r="J8" i="4"/>
  <c r="BE7" i="4" s="1"/>
  <c r="J11" i="4"/>
  <c r="J9" i="4"/>
  <c r="J12" i="4"/>
  <c r="J10" i="4"/>
  <c r="J13" i="4"/>
  <c r="BG9" i="4"/>
  <c r="BE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Christopher Wheeler</author>
  </authors>
  <commentList>
    <comment ref="B257" authorId="0" shapeId="0" xr:uid="{80178A1C-BC4F-4AA3-8619-7CD31846A469}">
      <text>
        <r>
          <rPr>
            <b/>
            <sz val="9"/>
            <color indexed="81"/>
            <rFont val="Tahoma"/>
            <family val="2"/>
          </rPr>
          <t>Christopher Wheeler:</t>
        </r>
        <r>
          <rPr>
            <sz val="9"/>
            <color indexed="81"/>
            <rFont val="Tahoma"/>
            <family val="2"/>
          </rPr>
          <t xml:space="preserve">
2017 data</t>
        </r>
      </text>
    </comment>
    <comment ref="B455" authorId="0" shapeId="0" xr:uid="{18182830-2BD2-4805-AA1F-A1F547E68101}">
      <text>
        <r>
          <rPr>
            <b/>
            <sz val="9"/>
            <color indexed="81"/>
            <rFont val="Tahoma"/>
            <family val="2"/>
          </rPr>
          <t>Christopher Wheeler:</t>
        </r>
        <r>
          <rPr>
            <sz val="9"/>
            <color indexed="81"/>
            <rFont val="Tahoma"/>
            <family val="2"/>
          </rPr>
          <t xml:space="preserve">
2018 data</t>
        </r>
      </text>
    </comment>
  </commentList>
</comments>
</file>

<file path=xl/sharedStrings.xml><?xml version="1.0" encoding="utf-8"?>
<sst xmlns="http://schemas.openxmlformats.org/spreadsheetml/2006/main" count="35508" uniqueCount="5512">
  <si>
    <t>PILOT Viewer</t>
  </si>
  <si>
    <t>Select Municipality</t>
  </si>
  <si>
    <t>Comparable Summary</t>
  </si>
  <si>
    <t>Neighboring Towns</t>
  </si>
  <si>
    <t>1330</t>
  </si>
  <si>
    <t>Aberdeen township, Monmouth County</t>
  </si>
  <si>
    <t>Monmouth</t>
  </si>
  <si>
    <t>Old Suburb</t>
  </si>
  <si>
    <t>Central Jersey</t>
  </si>
  <si>
    <t>Aberdeen Twp</t>
  </si>
  <si>
    <t>NJ Average</t>
  </si>
  <si>
    <t>County Average</t>
  </si>
  <si>
    <t>Neighboring Town Average</t>
  </si>
  <si>
    <t>Affordable Housing</t>
  </si>
  <si>
    <t>Commercial/Industrial</t>
  </si>
  <si>
    <t>Other</t>
  </si>
  <si>
    <t>TOTAL</t>
  </si>
  <si>
    <t>0101</t>
  </si>
  <si>
    <t>Absecon city, Atlantic County</t>
  </si>
  <si>
    <t>Atlantic</t>
  </si>
  <si>
    <t>South Jersey</t>
  </si>
  <si>
    <t>Absecon</t>
  </si>
  <si>
    <t>Number of PILOTs</t>
  </si>
  <si>
    <t>1001</t>
  </si>
  <si>
    <t>Alexandria township, Hunterdon County</t>
  </si>
  <si>
    <t>Hunterdon</t>
  </si>
  <si>
    <t>Rural</t>
  </si>
  <si>
    <t>Alexandria Twp</t>
  </si>
  <si>
    <t>PILOT Billing</t>
  </si>
  <si>
    <t>2101</t>
  </si>
  <si>
    <t>Allamuchy township, Warren County</t>
  </si>
  <si>
    <t>Warren</t>
  </si>
  <si>
    <t>North Jersey</t>
  </si>
  <si>
    <t>Allamuchy Twp</t>
  </si>
  <si>
    <t>PILOT Value % of Total Assessed Value</t>
  </si>
  <si>
    <t>PILOT Assessed Value</t>
  </si>
  <si>
    <t>0201</t>
  </si>
  <si>
    <t>Allendale borough, Bergen County</t>
  </si>
  <si>
    <t>Bergen</t>
  </si>
  <si>
    <t>Allendale</t>
  </si>
  <si>
    <t>Total Taxes if Billed at 2024 Rate</t>
  </si>
  <si>
    <t>1301</t>
  </si>
  <si>
    <t>Allenhurst borough, Monmouth County</t>
  </si>
  <si>
    <t>Allenhurst</t>
  </si>
  <si>
    <t>1302</t>
  </si>
  <si>
    <t>Allentown borough, Monmouth County</t>
  </si>
  <si>
    <t>Rural Center</t>
  </si>
  <si>
    <t>Allentown</t>
  </si>
  <si>
    <t>Municipal Subsidy</t>
  </si>
  <si>
    <t>1701</t>
  </si>
  <si>
    <t>Alloway township, Salem County</t>
  </si>
  <si>
    <t>Salem</t>
  </si>
  <si>
    <t>Alloway Twp</t>
  </si>
  <si>
    <t>2102</t>
  </si>
  <si>
    <t>Alpha borough, Warren County</t>
  </si>
  <si>
    <t>Alpha</t>
  </si>
  <si>
    <t>0202</t>
  </si>
  <si>
    <t>Alpine borough, Bergen County</t>
  </si>
  <si>
    <t>New Suburb</t>
  </si>
  <si>
    <t>Alpine</t>
  </si>
  <si>
    <t>v</t>
  </si>
  <si>
    <t>1901</t>
  </si>
  <si>
    <t>Andover borough, Sussex County</t>
  </si>
  <si>
    <t>Sussex</t>
  </si>
  <si>
    <t>Andover</t>
  </si>
  <si>
    <t>1902</t>
  </si>
  <si>
    <t>Andover township, Sussex County</t>
  </si>
  <si>
    <t>Andover Twp</t>
  </si>
  <si>
    <t>1303</t>
  </si>
  <si>
    <t>Asbury Park city, Monmouth County</t>
  </si>
  <si>
    <t>Urban Suburb</t>
  </si>
  <si>
    <t>Asbury Park</t>
  </si>
  <si>
    <t>0102</t>
  </si>
  <si>
    <t>Atlantic City city, Atlantic County</t>
  </si>
  <si>
    <t>Central City</t>
  </si>
  <si>
    <t>Atlantic City</t>
  </si>
  <si>
    <t>1304</t>
  </si>
  <si>
    <t>Atlantic Highlands borough, Monmouth County</t>
  </si>
  <si>
    <t>Atlantic Highlands</t>
  </si>
  <si>
    <t>0401</t>
  </si>
  <si>
    <t>Audubon borough, Camden County</t>
  </si>
  <si>
    <t>Camden</t>
  </si>
  <si>
    <t>Audubon</t>
  </si>
  <si>
    <t>0402</t>
  </si>
  <si>
    <t>Audubon Park borough, Camden County</t>
  </si>
  <si>
    <t>Audubon Park</t>
  </si>
  <si>
    <t>0501</t>
  </si>
  <si>
    <t>Avalon borough, Cape May County</t>
  </si>
  <si>
    <t>Cape May</t>
  </si>
  <si>
    <t>Avalon</t>
  </si>
  <si>
    <t>1305</t>
  </si>
  <si>
    <t>Avon-by-the-Sea borough, Monmouth County</t>
  </si>
  <si>
    <t>Avon-by-the-Sea</t>
  </si>
  <si>
    <t>1501</t>
  </si>
  <si>
    <t>Barnegat Light borough, Ocean County</t>
  </si>
  <si>
    <t>Ocean</t>
  </si>
  <si>
    <t>Barnegat Light</t>
  </si>
  <si>
    <t>1533</t>
  </si>
  <si>
    <t>Barnegat township, Ocean County</t>
  </si>
  <si>
    <t>Barnegat Twp</t>
  </si>
  <si>
    <t>0403</t>
  </si>
  <si>
    <t>Barrington borough, Camden County</t>
  </si>
  <si>
    <t>Barrington</t>
  </si>
  <si>
    <t>0301</t>
  </si>
  <si>
    <t>Bass River township, Burlington County</t>
  </si>
  <si>
    <t>Burlington</t>
  </si>
  <si>
    <t>Bass River Twp</t>
  </si>
  <si>
    <t>1502</t>
  </si>
  <si>
    <t>Bay Head borough, Ocean County</t>
  </si>
  <si>
    <t>Bay Head</t>
  </si>
  <si>
    <t>0901</t>
  </si>
  <si>
    <t>Bayonne city, Hudson County</t>
  </si>
  <si>
    <t>Hudson</t>
  </si>
  <si>
    <t>Bayonne</t>
  </si>
  <si>
    <t>1503</t>
  </si>
  <si>
    <t>Beach Haven borough, Ocean County</t>
  </si>
  <si>
    <t>Beach Haven</t>
  </si>
  <si>
    <t>1504</t>
  </si>
  <si>
    <t>Beachwood borough, Ocean County</t>
  </si>
  <si>
    <t>Beachwood</t>
  </si>
  <si>
    <t>1801</t>
  </si>
  <si>
    <t>Bedminster township, Somerset County</t>
  </si>
  <si>
    <t>Somerset</t>
  </si>
  <si>
    <t>Bedminster Twp</t>
  </si>
  <si>
    <t>0701</t>
  </si>
  <si>
    <t>Belleville township, Essex County</t>
  </si>
  <si>
    <t>Essex</t>
  </si>
  <si>
    <t>Belleville Twp</t>
  </si>
  <si>
    <t>0404</t>
  </si>
  <si>
    <t>Bellmawr borough, Camden County</t>
  </si>
  <si>
    <t>Bellmawr</t>
  </si>
  <si>
    <t>1306</t>
  </si>
  <si>
    <t>Belmar borough, Monmouth County</t>
  </si>
  <si>
    <t>Belmar</t>
  </si>
  <si>
    <t>2103</t>
  </si>
  <si>
    <t>Belvidere town, Warren County</t>
  </si>
  <si>
    <t>Belvidere</t>
  </si>
  <si>
    <t>0203</t>
  </si>
  <si>
    <t>Bergenfield borough, Bergen County</t>
  </si>
  <si>
    <t>Bergenfield</t>
  </si>
  <si>
    <t>2001</t>
  </si>
  <si>
    <t>Berkeley Heights township, Union County</t>
  </si>
  <si>
    <t>Union</t>
  </si>
  <si>
    <t>Berkeley Heights Twp</t>
  </si>
  <si>
    <t>1505</t>
  </si>
  <si>
    <t>Berkeley township, Ocean County</t>
  </si>
  <si>
    <t>Berkeley Twp</t>
  </si>
  <si>
    <t>0405</t>
  </si>
  <si>
    <t>Berlin borough, Camden County</t>
  </si>
  <si>
    <t>Berlin</t>
  </si>
  <si>
    <t>0406</t>
  </si>
  <si>
    <t>Berlin township, Camden County</t>
  </si>
  <si>
    <t>Berlin Twp</t>
  </si>
  <si>
    <t>1802</t>
  </si>
  <si>
    <t>Bernards township, Somerset County</t>
  </si>
  <si>
    <t>Bernards Twp</t>
  </si>
  <si>
    <t>1803</t>
  </si>
  <si>
    <t>Bernardsville borough, Somerset County</t>
  </si>
  <si>
    <t>Bernardsville</t>
  </si>
  <si>
    <t>1002</t>
  </si>
  <si>
    <t>Bethlehem township, Hunterdon County</t>
  </si>
  <si>
    <t>Bethlehem Twp</t>
  </si>
  <si>
    <t>0302</t>
  </si>
  <si>
    <t>Beverly city, Burlington County</t>
  </si>
  <si>
    <t>Beverly</t>
  </si>
  <si>
    <t>2104</t>
  </si>
  <si>
    <t>Blairstown township, Warren County</t>
  </si>
  <si>
    <t>Blairstown Twp</t>
  </si>
  <si>
    <t>0702</t>
  </si>
  <si>
    <t>Bloomfield township, Essex County</t>
  </si>
  <si>
    <t>Bloomfield Twp</t>
  </si>
  <si>
    <t>1601</t>
  </si>
  <si>
    <t>Bloomingdale borough, Passaic County</t>
  </si>
  <si>
    <t>Passaic</t>
  </si>
  <si>
    <t>Bloomingdale</t>
  </si>
  <si>
    <t>1003</t>
  </si>
  <si>
    <t>Bloomsbury borough, Hunterdon County</t>
  </si>
  <si>
    <t>Bloomsbury</t>
  </si>
  <si>
    <t>0204</t>
  </si>
  <si>
    <t>Bogota borough, Bergen County</t>
  </si>
  <si>
    <t>Bogota</t>
  </si>
  <si>
    <t>1401</t>
  </si>
  <si>
    <t>Boonton town, Morris County</t>
  </si>
  <si>
    <t>Morris</t>
  </si>
  <si>
    <t>Boonton</t>
  </si>
  <si>
    <t>1402</t>
  </si>
  <si>
    <t>Boonton township, Morris County</t>
  </si>
  <si>
    <t>Boonton Twp</t>
  </si>
  <si>
    <t>0303</t>
  </si>
  <si>
    <t>Bordentown city, Burlington County</t>
  </si>
  <si>
    <t>Bordentown</t>
  </si>
  <si>
    <t>0304</t>
  </si>
  <si>
    <t>Bordentown township, Burlington County</t>
  </si>
  <si>
    <t>Bordentown Twp</t>
  </si>
  <si>
    <t>1804</t>
  </si>
  <si>
    <t>Bound Brook borough, Somerset County</t>
  </si>
  <si>
    <t>Bound Brook</t>
  </si>
  <si>
    <t>1307</t>
  </si>
  <si>
    <t>Bradley Beach borough, Monmouth County</t>
  </si>
  <si>
    <t>Bradley Beach</t>
  </si>
  <si>
    <t>1805</t>
  </si>
  <si>
    <t>Branchburg township, Somerset County</t>
  </si>
  <si>
    <t>Branchburg Twp</t>
  </si>
  <si>
    <t>1903</t>
  </si>
  <si>
    <t>Branchville borough, Sussex County</t>
  </si>
  <si>
    <t>Branchville</t>
  </si>
  <si>
    <t>1506</t>
  </si>
  <si>
    <t>Brick township, Ocean County</t>
  </si>
  <si>
    <t>Brick Twp</t>
  </si>
  <si>
    <t>0601</t>
  </si>
  <si>
    <t>Bridgeton city, Cumberland County</t>
  </si>
  <si>
    <t>Cumberland</t>
  </si>
  <si>
    <t>Bridgeton</t>
  </si>
  <si>
    <t>1806</t>
  </si>
  <si>
    <t>Bridgewater township, Somerset County</t>
  </si>
  <si>
    <t>Bridgewater Twp</t>
  </si>
  <si>
    <t>1308</t>
  </si>
  <si>
    <t>Brielle borough, Monmouth County</t>
  </si>
  <si>
    <t>Brielle</t>
  </si>
  <si>
    <t>0103</t>
  </si>
  <si>
    <t>Brigantine city, Atlantic County</t>
  </si>
  <si>
    <t>Brigantine</t>
  </si>
  <si>
    <t>0407</t>
  </si>
  <si>
    <t>Brooklawn borough, Camden County</t>
  </si>
  <si>
    <t>Brooklawn</t>
  </si>
  <si>
    <t>0104</t>
  </si>
  <si>
    <t>Buena borough, Atlantic County</t>
  </si>
  <si>
    <t>Buena</t>
  </si>
  <si>
    <t>0105</t>
  </si>
  <si>
    <t>Buena Vista township, Atlantic County</t>
  </si>
  <si>
    <t>Buena Vista Twp</t>
  </si>
  <si>
    <t>0305</t>
  </si>
  <si>
    <t>Burlington city, Burlington County</t>
  </si>
  <si>
    <t>0306</t>
  </si>
  <si>
    <t>Burlington township, Burlington County</t>
  </si>
  <si>
    <t>Burlington Twp</t>
  </si>
  <si>
    <t>1403</t>
  </si>
  <si>
    <t>Butler borough, Morris County</t>
  </si>
  <si>
    <t>Butler</t>
  </si>
  <si>
    <t>1904</t>
  </si>
  <si>
    <t>Byram township, Sussex County</t>
  </si>
  <si>
    <t>Byram Twp</t>
  </si>
  <si>
    <t>0703</t>
  </si>
  <si>
    <t>Caldwell borough, Essex County</t>
  </si>
  <si>
    <t>Caldwell</t>
  </si>
  <si>
    <t>1004</t>
  </si>
  <si>
    <t>Califon borough, Hunterdon County</t>
  </si>
  <si>
    <t>Califon</t>
  </si>
  <si>
    <t>0408</t>
  </si>
  <si>
    <t>Camden city, Camden County</t>
  </si>
  <si>
    <t>0502</t>
  </si>
  <si>
    <t>Cape May city, Cape May County</t>
  </si>
  <si>
    <t>0503</t>
  </si>
  <si>
    <t>Cape May Point borough, Cape May County</t>
  </si>
  <si>
    <t>Cape May Point</t>
  </si>
  <si>
    <t>0205</t>
  </si>
  <si>
    <t>Carlstadt borough, Bergen County</t>
  </si>
  <si>
    <t>Carlstadt</t>
  </si>
  <si>
    <t>1713</t>
  </si>
  <si>
    <t>Carneys Point township, Salem County</t>
  </si>
  <si>
    <t>Carneys Point Twp</t>
  </si>
  <si>
    <t>1201</t>
  </si>
  <si>
    <t>Carteret borough, Middlesex County</t>
  </si>
  <si>
    <t>Middlesex</t>
  </si>
  <si>
    <t>Carteret</t>
  </si>
  <si>
    <t>0704</t>
  </si>
  <si>
    <t>Cedar Grove township, Essex County</t>
  </si>
  <si>
    <t>Cedar Grove Twp</t>
  </si>
  <si>
    <t>1404</t>
  </si>
  <si>
    <t>Chatham borough, Morris County</t>
  </si>
  <si>
    <t>Chatham</t>
  </si>
  <si>
    <t>1405</t>
  </si>
  <si>
    <t>Chatham township, Morris County</t>
  </si>
  <si>
    <t>Chatham Twp</t>
  </si>
  <si>
    <t>0409</t>
  </si>
  <si>
    <t>Cherry Hill township, Camden County</t>
  </si>
  <si>
    <t>Cherry Hill Twp</t>
  </si>
  <si>
    <t>0410</t>
  </si>
  <si>
    <t>Chesilhurst borough, Camden County</t>
  </si>
  <si>
    <t>Chesilhurst</t>
  </si>
  <si>
    <t>1406</t>
  </si>
  <si>
    <t>Chester borough, Morris County</t>
  </si>
  <si>
    <t>Chester</t>
  </si>
  <si>
    <t>1407</t>
  </si>
  <si>
    <t>Chester township, Morris County</t>
  </si>
  <si>
    <t>Chester Twp</t>
  </si>
  <si>
    <t>0307</t>
  </si>
  <si>
    <t>Chesterfield township, Burlington County</t>
  </si>
  <si>
    <t>Chesterfield Twp</t>
  </si>
  <si>
    <t>0308</t>
  </si>
  <si>
    <t>Cinnaminson township, Burlington County</t>
  </si>
  <si>
    <t>Cinnaminson Twp</t>
  </si>
  <si>
    <t>2002</t>
  </si>
  <si>
    <t>Clark township, Union County</t>
  </si>
  <si>
    <t>0717</t>
  </si>
  <si>
    <t>City of Orange Twp</t>
  </si>
  <si>
    <t>0801</t>
  </si>
  <si>
    <t>Clayton borough, Gloucester County</t>
  </si>
  <si>
    <t>Gloucester</t>
  </si>
  <si>
    <t>Clark Twp</t>
  </si>
  <si>
    <t>0411</t>
  </si>
  <si>
    <t>Clementon borough, Camden County</t>
  </si>
  <si>
    <t>Clayton</t>
  </si>
  <si>
    <t>0206</t>
  </si>
  <si>
    <t>Cliffside Park borough, Bergen County</t>
  </si>
  <si>
    <t>Clementon</t>
  </si>
  <si>
    <t>1602</t>
  </si>
  <si>
    <t>Clifton city, Passaic County</t>
  </si>
  <si>
    <t>Cliffside Park</t>
  </si>
  <si>
    <t>1005</t>
  </si>
  <si>
    <t>Clinton town, Hunterdon County</t>
  </si>
  <si>
    <t>Clifton</t>
  </si>
  <si>
    <t>1006</t>
  </si>
  <si>
    <t>Clinton township, Hunterdon County</t>
  </si>
  <si>
    <t>Clinton</t>
  </si>
  <si>
    <t>0207</t>
  </si>
  <si>
    <t>Closter borough, Bergen County</t>
  </si>
  <si>
    <t>Clinton Twp</t>
  </si>
  <si>
    <t>0412</t>
  </si>
  <si>
    <t>Collingswood borough, Camden County</t>
  </si>
  <si>
    <t>Closter</t>
  </si>
  <si>
    <t>1309</t>
  </si>
  <si>
    <t>Colts Neck township, Monmouth County</t>
  </si>
  <si>
    <t>Collingswood</t>
  </si>
  <si>
    <t>0602</t>
  </si>
  <si>
    <t>Commercial township, Cumberland County</t>
  </si>
  <si>
    <t>Colts Neck Twp</t>
  </si>
  <si>
    <t>0106</t>
  </si>
  <si>
    <t>Corbin City city, Atlantic County</t>
  </si>
  <si>
    <t>Commercial Twp</t>
  </si>
  <si>
    <t>1202</t>
  </si>
  <si>
    <t>Cranbury township, Middlesex County</t>
  </si>
  <si>
    <t>Corbin City</t>
  </si>
  <si>
    <t>2003</t>
  </si>
  <si>
    <t>Cranford township, Union County</t>
  </si>
  <si>
    <t>Cranbury Twp</t>
  </si>
  <si>
    <t>0208</t>
  </si>
  <si>
    <t>Cresskill borough, Bergen County</t>
  </si>
  <si>
    <t>Cranford Twp</t>
  </si>
  <si>
    <t>1310</t>
  </si>
  <si>
    <t>Deal borough, Monmouth County</t>
  </si>
  <si>
    <t>Cresskill</t>
  </si>
  <si>
    <t>0603</t>
  </si>
  <si>
    <t>Deerfield township, Cumberland County</t>
  </si>
  <si>
    <t>Deal</t>
  </si>
  <si>
    <t>0309</t>
  </si>
  <si>
    <t>Delanco township, Burlington County</t>
  </si>
  <si>
    <t>Deerfield Twp</t>
  </si>
  <si>
    <t>1007</t>
  </si>
  <si>
    <t>Delaware township, Hunterdon County</t>
  </si>
  <si>
    <t>Delanco Twp</t>
  </si>
  <si>
    <t>0310</t>
  </si>
  <si>
    <t>Delran township, Burlington County</t>
  </si>
  <si>
    <t>Delaware Twp</t>
  </si>
  <si>
    <t>0209</t>
  </si>
  <si>
    <t>Demarest borough, Bergen County</t>
  </si>
  <si>
    <t>Delran Twp</t>
  </si>
  <si>
    <t>0504</t>
  </si>
  <si>
    <t>Dennis township, Cape May County</t>
  </si>
  <si>
    <t>Demarest</t>
  </si>
  <si>
    <t>1408</t>
  </si>
  <si>
    <t>Denville township, Morris County</t>
  </si>
  <si>
    <t>Dennis Twp</t>
  </si>
  <si>
    <t>0802</t>
  </si>
  <si>
    <t>Deptford township, Gloucester County</t>
  </si>
  <si>
    <t>Denville Twp</t>
  </si>
  <si>
    <t>1409</t>
  </si>
  <si>
    <t>Dover town, Morris County</t>
  </si>
  <si>
    <t>Deptford Twp</t>
  </si>
  <si>
    <t>0604</t>
  </si>
  <si>
    <t>Downe township, Cumberland County</t>
  </si>
  <si>
    <t>Dover</t>
  </si>
  <si>
    <t>0210</t>
  </si>
  <si>
    <t>Dumont borough, Bergen County</t>
  </si>
  <si>
    <t>Downe Twp</t>
  </si>
  <si>
    <t>1203</t>
  </si>
  <si>
    <t>Dunellen borough, Middlesex County</t>
  </si>
  <si>
    <t>Dumont</t>
  </si>
  <si>
    <t>1508</t>
  </si>
  <si>
    <t>Eagleswood township, Ocean County</t>
  </si>
  <si>
    <t>Dunellen</t>
  </si>
  <si>
    <t>1008</t>
  </si>
  <si>
    <t>East Amwell township, Hunterdon County</t>
  </si>
  <si>
    <t>Eagleswood Twp</t>
  </si>
  <si>
    <t>1204</t>
  </si>
  <si>
    <t>East Brunswick township, Middlesex County</t>
  </si>
  <si>
    <t>East Amwell Twp</t>
  </si>
  <si>
    <t>0803</t>
  </si>
  <si>
    <t>East Greenwich township, Gloucester County</t>
  </si>
  <si>
    <t>East Brunswick Twp</t>
  </si>
  <si>
    <t>1410</t>
  </si>
  <si>
    <t>East Hanover township, Morris County</t>
  </si>
  <si>
    <t>East Greenwich Twp</t>
  </si>
  <si>
    <t>0902</t>
  </si>
  <si>
    <t>East Newark borough, Hudson County</t>
  </si>
  <si>
    <t>East Hanover Twp</t>
  </si>
  <si>
    <t>0705</t>
  </si>
  <si>
    <t>East Orange city, Essex County</t>
  </si>
  <si>
    <t>East Newark</t>
  </si>
  <si>
    <t>0212</t>
  </si>
  <si>
    <t>East Rutherford borough, Bergen County</t>
  </si>
  <si>
    <t>East Orange</t>
  </si>
  <si>
    <t>1101</t>
  </si>
  <si>
    <t>East Windsor township, Mercer County</t>
  </si>
  <si>
    <t>Mercer</t>
  </si>
  <si>
    <t>East Rutherford</t>
  </si>
  <si>
    <t>0311</t>
  </si>
  <si>
    <t>Eastampton township, Burlington County</t>
  </si>
  <si>
    <t>East Windsor Twp</t>
  </si>
  <si>
    <t>1311</t>
  </si>
  <si>
    <t>Eatontown borough, Monmouth County</t>
  </si>
  <si>
    <t>Eastampton Twp</t>
  </si>
  <si>
    <t>0213</t>
  </si>
  <si>
    <t>Edgewater borough, Bergen County</t>
  </si>
  <si>
    <t>Eatontown</t>
  </si>
  <si>
    <t>0312</t>
  </si>
  <si>
    <t>Edgewater Park township, Burlington County</t>
  </si>
  <si>
    <t>Edgewater</t>
  </si>
  <si>
    <t>1205</t>
  </si>
  <si>
    <t>Edison township, Middlesex County</t>
  </si>
  <si>
    <t>Edgewater Park Twp</t>
  </si>
  <si>
    <t>0107</t>
  </si>
  <si>
    <t>Egg Harbor City city, Atlantic County</t>
  </si>
  <si>
    <t>Edison Twp</t>
  </si>
  <si>
    <t>0108</t>
  </si>
  <si>
    <t>Egg Harbor township, Atlantic County</t>
  </si>
  <si>
    <t>Egg Harbor City</t>
  </si>
  <si>
    <t>2004</t>
  </si>
  <si>
    <t>Elizabeth city, Union County</t>
  </si>
  <si>
    <t>Egg Harbor Twp</t>
  </si>
  <si>
    <t>0804</t>
  </si>
  <si>
    <t>Elk township, Gloucester County</t>
  </si>
  <si>
    <t>Elizabeth</t>
  </si>
  <si>
    <t>1702</t>
  </si>
  <si>
    <t>Elmer borough, Salem County</t>
  </si>
  <si>
    <t>Elk Twp</t>
  </si>
  <si>
    <t>0211</t>
  </si>
  <si>
    <t>Elmwood Park borough, Bergen County</t>
  </si>
  <si>
    <t>Elmer</t>
  </si>
  <si>
    <t>1703</t>
  </si>
  <si>
    <t>Elsinboro township, Salem County</t>
  </si>
  <si>
    <t>Elmwood Park</t>
  </si>
  <si>
    <t>0214</t>
  </si>
  <si>
    <t>Emerson borough, Bergen County</t>
  </si>
  <si>
    <t>Elsinboro Twp</t>
  </si>
  <si>
    <t>0215</t>
  </si>
  <si>
    <t>Englewood city, Bergen County</t>
  </si>
  <si>
    <t>Emerson</t>
  </si>
  <si>
    <t>0216</t>
  </si>
  <si>
    <t>Englewood Cliffs borough, Bergen County</t>
  </si>
  <si>
    <t>Englewood</t>
  </si>
  <si>
    <t>1312</t>
  </si>
  <si>
    <t>Englishtown borough, Monmouth County</t>
  </si>
  <si>
    <t>Englewood Cliffs</t>
  </si>
  <si>
    <t>0706</t>
  </si>
  <si>
    <t>Essex Fells borough, Essex County</t>
  </si>
  <si>
    <t>Englishtown</t>
  </si>
  <si>
    <t>0109</t>
  </si>
  <si>
    <t>Estell Manor city, Atlantic County</t>
  </si>
  <si>
    <t>Essex Fells</t>
  </si>
  <si>
    <t>0313</t>
  </si>
  <si>
    <t>Evesham township, Burlington County</t>
  </si>
  <si>
    <t>Estell Manor</t>
  </si>
  <si>
    <t>1102</t>
  </si>
  <si>
    <t>Ewing township, Mercer County</t>
  </si>
  <si>
    <t>Evesham Twp</t>
  </si>
  <si>
    <t>1313</t>
  </si>
  <si>
    <t>Fair Haven borough, Monmouth County</t>
  </si>
  <si>
    <t>Ewing Twp</t>
  </si>
  <si>
    <t>0217</t>
  </si>
  <si>
    <t>Fair Lawn borough, Bergen County</t>
  </si>
  <si>
    <t>Fair Haven</t>
  </si>
  <si>
    <t>0605</t>
  </si>
  <si>
    <t>Fairfield township, Cumberland County</t>
  </si>
  <si>
    <t>Fair Lawn</t>
  </si>
  <si>
    <t>0707</t>
  </si>
  <si>
    <t>Fairfield township, Essex County</t>
  </si>
  <si>
    <t>Fairfield Twp</t>
  </si>
  <si>
    <t>0218</t>
  </si>
  <si>
    <t>Fairview borough, Bergen County</t>
  </si>
  <si>
    <t>2005</t>
  </si>
  <si>
    <t>Fanwood borough, Union County</t>
  </si>
  <si>
    <t>Fairview</t>
  </si>
  <si>
    <t>1807</t>
  </si>
  <si>
    <t>Far Hills borough, Somerset County</t>
  </si>
  <si>
    <t>Fanwood</t>
  </si>
  <si>
    <t>1314</t>
  </si>
  <si>
    <t>Farmingdale borough, Monmouth County</t>
  </si>
  <si>
    <t>Far Hills</t>
  </si>
  <si>
    <t>0314</t>
  </si>
  <si>
    <t>Fieldsboro borough, Burlington County</t>
  </si>
  <si>
    <t>Farmingdale</t>
  </si>
  <si>
    <t>1009</t>
  </si>
  <si>
    <t>Flemington borough, Hunterdon County</t>
  </si>
  <si>
    <t>Fieldsboro</t>
  </si>
  <si>
    <t>0315</t>
  </si>
  <si>
    <t>Florence township, Burlington County</t>
  </si>
  <si>
    <t>Flemington</t>
  </si>
  <si>
    <t>1411</t>
  </si>
  <si>
    <t>Florham Park borough, Morris County</t>
  </si>
  <si>
    <t>Florence Twp</t>
  </si>
  <si>
    <t>0110</t>
  </si>
  <si>
    <t>Folsom borough, Atlantic County</t>
  </si>
  <si>
    <t>Florham Park</t>
  </si>
  <si>
    <t>0219</t>
  </si>
  <si>
    <t>Fort Lee borough, Bergen County</t>
  </si>
  <si>
    <t>Folsom</t>
  </si>
  <si>
    <t>1905</t>
  </si>
  <si>
    <t>Frankford township, Sussex County</t>
  </si>
  <si>
    <t>Fort Lee</t>
  </si>
  <si>
    <t>1906</t>
  </si>
  <si>
    <t>Franklin borough, Sussex County</t>
  </si>
  <si>
    <t>Frankford Twp</t>
  </si>
  <si>
    <t>0220</t>
  </si>
  <si>
    <t>Franklin Lakes borough, Bergen County</t>
  </si>
  <si>
    <t>Franklin</t>
  </si>
  <si>
    <t>0805</t>
  </si>
  <si>
    <t>Franklin township, Gloucester County</t>
  </si>
  <si>
    <t>Franklin Lakes</t>
  </si>
  <si>
    <t>1010</t>
  </si>
  <si>
    <t>Franklin township, Hunterdon County</t>
  </si>
  <si>
    <t>Franklin Twp</t>
  </si>
  <si>
    <t>1808</t>
  </si>
  <si>
    <t>Franklin township, Somerset County</t>
  </si>
  <si>
    <t>2105</t>
  </si>
  <si>
    <t>Franklin township, Warren County</t>
  </si>
  <si>
    <t>1907</t>
  </si>
  <si>
    <t>Fredon township, Sussex County</t>
  </si>
  <si>
    <t>1315</t>
  </si>
  <si>
    <t>Freehold borough, Monmouth County</t>
  </si>
  <si>
    <t>Fredon Twp</t>
  </si>
  <si>
    <t>1316</t>
  </si>
  <si>
    <t>Freehold township, Monmouth County</t>
  </si>
  <si>
    <t>Freehold</t>
  </si>
  <si>
    <t>2106</t>
  </si>
  <si>
    <t>Frelinghuysen township, Warren County</t>
  </si>
  <si>
    <t>Freehold Twp</t>
  </si>
  <si>
    <t>1011</t>
  </si>
  <si>
    <t>Frenchtown borough, Hunterdon County</t>
  </si>
  <si>
    <t>Frelinghuysen Twp</t>
  </si>
  <si>
    <t>0111</t>
  </si>
  <si>
    <t>Galloway township, Atlantic County</t>
  </si>
  <si>
    <t>Frenchtown</t>
  </si>
  <si>
    <t>0221</t>
  </si>
  <si>
    <t>Garfield city, Bergen County</t>
  </si>
  <si>
    <t>Galloway Twp</t>
  </si>
  <si>
    <t>2006</t>
  </si>
  <si>
    <t>Garwood borough, Union County</t>
  </si>
  <si>
    <t>Garfield</t>
  </si>
  <si>
    <t>0413</t>
  </si>
  <si>
    <t>Gibbsboro borough, Camden County</t>
  </si>
  <si>
    <t>Garwood</t>
  </si>
  <si>
    <t>0806</t>
  </si>
  <si>
    <t>Glassboro borough, Gloucester County</t>
  </si>
  <si>
    <t>Gibbsboro</t>
  </si>
  <si>
    <t>1012</t>
  </si>
  <si>
    <t>Glen Gardner borough, Hunterdon County</t>
  </si>
  <si>
    <t>Glassboro</t>
  </si>
  <si>
    <t>0708</t>
  </si>
  <si>
    <t>Glen Ridge borough, Essex County</t>
  </si>
  <si>
    <t>Glen Gardner</t>
  </si>
  <si>
    <t>0222</t>
  </si>
  <si>
    <t>Glen Rock borough, Bergen County</t>
  </si>
  <si>
    <t>Glen Ridge</t>
  </si>
  <si>
    <t>0414</t>
  </si>
  <si>
    <t>Gloucester City city, Camden County</t>
  </si>
  <si>
    <t>Glen Rock</t>
  </si>
  <si>
    <t>0415</t>
  </si>
  <si>
    <t>Gloucester township, Camden County</t>
  </si>
  <si>
    <t>Gloucester City</t>
  </si>
  <si>
    <t>1809</t>
  </si>
  <si>
    <t>Green Brook township, Somerset County</t>
  </si>
  <si>
    <t>Gloucester Twp</t>
  </si>
  <si>
    <t>1908</t>
  </si>
  <si>
    <t>Green township, Sussex County</t>
  </si>
  <si>
    <t>Green Brook Twp</t>
  </si>
  <si>
    <t>0606</t>
  </si>
  <si>
    <t>Greenwich township, Cumberland County</t>
  </si>
  <si>
    <t>Green Twp</t>
  </si>
  <si>
    <t>0807</t>
  </si>
  <si>
    <t>Greenwich township, Gloucester County</t>
  </si>
  <si>
    <t>Greenwich Twp</t>
  </si>
  <si>
    <t>2107</t>
  </si>
  <si>
    <t>Greenwich township, Warren County</t>
  </si>
  <si>
    <t>0903</t>
  </si>
  <si>
    <t>Guttenberg town, Hudson County</t>
  </si>
  <si>
    <t>0223</t>
  </si>
  <si>
    <t>Hackensack city, Bergen County</t>
  </si>
  <si>
    <t>Guttenberg</t>
  </si>
  <si>
    <t>2108</t>
  </si>
  <si>
    <t>Hackettstown town, Warren County</t>
  </si>
  <si>
    <t>Hackensack</t>
  </si>
  <si>
    <t>0418</t>
  </si>
  <si>
    <t>Haddon Heights borough, Camden County</t>
  </si>
  <si>
    <t>Hackettstown</t>
  </si>
  <si>
    <t>0416</t>
  </si>
  <si>
    <t>Haddon township, Camden County</t>
  </si>
  <si>
    <t>Haddon Heights</t>
  </si>
  <si>
    <t>0417</t>
  </si>
  <si>
    <t>Haddonfield borough, Camden County</t>
  </si>
  <si>
    <t>Haddon Twp</t>
  </si>
  <si>
    <t>0316</t>
  </si>
  <si>
    <t>Hainesport township, Burlington County</t>
  </si>
  <si>
    <t>Haddonfield</t>
  </si>
  <si>
    <t>1603</t>
  </si>
  <si>
    <t>Haledon borough, Passaic County</t>
  </si>
  <si>
    <t>Hainesport Twp</t>
  </si>
  <si>
    <t>1909</t>
  </si>
  <si>
    <t>Hamburg borough, Sussex County</t>
  </si>
  <si>
    <t>Haledon</t>
  </si>
  <si>
    <t>0112</t>
  </si>
  <si>
    <t>Hamilton township, Atlantic County</t>
  </si>
  <si>
    <t>Hamburg</t>
  </si>
  <si>
    <t>1103</t>
  </si>
  <si>
    <t>Hamilton township, Mercer County</t>
  </si>
  <si>
    <t>Hamilton Twp</t>
  </si>
  <si>
    <t>0113</t>
  </si>
  <si>
    <t>Hammonton town, Atlantic County</t>
  </si>
  <si>
    <t>1013</t>
  </si>
  <si>
    <t>Hampton borough, Hunterdon County</t>
  </si>
  <si>
    <t>Hammonton</t>
  </si>
  <si>
    <t>1910</t>
  </si>
  <si>
    <t>Hampton township, Sussex County</t>
  </si>
  <si>
    <t>Hampton</t>
  </si>
  <si>
    <t>1412</t>
  </si>
  <si>
    <t>Hanover township, Morris County</t>
  </si>
  <si>
    <t>Hampton Twp</t>
  </si>
  <si>
    <t>1413</t>
  </si>
  <si>
    <t>Harding township, Morris County</t>
  </si>
  <si>
    <t>Hanover Twp</t>
  </si>
  <si>
    <t>2109</t>
  </si>
  <si>
    <t>Hardwick township, Warren County</t>
  </si>
  <si>
    <t>Harding Twp</t>
  </si>
  <si>
    <t>1911</t>
  </si>
  <si>
    <t>Hardyston township, Sussex County</t>
  </si>
  <si>
    <t>Hardwick Twp</t>
  </si>
  <si>
    <t>2110</t>
  </si>
  <si>
    <t>Harmony township, Warren County</t>
  </si>
  <si>
    <t>Hardyston Twp</t>
  </si>
  <si>
    <t>0224</t>
  </si>
  <si>
    <t>Harrington Park borough, Bergen County</t>
  </si>
  <si>
    <t>Harmony Twp</t>
  </si>
  <si>
    <t>0904</t>
  </si>
  <si>
    <t>Harrison town, Hudson County</t>
  </si>
  <si>
    <t>Harrington Park</t>
  </si>
  <si>
    <t>0808</t>
  </si>
  <si>
    <t>Harrison township, Gloucester County</t>
  </si>
  <si>
    <t>Harrison</t>
  </si>
  <si>
    <t>1509</t>
  </si>
  <si>
    <t>Harvey Cedars borough, Ocean County</t>
  </si>
  <si>
    <t>Harrison Twp</t>
  </si>
  <si>
    <t>0225</t>
  </si>
  <si>
    <t>Hasbrouck Heights borough, Bergen County</t>
  </si>
  <si>
    <t>Harvey Cedars</t>
  </si>
  <si>
    <t>0226</t>
  </si>
  <si>
    <t>Haworth borough, Bergen County</t>
  </si>
  <si>
    <t>Hasbrouck Heights</t>
  </si>
  <si>
    <t>1604</t>
  </si>
  <si>
    <t>Hawthorne borough, Passaic County</t>
  </si>
  <si>
    <t>Haworth</t>
  </si>
  <si>
    <t>1339</t>
  </si>
  <si>
    <t>Hazlet township, Monmouth County</t>
  </si>
  <si>
    <t>Hawthorne</t>
  </si>
  <si>
    <t>1206</t>
  </si>
  <si>
    <t>Helmetta borough, Middlesex County</t>
  </si>
  <si>
    <t>Hazlet Twp</t>
  </si>
  <si>
    <t>1014</t>
  </si>
  <si>
    <t>High Bridge borough, Hunterdon County</t>
  </si>
  <si>
    <t>Helmetta</t>
  </si>
  <si>
    <t>1207</t>
  </si>
  <si>
    <t>Highland Park borough, Middlesex County</t>
  </si>
  <si>
    <t>High Bridge</t>
  </si>
  <si>
    <t>1317</t>
  </si>
  <si>
    <t>Highlands borough, Monmouth County</t>
  </si>
  <si>
    <t>Highland Park</t>
  </si>
  <si>
    <t>1104</t>
  </si>
  <si>
    <t>Hightstown borough, Mercer County</t>
  </si>
  <si>
    <t>Highlands</t>
  </si>
  <si>
    <t>1810</t>
  </si>
  <si>
    <t>Hillsborough township, Somerset County</t>
  </si>
  <si>
    <t>Hightstown</t>
  </si>
  <si>
    <t>0227</t>
  </si>
  <si>
    <t>Hillsdale borough, Bergen County</t>
  </si>
  <si>
    <t>Hillsborough Twp</t>
  </si>
  <si>
    <t>2007</t>
  </si>
  <si>
    <t>Hillside township, Union County</t>
  </si>
  <si>
    <t>Hillsdale</t>
  </si>
  <si>
    <t>0419</t>
  </si>
  <si>
    <t>Hi-Nella borough, Camden County</t>
  </si>
  <si>
    <t>Hillside Twp</t>
  </si>
  <si>
    <t>0905</t>
  </si>
  <si>
    <t>Hoboken city, Hudson County</t>
  </si>
  <si>
    <t>Hi-Nella</t>
  </si>
  <si>
    <t>0228</t>
  </si>
  <si>
    <t>Ho-Ho-Kus borough, Bergen County</t>
  </si>
  <si>
    <t>Hoboken</t>
  </si>
  <si>
    <t>1015</t>
  </si>
  <si>
    <t>Holland township, Hunterdon County</t>
  </si>
  <si>
    <t>Ho-Ho-Kus</t>
  </si>
  <si>
    <t>1318</t>
  </si>
  <si>
    <t>Holmdel township, Monmouth County</t>
  </si>
  <si>
    <t>Holland Twp</t>
  </si>
  <si>
    <t>1912</t>
  </si>
  <si>
    <t>Hopatcong borough, Sussex County</t>
  </si>
  <si>
    <t>Holmdel Twp</t>
  </si>
  <si>
    <t>2111</t>
  </si>
  <si>
    <t>Hope township, Warren County</t>
  </si>
  <si>
    <t>Hopatcong</t>
  </si>
  <si>
    <t>1105</t>
  </si>
  <si>
    <t>Hopewell borough, Mercer County</t>
  </si>
  <si>
    <t>Hope Twp</t>
  </si>
  <si>
    <t>0607</t>
  </si>
  <si>
    <t>Hopewell township, Cumberland County</t>
  </si>
  <si>
    <t>Hopewell</t>
  </si>
  <si>
    <t>1106</t>
  </si>
  <si>
    <t>Hopewell township, Mercer County</t>
  </si>
  <si>
    <t>Hopewell Twp</t>
  </si>
  <si>
    <t>1319</t>
  </si>
  <si>
    <t>Howell township, Monmouth County</t>
  </si>
  <si>
    <t>2112</t>
  </si>
  <si>
    <t>Independence township, Warren County</t>
  </si>
  <si>
    <t>Howell Twp</t>
  </si>
  <si>
    <t>1320</t>
  </si>
  <si>
    <t>Interlaken borough, Monmouth County</t>
  </si>
  <si>
    <t>Independence Twp</t>
  </si>
  <si>
    <t>0709</t>
  </si>
  <si>
    <t>Irvington township, Essex County</t>
  </si>
  <si>
    <t>Interlaken</t>
  </si>
  <si>
    <t>1510</t>
  </si>
  <si>
    <t>Island Heights borough, Ocean County</t>
  </si>
  <si>
    <t>Irvington Twp</t>
  </si>
  <si>
    <t>1511</t>
  </si>
  <si>
    <t>Jackson township, Ocean County</t>
  </si>
  <si>
    <t>Island Heights</t>
  </si>
  <si>
    <t>1208</t>
  </si>
  <si>
    <t>Jamesburg borough, Middlesex County</t>
  </si>
  <si>
    <t>Jackson Twp</t>
  </si>
  <si>
    <t>1414</t>
  </si>
  <si>
    <t>Jefferson township, Morris County</t>
  </si>
  <si>
    <t>Jamesburg</t>
  </si>
  <si>
    <t>0906</t>
  </si>
  <si>
    <t>Jersey City city, Hudson County</t>
  </si>
  <si>
    <t>Jefferson Twp</t>
  </si>
  <si>
    <t>1321</t>
  </si>
  <si>
    <t>Keansburg borough, Monmouth County</t>
  </si>
  <si>
    <t>Jersey City</t>
  </si>
  <si>
    <t>0907</t>
  </si>
  <si>
    <t>Kearny town, Hudson County</t>
  </si>
  <si>
    <t>Keansburg</t>
  </si>
  <si>
    <t>2008</t>
  </si>
  <si>
    <t>Kenilworth borough, Union County</t>
  </si>
  <si>
    <t>Kearny</t>
  </si>
  <si>
    <t>1322</t>
  </si>
  <si>
    <t>Keyport borough, Monmouth County</t>
  </si>
  <si>
    <t>Kenilworth</t>
  </si>
  <si>
    <t>1016</t>
  </si>
  <si>
    <t>Kingwood township, Hunterdon County</t>
  </si>
  <si>
    <t>Keyport</t>
  </si>
  <si>
    <t>1415</t>
  </si>
  <si>
    <t>Kinnelon borough, Morris County</t>
  </si>
  <si>
    <t>Kingwood Twp</t>
  </si>
  <si>
    <t>2113</t>
  </si>
  <si>
    <t>Knowlton township, Warren County</t>
  </si>
  <si>
    <t>Kinnelon</t>
  </si>
  <si>
    <t>1512</t>
  </si>
  <si>
    <t>Lacey township, Ocean County</t>
  </si>
  <si>
    <t>Knowlton Twp</t>
  </si>
  <si>
    <t>1913</t>
  </si>
  <si>
    <t>Lafayette township, Sussex County</t>
  </si>
  <si>
    <t>Lacey Twp</t>
  </si>
  <si>
    <t>1347</t>
  </si>
  <si>
    <t>Lake Como borough, Monmouth County</t>
  </si>
  <si>
    <t>Lafayette Twp</t>
  </si>
  <si>
    <t>1513</t>
  </si>
  <si>
    <t>Lakehurst borough, Ocean County</t>
  </si>
  <si>
    <t>Lake Como</t>
  </si>
  <si>
    <t>1514</t>
  </si>
  <si>
    <t>Lakewood township, Ocean County</t>
  </si>
  <si>
    <t>Lakehurst</t>
  </si>
  <si>
    <t>1017</t>
  </si>
  <si>
    <t>Lambertville city, Hunterdon County</t>
  </si>
  <si>
    <t>Lakewood Twp</t>
  </si>
  <si>
    <t>0420</t>
  </si>
  <si>
    <t>Laurel Springs borough, Camden County</t>
  </si>
  <si>
    <t>Lambertville</t>
  </si>
  <si>
    <t>1515</t>
  </si>
  <si>
    <t>Lavallette borough, Ocean County</t>
  </si>
  <si>
    <t>Laurel Springs</t>
  </si>
  <si>
    <t>0421</t>
  </si>
  <si>
    <t>Lawnside borough, Camden County</t>
  </si>
  <si>
    <t>Lavallette</t>
  </si>
  <si>
    <t>0608</t>
  </si>
  <si>
    <t>Lawrence township, Cumberland County</t>
  </si>
  <si>
    <t>Lawnside</t>
  </si>
  <si>
    <t>1107</t>
  </si>
  <si>
    <t>Lawrence township, Mercer County</t>
  </si>
  <si>
    <t>Lawrence Twp</t>
  </si>
  <si>
    <t>1018</t>
  </si>
  <si>
    <t>Lebanon borough, Hunterdon County</t>
  </si>
  <si>
    <t>1019</t>
  </si>
  <si>
    <t>Lebanon township, Hunterdon County</t>
  </si>
  <si>
    <t>Lebanon</t>
  </si>
  <si>
    <t>0229</t>
  </si>
  <si>
    <t>Leonia borough, Bergen County</t>
  </si>
  <si>
    <t>Lebanon Twp</t>
  </si>
  <si>
    <t>2114</t>
  </si>
  <si>
    <t>Liberty township, Warren County</t>
  </si>
  <si>
    <t>Leonia</t>
  </si>
  <si>
    <t>1416</t>
  </si>
  <si>
    <t>Lincoln Park borough, Morris County</t>
  </si>
  <si>
    <t>Liberty Twp</t>
  </si>
  <si>
    <t>2009</t>
  </si>
  <si>
    <t>Linden city, Union County</t>
  </si>
  <si>
    <t>Lincoln Park</t>
  </si>
  <si>
    <t>0422</t>
  </si>
  <si>
    <t>Lindenwold borough, Camden County</t>
  </si>
  <si>
    <t>Linden</t>
  </si>
  <si>
    <t>0114</t>
  </si>
  <si>
    <t>Linwood city, Atlantic County</t>
  </si>
  <si>
    <t>Lindenwold</t>
  </si>
  <si>
    <t>1516</t>
  </si>
  <si>
    <t>Little Egg Harbor township, Ocean County</t>
  </si>
  <si>
    <t>Linwood</t>
  </si>
  <si>
    <t>1605</t>
  </si>
  <si>
    <t>Little Falls township, Passaic County</t>
  </si>
  <si>
    <t>Little Egg Harbor Twp</t>
  </si>
  <si>
    <t>0230</t>
  </si>
  <si>
    <t>Little Ferry borough, Bergen County</t>
  </si>
  <si>
    <t>Little Falls Twp</t>
  </si>
  <si>
    <t>1323</t>
  </si>
  <si>
    <t>Little Silver borough, Monmouth County</t>
  </si>
  <si>
    <t>Little Ferry</t>
  </si>
  <si>
    <t>0710</t>
  </si>
  <si>
    <t>Livingston township, Essex County</t>
  </si>
  <si>
    <t>Little Silver</t>
  </si>
  <si>
    <t>1324</t>
  </si>
  <si>
    <t>Loch Arbour village, Monmouth County</t>
  </si>
  <si>
    <t>Livingston Twp</t>
  </si>
  <si>
    <t>0231</t>
  </si>
  <si>
    <t>Lodi borough, Bergen County</t>
  </si>
  <si>
    <t>Loch Arbour Village</t>
  </si>
  <si>
    <t>0809</t>
  </si>
  <si>
    <t>Logan township, Gloucester County</t>
  </si>
  <si>
    <t>Lodi</t>
  </si>
  <si>
    <t>1517</t>
  </si>
  <si>
    <t>Long Beach township, Ocean County</t>
  </si>
  <si>
    <t>Logan Twp</t>
  </si>
  <si>
    <t>1325</t>
  </si>
  <si>
    <t>Long Branch city, Monmouth County</t>
  </si>
  <si>
    <t>Long Beach Twp</t>
  </si>
  <si>
    <t>1430</t>
  </si>
  <si>
    <t>Long Hill township, Morris County</t>
  </si>
  <si>
    <t>Long Branch</t>
  </si>
  <si>
    <t>0115</t>
  </si>
  <si>
    <t>Longport borough, Atlantic County</t>
  </si>
  <si>
    <t>Long Hill Twp</t>
  </si>
  <si>
    <t>2115</t>
  </si>
  <si>
    <t>Lopatcong township, Warren County</t>
  </si>
  <si>
    <t>Longport</t>
  </si>
  <si>
    <t>1704</t>
  </si>
  <si>
    <t>Lower Alloways Creek township, Salem County</t>
  </si>
  <si>
    <t>Lopatcong Twp</t>
  </si>
  <si>
    <t>0505</t>
  </si>
  <si>
    <t>Lower township, Cape May County</t>
  </si>
  <si>
    <t>Lower Alloways Creek Twp</t>
  </si>
  <si>
    <t>0317</t>
  </si>
  <si>
    <t>Lumberton township, Burlington County</t>
  </si>
  <si>
    <t>Lower Twp</t>
  </si>
  <si>
    <t>0232</t>
  </si>
  <si>
    <t>Lyndhurst township, Bergen County</t>
  </si>
  <si>
    <t>Lumberton Twp</t>
  </si>
  <si>
    <t>1417</t>
  </si>
  <si>
    <t>Madison borough, Morris County</t>
  </si>
  <si>
    <t>Lyndhurst Twp</t>
  </si>
  <si>
    <t>0423</t>
  </si>
  <si>
    <t>Magnolia borough, Camden County</t>
  </si>
  <si>
    <t>Madison</t>
  </si>
  <si>
    <t>0233</t>
  </si>
  <si>
    <t>Mahwah township, Bergen County</t>
  </si>
  <si>
    <t>Magnolia</t>
  </si>
  <si>
    <t>1326</t>
  </si>
  <si>
    <t>Manalapan township, Monmouth County</t>
  </si>
  <si>
    <t>Mahwah Twp</t>
  </si>
  <si>
    <t>1327</t>
  </si>
  <si>
    <t>Manasquan borough, Monmouth County</t>
  </si>
  <si>
    <t>Manalapan Twp</t>
  </si>
  <si>
    <t>1518</t>
  </si>
  <si>
    <t>Manchester township, Ocean County</t>
  </si>
  <si>
    <t>Manasquan</t>
  </si>
  <si>
    <t>1705</t>
  </si>
  <si>
    <t>Mannington township, Salem County</t>
  </si>
  <si>
    <t>Manchester Twp</t>
  </si>
  <si>
    <t>0318</t>
  </si>
  <si>
    <t>Mansfield township, Burlington County</t>
  </si>
  <si>
    <t>Mannington Twp</t>
  </si>
  <si>
    <t>2116</t>
  </si>
  <si>
    <t>Mansfield township, Warren County</t>
  </si>
  <si>
    <t>Mansfield Twp</t>
  </si>
  <si>
    <t>1519</t>
  </si>
  <si>
    <t>Mantoloking borough, Ocean County</t>
  </si>
  <si>
    <t>0810</t>
  </si>
  <si>
    <t>Mantua township, Gloucester County</t>
  </si>
  <si>
    <t>Mantoloking</t>
  </si>
  <si>
    <t>1811</t>
  </si>
  <si>
    <t>Manville borough, Somerset County</t>
  </si>
  <si>
    <t>Mantua Twp</t>
  </si>
  <si>
    <t>0319</t>
  </si>
  <si>
    <t>Maple Shade township, Burlington County</t>
  </si>
  <si>
    <t>Manville</t>
  </si>
  <si>
    <t>0711</t>
  </si>
  <si>
    <t>Maplewood township, Essex County</t>
  </si>
  <si>
    <t>Maple Shade Twp</t>
  </si>
  <si>
    <t>0116</t>
  </si>
  <si>
    <t>Margate City city, Atlantic County</t>
  </si>
  <si>
    <t>Maplewood Twp</t>
  </si>
  <si>
    <t>1328</t>
  </si>
  <si>
    <t>Marlboro township, Monmouth County</t>
  </si>
  <si>
    <t>Margate City</t>
  </si>
  <si>
    <t>1329</t>
  </si>
  <si>
    <t>Matawan borough, Monmouth County</t>
  </si>
  <si>
    <t>Marlboro Twp</t>
  </si>
  <si>
    <t>0609</t>
  </si>
  <si>
    <t>Maurice River township, Cumberland County</t>
  </si>
  <si>
    <t>Matawan</t>
  </si>
  <si>
    <t>0234</t>
  </si>
  <si>
    <t>Maywood borough, Bergen County</t>
  </si>
  <si>
    <t>Maurice River Twp</t>
  </si>
  <si>
    <t>0321</t>
  </si>
  <si>
    <t>Medford Lakes borough, Burlington County</t>
  </si>
  <si>
    <t>Maywood</t>
  </si>
  <si>
    <t>0320</t>
  </si>
  <si>
    <t>Medford township, Burlington County</t>
  </si>
  <si>
    <t>Medford Lakes</t>
  </si>
  <si>
    <t>1418</t>
  </si>
  <si>
    <t>Mendham borough, Morris County</t>
  </si>
  <si>
    <t>Medford Twp</t>
  </si>
  <si>
    <t>1419</t>
  </si>
  <si>
    <t>Mendham township, Morris County</t>
  </si>
  <si>
    <t>Mendham</t>
  </si>
  <si>
    <t>0424</t>
  </si>
  <si>
    <t>Merchantville borough, Camden County</t>
  </si>
  <si>
    <t>Mendham Twp</t>
  </si>
  <si>
    <t>1210</t>
  </si>
  <si>
    <t>Metuchen borough, Middlesex County</t>
  </si>
  <si>
    <t>Merchantville</t>
  </si>
  <si>
    <t>0506</t>
  </si>
  <si>
    <t>Middle township, Cape May County</t>
  </si>
  <si>
    <t>Metuchen</t>
  </si>
  <si>
    <t>1211</t>
  </si>
  <si>
    <t>Middlesex borough, Middlesex County</t>
  </si>
  <si>
    <t>Middle Twp</t>
  </si>
  <si>
    <t>1331</t>
  </si>
  <si>
    <t>Middletown township, Monmouth County</t>
  </si>
  <si>
    <t>0235</t>
  </si>
  <si>
    <t>Midland Park borough, Bergen County</t>
  </si>
  <si>
    <t>Middletown Twp</t>
  </si>
  <si>
    <t>1020</t>
  </si>
  <si>
    <t>Milford borough, Hunterdon County</t>
  </si>
  <si>
    <t>Midland Park</t>
  </si>
  <si>
    <t>0712</t>
  </si>
  <si>
    <t>Millburn township, Essex County</t>
  </si>
  <si>
    <t>Milford</t>
  </si>
  <si>
    <t>1812</t>
  </si>
  <si>
    <t>Millstone borough, Somerset County</t>
  </si>
  <si>
    <t>Millburn Twp</t>
  </si>
  <si>
    <t>1332</t>
  </si>
  <si>
    <t>Millstone township, Monmouth County</t>
  </si>
  <si>
    <t>Millstone</t>
  </si>
  <si>
    <t>1212</t>
  </si>
  <si>
    <t>Milltown borough, Middlesex County</t>
  </si>
  <si>
    <t>Millstone Twp</t>
  </si>
  <si>
    <t>0610</t>
  </si>
  <si>
    <t>Millville city, Cumberland County</t>
  </si>
  <si>
    <t>Milltown</t>
  </si>
  <si>
    <t>1420</t>
  </si>
  <si>
    <t>Mine Hill township, Morris County</t>
  </si>
  <si>
    <t>Millville</t>
  </si>
  <si>
    <t>1333</t>
  </si>
  <si>
    <t>Monmouth Beach borough, Monmouth County</t>
  </si>
  <si>
    <t>Mine Hill Twp</t>
  </si>
  <si>
    <t>0811</t>
  </si>
  <si>
    <t>Monroe township, Gloucester County</t>
  </si>
  <si>
    <t>Monmouth Beach</t>
  </si>
  <si>
    <t>1213</t>
  </si>
  <si>
    <t>Monroe township, Middlesex County</t>
  </si>
  <si>
    <t>Monroe Twp</t>
  </si>
  <si>
    <t>1914</t>
  </si>
  <si>
    <t>Montague township, Sussex County</t>
  </si>
  <si>
    <t>0713</t>
  </si>
  <si>
    <t>Montclair township, Essex County</t>
  </si>
  <si>
    <t>Montague Twp</t>
  </si>
  <si>
    <t>1813</t>
  </si>
  <si>
    <t>Montgomery township, Somerset County</t>
  </si>
  <si>
    <t>Montclair Twp</t>
  </si>
  <si>
    <t>0236</t>
  </si>
  <si>
    <t>Montvale borough, Bergen County</t>
  </si>
  <si>
    <t>Montgomery Twp</t>
  </si>
  <si>
    <t>1421</t>
  </si>
  <si>
    <t>Montville township, Morris County</t>
  </si>
  <si>
    <t>Montvale</t>
  </si>
  <si>
    <t>0237</t>
  </si>
  <si>
    <t>Moonachie borough, Bergen County</t>
  </si>
  <si>
    <t>Montville Twp</t>
  </si>
  <si>
    <t>0322</t>
  </si>
  <si>
    <t>Moorestown township, Burlington County</t>
  </si>
  <si>
    <t>Moonachie</t>
  </si>
  <si>
    <t>1423</t>
  </si>
  <si>
    <t>Morris Plains borough, Morris County</t>
  </si>
  <si>
    <t>Moorestown Twp</t>
  </si>
  <si>
    <t>1422</t>
  </si>
  <si>
    <t>Morris township, Morris County</t>
  </si>
  <si>
    <t>Morris Plains</t>
  </si>
  <si>
    <t>1424</t>
  </si>
  <si>
    <t>Morristown town, Morris County</t>
  </si>
  <si>
    <t>Morris Twp</t>
  </si>
  <si>
    <t>1426</t>
  </si>
  <si>
    <t>Mount Arlington borough, Morris County</t>
  </si>
  <si>
    <t>Morristown</t>
  </si>
  <si>
    <t>0425</t>
  </si>
  <si>
    <t>Mount Ephraim borough, Camden County</t>
  </si>
  <si>
    <t>Mount Arlington</t>
  </si>
  <si>
    <t>0323</t>
  </si>
  <si>
    <t>Mount Holly township, Burlington County</t>
  </si>
  <si>
    <t>Mount Ephraim</t>
  </si>
  <si>
    <t>0324</t>
  </si>
  <si>
    <t>Mount Laurel township, Burlington County</t>
  </si>
  <si>
    <t>Mount Holly Twp</t>
  </si>
  <si>
    <t>1427</t>
  </si>
  <si>
    <t>Mount Olive township, Morris County</t>
  </si>
  <si>
    <t>Mount Laurel Twp</t>
  </si>
  <si>
    <t>1425</t>
  </si>
  <si>
    <t>Mountain Lakes borough, Morris County</t>
  </si>
  <si>
    <t>Mount Olive Twp</t>
  </si>
  <si>
    <t>2010</t>
  </si>
  <si>
    <t>Mountainside borough, Union County</t>
  </si>
  <si>
    <t>Mountain Lakes</t>
  </si>
  <si>
    <t>0117</t>
  </si>
  <si>
    <t>Mullica township, Atlantic County</t>
  </si>
  <si>
    <t>Mountainside</t>
  </si>
  <si>
    <t>0812</t>
  </si>
  <si>
    <t>National Park borough, Gloucester County</t>
  </si>
  <si>
    <t>Mullica Twp</t>
  </si>
  <si>
    <t>1335</t>
  </si>
  <si>
    <t>Neptune City borough, Monmouth County</t>
  </si>
  <si>
    <t>National Park</t>
  </si>
  <si>
    <t>1334</t>
  </si>
  <si>
    <t>Neptune township, Monmouth County</t>
  </si>
  <si>
    <t>Neptune City</t>
  </si>
  <si>
    <t>1428</t>
  </si>
  <si>
    <t>Netcong borough, Morris County</t>
  </si>
  <si>
    <t>Neptune Twp</t>
  </si>
  <si>
    <t>1214</t>
  </si>
  <si>
    <t>New Brunswick city, Middlesex County</t>
  </si>
  <si>
    <t>Netcong</t>
  </si>
  <si>
    <t>0325</t>
  </si>
  <si>
    <t>New Hanover township, Burlington County</t>
  </si>
  <si>
    <t>New Brunswick</t>
  </si>
  <si>
    <t>0238</t>
  </si>
  <si>
    <t>New Milford borough, Bergen County</t>
  </si>
  <si>
    <t>New Hanover Twp</t>
  </si>
  <si>
    <t>2011</t>
  </si>
  <si>
    <t>New Providence borough, Union County</t>
  </si>
  <si>
    <t>New Milford</t>
  </si>
  <si>
    <t>0714</t>
  </si>
  <si>
    <t>Newark city, Essex County</t>
  </si>
  <si>
    <t>New Providence</t>
  </si>
  <si>
    <t>0813</t>
  </si>
  <si>
    <t>Newfield borough, Gloucester County</t>
  </si>
  <si>
    <t>Newark</t>
  </si>
  <si>
    <t>1915</t>
  </si>
  <si>
    <t>Newton town, Sussex County</t>
  </si>
  <si>
    <t>Newfield</t>
  </si>
  <si>
    <t>0239</t>
  </si>
  <si>
    <t>North Arlington borough, Bergen County</t>
  </si>
  <si>
    <t>Newton</t>
  </si>
  <si>
    <t>0908</t>
  </si>
  <si>
    <t>North Bergen township, Hudson County</t>
  </si>
  <si>
    <t>North Arlington</t>
  </si>
  <si>
    <t>1215</t>
  </si>
  <si>
    <t>North Brunswick township, Middlesex County</t>
  </si>
  <si>
    <t>North Bergen Twp</t>
  </si>
  <si>
    <t>0715</t>
  </si>
  <si>
    <t>North Caldwell borough, Essex County</t>
  </si>
  <si>
    <t>North Brunswick Twp</t>
  </si>
  <si>
    <t>1606</t>
  </si>
  <si>
    <t>North Haledon borough, Passaic County</t>
  </si>
  <si>
    <t>North Caldwell</t>
  </si>
  <si>
    <t>0326</t>
  </si>
  <si>
    <t>North Hanover township, Burlington County</t>
  </si>
  <si>
    <t>North Haledon</t>
  </si>
  <si>
    <t>1814</t>
  </si>
  <si>
    <t>North Plainfield borough, Somerset County</t>
  </si>
  <si>
    <t>North Hanover Twp</t>
  </si>
  <si>
    <t>0507</t>
  </si>
  <si>
    <t>North Wildwood city, Cape May County</t>
  </si>
  <si>
    <t>North Plainfield</t>
  </si>
  <si>
    <t>0118</t>
  </si>
  <si>
    <t>Northfield city, Atlantic County</t>
  </si>
  <si>
    <t>North Wildwood</t>
  </si>
  <si>
    <t>0240</t>
  </si>
  <si>
    <t>Northvale borough, Bergen County</t>
  </si>
  <si>
    <t>Northfield</t>
  </si>
  <si>
    <t>0241</t>
  </si>
  <si>
    <t>Norwood borough, Bergen County</t>
  </si>
  <si>
    <t>Northvale</t>
  </si>
  <si>
    <t>0716</t>
  </si>
  <si>
    <t>Nutley township, Essex County</t>
  </si>
  <si>
    <t>Norwood</t>
  </si>
  <si>
    <t>0242</t>
  </si>
  <si>
    <t>Oakland borough, Bergen County</t>
  </si>
  <si>
    <t>Nutley Twp</t>
  </si>
  <si>
    <t>0426</t>
  </si>
  <si>
    <t>Oaklyn borough, Camden County</t>
  </si>
  <si>
    <t>Oakland</t>
  </si>
  <si>
    <t>0508</t>
  </si>
  <si>
    <t>Ocean City city, Cape May County</t>
  </si>
  <si>
    <t>Oaklyn</t>
  </si>
  <si>
    <t>1521</t>
  </si>
  <si>
    <t>Ocean Gate borough, Ocean County</t>
  </si>
  <si>
    <t>Ocean City</t>
  </si>
  <si>
    <t>1337</t>
  </si>
  <si>
    <t>Ocean township, Monmouth County</t>
  </si>
  <si>
    <t>Ocean Gate</t>
  </si>
  <si>
    <t>1520</t>
  </si>
  <si>
    <t>Ocean township, Ocean County</t>
  </si>
  <si>
    <t>Ocean Twp</t>
  </si>
  <si>
    <t>1338</t>
  </si>
  <si>
    <t>Oceanport borough, Monmouth County</t>
  </si>
  <si>
    <t>1916</t>
  </si>
  <si>
    <t>Ogdensburg borough, Sussex County</t>
  </si>
  <si>
    <t>Oceanport</t>
  </si>
  <si>
    <t>1209</t>
  </si>
  <si>
    <t>Old Bridge township, Middlesex County</t>
  </si>
  <si>
    <t>Ogdensburg</t>
  </si>
  <si>
    <t>0243</t>
  </si>
  <si>
    <t>Old Tappan borough, Bergen County</t>
  </si>
  <si>
    <t>Old Bridge Twp</t>
  </si>
  <si>
    <t>1706</t>
  </si>
  <si>
    <t>Oldmans township, Salem County</t>
  </si>
  <si>
    <t>Old Tappan</t>
  </si>
  <si>
    <t>0244</t>
  </si>
  <si>
    <t>Oradell borough, Bergen County</t>
  </si>
  <si>
    <t>Oldmans Twp</t>
  </si>
  <si>
    <t>Orange City township, Essex County</t>
  </si>
  <si>
    <t>Oradell</t>
  </si>
  <si>
    <t>2117</t>
  </si>
  <si>
    <t>Oxford township, Warren County</t>
  </si>
  <si>
    <t>Oxford Twp</t>
  </si>
  <si>
    <t>0245</t>
  </si>
  <si>
    <t>Palisades Park borough, Bergen County</t>
  </si>
  <si>
    <t>Palisades Park</t>
  </si>
  <si>
    <t>0327</t>
  </si>
  <si>
    <t>Palmyra borough, Burlington County</t>
  </si>
  <si>
    <t>Palmyra</t>
  </si>
  <si>
    <t>0246</t>
  </si>
  <si>
    <t>Paramus borough, Bergen County</t>
  </si>
  <si>
    <t>Paramus</t>
  </si>
  <si>
    <t>0247</t>
  </si>
  <si>
    <t>Park Ridge borough, Bergen County</t>
  </si>
  <si>
    <t>Park Ridge</t>
  </si>
  <si>
    <t>1429</t>
  </si>
  <si>
    <t>Parsippany-Troy Hills township, Morris County</t>
  </si>
  <si>
    <t>Parsippany-Troy Hills Twp</t>
  </si>
  <si>
    <t>1607</t>
  </si>
  <si>
    <t>Passaic city, Passaic County</t>
  </si>
  <si>
    <t>1608</t>
  </si>
  <si>
    <t>Paterson city, Passaic County</t>
  </si>
  <si>
    <t>Paterson</t>
  </si>
  <si>
    <t>0814</t>
  </si>
  <si>
    <t>Paulsboro borough, Gloucester County</t>
  </si>
  <si>
    <t>Paulsboro</t>
  </si>
  <si>
    <t>1815</t>
  </si>
  <si>
    <t>Peapack and Gladstone borough, Somerset County</t>
  </si>
  <si>
    <t>Peapack-Gladstone</t>
  </si>
  <si>
    <t>0328</t>
  </si>
  <si>
    <t>Pemberton borough, Burlington County</t>
  </si>
  <si>
    <t>Pemberton</t>
  </si>
  <si>
    <t>0329</t>
  </si>
  <si>
    <t>Pemberton township, Burlington County</t>
  </si>
  <si>
    <t>Pemberton Twp</t>
  </si>
  <si>
    <t>1108</t>
  </si>
  <si>
    <t>Pennington borough, Mercer County</t>
  </si>
  <si>
    <t>Pennington</t>
  </si>
  <si>
    <t>1707</t>
  </si>
  <si>
    <t>Penns Grove borough, Salem County</t>
  </si>
  <si>
    <t>Penns Grove</t>
  </si>
  <si>
    <t>0427</t>
  </si>
  <si>
    <t>Pennsauken township, Camden County</t>
  </si>
  <si>
    <t>Pennsauken Twp</t>
  </si>
  <si>
    <t>1708</t>
  </si>
  <si>
    <t>Pennsville township, Salem County</t>
  </si>
  <si>
    <t>Pennsville Twp</t>
  </si>
  <si>
    <t>1431</t>
  </si>
  <si>
    <t>Pequannock township, Morris County</t>
  </si>
  <si>
    <t>Pequannock Twp</t>
  </si>
  <si>
    <t>1216</t>
  </si>
  <si>
    <t>Perth Amboy city, Middlesex County</t>
  </si>
  <si>
    <t>Perth Amboy</t>
  </si>
  <si>
    <t>2119</t>
  </si>
  <si>
    <t>Phillipsburg town, Warren County</t>
  </si>
  <si>
    <t>Phillipsburg</t>
  </si>
  <si>
    <t>1709</t>
  </si>
  <si>
    <t>Pilesgrove township, Salem County</t>
  </si>
  <si>
    <t>Pilesgrove Twp</t>
  </si>
  <si>
    <t>1522</t>
  </si>
  <si>
    <t>Pine Beach borough, Ocean County</t>
  </si>
  <si>
    <t>Pine Beach</t>
  </si>
  <si>
    <t>0428</t>
  </si>
  <si>
    <t>Pine Hill borough, Camden County</t>
  </si>
  <si>
    <t>Pine Hill</t>
  </si>
  <si>
    <t>1217</t>
  </si>
  <si>
    <t>Piscataway township, Middlesex County</t>
  </si>
  <si>
    <t>Piscataway Twp</t>
  </si>
  <si>
    <t>0815</t>
  </si>
  <si>
    <t>Pitman borough, Gloucester County</t>
  </si>
  <si>
    <t>Pitman</t>
  </si>
  <si>
    <t>1710</t>
  </si>
  <si>
    <t>Pittsgrove township, Salem County</t>
  </si>
  <si>
    <t>Pittsgrove Twp</t>
  </si>
  <si>
    <t>2012</t>
  </si>
  <si>
    <t>Plainfield city, Union County</t>
  </si>
  <si>
    <t>Plainfield</t>
  </si>
  <si>
    <t>1218</t>
  </si>
  <si>
    <t>Plainsboro township, Middlesex County</t>
  </si>
  <si>
    <t>Plainsboro Twp</t>
  </si>
  <si>
    <t>0119</t>
  </si>
  <si>
    <t>Pleasantville city, Atlantic County</t>
  </si>
  <si>
    <t>Pleasantville</t>
  </si>
  <si>
    <t>1523</t>
  </si>
  <si>
    <t>Plumsted township, Ocean County</t>
  </si>
  <si>
    <t>Plumsted Twp</t>
  </si>
  <si>
    <t>2120</t>
  </si>
  <si>
    <t>Pohatcong township, Warren County</t>
  </si>
  <si>
    <t>Pohatcong Twp</t>
  </si>
  <si>
    <t>1525</t>
  </si>
  <si>
    <t>Point Pleasant Beach borough, Ocean County</t>
  </si>
  <si>
    <t>Point Pleasant Beach</t>
  </si>
  <si>
    <t>1524</t>
  </si>
  <si>
    <t>Point Pleasant borough, Ocean County</t>
  </si>
  <si>
    <t>Point Pleasant</t>
  </si>
  <si>
    <t>1609</t>
  </si>
  <si>
    <t>Pompton Lakes borough, Passaic County</t>
  </si>
  <si>
    <t>Pompton Lakes</t>
  </si>
  <si>
    <t>0120</t>
  </si>
  <si>
    <t>Port Republic city, Atlantic County</t>
  </si>
  <si>
    <t>Port Republic</t>
  </si>
  <si>
    <t>1114</t>
  </si>
  <si>
    <t>Princeton, Mercer County</t>
  </si>
  <si>
    <t>Princeton</t>
  </si>
  <si>
    <t>1610</t>
  </si>
  <si>
    <t>Prospect Park borough, Passaic County</t>
  </si>
  <si>
    <t>Prospect Park</t>
  </si>
  <si>
    <t>1711</t>
  </si>
  <si>
    <t>Quinton township, Salem County</t>
  </si>
  <si>
    <t>Quinton Twp</t>
  </si>
  <si>
    <t>2013</t>
  </si>
  <si>
    <t>Rahway city, Union County</t>
  </si>
  <si>
    <t>Rahway</t>
  </si>
  <si>
    <t>0248</t>
  </si>
  <si>
    <t>Ramsey borough, Bergen County</t>
  </si>
  <si>
    <t>Ramsey</t>
  </si>
  <si>
    <t>1432</t>
  </si>
  <si>
    <t>Randolph township, Morris County</t>
  </si>
  <si>
    <t>Randolph Twp</t>
  </si>
  <si>
    <t>1816</t>
  </si>
  <si>
    <t>Raritan borough, Somerset County</t>
  </si>
  <si>
    <t>Raritan</t>
  </si>
  <si>
    <t>1021</t>
  </si>
  <si>
    <t>Raritan township, Hunterdon County</t>
  </si>
  <si>
    <t>Raritan Twp</t>
  </si>
  <si>
    <t>1022</t>
  </si>
  <si>
    <t>Readington township, Hunterdon County</t>
  </si>
  <si>
    <t>Readington Twp</t>
  </si>
  <si>
    <t>1340</t>
  </si>
  <si>
    <t>Red Bank borough, Monmouth County</t>
  </si>
  <si>
    <t>Red Bank</t>
  </si>
  <si>
    <t>0249</t>
  </si>
  <si>
    <t>Ridgefield borough, Bergen County</t>
  </si>
  <si>
    <t>Ridgefield</t>
  </si>
  <si>
    <t>0250</t>
  </si>
  <si>
    <t>Ridgefield Park village, Bergen County</t>
  </si>
  <si>
    <t>Ridgefield Park Village</t>
  </si>
  <si>
    <t>0251</t>
  </si>
  <si>
    <t>Ridgewood village, Bergen County</t>
  </si>
  <si>
    <t>Ridgewood Village</t>
  </si>
  <si>
    <t>1611</t>
  </si>
  <si>
    <t>Ringwood borough, Passaic County</t>
  </si>
  <si>
    <t>Ringwood</t>
  </si>
  <si>
    <t>0252</t>
  </si>
  <si>
    <t>River Edge borough, Bergen County</t>
  </si>
  <si>
    <t>River Edge</t>
  </si>
  <si>
    <t>0253</t>
  </si>
  <si>
    <t>River Vale township, Bergen County</t>
  </si>
  <si>
    <t>River Vale Twp</t>
  </si>
  <si>
    <t>1433</t>
  </si>
  <si>
    <t>Riverdale borough, Morris County</t>
  </si>
  <si>
    <t>Riverdale</t>
  </si>
  <si>
    <t>0330</t>
  </si>
  <si>
    <t>Riverside township, Burlington County</t>
  </si>
  <si>
    <t>Riverside Twp</t>
  </si>
  <si>
    <t>0331</t>
  </si>
  <si>
    <t>Riverton borough, Burlington County</t>
  </si>
  <si>
    <t>Riverton</t>
  </si>
  <si>
    <t>1112</t>
  </si>
  <si>
    <t>Robbinsville township, Mercer County</t>
  </si>
  <si>
    <t>Robbinsville Twp</t>
  </si>
  <si>
    <t>0254</t>
  </si>
  <si>
    <t>Rochelle Park township, Bergen County</t>
  </si>
  <si>
    <t>Rochelle Park Twp</t>
  </si>
  <si>
    <t>1434</t>
  </si>
  <si>
    <t>Rockaway borough, Morris County</t>
  </si>
  <si>
    <t>Rockaway</t>
  </si>
  <si>
    <t>1435</t>
  </si>
  <si>
    <t>Rockaway township, Morris County</t>
  </si>
  <si>
    <t>Rockaway Twp</t>
  </si>
  <si>
    <t>0255</t>
  </si>
  <si>
    <t>Rockleigh borough, Bergen County</t>
  </si>
  <si>
    <t>Rockleigh</t>
  </si>
  <si>
    <t>1817</t>
  </si>
  <si>
    <t>Rocky Hill borough, Somerset County</t>
  </si>
  <si>
    <t>Rocky Hill</t>
  </si>
  <si>
    <t>1341</t>
  </si>
  <si>
    <t>Roosevelt borough, Monmouth County</t>
  </si>
  <si>
    <t>Roosevelt</t>
  </si>
  <si>
    <t>0718</t>
  </si>
  <si>
    <t>Roseland borough, Essex County</t>
  </si>
  <si>
    <t>Roseland</t>
  </si>
  <si>
    <t>2014</t>
  </si>
  <si>
    <t>Roselle borough, Union County</t>
  </si>
  <si>
    <t>Roselle</t>
  </si>
  <si>
    <t>2015</t>
  </si>
  <si>
    <t>Roselle Park borough, Union County</t>
  </si>
  <si>
    <t>Roselle Park</t>
  </si>
  <si>
    <t>1436</t>
  </si>
  <si>
    <t>Roxbury township, Morris County</t>
  </si>
  <si>
    <t>Roxbury Twp</t>
  </si>
  <si>
    <t>1342</t>
  </si>
  <si>
    <t>Rumson borough, Monmouth County</t>
  </si>
  <si>
    <t>Rumson</t>
  </si>
  <si>
    <t>0430</t>
  </si>
  <si>
    <t>Runnemede borough, Camden County</t>
  </si>
  <si>
    <t>Runnemede</t>
  </si>
  <si>
    <t>0256</t>
  </si>
  <si>
    <t>Rutherford borough, Bergen County</t>
  </si>
  <si>
    <t>Rutherford</t>
  </si>
  <si>
    <t>0257</t>
  </si>
  <si>
    <t>Saddle Brook township, Bergen County</t>
  </si>
  <si>
    <t>Saddle Brook Twp</t>
  </si>
  <si>
    <t>0258</t>
  </si>
  <si>
    <t>Saddle River borough, Bergen County</t>
  </si>
  <si>
    <t>Saddle River</t>
  </si>
  <si>
    <t>1712</t>
  </si>
  <si>
    <t>Salem city, Salem County</t>
  </si>
  <si>
    <t>1917</t>
  </si>
  <si>
    <t>Sandyston township, Sussex County</t>
  </si>
  <si>
    <t>Sandyston Twp</t>
  </si>
  <si>
    <t>1219</t>
  </si>
  <si>
    <t>Sayreville borough, Middlesex County</t>
  </si>
  <si>
    <t>Sayreville</t>
  </si>
  <si>
    <t>2016</t>
  </si>
  <si>
    <t>Scotch Plains township, Union County</t>
  </si>
  <si>
    <t>Scotch Plains Twp</t>
  </si>
  <si>
    <t>1343</t>
  </si>
  <si>
    <t>Sea Bright borough, Monmouth County</t>
  </si>
  <si>
    <t>Sea Bright</t>
  </si>
  <si>
    <t>1344</t>
  </si>
  <si>
    <t>Sea Girt borough, Monmouth County</t>
  </si>
  <si>
    <t>Sea Girt</t>
  </si>
  <si>
    <t>0509</t>
  </si>
  <si>
    <t>Sea Isle City city, Cape May County</t>
  </si>
  <si>
    <t>Sea Isle City</t>
  </si>
  <si>
    <t>1526</t>
  </si>
  <si>
    <t>Seaside Heights borough, Ocean County</t>
  </si>
  <si>
    <t>Seaside Heights</t>
  </si>
  <si>
    <t>1527</t>
  </si>
  <si>
    <t>Seaside Park borough, Ocean County</t>
  </si>
  <si>
    <t>Seaside Park</t>
  </si>
  <si>
    <t>0909</t>
  </si>
  <si>
    <t>Secaucus town, Hudson County</t>
  </si>
  <si>
    <t>Secaucus</t>
  </si>
  <si>
    <t>0332</t>
  </si>
  <si>
    <t>Shamong township, Burlington County</t>
  </si>
  <si>
    <t>Shamong Twp</t>
  </si>
  <si>
    <t>0611</t>
  </si>
  <si>
    <t>Shiloh borough, Cumberland County</t>
  </si>
  <si>
    <t>Shiloh</t>
  </si>
  <si>
    <t>1528</t>
  </si>
  <si>
    <t>Ship Bottom borough, Ocean County</t>
  </si>
  <si>
    <t>Ship Bottom</t>
  </si>
  <si>
    <t>1345</t>
  </si>
  <si>
    <t>Shrewsbury borough, Monmouth County</t>
  </si>
  <si>
    <t>Shrewsbury</t>
  </si>
  <si>
    <t>1346</t>
  </si>
  <si>
    <t>Shrewsbury township, Monmouth County</t>
  </si>
  <si>
    <t>Shrewsbury Twp</t>
  </si>
  <si>
    <t>0431</t>
  </si>
  <si>
    <t>Somerdale borough, Camden County</t>
  </si>
  <si>
    <t>Somerdale</t>
  </si>
  <si>
    <t>0121</t>
  </si>
  <si>
    <t>Somers Point city, Atlantic County</t>
  </si>
  <si>
    <t>Somers Point</t>
  </si>
  <si>
    <t>1818</t>
  </si>
  <si>
    <t>Somerville borough, Somerset County</t>
  </si>
  <si>
    <t>Somerville</t>
  </si>
  <si>
    <t>1220</t>
  </si>
  <si>
    <t>South Amboy city, Middlesex County</t>
  </si>
  <si>
    <t>South Amboy</t>
  </si>
  <si>
    <t>1819</t>
  </si>
  <si>
    <t>South Bound Brook borough, Somerset County</t>
  </si>
  <si>
    <t>South Bound Brook</t>
  </si>
  <si>
    <t>1221</t>
  </si>
  <si>
    <t>South Brunswick township, Middlesex County</t>
  </si>
  <si>
    <t>South Brunswick Twp</t>
  </si>
  <si>
    <t>0259</t>
  </si>
  <si>
    <t>South Hackensack township, Bergen County</t>
  </si>
  <si>
    <t>South Hackensack Twp</t>
  </si>
  <si>
    <t>0816</t>
  </si>
  <si>
    <t>South Harrison township, Gloucester County</t>
  </si>
  <si>
    <t>South Harrison Twp</t>
  </si>
  <si>
    <t>0719</t>
  </si>
  <si>
    <t>South Orange Village township, Essex County</t>
  </si>
  <si>
    <t>South Orange Village Twp</t>
  </si>
  <si>
    <t>1222</t>
  </si>
  <si>
    <t>South Plainfield borough, Middlesex County</t>
  </si>
  <si>
    <t>South Plainfield</t>
  </si>
  <si>
    <t>1223</t>
  </si>
  <si>
    <t>South River borough, Middlesex County</t>
  </si>
  <si>
    <t>South River</t>
  </si>
  <si>
    <t>1529</t>
  </si>
  <si>
    <t>South Toms River borough, Ocean County</t>
  </si>
  <si>
    <t>South Toms River</t>
  </si>
  <si>
    <t>0333</t>
  </si>
  <si>
    <t>Southampton township, Burlington County</t>
  </si>
  <si>
    <t>Southampton Twp</t>
  </si>
  <si>
    <t>1918</t>
  </si>
  <si>
    <t>Sparta township, Sussex County</t>
  </si>
  <si>
    <t>Sparta Twp</t>
  </si>
  <si>
    <t>1224</t>
  </si>
  <si>
    <t>Spotswood borough, Middlesex County</t>
  </si>
  <si>
    <t>Spotswood</t>
  </si>
  <si>
    <t>1348</t>
  </si>
  <si>
    <t>Spring Lake borough, Monmouth County</t>
  </si>
  <si>
    <t>Spring Lake</t>
  </si>
  <si>
    <t>1349</t>
  </si>
  <si>
    <t>Spring Lake Heights borough, Monmouth County</t>
  </si>
  <si>
    <t>Spring Lake Heights</t>
  </si>
  <si>
    <t>0334</t>
  </si>
  <si>
    <t>Springfield township, Burlington County</t>
  </si>
  <si>
    <t>Springfield Twp</t>
  </si>
  <si>
    <t>2017</t>
  </si>
  <si>
    <t>Springfield township, Union County</t>
  </si>
  <si>
    <t>1530</t>
  </si>
  <si>
    <t>Stafford township, Ocean County</t>
  </si>
  <si>
    <t>Stafford Twp</t>
  </si>
  <si>
    <t>1919</t>
  </si>
  <si>
    <t>Stanhope borough, Sussex County</t>
  </si>
  <si>
    <t>Stanhope</t>
  </si>
  <si>
    <t>1920</t>
  </si>
  <si>
    <t>Stillwater township, Sussex County</t>
  </si>
  <si>
    <t>Stillwater Twp</t>
  </si>
  <si>
    <t>1023</t>
  </si>
  <si>
    <t>Stockton borough, Hunterdon County</t>
  </si>
  <si>
    <t>Stockton</t>
  </si>
  <si>
    <t>0510</t>
  </si>
  <si>
    <t>Stone Harbor borough, Cape May County</t>
  </si>
  <si>
    <t>Stone Harbor</t>
  </si>
  <si>
    <t>0612</t>
  </si>
  <si>
    <t>Stow Creek township, Cumberland County</t>
  </si>
  <si>
    <t>Stow Creek Twp</t>
  </si>
  <si>
    <t>0432</t>
  </si>
  <si>
    <t>Stratford borough, Camden County</t>
  </si>
  <si>
    <t>Stratford</t>
  </si>
  <si>
    <t>2018</t>
  </si>
  <si>
    <t>Summit city, Union County</t>
  </si>
  <si>
    <t>Summit</t>
  </si>
  <si>
    <t>1531</t>
  </si>
  <si>
    <t>Surf City borough, Ocean County</t>
  </si>
  <si>
    <t>Surf City</t>
  </si>
  <si>
    <t>1921</t>
  </si>
  <si>
    <t>Sussex borough, Sussex County</t>
  </si>
  <si>
    <t>0817</t>
  </si>
  <si>
    <t>Swedesboro borough, Gloucester County</t>
  </si>
  <si>
    <t>Swedesboro</t>
  </si>
  <si>
    <t>0335</t>
  </si>
  <si>
    <t>Tabernacle township, Burlington County</t>
  </si>
  <si>
    <t>Tabernacle Twp</t>
  </si>
  <si>
    <t>0433</t>
  </si>
  <si>
    <t>Tavistock borough, Camden County</t>
  </si>
  <si>
    <t>Tavistock</t>
  </si>
  <si>
    <t>0260</t>
  </si>
  <si>
    <t>Teaneck township, Bergen County</t>
  </si>
  <si>
    <t>Teaneck Twp</t>
  </si>
  <si>
    <t>0261</t>
  </si>
  <si>
    <t>Tenafly borough, Bergen County</t>
  </si>
  <si>
    <t>Tenafly</t>
  </si>
  <si>
    <t>0262</t>
  </si>
  <si>
    <t>Teterboro borough, Bergen County</t>
  </si>
  <si>
    <t>Teterboro</t>
  </si>
  <si>
    <t>1024</t>
  </si>
  <si>
    <t>Tewksbury township, Hunterdon County</t>
  </si>
  <si>
    <t>Tewksbury Twp</t>
  </si>
  <si>
    <t>1336</t>
  </si>
  <si>
    <t>Tinton Falls borough, Monmouth County</t>
  </si>
  <si>
    <t>Tinton Falls</t>
  </si>
  <si>
    <t>1507</t>
  </si>
  <si>
    <t>Toms River township, Ocean County</t>
  </si>
  <si>
    <t>Toms River Twp</t>
  </si>
  <si>
    <t>1612</t>
  </si>
  <si>
    <t>Totowa borough, Passaic County</t>
  </si>
  <si>
    <t>Totowa</t>
  </si>
  <si>
    <t>1111</t>
  </si>
  <si>
    <t>Trenton city, Mercer County</t>
  </si>
  <si>
    <t>Trenton</t>
  </si>
  <si>
    <t>1532</t>
  </si>
  <si>
    <t>Tuckerton borough, Ocean County</t>
  </si>
  <si>
    <t>Tuckerton</t>
  </si>
  <si>
    <t>1350</t>
  </si>
  <si>
    <t>Union Beach borough, Monmouth County</t>
  </si>
  <si>
    <t>Union Beach</t>
  </si>
  <si>
    <t>0910</t>
  </si>
  <si>
    <t>Union City city, Hudson County</t>
  </si>
  <si>
    <t>Union City</t>
  </si>
  <si>
    <t>1025</t>
  </si>
  <si>
    <t>Union township, Hunterdon County</t>
  </si>
  <si>
    <t>2019</t>
  </si>
  <si>
    <t>Union Twp</t>
  </si>
  <si>
    <t>Union township, Union County</t>
  </si>
  <si>
    <t>0613</t>
  </si>
  <si>
    <t>Upper Deerfield township, Cumberland County</t>
  </si>
  <si>
    <t>Upper Deerfield Twp</t>
  </si>
  <si>
    <t>1351</t>
  </si>
  <si>
    <t>Upper Freehold township, Monmouth County</t>
  </si>
  <si>
    <t>Upper Freehold Twp</t>
  </si>
  <si>
    <t>1714</t>
  </si>
  <si>
    <t>Upper Pittsgrove township, Salem County</t>
  </si>
  <si>
    <t>Upper Pittsgrove Twp</t>
  </si>
  <si>
    <t>0263</t>
  </si>
  <si>
    <t>Upper Saddle River borough, Bergen County</t>
  </si>
  <si>
    <t>Upper Saddle River</t>
  </si>
  <si>
    <t>0511</t>
  </si>
  <si>
    <t>Upper township, Cape May County</t>
  </si>
  <si>
    <t>Upper Twp</t>
  </si>
  <si>
    <t>0122</t>
  </si>
  <si>
    <t>Ventnor City city, Atlantic County</t>
  </si>
  <si>
    <t>Ventnor City</t>
  </si>
  <si>
    <t>1922</t>
  </si>
  <si>
    <t>Vernon township, Sussex County</t>
  </si>
  <si>
    <t>Vernon Twp</t>
  </si>
  <si>
    <t>0720</t>
  </si>
  <si>
    <t>Verona township, Essex County</t>
  </si>
  <si>
    <t>Verona Twp</t>
  </si>
  <si>
    <t>1437</t>
  </si>
  <si>
    <t>Victory Gardens borough, Morris County</t>
  </si>
  <si>
    <t>Victory Gardens</t>
  </si>
  <si>
    <t>0614</t>
  </si>
  <si>
    <t>Vineland city, Cumberland County</t>
  </si>
  <si>
    <t>Vineland</t>
  </si>
  <si>
    <t>0434</t>
  </si>
  <si>
    <t>Voorhees township, Camden County</t>
  </si>
  <si>
    <t>Voorhees Twp</t>
  </si>
  <si>
    <t>0264</t>
  </si>
  <si>
    <t>Waldwick borough, Bergen County</t>
  </si>
  <si>
    <t>Waldwick</t>
  </si>
  <si>
    <t>1352</t>
  </si>
  <si>
    <t>Wall township, Monmouth County</t>
  </si>
  <si>
    <t>Wall Twp</t>
  </si>
  <si>
    <t>0265</t>
  </si>
  <si>
    <t>Wallington borough, Bergen County</t>
  </si>
  <si>
    <t>Wallington</t>
  </si>
  <si>
    <t>1923</t>
  </si>
  <si>
    <t>Walpack township, Sussex County</t>
  </si>
  <si>
    <t>Walpack Twp</t>
  </si>
  <si>
    <t>1613</t>
  </si>
  <si>
    <t>Wanaque borough, Passaic County</t>
  </si>
  <si>
    <t>Wanaque</t>
  </si>
  <si>
    <t>1924</t>
  </si>
  <si>
    <t>Wantage township, Sussex County</t>
  </si>
  <si>
    <t>Wantage Twp</t>
  </si>
  <si>
    <t>1820</t>
  </si>
  <si>
    <t>Warren township, Somerset County</t>
  </si>
  <si>
    <t>Warren Twp</t>
  </si>
  <si>
    <t>2121</t>
  </si>
  <si>
    <t>Washington borough, Warren County</t>
  </si>
  <si>
    <t>Washington</t>
  </si>
  <si>
    <t>0266</t>
  </si>
  <si>
    <t>Washington township, Bergen County</t>
  </si>
  <si>
    <t>0336</t>
  </si>
  <si>
    <t>Washington Twp</t>
  </si>
  <si>
    <t>Washington township, Burlington County</t>
  </si>
  <si>
    <t>0818</t>
  </si>
  <si>
    <t>Washington township, Gloucester County</t>
  </si>
  <si>
    <t>1438</t>
  </si>
  <si>
    <t>Washington township, Morris County</t>
  </si>
  <si>
    <t>2122</t>
  </si>
  <si>
    <t>Washington township, Warren County</t>
  </si>
  <si>
    <t>1821</t>
  </si>
  <si>
    <t>Watchung borough, Somerset County</t>
  </si>
  <si>
    <t>Watchung</t>
  </si>
  <si>
    <t>0435</t>
  </si>
  <si>
    <t>Waterford township, Camden County</t>
  </si>
  <si>
    <t>Waterford Twp</t>
  </si>
  <si>
    <t>1614</t>
  </si>
  <si>
    <t>Wayne township, Passaic County</t>
  </si>
  <si>
    <t>Wayne Twp</t>
  </si>
  <si>
    <t>0911</t>
  </si>
  <si>
    <t>Weehawken township, Hudson County</t>
  </si>
  <si>
    <t>Weehawken Twp</t>
  </si>
  <si>
    <t>0819</t>
  </si>
  <si>
    <t>Wenonah borough, Gloucester County</t>
  </si>
  <si>
    <t>Wenonah</t>
  </si>
  <si>
    <t>1026</t>
  </si>
  <si>
    <t>West Amwell township, Hunterdon County</t>
  </si>
  <si>
    <t>West Amwell Twp</t>
  </si>
  <si>
    <t>0721</t>
  </si>
  <si>
    <t>West Caldwell township, Essex County</t>
  </si>
  <si>
    <t>West Caldwell Twp</t>
  </si>
  <si>
    <t>0512</t>
  </si>
  <si>
    <t>West Cape May borough, Cape May County</t>
  </si>
  <si>
    <t>West Cape May</t>
  </si>
  <si>
    <t>0820</t>
  </si>
  <si>
    <t>West Deptford township, Gloucester County</t>
  </si>
  <si>
    <t>West Deptford Twp</t>
  </si>
  <si>
    <t>1353</t>
  </si>
  <si>
    <t>West Long Branch borough, Monmouth County</t>
  </si>
  <si>
    <t>West Long Branch</t>
  </si>
  <si>
    <t>1615</t>
  </si>
  <si>
    <t>West Milford township, Passaic County</t>
  </si>
  <si>
    <t>West Milford Twp</t>
  </si>
  <si>
    <t>0912</t>
  </si>
  <si>
    <t>West New York town, Hudson County</t>
  </si>
  <si>
    <t>West New York</t>
  </si>
  <si>
    <t>0722</t>
  </si>
  <si>
    <t>West Orange township, Essex County</t>
  </si>
  <si>
    <t>West Orange Twp</t>
  </si>
  <si>
    <t>0513</t>
  </si>
  <si>
    <t>West Wildwood borough, Cape May County</t>
  </si>
  <si>
    <t>West Wildwood</t>
  </si>
  <si>
    <t>1113</t>
  </si>
  <si>
    <t>West Windsor township, Mercer County</t>
  </si>
  <si>
    <t>West Windsor Twp</t>
  </si>
  <si>
    <t>0337</t>
  </si>
  <si>
    <t>Westampton township, Burlington County</t>
  </si>
  <si>
    <t>Westampton Twp</t>
  </si>
  <si>
    <t>2020</t>
  </si>
  <si>
    <t>Westfield town, Union County</t>
  </si>
  <si>
    <t>Westfield</t>
  </si>
  <si>
    <t>0821</t>
  </si>
  <si>
    <t>Westville borough, Gloucester County</t>
  </si>
  <si>
    <t>Westville</t>
  </si>
  <si>
    <t>0267</t>
  </si>
  <si>
    <t>Westwood borough, Bergen County</t>
  </si>
  <si>
    <t>Westwood</t>
  </si>
  <si>
    <t>0123</t>
  </si>
  <si>
    <t>Weymouth township, Atlantic County</t>
  </si>
  <si>
    <t>Weymouth Twp</t>
  </si>
  <si>
    <t>1439</t>
  </si>
  <si>
    <t>Wharton borough, Morris County</t>
  </si>
  <si>
    <t>Wharton</t>
  </si>
  <si>
    <t>2123</t>
  </si>
  <si>
    <t>White township, Warren County</t>
  </si>
  <si>
    <t>White Twp</t>
  </si>
  <si>
    <t>0514</t>
  </si>
  <si>
    <t>Wildwood city, Cape May County</t>
  </si>
  <si>
    <t>Wildwood</t>
  </si>
  <si>
    <t>0515</t>
  </si>
  <si>
    <t>Wildwood Crest borough, Cape May County</t>
  </si>
  <si>
    <t>Wildwood Crest</t>
  </si>
  <si>
    <t>0338</t>
  </si>
  <si>
    <t>Willingboro township, Burlington County</t>
  </si>
  <si>
    <t>Willingboro Twp</t>
  </si>
  <si>
    <t>2021</t>
  </si>
  <si>
    <t>Winfield township, Union County</t>
  </si>
  <si>
    <t>Winfield Twp</t>
  </si>
  <si>
    <t>0436</t>
  </si>
  <si>
    <t>Winslow township, Camden County</t>
  </si>
  <si>
    <t>Winslow Twp</t>
  </si>
  <si>
    <t>0516</t>
  </si>
  <si>
    <t>Woodbine borough, Cape May County</t>
  </si>
  <si>
    <t>Woodbine</t>
  </si>
  <si>
    <t>1225</t>
  </si>
  <si>
    <t>Woodbridge township, Middlesex County</t>
  </si>
  <si>
    <t>Woodbridge Twp</t>
  </si>
  <si>
    <t>0822</t>
  </si>
  <si>
    <t>Woodbury city, Gloucester County</t>
  </si>
  <si>
    <t>Woodbury</t>
  </si>
  <si>
    <t>0823</t>
  </si>
  <si>
    <t>Woodbury Heights borough, Gloucester County</t>
  </si>
  <si>
    <t>Woodbury Heights</t>
  </si>
  <si>
    <t>0268</t>
  </si>
  <si>
    <t>Woodcliff Lake borough, Bergen County</t>
  </si>
  <si>
    <t>Woodcliff Lake</t>
  </si>
  <si>
    <t>1616</t>
  </si>
  <si>
    <t>Woodland Park borough, Passaic County</t>
  </si>
  <si>
    <t>Woodland Park</t>
  </si>
  <si>
    <t>0339</t>
  </si>
  <si>
    <t>Woodland township, Burlington County</t>
  </si>
  <si>
    <t>Woodland Twp</t>
  </si>
  <si>
    <t>0437</t>
  </si>
  <si>
    <t>Woodlynne borough, Camden County</t>
  </si>
  <si>
    <t>Woodlynne</t>
  </si>
  <si>
    <t>0269</t>
  </si>
  <si>
    <t>Wood-Ridge borough, Bergen County</t>
  </si>
  <si>
    <t>Wood-Ridge</t>
  </si>
  <si>
    <t>1715</t>
  </si>
  <si>
    <t>Woodstown borough, Salem County</t>
  </si>
  <si>
    <t>Woodstown</t>
  </si>
  <si>
    <t>0824</t>
  </si>
  <si>
    <t>Woolwich township, Gloucester County</t>
  </si>
  <si>
    <t>Woolwich Twp</t>
  </si>
  <si>
    <t>0340</t>
  </si>
  <si>
    <t>Wrightstown borough, Burlington County</t>
  </si>
  <si>
    <t>Wrightstown</t>
  </si>
  <si>
    <t>0270</t>
  </si>
  <si>
    <t>Wyckoff township, Bergen County</t>
  </si>
  <si>
    <t>Wyckoff Twp</t>
  </si>
  <si>
    <t>Summary Data by Municipality</t>
  </si>
  <si>
    <t>Aff. Housing</t>
  </si>
  <si>
    <t>Comm./Indust.</t>
  </si>
  <si>
    <t>Total</t>
  </si>
  <si>
    <t>DCA Municode</t>
  </si>
  <si>
    <t>Municipality</t>
  </si>
  <si>
    <t>County</t>
  </si>
  <si>
    <t>Region</t>
  </si>
  <si>
    <t>Type</t>
  </si>
  <si>
    <t>Number</t>
  </si>
  <si>
    <t>Municipal Share of Levy</t>
  </si>
  <si>
    <t>PILOT Value % of Assessed Value</t>
  </si>
  <si>
    <t>Neighboring Town 1</t>
  </si>
  <si>
    <t>Neighboring Town 2</t>
  </si>
  <si>
    <t>Neighboring Town 3</t>
  </si>
  <si>
    <t>Neighboring Town 4</t>
  </si>
  <si>
    <t>Neighboring Town 5</t>
  </si>
  <si>
    <t>Neighboring Town 6</t>
  </si>
  <si>
    <t>Neighboring Town 7</t>
  </si>
  <si>
    <t>Neighboring Town 8</t>
  </si>
  <si>
    <t>Neighboring Town 9</t>
  </si>
  <si>
    <t>Neighboring Town 10</t>
  </si>
  <si>
    <t>Neighboring Town 11</t>
  </si>
  <si>
    <t>Neighboring Town 12</t>
  </si>
  <si>
    <t>Neighboring Town 13</t>
  </si>
  <si>
    <t>Neighboring Town 14</t>
  </si>
  <si>
    <t>Neighboring Town 15</t>
  </si>
  <si>
    <t>Neighboring Town 16</t>
  </si>
  <si>
    <t>Absecon city</t>
  </si>
  <si>
    <t>South</t>
  </si>
  <si>
    <t>--</t>
  </si>
  <si>
    <t>Atlantic City city</t>
  </si>
  <si>
    <t>Brigantine city</t>
  </si>
  <si>
    <t>Buena borough</t>
  </si>
  <si>
    <t>Corbin City city</t>
  </si>
  <si>
    <t>Egg Harbor City city</t>
  </si>
  <si>
    <t>Estell Manor city</t>
  </si>
  <si>
    <t>Folsom borough</t>
  </si>
  <si>
    <t>Hammonton town</t>
  </si>
  <si>
    <t>Linwood city</t>
  </si>
  <si>
    <t>Longport borough</t>
  </si>
  <si>
    <t>Margate City city</t>
  </si>
  <si>
    <t>Northfield city</t>
  </si>
  <si>
    <t>Pleasantville city</t>
  </si>
  <si>
    <t>Port Republic city</t>
  </si>
  <si>
    <t>Somers Point city</t>
  </si>
  <si>
    <t>Ventnor City city</t>
  </si>
  <si>
    <t>Buena Vista township</t>
  </si>
  <si>
    <t>Egg Harbor township</t>
  </si>
  <si>
    <t>Galloway township</t>
  </si>
  <si>
    <t>Hamilton township</t>
  </si>
  <si>
    <t>Mullica township</t>
  </si>
  <si>
    <t>Weymouth township</t>
  </si>
  <si>
    <t>Allendale borough</t>
  </si>
  <si>
    <t>North</t>
  </si>
  <si>
    <t>Alpine borough</t>
  </si>
  <si>
    <t>Bergenfield borough</t>
  </si>
  <si>
    <t>Bogota borough</t>
  </si>
  <si>
    <t>Carlstadt borough</t>
  </si>
  <si>
    <t>Cliffside Park borough</t>
  </si>
  <si>
    <t>Closter borough</t>
  </si>
  <si>
    <t>Cresskill borough</t>
  </si>
  <si>
    <t>Demarest borough</t>
  </si>
  <si>
    <t>Dumont borough</t>
  </si>
  <si>
    <t>East Rutherford borough</t>
  </si>
  <si>
    <t>Edgewater borough</t>
  </si>
  <si>
    <t>Elmwood Park borough</t>
  </si>
  <si>
    <t>Emerson borough</t>
  </si>
  <si>
    <t>Englewood city</t>
  </si>
  <si>
    <t>Englewood Cliffs borough</t>
  </si>
  <si>
    <t>Fair Lawn borough</t>
  </si>
  <si>
    <t>Fairview borough</t>
  </si>
  <si>
    <t>Fort Lee borough</t>
  </si>
  <si>
    <t>Franklin Lakes borough</t>
  </si>
  <si>
    <t>Garfield city</t>
  </si>
  <si>
    <t>Glen Rock borough</t>
  </si>
  <si>
    <t>Hackensack city</t>
  </si>
  <si>
    <t>Harrington Park borough</t>
  </si>
  <si>
    <t>Hasbrouck Heights borough</t>
  </si>
  <si>
    <t>Haworth borough</t>
  </si>
  <si>
    <t>Hillsdale borough</t>
  </si>
  <si>
    <t>Ho-Ho-Kus borough</t>
  </si>
  <si>
    <t>Leonia borough</t>
  </si>
  <si>
    <t>Little Ferry borough</t>
  </si>
  <si>
    <t>Lodi borough</t>
  </si>
  <si>
    <t>Maywood borough</t>
  </si>
  <si>
    <t>Midland Park borough</t>
  </si>
  <si>
    <t>Montvale borough</t>
  </si>
  <si>
    <t>Moonachie borough</t>
  </si>
  <si>
    <t>New Milford borough</t>
  </si>
  <si>
    <t>North Arlington borough</t>
  </si>
  <si>
    <t>Northvale borough</t>
  </si>
  <si>
    <t>Norwood borough</t>
  </si>
  <si>
    <t>Oakland borough</t>
  </si>
  <si>
    <t>Old Tappan borough</t>
  </si>
  <si>
    <t>Oradell borough</t>
  </si>
  <si>
    <t>Palisades Park borough</t>
  </si>
  <si>
    <t>Paramus borough</t>
  </si>
  <si>
    <t>Park Ridge borough</t>
  </si>
  <si>
    <t>Ramsey borough</t>
  </si>
  <si>
    <t>Ridgefield borough</t>
  </si>
  <si>
    <t>Ridgefield Park village</t>
  </si>
  <si>
    <t>Ridgewood village</t>
  </si>
  <si>
    <t>River Edge borough</t>
  </si>
  <si>
    <t>Rockleigh borough</t>
  </si>
  <si>
    <t>Rutherford borough</t>
  </si>
  <si>
    <t>Saddle River borough</t>
  </si>
  <si>
    <t>Tenafly borough</t>
  </si>
  <si>
    <t>Teterboro borough</t>
  </si>
  <si>
    <t>Upper Saddle River borough</t>
  </si>
  <si>
    <t>Waldwick borough</t>
  </si>
  <si>
    <t>Wallington borough</t>
  </si>
  <si>
    <t>Westwood borough</t>
  </si>
  <si>
    <t>Woodcliff Lake borough</t>
  </si>
  <si>
    <t>Wood-Ridge borough</t>
  </si>
  <si>
    <t>Lyndhurst township</t>
  </si>
  <si>
    <t>Mahwah township</t>
  </si>
  <si>
    <t>River Vale township</t>
  </si>
  <si>
    <t>Rochelle Park township</t>
  </si>
  <si>
    <t>Saddle Brook township</t>
  </si>
  <si>
    <t>South Hackensack township</t>
  </si>
  <si>
    <t>Teaneck township</t>
  </si>
  <si>
    <t>Washington township</t>
  </si>
  <si>
    <t>Wyckoff township</t>
  </si>
  <si>
    <t>Beverly city</t>
  </si>
  <si>
    <t>Bordentown city</t>
  </si>
  <si>
    <t>Burlington city</t>
  </si>
  <si>
    <t>Fieldsboro borough</t>
  </si>
  <si>
    <t>Medford Lakes borough</t>
  </si>
  <si>
    <t>Palmyra borough</t>
  </si>
  <si>
    <t>Pemberton borough</t>
  </si>
  <si>
    <t>Riverton borough</t>
  </si>
  <si>
    <t>Wrightstown borough</t>
  </si>
  <si>
    <t>Bass River township</t>
  </si>
  <si>
    <t>Bordentown township</t>
  </si>
  <si>
    <t>Burlington township</t>
  </si>
  <si>
    <t>Chesterfield township</t>
  </si>
  <si>
    <t>Cinnaminson township</t>
  </si>
  <si>
    <t>Delanco township</t>
  </si>
  <si>
    <t>Delran township</t>
  </si>
  <si>
    <t>Eastampton township</t>
  </si>
  <si>
    <t>Edgewater Park township</t>
  </si>
  <si>
    <t>Evesham township</t>
  </si>
  <si>
    <t>Florence township</t>
  </si>
  <si>
    <t>Hainesport township</t>
  </si>
  <si>
    <t>Lumberton township</t>
  </si>
  <si>
    <t>Mansfield township</t>
  </si>
  <si>
    <t>Maple Shade township</t>
  </si>
  <si>
    <t>Medford township</t>
  </si>
  <si>
    <t>Moorestown township</t>
  </si>
  <si>
    <t>Mount Holly township</t>
  </si>
  <si>
    <t>Mount Laurel township</t>
  </si>
  <si>
    <t>New Hanover township</t>
  </si>
  <si>
    <t>North Hanover township</t>
  </si>
  <si>
    <t>Pemberton township</t>
  </si>
  <si>
    <t>Riverside township</t>
  </si>
  <si>
    <t>Shamong township</t>
  </si>
  <si>
    <t>Southampton township</t>
  </si>
  <si>
    <t>Springfield township</t>
  </si>
  <si>
    <t>Tabernacle township</t>
  </si>
  <si>
    <t>Westampton township</t>
  </si>
  <si>
    <t>Willingboro township</t>
  </si>
  <si>
    <t>Woodland township</t>
  </si>
  <si>
    <t>Audubon borough</t>
  </si>
  <si>
    <t>Audubon Park borough</t>
  </si>
  <si>
    <t>Barrington borough</t>
  </si>
  <si>
    <t>Bellmawr borough</t>
  </si>
  <si>
    <t>Berlin borough</t>
  </si>
  <si>
    <t>Brooklawn borough</t>
  </si>
  <si>
    <t>Camden city</t>
  </si>
  <si>
    <t>Chesilhurst borough</t>
  </si>
  <si>
    <t>Clementon borough</t>
  </si>
  <si>
    <t>Collingswood borough</t>
  </si>
  <si>
    <t>Gibbsboro borough</t>
  </si>
  <si>
    <t>Gloucester City city</t>
  </si>
  <si>
    <t>Haddonfield borough</t>
  </si>
  <si>
    <t>Haddon Heights borough</t>
  </si>
  <si>
    <t>Hi-Nella borough</t>
  </si>
  <si>
    <t>Laurel Springs borough</t>
  </si>
  <si>
    <t>Lawnside borough</t>
  </si>
  <si>
    <t>Lindenwold borough</t>
  </si>
  <si>
    <t>Magnolia borough</t>
  </si>
  <si>
    <t>Merchantville borough</t>
  </si>
  <si>
    <t>Mount Ephraim borough</t>
  </si>
  <si>
    <t>Oaklyn borough</t>
  </si>
  <si>
    <t>Pine Hill borough</t>
  </si>
  <si>
    <t>Runnemede borough</t>
  </si>
  <si>
    <t>Somerdale borough</t>
  </si>
  <si>
    <t>Stratford borough</t>
  </si>
  <si>
    <t>Tavistock borough</t>
  </si>
  <si>
    <t>Woodlynne borough</t>
  </si>
  <si>
    <t>Berlin township</t>
  </si>
  <si>
    <t>Cherry Hill township</t>
  </si>
  <si>
    <t>Gloucester township</t>
  </si>
  <si>
    <t>Haddon township</t>
  </si>
  <si>
    <t>Pennsauken township</t>
  </si>
  <si>
    <t>Voorhees township</t>
  </si>
  <si>
    <t>Waterford township</t>
  </si>
  <si>
    <t>Winslow township</t>
  </si>
  <si>
    <t>Avalon borough</t>
  </si>
  <si>
    <t>Cape May city</t>
  </si>
  <si>
    <t>Cape May Point borough</t>
  </si>
  <si>
    <t>North Wildwood city</t>
  </si>
  <si>
    <t>Ocean City city</t>
  </si>
  <si>
    <t>Sea Isle City city</t>
  </si>
  <si>
    <t>Stone Harbor borough</t>
  </si>
  <si>
    <t>West Cape May borough</t>
  </si>
  <si>
    <t>West Wildwood borough</t>
  </si>
  <si>
    <t>Wildwood city</t>
  </si>
  <si>
    <t>Wildwood Crest borough</t>
  </si>
  <si>
    <t>Woodbine borough</t>
  </si>
  <si>
    <t>Dennis township</t>
  </si>
  <si>
    <t>Lower township</t>
  </si>
  <si>
    <t>Middle township</t>
  </si>
  <si>
    <t>Upper township</t>
  </si>
  <si>
    <t>Bridgeton city</t>
  </si>
  <si>
    <t>Millville city</t>
  </si>
  <si>
    <t>Shiloh borough</t>
  </si>
  <si>
    <t>Vineland city</t>
  </si>
  <si>
    <t>Commercial township</t>
  </si>
  <si>
    <t>Deerfield township</t>
  </si>
  <si>
    <t>Downe township</t>
  </si>
  <si>
    <t>Fairfield township</t>
  </si>
  <si>
    <t>Greenwich township</t>
  </si>
  <si>
    <t>Hopewell township</t>
  </si>
  <si>
    <t>Lawrence township</t>
  </si>
  <si>
    <t>Maurice River township</t>
  </si>
  <si>
    <t>Stow Creek township</t>
  </si>
  <si>
    <t>Upper Deerfield township</t>
  </si>
  <si>
    <t>Caldwell borough</t>
  </si>
  <si>
    <t>East Orange city</t>
  </si>
  <si>
    <t>Essex Fells borough</t>
  </si>
  <si>
    <t>Glen Ridge borough</t>
  </si>
  <si>
    <t>Newark city</t>
  </si>
  <si>
    <t>North Caldwell borough</t>
  </si>
  <si>
    <t>Roseland borough</t>
  </si>
  <si>
    <t>Belleville township</t>
  </si>
  <si>
    <t>Bloomfield township</t>
  </si>
  <si>
    <t>Cedar Grove township</t>
  </si>
  <si>
    <t>City of Orange township</t>
  </si>
  <si>
    <t>Irvington township</t>
  </si>
  <si>
    <t>Livingston township</t>
  </si>
  <si>
    <t>Maplewood township</t>
  </si>
  <si>
    <t>Millburn township</t>
  </si>
  <si>
    <t>Montclair township</t>
  </si>
  <si>
    <t>Nutley township</t>
  </si>
  <si>
    <t>South Orange Village township</t>
  </si>
  <si>
    <t>Verona township</t>
  </si>
  <si>
    <t>West Caldwell township</t>
  </si>
  <si>
    <t>West Orange township</t>
  </si>
  <si>
    <t>Clayton borough</t>
  </si>
  <si>
    <t>Glassboro borough</t>
  </si>
  <si>
    <t>National Park borough</t>
  </si>
  <si>
    <t>Newfield borough</t>
  </si>
  <si>
    <t>Paulsboro borough</t>
  </si>
  <si>
    <t>Pitman borough</t>
  </si>
  <si>
    <t>Swedesboro borough</t>
  </si>
  <si>
    <t>Wenonah borough</t>
  </si>
  <si>
    <t>Westville borough</t>
  </si>
  <si>
    <t>Woodbury city</t>
  </si>
  <si>
    <t>Woodbury Heights borough</t>
  </si>
  <si>
    <t>Deptford township</t>
  </si>
  <si>
    <t>East Greenwich township</t>
  </si>
  <si>
    <t>Elk township</t>
  </si>
  <si>
    <t>Franklin township</t>
  </si>
  <si>
    <t>Harrison township</t>
  </si>
  <si>
    <t>Logan township</t>
  </si>
  <si>
    <t>Mantua township</t>
  </si>
  <si>
    <t>Monroe township</t>
  </si>
  <si>
    <t>South Harrison township</t>
  </si>
  <si>
    <t>West Deptford township</t>
  </si>
  <si>
    <t>Woolwich township</t>
  </si>
  <si>
    <t>Bayonne city</t>
  </si>
  <si>
    <t>East Newark borough</t>
  </si>
  <si>
    <t>Guttenberg town</t>
  </si>
  <si>
    <t>Harrison town</t>
  </si>
  <si>
    <t>Hoboken city</t>
  </si>
  <si>
    <t>Jersey City city</t>
  </si>
  <si>
    <t>Kearny town</t>
  </si>
  <si>
    <t>Secaucus town</t>
  </si>
  <si>
    <t>Union City city</t>
  </si>
  <si>
    <t>West New York town</t>
  </si>
  <si>
    <t>North Bergen township</t>
  </si>
  <si>
    <t>Weehawken township</t>
  </si>
  <si>
    <t>Bloomsbury borough</t>
  </si>
  <si>
    <t>Central</t>
  </si>
  <si>
    <t>Califon borough</t>
  </si>
  <si>
    <t>Clinton town</t>
  </si>
  <si>
    <t>Flemington borough</t>
  </si>
  <si>
    <t>Frenchtown borough</t>
  </si>
  <si>
    <t>Glen Gardner borough</t>
  </si>
  <si>
    <t>Hampton borough</t>
  </si>
  <si>
    <t>High Bridge borough</t>
  </si>
  <si>
    <t>Lambertville city</t>
  </si>
  <si>
    <t>Lebanon borough</t>
  </si>
  <si>
    <t>Milford borough</t>
  </si>
  <si>
    <t>Stockton borough</t>
  </si>
  <si>
    <t>Alexandria township</t>
  </si>
  <si>
    <t>Bethlehem township</t>
  </si>
  <si>
    <t>Clinton township</t>
  </si>
  <si>
    <t>Delaware township</t>
  </si>
  <si>
    <t>East Amwell township</t>
  </si>
  <si>
    <t>Holland township</t>
  </si>
  <si>
    <t>Kingwood township</t>
  </si>
  <si>
    <t>Lebanon township</t>
  </si>
  <si>
    <t>Raritan township</t>
  </si>
  <si>
    <t>Readington township</t>
  </si>
  <si>
    <t>Tewksbury township</t>
  </si>
  <si>
    <t>Union township</t>
  </si>
  <si>
    <t>West Amwell township</t>
  </si>
  <si>
    <t>Hightstown borough</t>
  </si>
  <si>
    <t>Hopewell borough</t>
  </si>
  <si>
    <t>Pennington borough</t>
  </si>
  <si>
    <t>Trenton city</t>
  </si>
  <si>
    <t>East Windsor township</t>
  </si>
  <si>
    <t>Ewing township</t>
  </si>
  <si>
    <t>Robbinsville township</t>
  </si>
  <si>
    <t>West Windsor township</t>
  </si>
  <si>
    <t>Carteret borough</t>
  </si>
  <si>
    <t>Dunellen borough</t>
  </si>
  <si>
    <t>Helmetta borough</t>
  </si>
  <si>
    <t>Highland Park borough</t>
  </si>
  <si>
    <t>Jamesburg borough</t>
  </si>
  <si>
    <t>Metuchen borough</t>
  </si>
  <si>
    <t>Middlesex borough</t>
  </si>
  <si>
    <t>Milltown borough</t>
  </si>
  <si>
    <t>New Brunswick city</t>
  </si>
  <si>
    <t>Perth Amboy city</t>
  </si>
  <si>
    <t>Sayreville borough</t>
  </si>
  <si>
    <t>South Amboy city</t>
  </si>
  <si>
    <t>South Plainfield borough</t>
  </si>
  <si>
    <t>South River borough</t>
  </si>
  <si>
    <t>Spotswood borough</t>
  </si>
  <si>
    <t>Cranbury township</t>
  </si>
  <si>
    <t>East Brunswick township</t>
  </si>
  <si>
    <t>Edison township</t>
  </si>
  <si>
    <t>North Brunswick township</t>
  </si>
  <si>
    <t>Old Bridge township</t>
  </si>
  <si>
    <t>Piscataway township</t>
  </si>
  <si>
    <t>Plainsboro township</t>
  </si>
  <si>
    <t>South Brunswick township</t>
  </si>
  <si>
    <t>Woodbridge township</t>
  </si>
  <si>
    <t>Allenhurst borough</t>
  </si>
  <si>
    <t>Allentown borough</t>
  </si>
  <si>
    <t>Asbury Park city</t>
  </si>
  <si>
    <t>Atlantic Highlands borough</t>
  </si>
  <si>
    <t>Avon-by-the-Sea borough</t>
  </si>
  <si>
    <t>Belmar borough</t>
  </si>
  <si>
    <t>Bradley Beach borough</t>
  </si>
  <si>
    <t>Brielle borough</t>
  </si>
  <si>
    <t>Deal borough</t>
  </si>
  <si>
    <t>Eatontown borough</t>
  </si>
  <si>
    <t>Englishtown borough</t>
  </si>
  <si>
    <t>Fair Haven borough</t>
  </si>
  <si>
    <t>Farmingdale borough</t>
  </si>
  <si>
    <t>Freehold borough</t>
  </si>
  <si>
    <t>Highlands borough</t>
  </si>
  <si>
    <t>Interlaken borough</t>
  </si>
  <si>
    <t>Keansburg borough</t>
  </si>
  <si>
    <t>Keyport borough</t>
  </si>
  <si>
    <t>Lake Como borough</t>
  </si>
  <si>
    <t>Little Silver borough</t>
  </si>
  <si>
    <t>Loch Arbour village</t>
  </si>
  <si>
    <t>Long Branch city</t>
  </si>
  <si>
    <t>Manasquan borough</t>
  </si>
  <si>
    <t>Matawan borough</t>
  </si>
  <si>
    <t>Monmouth Beach borough</t>
  </si>
  <si>
    <t>Neptune City borough</t>
  </si>
  <si>
    <t>Oceanport borough</t>
  </si>
  <si>
    <t>Red Bank borough</t>
  </si>
  <si>
    <t>Roosevelt borough</t>
  </si>
  <si>
    <t>Rumson borough</t>
  </si>
  <si>
    <t>Sea Bright borough</t>
  </si>
  <si>
    <t>Sea Girt borough</t>
  </si>
  <si>
    <t>Shrewsbury borough</t>
  </si>
  <si>
    <t>Spring Lake borough</t>
  </si>
  <si>
    <t>Spring Lake Heights borough</t>
  </si>
  <si>
    <t>Tinton Falls borough</t>
  </si>
  <si>
    <t>Union Beach borough</t>
  </si>
  <si>
    <t>West Long Branch borough</t>
  </si>
  <si>
    <t>Aberdeen township</t>
  </si>
  <si>
    <t>Colts Neck township</t>
  </si>
  <si>
    <t>Freehold township</t>
  </si>
  <si>
    <t>Hazlet township</t>
  </si>
  <si>
    <t>Holmdel township</t>
  </si>
  <si>
    <t>Howell township</t>
  </si>
  <si>
    <t>Manalapan township</t>
  </si>
  <si>
    <t>Marlboro township</t>
  </si>
  <si>
    <t>Middletown township</t>
  </si>
  <si>
    <t>Millstone township</t>
  </si>
  <si>
    <t>Neptune township</t>
  </si>
  <si>
    <t>Ocean township</t>
  </si>
  <si>
    <t>Shrewsbury township</t>
  </si>
  <si>
    <t>Upper Freehold township</t>
  </si>
  <si>
    <t>Wall township</t>
  </si>
  <si>
    <t>Boonton town</t>
  </si>
  <si>
    <t>Butler borough</t>
  </si>
  <si>
    <t>Chatham borough</t>
  </si>
  <si>
    <t>Chester borough</t>
  </si>
  <si>
    <t>Dover town</t>
  </si>
  <si>
    <t>Florham Park borough</t>
  </si>
  <si>
    <t>Kinnelon borough</t>
  </si>
  <si>
    <t>Lincoln Park borough</t>
  </si>
  <si>
    <t>Madison borough</t>
  </si>
  <si>
    <t>Mendham borough</t>
  </si>
  <si>
    <t>Morris Plains borough</t>
  </si>
  <si>
    <t>Morristown town</t>
  </si>
  <si>
    <t>Mountain Lakes borough</t>
  </si>
  <si>
    <t>Mount Arlington borough</t>
  </si>
  <si>
    <t>Netcong borough</t>
  </si>
  <si>
    <t>Riverdale borough</t>
  </si>
  <si>
    <t>Rockaway borough</t>
  </si>
  <si>
    <t>Victory Gardens borough</t>
  </si>
  <si>
    <t>Wharton borough</t>
  </si>
  <si>
    <t>Boonton township</t>
  </si>
  <si>
    <t>Chatham township</t>
  </si>
  <si>
    <t>Chester township</t>
  </si>
  <si>
    <t>Denville township</t>
  </si>
  <si>
    <t>East Hanover township</t>
  </si>
  <si>
    <t>Hanover township</t>
  </si>
  <si>
    <t>Harding township</t>
  </si>
  <si>
    <t>Jefferson township</t>
  </si>
  <si>
    <t>Long Hill township</t>
  </si>
  <si>
    <t>Mendham township</t>
  </si>
  <si>
    <t>Mine Hill township</t>
  </si>
  <si>
    <t>Montville township</t>
  </si>
  <si>
    <t>Morris township</t>
  </si>
  <si>
    <t>Mount Olive township</t>
  </si>
  <si>
    <t>Parsippany-Troy Hills township</t>
  </si>
  <si>
    <t>Pequannock township</t>
  </si>
  <si>
    <t>Randolph township</t>
  </si>
  <si>
    <t>Rockaway township</t>
  </si>
  <si>
    <t>Roxbury township</t>
  </si>
  <si>
    <t>Barnegat Light borough</t>
  </si>
  <si>
    <t>Bay Head borough</t>
  </si>
  <si>
    <t>Beach Haven borough</t>
  </si>
  <si>
    <t>Beachwood borough</t>
  </si>
  <si>
    <t>Harvey Cedars borough</t>
  </si>
  <si>
    <t>Island Heights borough</t>
  </si>
  <si>
    <t>Lakehurst borough</t>
  </si>
  <si>
    <t>Lavallette borough</t>
  </si>
  <si>
    <t>Mantoloking borough</t>
  </si>
  <si>
    <t>Ocean Gate borough</t>
  </si>
  <si>
    <t>Pine Beach borough</t>
  </si>
  <si>
    <t>Point Pleasant borough</t>
  </si>
  <si>
    <t>Point Pleasant Beach borough</t>
  </si>
  <si>
    <t>Seaside Heights borough</t>
  </si>
  <si>
    <t>Seaside Park borough</t>
  </si>
  <si>
    <t>Ship Bottom borough</t>
  </si>
  <si>
    <t>South Toms River borough</t>
  </si>
  <si>
    <t>Surf City borough</t>
  </si>
  <si>
    <t>Tuckerton borough</t>
  </si>
  <si>
    <t>Barnegat township</t>
  </si>
  <si>
    <t>Berkeley township</t>
  </si>
  <si>
    <t>Brick township</t>
  </si>
  <si>
    <t>Eagleswood township</t>
  </si>
  <si>
    <t>Jackson township</t>
  </si>
  <si>
    <t>Lacey township</t>
  </si>
  <si>
    <t>Lakewood township</t>
  </si>
  <si>
    <t>Little Egg Harbor township</t>
  </si>
  <si>
    <t>Long Beach township</t>
  </si>
  <si>
    <t>Manchester township</t>
  </si>
  <si>
    <t>Plumsted township</t>
  </si>
  <si>
    <t>Stafford township</t>
  </si>
  <si>
    <t>Toms River township</t>
  </si>
  <si>
    <t>Bloomingdale borough</t>
  </si>
  <si>
    <t>Clifton city</t>
  </si>
  <si>
    <t>Haledon borough</t>
  </si>
  <si>
    <t>Hawthorne borough</t>
  </si>
  <si>
    <t>North Haledon borough</t>
  </si>
  <si>
    <t>Passaic city</t>
  </si>
  <si>
    <t>Paterson city</t>
  </si>
  <si>
    <t>Pompton Lakes borough</t>
  </si>
  <si>
    <t>Prospect Park borough</t>
  </si>
  <si>
    <t>Ringwood borough</t>
  </si>
  <si>
    <t>Totowa borough</t>
  </si>
  <si>
    <t>Wanaque borough</t>
  </si>
  <si>
    <t>Woodland Park borough</t>
  </si>
  <si>
    <t>Little Falls township</t>
  </si>
  <si>
    <t>Wayne township</t>
  </si>
  <si>
    <t>West Milford township</t>
  </si>
  <si>
    <t>Elmer borough</t>
  </si>
  <si>
    <t>Penns Grove borough</t>
  </si>
  <si>
    <t>Salem city</t>
  </si>
  <si>
    <t>Woodstown borough</t>
  </si>
  <si>
    <t>Alloway township</t>
  </si>
  <si>
    <t>Carneys Point township</t>
  </si>
  <si>
    <t>Elsinboro township</t>
  </si>
  <si>
    <t>Lower Alloways Creek township</t>
  </si>
  <si>
    <t>Mannington township</t>
  </si>
  <si>
    <t>Oldmans township</t>
  </si>
  <si>
    <t>Pennsville township</t>
  </si>
  <si>
    <t>Pilesgrove township</t>
  </si>
  <si>
    <t>Pittsgrove township</t>
  </si>
  <si>
    <t>Quinton township</t>
  </si>
  <si>
    <t>Upper Pittsgrove township</t>
  </si>
  <si>
    <t>Bernardsville borough</t>
  </si>
  <si>
    <t>Bound Brook borough</t>
  </si>
  <si>
    <t>Far Hills borough</t>
  </si>
  <si>
    <t>Manville borough</t>
  </si>
  <si>
    <t>Millstone borough</t>
  </si>
  <si>
    <t>North Plainfield borough</t>
  </si>
  <si>
    <t>Peapack and Gladstone borough</t>
  </si>
  <si>
    <t>Raritan borough</t>
  </si>
  <si>
    <t>Rocky Hill borough</t>
  </si>
  <si>
    <t>Somerville borough</t>
  </si>
  <si>
    <t>South Bound Brook borough</t>
  </si>
  <si>
    <t>Watchung borough</t>
  </si>
  <si>
    <t>Bedminster township</t>
  </si>
  <si>
    <t>Bernards township</t>
  </si>
  <si>
    <t>Branchburg township</t>
  </si>
  <si>
    <t>Bridgewater township</t>
  </si>
  <si>
    <t>Green Brook township</t>
  </si>
  <si>
    <t>Hillsborough township</t>
  </si>
  <si>
    <t>Montgomery township</t>
  </si>
  <si>
    <t>Warren township</t>
  </si>
  <si>
    <t>Andover borough</t>
  </si>
  <si>
    <t>Branchville borough</t>
  </si>
  <si>
    <t>Franklin borough</t>
  </si>
  <si>
    <t>Hamburg borough</t>
  </si>
  <si>
    <t>Hopatcong borough</t>
  </si>
  <si>
    <t>Newton town</t>
  </si>
  <si>
    <t>Ogdensburg borough</t>
  </si>
  <si>
    <t>Stanhope borough</t>
  </si>
  <si>
    <t>Sussex borough</t>
  </si>
  <si>
    <t>Andover township</t>
  </si>
  <si>
    <t>Byram township</t>
  </si>
  <si>
    <t>Frankford township</t>
  </si>
  <si>
    <t>Fredon township</t>
  </si>
  <si>
    <t>Green township</t>
  </si>
  <si>
    <t>Hampton township</t>
  </si>
  <si>
    <t>Hardyston township</t>
  </si>
  <si>
    <t>Lafayette township</t>
  </si>
  <si>
    <t>Montague township</t>
  </si>
  <si>
    <t>Sandyston township</t>
  </si>
  <si>
    <t>Sparta township</t>
  </si>
  <si>
    <t>Stillwater township</t>
  </si>
  <si>
    <t>Vernon township</t>
  </si>
  <si>
    <t>Walpack township</t>
  </si>
  <si>
    <t>Wantage township</t>
  </si>
  <si>
    <t>Elizabeth city</t>
  </si>
  <si>
    <t>Fanwood borough</t>
  </si>
  <si>
    <t>Garwood borough</t>
  </si>
  <si>
    <t>Kenilworth borough</t>
  </si>
  <si>
    <t>Linden city</t>
  </si>
  <si>
    <t>Mountainside borough</t>
  </si>
  <si>
    <t>New Providence borough</t>
  </si>
  <si>
    <t>Plainfield city</t>
  </si>
  <si>
    <t>Rahway city</t>
  </si>
  <si>
    <t>Roselle borough</t>
  </si>
  <si>
    <t>Roselle Park borough</t>
  </si>
  <si>
    <t>Summit city</t>
  </si>
  <si>
    <t>Westfield town</t>
  </si>
  <si>
    <t>Berkeley Heights township</t>
  </si>
  <si>
    <t>Clark township</t>
  </si>
  <si>
    <t>Cranford township</t>
  </si>
  <si>
    <t>Hillside township</t>
  </si>
  <si>
    <t>Scotch Plains township</t>
  </si>
  <si>
    <t>Winfield township</t>
  </si>
  <si>
    <t>Alpha borough</t>
  </si>
  <si>
    <t>Belvidere town</t>
  </si>
  <si>
    <t>Hackettstown town</t>
  </si>
  <si>
    <t>Phillipsburg town</t>
  </si>
  <si>
    <t>Washington borough</t>
  </si>
  <si>
    <t>Allamuchy township</t>
  </si>
  <si>
    <t>Blairstown township</t>
  </si>
  <si>
    <t>Frelinghuysen township</t>
  </si>
  <si>
    <t>Hardwick township</t>
  </si>
  <si>
    <t>Harmony township</t>
  </si>
  <si>
    <t>Hope township</t>
  </si>
  <si>
    <t>Independence township</t>
  </si>
  <si>
    <t>Knowlton township</t>
  </si>
  <si>
    <t>Liberty township</t>
  </si>
  <si>
    <t>Lopatcong township</t>
  </si>
  <si>
    <t>Oxford township</t>
  </si>
  <si>
    <t>Pohatcong township</t>
  </si>
  <si>
    <t>White township</t>
  </si>
  <si>
    <t>AVERAGE</t>
  </si>
  <si>
    <t>Raw Data from User Friendly Budgets</t>
  </si>
  <si>
    <t>Project Name</t>
  </si>
  <si>
    <t>Type of Project</t>
  </si>
  <si>
    <t>Assessed Value</t>
  </si>
  <si>
    <t>Taxes if Billed at PY Rate</t>
  </si>
  <si>
    <t>Latest UFB Submission Year</t>
  </si>
  <si>
    <t>Atlantic City Townhouse</t>
  </si>
  <si>
    <t>Atlantic City Dev Co</t>
  </si>
  <si>
    <t>Bringantine Homes</t>
  </si>
  <si>
    <t>Baltic Plaza Apt</t>
  </si>
  <si>
    <t>Beachview</t>
  </si>
  <si>
    <t>Barclay Arms</t>
  </si>
  <si>
    <t>C&amp;C Urban Connecticut</t>
  </si>
  <si>
    <t>Community Haven</t>
  </si>
  <si>
    <t>Best of Life Park</t>
  </si>
  <si>
    <t>SI-HY Apt / Hamilton Venice Apt</t>
  </si>
  <si>
    <t>Magellan Manor</t>
  </si>
  <si>
    <t>Metropolitan Plaza</t>
  </si>
  <si>
    <t>New York Ave Apt</t>
  </si>
  <si>
    <t xml:space="preserve">School House /Liberty/Disston </t>
  </si>
  <si>
    <t>Town House Terrace East/West</t>
  </si>
  <si>
    <t>The Walk Phase 1</t>
  </si>
  <si>
    <t>The Walk Phase 2</t>
  </si>
  <si>
    <t xml:space="preserve">The Walk Phase 3 </t>
  </si>
  <si>
    <t>The Walk Bass ProShop</t>
  </si>
  <si>
    <t>Carver Hall</t>
  </si>
  <si>
    <t xml:space="preserve">Barlinvis Apts </t>
  </si>
  <si>
    <t>Tennessee Green Urban Renewal</t>
  </si>
  <si>
    <t>Maryland Ave Housing Associates</t>
  </si>
  <si>
    <t>South Jersey Gas (Block 18 Lot 1)</t>
  </si>
  <si>
    <t>4100 Atlantic Ave</t>
  </si>
  <si>
    <t>Atlantic Marina-Atlantic Villas Apt</t>
  </si>
  <si>
    <t>Conifer-Rittenberg Housing</t>
  </si>
  <si>
    <t>Egg Harbor Family Associates</t>
  </si>
  <si>
    <t xml:space="preserve">Egg Harbor Family II Urban </t>
  </si>
  <si>
    <t>Renewable Jersey at Egg Harbor</t>
  </si>
  <si>
    <t>Egg Harbor 2 Limited Partner</t>
  </si>
  <si>
    <t>Barrette Urban Renewal LLC</t>
  </si>
  <si>
    <t>No data</t>
  </si>
  <si>
    <t>Marriott Fairfield Inn</t>
  </si>
  <si>
    <t>Heritage Village</t>
  </si>
  <si>
    <t>Pine Grove at Hamilton</t>
  </si>
  <si>
    <t>Pyramid Healthcare Inc.</t>
  </si>
  <si>
    <t>Kramer BeverageReal Estate LLC</t>
  </si>
  <si>
    <t>Margate Terrace Corp.</t>
  </si>
  <si>
    <t>Pleasantville City</t>
  </si>
  <si>
    <t>CARING</t>
  </si>
  <si>
    <t>VILLAGE OF ST PETERS</t>
  </si>
  <si>
    <t>PVILLE HOUSING AUTH</t>
  </si>
  <si>
    <t>PVILL NEW HOPE</t>
  </si>
  <si>
    <t>MIXED USE BL85 L 4</t>
  </si>
  <si>
    <t>CENTER CITY BLK 85 LOT 1&amp;2</t>
  </si>
  <si>
    <t>MUXED USE BLK 85 LOT 5</t>
  </si>
  <si>
    <t>SENIOE BLK 85 LOT 3</t>
  </si>
  <si>
    <t>Bayview Court Apartments</t>
  </si>
  <si>
    <t>S.P. Preservation</t>
  </si>
  <si>
    <t>Cebak Court (1708/1)</t>
  </si>
  <si>
    <t>230 W Crescent (1005/3.01)</t>
  </si>
  <si>
    <t>Crescent Commons (904/10.02)</t>
  </si>
  <si>
    <t>Crescent Commons (904/14)</t>
  </si>
  <si>
    <t>220 W Crescent (1005/20.02)</t>
  </si>
  <si>
    <t>Orchard Commons (1806/9.01)</t>
  </si>
  <si>
    <t>Housing Authority-Bergen County</t>
  </si>
  <si>
    <t>297 Palisade Avenue</t>
  </si>
  <si>
    <t>421 River Road</t>
  </si>
  <si>
    <t>Cresskill Residential Communities</t>
  </si>
  <si>
    <t>6 Madison Ave Assoc LLC</t>
  </si>
  <si>
    <t>Bergen County Senior Housing</t>
  </si>
  <si>
    <t>NJ Sports &amp; Exposition Authority</t>
  </si>
  <si>
    <t>NJ Meadowlands Comm (NJSEA)</t>
  </si>
  <si>
    <t xml:space="preserve">American Dream </t>
  </si>
  <si>
    <t>Giants Training Facility</t>
  </si>
  <si>
    <t>38 COAH Associates LLC</t>
  </si>
  <si>
    <t>Edgewater Housing Associates Urban Renewal</t>
  </si>
  <si>
    <t>774 River Road Associates</t>
  </si>
  <si>
    <t>Edgewater Residential Communities LLC</t>
  </si>
  <si>
    <t>45 River Road Urban Renewal</t>
  </si>
  <si>
    <t>Advancing Opportunities</t>
  </si>
  <si>
    <t>Veteran's Home - American Legion</t>
  </si>
  <si>
    <t>Westmore Gardens</t>
  </si>
  <si>
    <t>MLKG Inc.</t>
  </si>
  <si>
    <t>GEHC</t>
  </si>
  <si>
    <t>One William Street</t>
  </si>
  <si>
    <t>Bob Gordon Senior Living</t>
  </si>
  <si>
    <t>Liberty Place</t>
  </si>
  <si>
    <t>Mediterranean House</t>
  </si>
  <si>
    <t>The Modern</t>
  </si>
  <si>
    <t>The Pinnacle</t>
  </si>
  <si>
    <t>Housing Authority</t>
  </si>
  <si>
    <t>99 Passaic</t>
  </si>
  <si>
    <t xml:space="preserve">240 Main St. </t>
  </si>
  <si>
    <t xml:space="preserve">395 Main St. </t>
  </si>
  <si>
    <t xml:space="preserve">18 E. Camden St. </t>
  </si>
  <si>
    <t xml:space="preserve">210-214 Main St. </t>
  </si>
  <si>
    <t xml:space="preserve">150-170 Main St. </t>
  </si>
  <si>
    <t xml:space="preserve">22 Sussex St. </t>
  </si>
  <si>
    <t xml:space="preserve">50 Main St. </t>
  </si>
  <si>
    <t>150 River St. - Phase A</t>
  </si>
  <si>
    <t>150 River St. - Phase B</t>
  </si>
  <si>
    <t xml:space="preserve">435-439 Main St. </t>
  </si>
  <si>
    <t xml:space="preserve">400 Main St. </t>
  </si>
  <si>
    <t xml:space="preserve">19 Mercer St. </t>
  </si>
  <si>
    <t>Devereux Treatment Center - 21 Garrison</t>
  </si>
  <si>
    <t>Spectrum</t>
  </si>
  <si>
    <t>Hillsdale Senior Housing</t>
  </si>
  <si>
    <t>Osprey Point</t>
  </si>
  <si>
    <t>Kentshire Urban Renewal</t>
  </si>
  <si>
    <t>Lehman Gardens</t>
  </si>
  <si>
    <t>Park Ridge Transit LLC</t>
  </si>
  <si>
    <t>Ramsey Borough</t>
  </si>
  <si>
    <t>Ramsey Senior Housing</t>
  </si>
  <si>
    <t>Housing Authority of Bergen County</t>
  </si>
  <si>
    <t>Ramsey Housing Airmount</t>
  </si>
  <si>
    <t>120 Passaic Street LLC</t>
  </si>
  <si>
    <t>Jewish Home and Rehab Center</t>
  </si>
  <si>
    <t>Rutherford Senior Manor</t>
  </si>
  <si>
    <t>60 Bergen Avenue</t>
  </si>
  <si>
    <t>Teaneck Senior Housing</t>
  </si>
  <si>
    <t>Tenafly Senior Housing</t>
  </si>
  <si>
    <t>BCUW/Madeline Housing Part. LLC</t>
  </si>
  <si>
    <t>Westwood House</t>
  </si>
  <si>
    <t>Avalon Bay Apartments</t>
  </si>
  <si>
    <t>Beverly City</t>
  </si>
  <si>
    <t>Beverly Commons</t>
  </si>
  <si>
    <t>K Johnson Urban Renewal</t>
  </si>
  <si>
    <t>Waterfront Urban Renewal</t>
  </si>
  <si>
    <t>Quickchek Urban Renewal</t>
  </si>
  <si>
    <t>Bordentown Affordable Housing</t>
  </si>
  <si>
    <t>SAAJ Urban Renewal</t>
  </si>
  <si>
    <t>VOA Waterfront Urban Renewal</t>
  </si>
  <si>
    <t>Peron Pearl Urban Renewal</t>
  </si>
  <si>
    <t>Matrix</t>
  </si>
  <si>
    <t>The Mill - Ingerman</t>
  </si>
  <si>
    <t>Pearl St. Urban Renewal</t>
  </si>
  <si>
    <t>Burlington Housing Authority</t>
  </si>
  <si>
    <t>High St. Urban Renewal</t>
  </si>
  <si>
    <t>MCCOLLISTERS</t>
  </si>
  <si>
    <t>CLARION BLDG 1</t>
  </si>
  <si>
    <t>MATRIX</t>
  </si>
  <si>
    <t>SPRINGSIDE</t>
  </si>
  <si>
    <t>940 BURL MALL</t>
  </si>
  <si>
    <t>New Plan Cinnaminson Urban Renewal</t>
  </si>
  <si>
    <t>Burlington Coat Factory</t>
  </si>
  <si>
    <t>Evesham Senior Apartments</t>
  </si>
  <si>
    <t>Harvest House</t>
  </si>
  <si>
    <t>MEND Sharp</t>
  </si>
  <si>
    <t>Barclay</t>
  </si>
  <si>
    <t>Inglis House</t>
  </si>
  <si>
    <t>Wiley</t>
  </si>
  <si>
    <t>Subaru</t>
  </si>
  <si>
    <t>Express Scripts</t>
  </si>
  <si>
    <t>FB Flurry</t>
  </si>
  <si>
    <t>Burlington Stores</t>
  </si>
  <si>
    <t>Amazon</t>
  </si>
  <si>
    <t>QPSI</t>
  </si>
  <si>
    <t>B &amp; H Photo</t>
  </si>
  <si>
    <t>IPT East</t>
  </si>
  <si>
    <t>IPT West</t>
  </si>
  <si>
    <t>Margolis Phase I</t>
  </si>
  <si>
    <t>Margolis Phase II</t>
  </si>
  <si>
    <t>Kainer East</t>
  </si>
  <si>
    <t>Jones Farm</t>
  </si>
  <si>
    <t>NFI Vanko</t>
  </si>
  <si>
    <t>Maple Shade Mews</t>
  </si>
  <si>
    <t>Mount Holly MUA</t>
  </si>
  <si>
    <t>Mt Holly Sr Housing Pres Home</t>
  </si>
  <si>
    <t>Northampton (Regency Park)</t>
  </si>
  <si>
    <t>Salt &amp; Light Company, Inc</t>
  </si>
  <si>
    <t>Fernmoor</t>
  </si>
  <si>
    <t>West Rancocas Redevelopment</t>
  </si>
  <si>
    <t>Ethel Lawrence I</t>
  </si>
  <si>
    <t>Ethel Lawrence II</t>
  </si>
  <si>
    <t>Ethel Lawrence III</t>
  </si>
  <si>
    <t>Bancroft</t>
  </si>
  <si>
    <t>Browns Woods Apartments</t>
  </si>
  <si>
    <t>The Mill at Riverside Urban</t>
  </si>
  <si>
    <t>PROJECT FREEDOM I</t>
  </si>
  <si>
    <t>PROJECT FREEDOM II</t>
  </si>
  <si>
    <t>SPRINGSIDE REDEV (CAMUTO)</t>
  </si>
  <si>
    <t>OAKS INTEGRATED (FAMILY HEALTH SERVICES)</t>
  </si>
  <si>
    <t>WESTAMPTON LOGISTICS</t>
  </si>
  <si>
    <t>WESTAMPTON LIHTC</t>
  </si>
  <si>
    <t>WILLINGBORO SENIOR URBAN RENEWAL</t>
  </si>
  <si>
    <t>CAMPBELL URBAN RENEWAL</t>
  </si>
  <si>
    <t>Senior Housing of Barrington-MEWS</t>
  </si>
  <si>
    <t>WHP Redevelopment - WAWA</t>
  </si>
  <si>
    <t>Barrington Restaurant Urban Renewl</t>
  </si>
  <si>
    <t xml:space="preserve">301 White Horse Pike Urban Renewal </t>
  </si>
  <si>
    <t>Bellmawr Senior Housing</t>
  </si>
  <si>
    <t>Lonaconing Apts</t>
  </si>
  <si>
    <t>Jet Associates, LLC</t>
  </si>
  <si>
    <t>Taunton Run</t>
  </si>
  <si>
    <t>River Hayes Urban Renewal</t>
  </si>
  <si>
    <t>Carpenter's Hill</t>
  </si>
  <si>
    <t>Antioch II</t>
  </si>
  <si>
    <t>Antioch Manor I</t>
  </si>
  <si>
    <t>Roosevelt Manor Phase 12</t>
  </si>
  <si>
    <t>Roosevelt Manor Phase 7</t>
  </si>
  <si>
    <t>Chelton Terrace</t>
  </si>
  <si>
    <t>Branch Village - Midrise</t>
  </si>
  <si>
    <t>Branch Village - Townhomes</t>
  </si>
  <si>
    <t>Branch Village - Phase III</t>
  </si>
  <si>
    <t>Branch Village - Phase IV</t>
  </si>
  <si>
    <t>Chelton Terrace - Phase 9 &amp; 10</t>
  </si>
  <si>
    <t>Campbell Soup 2</t>
  </si>
  <si>
    <t>Center for Family Services</t>
  </si>
  <si>
    <t>Cooper Plaza Historic Homes</t>
  </si>
  <si>
    <t xml:space="preserve">Cooper River Homes </t>
  </si>
  <si>
    <t>Northgate II</t>
  </si>
  <si>
    <t>Fairview Village II</t>
  </si>
  <si>
    <t>Fairview Village I</t>
  </si>
  <si>
    <t>Ferry Manor</t>
  </si>
  <si>
    <t>Tamarac/Ferry Station</t>
  </si>
  <si>
    <t>Ferry Terminal Building</t>
  </si>
  <si>
    <t>Roosevelt Carl Miller</t>
  </si>
  <si>
    <t>Morgan Village</t>
  </si>
  <si>
    <t>Vesta/Everett Gardens</t>
  </si>
  <si>
    <t>Crestbury Apartments</t>
  </si>
  <si>
    <t>North Camden Land Trust</t>
  </si>
  <si>
    <t>Market Fair Urban Renewal</t>
  </si>
  <si>
    <t>Faison Mews Senior Housing</t>
  </si>
  <si>
    <t>Meadows at Pyne Point</t>
  </si>
  <si>
    <t>Victor Building</t>
  </si>
  <si>
    <t>Baldwin's Run I</t>
  </si>
  <si>
    <t>Baldwin's Run VII</t>
  </si>
  <si>
    <t>Baldwin's Run VIII</t>
  </si>
  <si>
    <t>WhitmanPark Family Housing</t>
  </si>
  <si>
    <t>WhitmanPark Senior Housing</t>
  </si>
  <si>
    <t xml:space="preserve">Cooper Grant Homes </t>
  </si>
  <si>
    <t>McGuire Gardens</t>
  </si>
  <si>
    <t>Cooper Cancer Intitute</t>
  </si>
  <si>
    <t xml:space="preserve">Camden BasketbalL Partners </t>
  </si>
  <si>
    <t>Camden Partner Towers</t>
  </si>
  <si>
    <t>CI Properties</t>
  </si>
  <si>
    <t>CP Residental GSGZ LLC</t>
  </si>
  <si>
    <t>One Water Street LLC</t>
  </si>
  <si>
    <t>SC Garden State Growth Zone</t>
  </si>
  <si>
    <t>DUBIN HOUSE</t>
  </si>
  <si>
    <t>GESHER HOUSE</t>
  </si>
  <si>
    <t>SERGI FARM</t>
  </si>
  <si>
    <t>ARHAT</t>
  </si>
  <si>
    <t>HUDSON COMMONS</t>
  </si>
  <si>
    <t>BENEDICT'S PLACE</t>
  </si>
  <si>
    <t>ST. MARY'S VILLAGE</t>
  </si>
  <si>
    <t>SALTMAN HOUSE</t>
  </si>
  <si>
    <t>EVAN FRANCIS</t>
  </si>
  <si>
    <t>WEINBERG COMMONS II</t>
  </si>
  <si>
    <t>Pewter Village</t>
  </si>
  <si>
    <t>Parkview</t>
  </si>
  <si>
    <t>Lumberyard</t>
  </si>
  <si>
    <t>Franklin Square</t>
  </si>
  <si>
    <t>Senior Housing 1</t>
  </si>
  <si>
    <t>Revere Run</t>
  </si>
  <si>
    <t>Albertson</t>
  </si>
  <si>
    <t>Fieldstone</t>
  </si>
  <si>
    <t>Rohrer Towers 1 - Senior Housing</t>
  </si>
  <si>
    <t>Rohrer Towers 2 - Senior Housing</t>
  </si>
  <si>
    <t>National Church's - Coles Landing</t>
  </si>
  <si>
    <t>Lincoln Commons</t>
  </si>
  <si>
    <t>Haddon Heights Senior Citizen</t>
  </si>
  <si>
    <t>Stanfill Towers</t>
  </si>
  <si>
    <t>Laurel Whitman</t>
  </si>
  <si>
    <t>STATION OAKS PARTNER</t>
  </si>
  <si>
    <t>Lindenwold Towers</t>
  </si>
  <si>
    <t>Linden Lakes</t>
  </si>
  <si>
    <t>AW Urban Renewal</t>
  </si>
  <si>
    <t>Fed Ex</t>
  </si>
  <si>
    <t>Senior Citizen Housing</t>
  </si>
  <si>
    <t>606 West Maple Ave PILOT</t>
  </si>
  <si>
    <t>Mt Ephraim Senior Housing</t>
  </si>
  <si>
    <t>Sycamore Ridge</t>
  </si>
  <si>
    <t>Maple Commons</t>
  </si>
  <si>
    <t>The Maples</t>
  </si>
  <si>
    <t>47 Housing Associates</t>
  </si>
  <si>
    <t>Pennsauken Towers</t>
  </si>
  <si>
    <t>Haddon Pointe Apartments</t>
  </si>
  <si>
    <t>Haddon Pointe Townhomes</t>
  </si>
  <si>
    <t>Stratford Square</t>
  </si>
  <si>
    <t>Echelon Towers</t>
  </si>
  <si>
    <t>Chelsea Place</t>
  </si>
  <si>
    <t>Flicker Residence</t>
  </si>
  <si>
    <t>Philadelphia Flyers Skate Zone</t>
  </si>
  <si>
    <t>BEL Berlin LLC (Michael's)</t>
  </si>
  <si>
    <t>CCU/Urban Renewal</t>
  </si>
  <si>
    <t>CCU 1-4</t>
  </si>
  <si>
    <t>Taylor Woods</t>
  </si>
  <si>
    <t>Cape May City</t>
  </si>
  <si>
    <t>Victorian Towers</t>
  </si>
  <si>
    <t>CAPE MAY HOUSING ASSOC</t>
  </si>
  <si>
    <t>HAVEN HOUSE</t>
  </si>
  <si>
    <t>YORKSHIRE PLACE</t>
  </si>
  <si>
    <t>CAPE MAY TECH BUILDING</t>
  </si>
  <si>
    <t>Middle Township Housing Assoc, LLC</t>
  </si>
  <si>
    <t>Rio Grande Housing Partners, LLC</t>
  </si>
  <si>
    <t>Housing Authority of Wildwood</t>
  </si>
  <si>
    <t>Wildwood Lions Housing</t>
  </si>
  <si>
    <t xml:space="preserve">Bridgeton Senior Housing </t>
  </si>
  <si>
    <t>Hope VI</t>
  </si>
  <si>
    <t>CA Villas</t>
  </si>
  <si>
    <t>NIA Amity Heights</t>
  </si>
  <si>
    <t>Liverpool Estates</t>
  </si>
  <si>
    <t>OTHER</t>
  </si>
  <si>
    <t>HOPEWELL PLACE</t>
  </si>
  <si>
    <t>Glasstown Residence</t>
  </si>
  <si>
    <t>Vesta Seabrook Urban Renewal</t>
  </si>
  <si>
    <t>Vesta Seabrook Urban Renewal II</t>
  </si>
  <si>
    <t>Vesta Seabrook Urban Renewal III</t>
  </si>
  <si>
    <t>CFT NJ Development LLC (Panda Express)</t>
  </si>
  <si>
    <t>Chemglass Realty IV&lt; LLC</t>
  </si>
  <si>
    <t>Garden State Truck Stop LLC</t>
  </si>
  <si>
    <t>818 Properties LLC</t>
  </si>
  <si>
    <t>Vineland Delsea Drive LLC (Olive Garden)</t>
  </si>
  <si>
    <t>PhilCorr VinelandLLC</t>
  </si>
  <si>
    <t>J. G. Finnerman Associates, Inc.</t>
  </si>
  <si>
    <t>Davy Realty LLC</t>
  </si>
  <si>
    <t>Bens Vineland Venture LLC</t>
  </si>
  <si>
    <t>Helen's Acres LLC</t>
  </si>
  <si>
    <t>Vineland Delsea Drive LLC (Aldi)</t>
  </si>
  <si>
    <t>Levari Brothers Realty Co. LLC</t>
  </si>
  <si>
    <t>Allied Specialty Foods, Inc.</t>
  </si>
  <si>
    <t>VCC 1339 West Landis Avenue LLC</t>
  </si>
  <si>
    <t>Buena Vista Holdings,  LLC</t>
  </si>
  <si>
    <t>MJJ Property Holdings, LLC</t>
  </si>
  <si>
    <t>Paradise City, LLC</t>
  </si>
  <si>
    <t>Vineland Equity Investments, LLC</t>
  </si>
  <si>
    <t>Cronk-Curio Realty LLC</t>
  </si>
  <si>
    <t>BME Properties, LLC</t>
  </si>
  <si>
    <t>Helen's Acres, LLC</t>
  </si>
  <si>
    <t>DMC Enerprises of Buena, LLC</t>
  </si>
  <si>
    <t>VCC 1381 WEST Landis Avenue, LLC</t>
  </si>
  <si>
    <t>Vineland Produce Aucction Assoc., Inc.</t>
  </si>
  <si>
    <t>PDCT Play LLC</t>
  </si>
  <si>
    <t>Levari Brothers Realty Co., LLC</t>
  </si>
  <si>
    <t>Davy Realty, LLC</t>
  </si>
  <si>
    <t>Rovagnoti US Real Esate, LLC</t>
  </si>
  <si>
    <t>Exeter 2617 North Mill, LP</t>
  </si>
  <si>
    <t>BK 47 LLC (Subaru)</t>
  </si>
  <si>
    <t>Avenger, LLC</t>
  </si>
  <si>
    <t>Dale Holdings Co., LLC</t>
  </si>
  <si>
    <t>Agree Convenience No 1,  LLC</t>
  </si>
  <si>
    <t xml:space="preserve">T &amp; P Realty </t>
  </si>
  <si>
    <t>Hutton Vineland NJ ST, LLC</t>
  </si>
  <si>
    <t>My Dentist Friend, LLC</t>
  </si>
  <si>
    <t>Vineland Chestnut Ave, LLC</t>
  </si>
  <si>
    <t>OHM Ganeshay Nammah, LLC</t>
  </si>
  <si>
    <t>Levari Brother Realty, LLC</t>
  </si>
  <si>
    <t>Ground Breakers Realty, LLC</t>
  </si>
  <si>
    <t>Cronk-Curcio Realty, LLC</t>
  </si>
  <si>
    <t>Belleville Township</t>
  </si>
  <si>
    <t>608 MILL A</t>
  </si>
  <si>
    <t>608 MILL B</t>
  </si>
  <si>
    <t>11D FRANKLIN</t>
  </si>
  <si>
    <t>175 BELMONT</t>
  </si>
  <si>
    <t>Felicity Towers</t>
  </si>
  <si>
    <t>Kinder Towers</t>
  </si>
  <si>
    <t>Oakes Pond</t>
  </si>
  <si>
    <t>The Green</t>
  </si>
  <si>
    <t>Avalon Bay - PARKING</t>
  </si>
  <si>
    <t>Six Points (Farrand) - PARKING</t>
  </si>
  <si>
    <t>Marian Manor</t>
  </si>
  <si>
    <t>100 Cedar Ridge Drive Urban Renewal</t>
  </si>
  <si>
    <t>829 18th Avenue</t>
  </si>
  <si>
    <t>235-241 Munn Avenue</t>
  </si>
  <si>
    <t>Irvington Seniors UR</t>
  </si>
  <si>
    <t>Irvington UAW Housing</t>
  </si>
  <si>
    <t>CB Berkely Urban Renewal</t>
  </si>
  <si>
    <t>794 Grove Street</t>
  </si>
  <si>
    <t>534 Lyons Ave</t>
  </si>
  <si>
    <t>PBR Urban Renewal</t>
  </si>
  <si>
    <t>Irvington Housing Authority</t>
  </si>
  <si>
    <t>HillTop Parnters Urban Renewal</t>
  </si>
  <si>
    <t>863 18th Avenue</t>
  </si>
  <si>
    <t>885 18th Ave Urban Renewal</t>
  </si>
  <si>
    <t>875 18th Ave</t>
  </si>
  <si>
    <t>Cedar Street Commons</t>
  </si>
  <si>
    <t>RPL III/Peachtree Logistics</t>
  </si>
  <si>
    <t>Insite</t>
  </si>
  <si>
    <t>RWJB Ambulatory Care Center</t>
  </si>
  <si>
    <t>SENIOR CITIZEN RESIDENCE</t>
  </si>
  <si>
    <t>AVALON BAY URBAN RENEWAL</t>
  </si>
  <si>
    <t>Lackawanna - 20 Glenridge Ave (4201/23)</t>
  </si>
  <si>
    <t>(56) Walnut Street (4308/4)</t>
  </si>
  <si>
    <t>(340) Orange Road (2904/71)</t>
  </si>
  <si>
    <t>DCH MAP - Orange Garage (1404/18 Qual X)</t>
  </si>
  <si>
    <t>UnionGardens - 40 Greenwood Ave (3208/37)</t>
  </si>
  <si>
    <t>Bsrep II Wellmont ( 3105/1.01 Qual X)</t>
  </si>
  <si>
    <t>Pineridge - 60 Glenridge Ave (4201/8.01)</t>
  </si>
  <si>
    <t>11 Pine Street aka 15 Pine (4201/6.01, X)</t>
  </si>
  <si>
    <t>Herod Development-48 S Park (2205/2 C0100XX)</t>
  </si>
  <si>
    <t>55 Glenridge Ave (4210/21)</t>
  </si>
  <si>
    <t>Centro Verde (1404/11 Qual X &amp; 13 Qual X)</t>
  </si>
  <si>
    <t>Sienna - 48 S Park Residential 98 Units (2205/2 C200x-C716x)</t>
  </si>
  <si>
    <t>579-581 BROAD ST</t>
  </si>
  <si>
    <t>609-625 BROAD ST</t>
  </si>
  <si>
    <t>41 HALSEY ST</t>
  </si>
  <si>
    <t>869-873 BROAD ST</t>
  </si>
  <si>
    <t>915-933 BROAD ST</t>
  </si>
  <si>
    <t>9-13 HILL ST</t>
  </si>
  <si>
    <t>15-21 HILL ST</t>
  </si>
  <si>
    <t>76-80 COURT ST</t>
  </si>
  <si>
    <t>46-60 NEVADA ST</t>
  </si>
  <si>
    <t>999-1005 BROAD ST</t>
  </si>
  <si>
    <t>961-985 BROAD ST</t>
  </si>
  <si>
    <t>987-997 BROAD ST</t>
  </si>
  <si>
    <t>420-440 WASHINGTON ST</t>
  </si>
  <si>
    <t>453-455 WASHINGTON ST</t>
  </si>
  <si>
    <t>7-9 GOVERNOR ST</t>
  </si>
  <si>
    <t>40-44 W KINNEY ST</t>
  </si>
  <si>
    <t>395-407 HALSEY ST</t>
  </si>
  <si>
    <t>478-480 WASHINGTON ST</t>
  </si>
  <si>
    <t>462 WASHINGTON ST</t>
  </si>
  <si>
    <t>462-466 WASHINGTON ST</t>
  </si>
  <si>
    <t>454 WASHINGTON ST</t>
  </si>
  <si>
    <t>18-28 W KINNEY ST</t>
  </si>
  <si>
    <t>1-7 CRAWFORD ST</t>
  </si>
  <si>
    <t>39-41 LINCOLN PARK</t>
  </si>
  <si>
    <t>39 CRAWFORD ST</t>
  </si>
  <si>
    <t>37 CRAWFORD ST</t>
  </si>
  <si>
    <t>495-505 WASHINGTON ST</t>
  </si>
  <si>
    <t>36-60 SPRUCE ST</t>
  </si>
  <si>
    <t>826-836 MCCARTER HWY REAR</t>
  </si>
  <si>
    <t>1172-1182 RAYMOND BLVD</t>
  </si>
  <si>
    <t>38-40 CLINTON ST</t>
  </si>
  <si>
    <t>30-32 CLINTON ST</t>
  </si>
  <si>
    <t>11-15 CLINTON ST</t>
  </si>
  <si>
    <t>98-126 EDISON PL</t>
  </si>
  <si>
    <t>216-220 MARKET ST</t>
  </si>
  <si>
    <t>842-868 BROAD ST</t>
  </si>
  <si>
    <t>943-973 RAYMOND BLVD</t>
  </si>
  <si>
    <t>76 UNION ST</t>
  </si>
  <si>
    <t>74 UNION ST</t>
  </si>
  <si>
    <t>82 UNION ST</t>
  </si>
  <si>
    <t>80 UNION ST</t>
  </si>
  <si>
    <t>72 UNION ST</t>
  </si>
  <si>
    <t>78 UNION ST</t>
  </si>
  <si>
    <t>84 UNION ST</t>
  </si>
  <si>
    <t>135 CONGRESS ST</t>
  </si>
  <si>
    <t>167 LAFAYETTE ST</t>
  </si>
  <si>
    <t>132-148 SOUTH ORANGE AVE</t>
  </si>
  <si>
    <t>172-186 SOUTH ORANGE AVE</t>
  </si>
  <si>
    <t>188-200 SOUTH ORANGE AVE</t>
  </si>
  <si>
    <t>283-285 MORRIS AVE</t>
  </si>
  <si>
    <t>196 HUNTERDON ST</t>
  </si>
  <si>
    <t>74-88 14TH AVE</t>
  </si>
  <si>
    <t>14-38 14TH AVE</t>
  </si>
  <si>
    <t>313-329 15TH AVE</t>
  </si>
  <si>
    <t>302-324 SPRINGFIELD AVE</t>
  </si>
  <si>
    <t>228 FAIRMOUNT AVE</t>
  </si>
  <si>
    <t>224 FAIRMOUNT AVE</t>
  </si>
  <si>
    <t>161 CAMDEN ST</t>
  </si>
  <si>
    <t>171 CAMDEN ST</t>
  </si>
  <si>
    <t>217-219 FAIRMOUNT AVE</t>
  </si>
  <si>
    <t>221 FAIRMOUNT AVE</t>
  </si>
  <si>
    <t>227 FAIRMOUNT AVE</t>
  </si>
  <si>
    <t>229 FAIRMOUNT AVE</t>
  </si>
  <si>
    <t>324-346 SOUTH ORANGE AVE</t>
  </si>
  <si>
    <t>93-101 14TH AVE</t>
  </si>
  <si>
    <t>274-316 FAIRMOUNT AVE</t>
  </si>
  <si>
    <t>302 S 6TH ST</t>
  </si>
  <si>
    <t>434-442 15TH AVE</t>
  </si>
  <si>
    <t>416 S 10TH ST</t>
  </si>
  <si>
    <t>408 S 10TH ST</t>
  </si>
  <si>
    <t>495 S 11TH ST</t>
  </si>
  <si>
    <t>433 S 9TH ST</t>
  </si>
  <si>
    <t>360-394 SPRINGFIELD AVE</t>
  </si>
  <si>
    <t>578-592 S 13TH</t>
  </si>
  <si>
    <t>490-504 18TH AVE</t>
  </si>
  <si>
    <t>578-580 S 11TH ST</t>
  </si>
  <si>
    <t>576 S 11TH ST</t>
  </si>
  <si>
    <t>572-574 S 11TH ST</t>
  </si>
  <si>
    <t>414 S 16TH ST</t>
  </si>
  <si>
    <t>317 14TH AVE</t>
  </si>
  <si>
    <t>425 S.18TH ST</t>
  </si>
  <si>
    <t>445 S 18TH ST</t>
  </si>
  <si>
    <t>449 S 18TH ST</t>
  </si>
  <si>
    <t>495 S 18TH ST</t>
  </si>
  <si>
    <t>499 S 18TH ST</t>
  </si>
  <si>
    <t>486 S 17TH</t>
  </si>
  <si>
    <t>470 S 16TH ST</t>
  </si>
  <si>
    <t>475-477 S 14TH</t>
  </si>
  <si>
    <t>455 S 14TH ST</t>
  </si>
  <si>
    <t>457 S 14TH ST</t>
  </si>
  <si>
    <t>476 S 14TH ST</t>
  </si>
  <si>
    <t>454-456 S 14TH ST</t>
  </si>
  <si>
    <t>514-516 S 15TH</t>
  </si>
  <si>
    <t>535 S 19TH ST</t>
  </si>
  <si>
    <t>302-310 16TH AVE</t>
  </si>
  <si>
    <t>682-684 S 19TH</t>
  </si>
  <si>
    <t>771 S 20TH</t>
  </si>
  <si>
    <t>111 19TH AVE</t>
  </si>
  <si>
    <t>5 GREEK WAY</t>
  </si>
  <si>
    <t>7 GREEK WAY</t>
  </si>
  <si>
    <t>9 GREEK WAY</t>
  </si>
  <si>
    <t>11 GREEK WAY</t>
  </si>
  <si>
    <t>13 GREEK WAY</t>
  </si>
  <si>
    <t>15 GREEK WAY</t>
  </si>
  <si>
    <t>17 GREEK WAY</t>
  </si>
  <si>
    <t>19 GREEK WAY</t>
  </si>
  <si>
    <t>21 GREEK WAY</t>
  </si>
  <si>
    <t>23 GREEK WAY</t>
  </si>
  <si>
    <t>268-272 CENTRAL AVE</t>
  </si>
  <si>
    <t>224-252 CENTRAL AVE</t>
  </si>
  <si>
    <t>2-22 NUTTMAN ST</t>
  </si>
  <si>
    <t>3 ASHBY LN</t>
  </si>
  <si>
    <t>1 ASHBY LN</t>
  </si>
  <si>
    <t>7 ASHBY LN</t>
  </si>
  <si>
    <t>5 ASHBY LN</t>
  </si>
  <si>
    <t>11 ASHBY LN</t>
  </si>
  <si>
    <t>9 ASHBY LN</t>
  </si>
  <si>
    <t>17 ASHBY LN</t>
  </si>
  <si>
    <t>15 ASHBY LN</t>
  </si>
  <si>
    <t>21 ASHBY LN</t>
  </si>
  <si>
    <t>19 ASHBY LN</t>
  </si>
  <si>
    <t>159 WEST MARKET ST</t>
  </si>
  <si>
    <t>161 WEST MARKET ST</t>
  </si>
  <si>
    <t>155 WEST MARKET ST</t>
  </si>
  <si>
    <t>157 WEST MARKET ST</t>
  </si>
  <si>
    <t>151 WEST MARKET ST</t>
  </si>
  <si>
    <t>153 WEST MARKET ST</t>
  </si>
  <si>
    <t>147 WEST MARKET ST</t>
  </si>
  <si>
    <t>149 WEST MARKET ST</t>
  </si>
  <si>
    <t>143 WEST MARKET ST</t>
  </si>
  <si>
    <t>145 WEST MARKET ST</t>
  </si>
  <si>
    <t>22 ASHBY LN</t>
  </si>
  <si>
    <t>20 ASHBY LN</t>
  </si>
  <si>
    <t>18 ASHBY LN</t>
  </si>
  <si>
    <t>16 ASHBY LN</t>
  </si>
  <si>
    <t>14 ASHBY LN</t>
  </si>
  <si>
    <t>12 ASHBY LN</t>
  </si>
  <si>
    <t>10 ASHBY LN</t>
  </si>
  <si>
    <t>8 ASHBY LN</t>
  </si>
  <si>
    <t>6 ASHBY LN</t>
  </si>
  <si>
    <t>4 ASHBY LN</t>
  </si>
  <si>
    <t>2 ASHBY LN</t>
  </si>
  <si>
    <t>21 MARROW ST</t>
  </si>
  <si>
    <t>23 MARROW ST</t>
  </si>
  <si>
    <t>25 MARROW ST</t>
  </si>
  <si>
    <t>206 MATTHEWS DR</t>
  </si>
  <si>
    <t>204 MATTHEWS DR</t>
  </si>
  <si>
    <t>202 MATTHEWS DR</t>
  </si>
  <si>
    <t>29 MARROW ST</t>
  </si>
  <si>
    <t>31 MARROW ST</t>
  </si>
  <si>
    <t>33 MARROW ST</t>
  </si>
  <si>
    <t>35 MARROW ST</t>
  </si>
  <si>
    <t>37 MARROW ST</t>
  </si>
  <si>
    <t>220 MATTHEWS DR</t>
  </si>
  <si>
    <t>218 MATTHEWS DR</t>
  </si>
  <si>
    <t>216 MATTHEWS DR</t>
  </si>
  <si>
    <t>214 MATTHEWS DR</t>
  </si>
  <si>
    <t>212 MATTHEWS DR</t>
  </si>
  <si>
    <t>210 MATTHEWS DR</t>
  </si>
  <si>
    <t>90 CALLAHAN CT</t>
  </si>
  <si>
    <t>88 CALLAHAN CT</t>
  </si>
  <si>
    <t>94 CALLAHAN CT</t>
  </si>
  <si>
    <t>92 CALLAHAN CT</t>
  </si>
  <si>
    <t>98 CALLAHAN CT</t>
  </si>
  <si>
    <t>96 CALLAHAN CT</t>
  </si>
  <si>
    <t>100 CALLAHAN CT</t>
  </si>
  <si>
    <t>106 CALLAHAN CT</t>
  </si>
  <si>
    <t>104 CALLAHAN CT</t>
  </si>
  <si>
    <t>110 CALLAHAN CT</t>
  </si>
  <si>
    <t>108 CALLAHAN CT</t>
  </si>
  <si>
    <t>114 CALLAHAN CT</t>
  </si>
  <si>
    <t>112 CALLAHAN CT</t>
  </si>
  <si>
    <t>53A WICKLIFFE ST</t>
  </si>
  <si>
    <t>53B WICKLIFFE ST</t>
  </si>
  <si>
    <t>51A WICKLIFFE ST</t>
  </si>
  <si>
    <t>51B WICKLIFFE ST</t>
  </si>
  <si>
    <t>49A WICKLIFFE ST</t>
  </si>
  <si>
    <t>49B WICKLIFFE ST</t>
  </si>
  <si>
    <t>47A WICKLIFFE ST</t>
  </si>
  <si>
    <t>47B WICKLIFFE ST</t>
  </si>
  <si>
    <t>45A WICKLIFFE ST</t>
  </si>
  <si>
    <t>45B WICKLIFFE ST</t>
  </si>
  <si>
    <t>43B WICKLIFFE ST</t>
  </si>
  <si>
    <t>41A WICKLIFFE ST</t>
  </si>
  <si>
    <t>41B WICKLIFFE ST</t>
  </si>
  <si>
    <t>74 CALLAHAN CT</t>
  </si>
  <si>
    <t>72 CALLAHAN CT</t>
  </si>
  <si>
    <t>78 CALLAHAN CT</t>
  </si>
  <si>
    <t>76 CALLAHAN CT</t>
  </si>
  <si>
    <t>82 CALLAHAN CT</t>
  </si>
  <si>
    <t>80 CALLAHAN CT</t>
  </si>
  <si>
    <t>37 WICKLIFFE ST</t>
  </si>
  <si>
    <t>39 WICKLIFFE ST</t>
  </si>
  <si>
    <t>33 WICKLIFFE ST</t>
  </si>
  <si>
    <t>35 WICKLIFFE ST</t>
  </si>
  <si>
    <t>29 WICKLIFFE ST</t>
  </si>
  <si>
    <t>31 WICKLIFFE ST</t>
  </si>
  <si>
    <t>56 MARROW ST</t>
  </si>
  <si>
    <t>54 MARROW ST</t>
  </si>
  <si>
    <t>52 MARROW ST</t>
  </si>
  <si>
    <t>50 MARROW ST</t>
  </si>
  <si>
    <t>48 MARROW ST</t>
  </si>
  <si>
    <t>46 MARROW ST</t>
  </si>
  <si>
    <t>57 CORNERSTONE LN</t>
  </si>
  <si>
    <t>59 CORNERSTONE LN</t>
  </si>
  <si>
    <t>61 CORNERSTONE LN</t>
  </si>
  <si>
    <t>63 CORNERSTONE LN</t>
  </si>
  <si>
    <t>65 CORNERSTONE LN</t>
  </si>
  <si>
    <t>67 CORNERSTONE LN</t>
  </si>
  <si>
    <t>45 MARROW ST</t>
  </si>
  <si>
    <t>47 MARROW ST</t>
  </si>
  <si>
    <t>49 MARROW ST</t>
  </si>
  <si>
    <t>51 MARROW ST</t>
  </si>
  <si>
    <t>53 MARROW ST</t>
  </si>
  <si>
    <t>55 MARROW ST</t>
  </si>
  <si>
    <t>236 MATTHEWS DR</t>
  </si>
  <si>
    <t>234 MATTHEWS DR</t>
  </si>
  <si>
    <t>232 MATTHEWS DR</t>
  </si>
  <si>
    <t>230 MATTHEWS DR</t>
  </si>
  <si>
    <t>228 MATTHEWS DR</t>
  </si>
  <si>
    <t>226 MATTHEWS DR</t>
  </si>
  <si>
    <t>79 COSSIO DR</t>
  </si>
  <si>
    <t>81 COSSIO DR</t>
  </si>
  <si>
    <t>83 COSSIO DR</t>
  </si>
  <si>
    <t>85 COSSIO DR</t>
  </si>
  <si>
    <t>87 COSSIO DR</t>
  </si>
  <si>
    <t>89 COSSIO DR</t>
  </si>
  <si>
    <t>91 COSSIO DR</t>
  </si>
  <si>
    <t>93 COSSIO DR</t>
  </si>
  <si>
    <t>95 COSSIO DR</t>
  </si>
  <si>
    <t>97 COSSIO DR</t>
  </si>
  <si>
    <t>99 COSSIO DR</t>
  </si>
  <si>
    <t>100 COSSIO DR</t>
  </si>
  <si>
    <t>98 COSSIO DR</t>
  </si>
  <si>
    <t>96 COSSIO DR</t>
  </si>
  <si>
    <t>94 COSSIO DR</t>
  </si>
  <si>
    <t>92 COSSIO DR</t>
  </si>
  <si>
    <t>90 COSSIO DR</t>
  </si>
  <si>
    <t>88 COSSIO DR</t>
  </si>
  <si>
    <t>86 COSSIO DR</t>
  </si>
  <si>
    <t>84 COSSIO DR</t>
  </si>
  <si>
    <t>82 COSSIO DR</t>
  </si>
  <si>
    <t>80 COSSIO DR</t>
  </si>
  <si>
    <t>89 PEREZ DR</t>
  </si>
  <si>
    <t>91 PEREZ DR</t>
  </si>
  <si>
    <t>93 PEREZ DR</t>
  </si>
  <si>
    <t>95 PEREZ DR</t>
  </si>
  <si>
    <t>97 PEREZ DR</t>
  </si>
  <si>
    <t>99 PEREZ DR</t>
  </si>
  <si>
    <t>101 PEREZ DR</t>
  </si>
  <si>
    <t>103 PEREZ DR</t>
  </si>
  <si>
    <t>105 PEREZ DR</t>
  </si>
  <si>
    <t>107 PEREZ DR</t>
  </si>
  <si>
    <t>109 PEREZ DR</t>
  </si>
  <si>
    <t>61 MARROW ST</t>
  </si>
  <si>
    <t>63 MARROW ST</t>
  </si>
  <si>
    <t>65 MARROW ST</t>
  </si>
  <si>
    <t>67 MARROW ST</t>
  </si>
  <si>
    <t>69 MARROW ST</t>
  </si>
  <si>
    <t>71 MARROW ST</t>
  </si>
  <si>
    <t>252 MATTHEWS DR</t>
  </si>
  <si>
    <t>250 MATTHEWS DR</t>
  </si>
  <si>
    <t>248 MATTHEWS DR</t>
  </si>
  <si>
    <t>246 MATTHEWS DR</t>
  </si>
  <si>
    <t>244 MATTHEWS DR</t>
  </si>
  <si>
    <t>242 MATTHEWS DR</t>
  </si>
  <si>
    <t>72 MARROW ST</t>
  </si>
  <si>
    <t>70 MARROW ST</t>
  </si>
  <si>
    <t>68 MARROW ST</t>
  </si>
  <si>
    <t>66 MARROW ST</t>
  </si>
  <si>
    <t>64 MARROW ST</t>
  </si>
  <si>
    <t>73 CORNERSTONE LN</t>
  </si>
  <si>
    <t>75 CORNERSTONE LN</t>
  </si>
  <si>
    <t>77 CORNERSTONE LN</t>
  </si>
  <si>
    <t>79 CORNERSTONE LN</t>
  </si>
  <si>
    <t>81 CORNERSTONE LN</t>
  </si>
  <si>
    <t>83 CORNERSTONE LN</t>
  </si>
  <si>
    <t>274 MATTHEWS DR</t>
  </si>
  <si>
    <t>276 MATTHEWS DR</t>
  </si>
  <si>
    <t>270 MATTHEWS DR</t>
  </si>
  <si>
    <t>272 MATTHEWS DR</t>
  </si>
  <si>
    <t>266 MATTHEWS DR</t>
  </si>
  <si>
    <t>268 MATTHEWS DR</t>
  </si>
  <si>
    <t>262 MATTHEWS DR</t>
  </si>
  <si>
    <t>264 MATTHEWS DR</t>
  </si>
  <si>
    <t>258 MATTHEWS DR</t>
  </si>
  <si>
    <t>260 MATTHEWS DR</t>
  </si>
  <si>
    <t>77 MARROW ST</t>
  </si>
  <si>
    <t>79 MARROW ST</t>
  </si>
  <si>
    <t>81 MARROW ST</t>
  </si>
  <si>
    <t>83 MARROW ST</t>
  </si>
  <si>
    <t>85 MARROW ST</t>
  </si>
  <si>
    <t>87 MARROW ST</t>
  </si>
  <si>
    <t>89 MARROW ST</t>
  </si>
  <si>
    <t>91 MARROW ST</t>
  </si>
  <si>
    <t>93 MARROW ST</t>
  </si>
  <si>
    <t>95 MARROW ST</t>
  </si>
  <si>
    <t>110 PEREZ DR</t>
  </si>
  <si>
    <t>108 PEREZ DR</t>
  </si>
  <si>
    <t>106 PEREZ DR</t>
  </si>
  <si>
    <t>104 PEREZ DR</t>
  </si>
  <si>
    <t>102 PEREZ DR</t>
  </si>
  <si>
    <t>100 PEREZ DR</t>
  </si>
  <si>
    <t>98 PEREZ DR</t>
  </si>
  <si>
    <t>96 PEREZ DR</t>
  </si>
  <si>
    <t>94 PEREZ DR</t>
  </si>
  <si>
    <t>92 PEREZ DR</t>
  </si>
  <si>
    <t>90 PEREZ DR</t>
  </si>
  <si>
    <t>236 WARREN ST</t>
  </si>
  <si>
    <t>238 WARREN ST</t>
  </si>
  <si>
    <t>242 WARREN ST</t>
  </si>
  <si>
    <t>244 WARREN ST</t>
  </si>
  <si>
    <t>246 WARREN ST</t>
  </si>
  <si>
    <t>248 WARREN ST</t>
  </si>
  <si>
    <t>250 WARREN ST</t>
  </si>
  <si>
    <t>252 WARREN ST</t>
  </si>
  <si>
    <t>254 WARREN ST</t>
  </si>
  <si>
    <t>256 WARREN ST</t>
  </si>
  <si>
    <t>173-229 NORFOLK ST</t>
  </si>
  <si>
    <t>35-61 12TH AVE</t>
  </si>
  <si>
    <t>95 BROADWAY</t>
  </si>
  <si>
    <t>282 BROAD ST</t>
  </si>
  <si>
    <t>368-370 BROAD ST</t>
  </si>
  <si>
    <t>2-54 CUTLER ST</t>
  </si>
  <si>
    <t>80-82 STONE ST</t>
  </si>
  <si>
    <t>147-153 CLIFTON AVE</t>
  </si>
  <si>
    <t>149 MT PROSPECT AVE</t>
  </si>
  <si>
    <t>110-114 BROAD ST</t>
  </si>
  <si>
    <t>146-148 BROAD ST</t>
  </si>
  <si>
    <t>73--87 4TH AVE</t>
  </si>
  <si>
    <t>215--217 GARSIDE ST</t>
  </si>
  <si>
    <t>199 RIDGE ST</t>
  </si>
  <si>
    <t>194 PARKER ST</t>
  </si>
  <si>
    <t>105-107 BROAD ST</t>
  </si>
  <si>
    <t>98-102 BROAD ST</t>
  </si>
  <si>
    <t>60-68 MT PLEASANT AVE</t>
  </si>
  <si>
    <t>310 SUMMER AVE</t>
  </si>
  <si>
    <t>624 3RD ST</t>
  </si>
  <si>
    <t>73 WOODSIDE PL</t>
  </si>
  <si>
    <t>358 SUMMER AVE</t>
  </si>
  <si>
    <t>35 WOODSIDE PL</t>
  </si>
  <si>
    <t>356 SUMMER AVE</t>
  </si>
  <si>
    <t>33 WOODSIDE PL</t>
  </si>
  <si>
    <t>76 WAKEMAN AVE</t>
  </si>
  <si>
    <t>416-426 BROADWAY</t>
  </si>
  <si>
    <t>87-89 WAKEMAN AVE</t>
  </si>
  <si>
    <t>14-16 CHESTER AVE</t>
  </si>
  <si>
    <t>68 HINSDALE PL</t>
  </si>
  <si>
    <t>31 ORATON ST</t>
  </si>
  <si>
    <t>23 ORATON ST</t>
  </si>
  <si>
    <t>141 WAKEMAN AVE</t>
  </si>
  <si>
    <t>143 WAKEMAN AVE</t>
  </si>
  <si>
    <t>502-504 SUMMER AVE</t>
  </si>
  <si>
    <t>501-507 MT PROSPECT AVE</t>
  </si>
  <si>
    <t>658 N 6TH ST</t>
  </si>
  <si>
    <t>682 5TH ST</t>
  </si>
  <si>
    <t>17 TRITON TER</t>
  </si>
  <si>
    <t>656 N 8TH ST</t>
  </si>
  <si>
    <t>563 N 9TH ST</t>
  </si>
  <si>
    <t>329 N 10TH ST</t>
  </si>
  <si>
    <t>364 N 10TH ST</t>
  </si>
  <si>
    <t>366 N 10TH ST</t>
  </si>
  <si>
    <t>487 DELAVAN AVE</t>
  </si>
  <si>
    <t>593-599 MT PROSPECT AVE</t>
  </si>
  <si>
    <t>177-179 DELAVAN AVE  E</t>
  </si>
  <si>
    <t>195-197 LINCOLN AVE</t>
  </si>
  <si>
    <t>9 SEABURY ST</t>
  </si>
  <si>
    <t>711-715 BROADWAY</t>
  </si>
  <si>
    <t>836-844 N 6TH ST</t>
  </si>
  <si>
    <t>720 SUMMER AVE</t>
  </si>
  <si>
    <t>718 SUMMER AVE</t>
  </si>
  <si>
    <t>57-59 BRYANT ST</t>
  </si>
  <si>
    <t>80 MONTCLAIR AVE</t>
  </si>
  <si>
    <t>774-782 BROADWAY</t>
  </si>
  <si>
    <t>18 HALLECK ST</t>
  </si>
  <si>
    <t>731 SUMMER AVE</t>
  </si>
  <si>
    <t>28 COEYMAN ST</t>
  </si>
  <si>
    <t>144-178 SYLVAN AVE</t>
  </si>
  <si>
    <t>10 RUBY PL</t>
  </si>
  <si>
    <t>136-138 TIFFANY BLVD</t>
  </si>
  <si>
    <t>792-820 HIGHLAND AVE</t>
  </si>
  <si>
    <t>50-60 COLUMBIA ST</t>
  </si>
  <si>
    <t>1002-1008 BROAD ST</t>
  </si>
  <si>
    <t>31-33 E KINNEY ST</t>
  </si>
  <si>
    <t>1056-1070 BROAD ST</t>
  </si>
  <si>
    <t>146-152 ORCHARD ST</t>
  </si>
  <si>
    <t>41 SOUTH ST</t>
  </si>
  <si>
    <t>141-147 NJRR AVE</t>
  </si>
  <si>
    <t>58-60 ELM ST</t>
  </si>
  <si>
    <t>111-113 CHESTNUT ST</t>
  </si>
  <si>
    <t>164-184 PENNINGTON ST</t>
  </si>
  <si>
    <t>115 NEW YORK AVE</t>
  </si>
  <si>
    <t>110 NEW YORK AVE</t>
  </si>
  <si>
    <t>128 NEW YORK AVE</t>
  </si>
  <si>
    <t>130 NEW YORK AVE</t>
  </si>
  <si>
    <t>15 NICHOLS ST</t>
  </si>
  <si>
    <t>224-242 SOUTH ST</t>
  </si>
  <si>
    <t>60 NICHOLS ST</t>
  </si>
  <si>
    <t>81 WARWICK ST</t>
  </si>
  <si>
    <t>74 WARWICK ST</t>
  </si>
  <si>
    <t>54-62 HOUSTON ST</t>
  </si>
  <si>
    <t>48 HOUSTON ST</t>
  </si>
  <si>
    <t>7-9 NAPOLEON ST</t>
  </si>
  <si>
    <t>11 NAPOLEON ST</t>
  </si>
  <si>
    <t>8-10 JABEZ ST</t>
  </si>
  <si>
    <t>88 NAPOLEON ST</t>
  </si>
  <si>
    <t>38-40 HANOVER ST</t>
  </si>
  <si>
    <t>437-451 MULBERRY ST</t>
  </si>
  <si>
    <t>214-216 S 6TH ST</t>
  </si>
  <si>
    <t>263 S 8TH ST</t>
  </si>
  <si>
    <t>332 GROVE ST</t>
  </si>
  <si>
    <t>330 GROVE ST</t>
  </si>
  <si>
    <t>326-328 GROVE ST</t>
  </si>
  <si>
    <t>335-337 S 20TH</t>
  </si>
  <si>
    <t>245 S 10TH ST</t>
  </si>
  <si>
    <t>202-206 S 8TH ST</t>
  </si>
  <si>
    <t>24-70 LITTLETON AVE</t>
  </si>
  <si>
    <t>128 S 7TH ST</t>
  </si>
  <si>
    <t>280-282 S 20TH</t>
  </si>
  <si>
    <t>111 S 9TH ST</t>
  </si>
  <si>
    <t>100 S 8TH ST</t>
  </si>
  <si>
    <t>11 N 6TH ST</t>
  </si>
  <si>
    <t>13 N 6TH ST</t>
  </si>
  <si>
    <t>15 N 6TH ST</t>
  </si>
  <si>
    <t>17 N 6TH ST</t>
  </si>
  <si>
    <t>19 N 6TH ST</t>
  </si>
  <si>
    <t>2-16 9TH AVE</t>
  </si>
  <si>
    <t>69 S 13TH ST</t>
  </si>
  <si>
    <t>69-71 S 12TH ST</t>
  </si>
  <si>
    <t>68 N 6TH ST</t>
  </si>
  <si>
    <t>70 N 6TH ST</t>
  </si>
  <si>
    <t>49 N 7TH ST</t>
  </si>
  <si>
    <t>47 N 7TH ST</t>
  </si>
  <si>
    <t>45 N 7TH ST</t>
  </si>
  <si>
    <t>33 N 7TH ST</t>
  </si>
  <si>
    <t>21 N 7TH ST</t>
  </si>
  <si>
    <t>70 5TH ST</t>
  </si>
  <si>
    <t>68 5TH ST</t>
  </si>
  <si>
    <t>66 5TH ST</t>
  </si>
  <si>
    <t>64 5TH ST</t>
  </si>
  <si>
    <t>56 5TH ST</t>
  </si>
  <si>
    <t>48 5TH ST</t>
  </si>
  <si>
    <t>46 5TH ST</t>
  </si>
  <si>
    <t>47 N 6TH ST</t>
  </si>
  <si>
    <t>334 SUSSEX AVE</t>
  </si>
  <si>
    <t>71-85 1ST ST</t>
  </si>
  <si>
    <t>95 N 6TH ST</t>
  </si>
  <si>
    <t>97 N 6TH ST</t>
  </si>
  <si>
    <t>99 N 6TH ST</t>
  </si>
  <si>
    <t>101-103 N 6TH ST</t>
  </si>
  <si>
    <t>553-567 ORANGE ST</t>
  </si>
  <si>
    <t>175-199 1ST ST</t>
  </si>
  <si>
    <t>208 4TH ST</t>
  </si>
  <si>
    <t>175 N 7TH ST</t>
  </si>
  <si>
    <t>33-35 N 11TH ST</t>
  </si>
  <si>
    <t>48-50 N 11TH ST</t>
  </si>
  <si>
    <t>48 N 13TH ST</t>
  </si>
  <si>
    <t>112-114 N 13TH ST</t>
  </si>
  <si>
    <t>103-121 N 13TH</t>
  </si>
  <si>
    <t>474 4TH AVE W</t>
  </si>
  <si>
    <t>470-472 4TH AVE W</t>
  </si>
  <si>
    <t>194-220 N 13TH ST</t>
  </si>
  <si>
    <t>233-235 N 12TH ST</t>
  </si>
  <si>
    <t>266 2ND AVE W</t>
  </si>
  <si>
    <t>264 2ND AVE W</t>
  </si>
  <si>
    <t>262 2ND AVE W</t>
  </si>
  <si>
    <t>486 4TH ST</t>
  </si>
  <si>
    <t>299 N 13TH ST</t>
  </si>
  <si>
    <t>301 N 13TH ST</t>
  </si>
  <si>
    <t>323 N 12TH ST</t>
  </si>
  <si>
    <t>274-280 LAFAYETTE ST</t>
  </si>
  <si>
    <t>156-158 ADAMS ST</t>
  </si>
  <si>
    <t>351 ELM ST</t>
  </si>
  <si>
    <t>349 ELM ST</t>
  </si>
  <si>
    <t>319 LAFAYETTE ST</t>
  </si>
  <si>
    <t>118-134 ADAMS ST</t>
  </si>
  <si>
    <t>295 LAFAYETTE ST</t>
  </si>
  <si>
    <t>114-116 MADISON ST</t>
  </si>
  <si>
    <t>23 DOWNING ST</t>
  </si>
  <si>
    <t>59-61 MONROE ST</t>
  </si>
  <si>
    <t>99 VAN BUREN ST</t>
  </si>
  <si>
    <t>94-106 POLK ST</t>
  </si>
  <si>
    <t>75 FERGUSON ST</t>
  </si>
  <si>
    <t>56-60 FERGUSON ST</t>
  </si>
  <si>
    <t>76 FILLMORE ST</t>
  </si>
  <si>
    <t>323-327 FERRY ST</t>
  </si>
  <si>
    <t>96-112 MAIN ST</t>
  </si>
  <si>
    <t>81 ST CHARLES ST</t>
  </si>
  <si>
    <t>101 ST CHARLES ST</t>
  </si>
  <si>
    <t>109 MAGAZINE ST</t>
  </si>
  <si>
    <t>85- KOMORN ST</t>
  </si>
  <si>
    <t>13 KOSSUTH ST</t>
  </si>
  <si>
    <t>12 ROME ST</t>
  </si>
  <si>
    <t>56 WAYDELL ST</t>
  </si>
  <si>
    <t>17 FOUNDRY ST</t>
  </si>
  <si>
    <t>648 FERRY ST</t>
  </si>
  <si>
    <t>2-50 CORNELIA ST</t>
  </si>
  <si>
    <t>54-88 CORNELIA ST.</t>
  </si>
  <si>
    <t>36-84 LISTER AVE</t>
  </si>
  <si>
    <t>69-95 BLANCHARD ST</t>
  </si>
  <si>
    <t>106 CHAPEL ST</t>
  </si>
  <si>
    <t>43 LENTZ AVE</t>
  </si>
  <si>
    <t>110 BRILL ST</t>
  </si>
  <si>
    <t>217-237 SPRINGFIELD AVE</t>
  </si>
  <si>
    <t>577-579 ML KING BLVD</t>
  </si>
  <si>
    <t>581-583 ML KING BLVD</t>
  </si>
  <si>
    <t>125 W KINNEY ST</t>
  </si>
  <si>
    <t>151-161 COURT ST</t>
  </si>
  <si>
    <t>35-75 EAGLES PARKWAY</t>
  </si>
  <si>
    <t>179-195 W KINNEY ST</t>
  </si>
  <si>
    <t>671-683 ML KING BLVD</t>
  </si>
  <si>
    <t>103 IRVINE TURNER BLVD</t>
  </si>
  <si>
    <t>105 IRVINE TURNER BLVD</t>
  </si>
  <si>
    <t>107 IRVINE TURNER BLVD</t>
  </si>
  <si>
    <t>109 IRVINE TURNER BLVD</t>
  </si>
  <si>
    <t>111 IRVINE TURNER BLVD</t>
  </si>
  <si>
    <t>113 IRVINE TURNER BLVD</t>
  </si>
  <si>
    <t>115 IRVINE TURNER BLVD</t>
  </si>
  <si>
    <t>117 IRVINE TURNER BLVD</t>
  </si>
  <si>
    <t>119 IRVINE TURNER BLVD</t>
  </si>
  <si>
    <t>19 CLARION LN</t>
  </si>
  <si>
    <t>21 CLARION LN</t>
  </si>
  <si>
    <t>23 CLARION LN</t>
  </si>
  <si>
    <t>25 CLARION LN</t>
  </si>
  <si>
    <t>27 CLARION LN</t>
  </si>
  <si>
    <t>29 CLARION LN</t>
  </si>
  <si>
    <t>31 CLARION LN</t>
  </si>
  <si>
    <t>5 CLARION LN</t>
  </si>
  <si>
    <t>7 CLARION LN</t>
  </si>
  <si>
    <t>9 CLARION LN</t>
  </si>
  <si>
    <t>11 CLARION LN</t>
  </si>
  <si>
    <t>13 CLARION LN</t>
  </si>
  <si>
    <t>15 CLARION LN</t>
  </si>
  <si>
    <t>17 CLARION LN</t>
  </si>
  <si>
    <t>45 MARTHA CT</t>
  </si>
  <si>
    <t>47 MARTHA CT</t>
  </si>
  <si>
    <t>49 MARTHA CT</t>
  </si>
  <si>
    <t>51 MARTHA CT</t>
  </si>
  <si>
    <t>53 MARTHA CT</t>
  </si>
  <si>
    <t>55 MARTHA CT</t>
  </si>
  <si>
    <t>57 MARTHA CT</t>
  </si>
  <si>
    <t>59 MARTHA CT</t>
  </si>
  <si>
    <t>61 MARTHA CT</t>
  </si>
  <si>
    <t>63 MARTHA CT</t>
  </si>
  <si>
    <t>1 MARTHA CT</t>
  </si>
  <si>
    <t>3 MARTHA CT</t>
  </si>
  <si>
    <t>5 MARTHA CT</t>
  </si>
  <si>
    <t>7 MARTHA CT</t>
  </si>
  <si>
    <t>9 MARTHA CT</t>
  </si>
  <si>
    <t>11 MARTHA CT</t>
  </si>
  <si>
    <t>33 MARTHA CT</t>
  </si>
  <si>
    <t>35 MARTHA CT</t>
  </si>
  <si>
    <t>37 MARTHA CT</t>
  </si>
  <si>
    <t>39 MARTHA CT</t>
  </si>
  <si>
    <t>41 MARTHA CT</t>
  </si>
  <si>
    <t>43 MARTHA CT</t>
  </si>
  <si>
    <t>13 MARTHA CT</t>
  </si>
  <si>
    <t>15 MARTHA CT</t>
  </si>
  <si>
    <t>17 MARTHA CT</t>
  </si>
  <si>
    <t>19 MARTHA CT</t>
  </si>
  <si>
    <t>21 MARTHA CT</t>
  </si>
  <si>
    <t>23 MARTHA CT</t>
  </si>
  <si>
    <t>25 MARTHA CT</t>
  </si>
  <si>
    <t>27 MARTHA CT</t>
  </si>
  <si>
    <t>29 MARTHA CT</t>
  </si>
  <si>
    <t>31 MARTHA CT</t>
  </si>
  <si>
    <t>252 W KINNEY ST</t>
  </si>
  <si>
    <t>254 W KINNEY ST</t>
  </si>
  <si>
    <t>256 W KINNEY ST</t>
  </si>
  <si>
    <t>258 W KINNEY ST</t>
  </si>
  <si>
    <t>260 W KINNEY ST</t>
  </si>
  <si>
    <t>238 W KINNEY ST</t>
  </si>
  <si>
    <t>240 W KINNEY ST</t>
  </si>
  <si>
    <t>244 W KINNEY ST</t>
  </si>
  <si>
    <t>246 W KINNEY ST</t>
  </si>
  <si>
    <t>248 W KINNEY ST</t>
  </si>
  <si>
    <t>250 W KINNEY ST</t>
  </si>
  <si>
    <t>183 PRINCE ST</t>
  </si>
  <si>
    <t>185 PRINCE ST</t>
  </si>
  <si>
    <t>187 PRINCE ST</t>
  </si>
  <si>
    <t>189 PRINCE ST</t>
  </si>
  <si>
    <t>191 PRINCE ST</t>
  </si>
  <si>
    <t>193 PRINCE ST</t>
  </si>
  <si>
    <t>195 PRINCE ST</t>
  </si>
  <si>
    <t>197 PRINCE ST</t>
  </si>
  <si>
    <t>171 PRINCE ST</t>
  </si>
  <si>
    <t>173 PRINCE ST</t>
  </si>
  <si>
    <t>175 PRINCE ST</t>
  </si>
  <si>
    <t>177 PRINCE ST</t>
  </si>
  <si>
    <t>179 PRINCE ST</t>
  </si>
  <si>
    <t>181 PRINCE ST</t>
  </si>
  <si>
    <t>149 PRINCE ST</t>
  </si>
  <si>
    <t>151 PRINCE ST</t>
  </si>
  <si>
    <t>153 PRINCE ST</t>
  </si>
  <si>
    <t>155 PRINCE ST</t>
  </si>
  <si>
    <t>157 PRINCE ST</t>
  </si>
  <si>
    <t>159 PRINCE ST</t>
  </si>
  <si>
    <t>161 PRINCE ST</t>
  </si>
  <si>
    <t>163 PRINCE ST</t>
  </si>
  <si>
    <t>165 PRINCE ST</t>
  </si>
  <si>
    <t>167 PRINCE ST</t>
  </si>
  <si>
    <t>169 PRINCE ST</t>
  </si>
  <si>
    <t>76 BOYD ST</t>
  </si>
  <si>
    <t>78 BOYD ST</t>
  </si>
  <si>
    <t>80 BOYD ST</t>
  </si>
  <si>
    <t>82 BOYD ST</t>
  </si>
  <si>
    <t>84 BOYD ST</t>
  </si>
  <si>
    <t>86 BOYD ST</t>
  </si>
  <si>
    <t>88 BOYD ST</t>
  </si>
  <si>
    <t>90 BOYD ST</t>
  </si>
  <si>
    <t>92 BOYD ST</t>
  </si>
  <si>
    <t>94 BOYD ST</t>
  </si>
  <si>
    <t>60 BOYD ST</t>
  </si>
  <si>
    <t>62 BOYD ST</t>
  </si>
  <si>
    <t>64 BOYD ST</t>
  </si>
  <si>
    <t>68 BOYD ST</t>
  </si>
  <si>
    <t>70 BOYD ST</t>
  </si>
  <si>
    <t>72 BOYD ST</t>
  </si>
  <si>
    <t>74 BOYD ST</t>
  </si>
  <si>
    <t>48 BOYD ST</t>
  </si>
  <si>
    <t>48- BOYD ST</t>
  </si>
  <si>
    <t>50 BOYD ST</t>
  </si>
  <si>
    <t>52 BOYD ST</t>
  </si>
  <si>
    <t>54 BOYD ST</t>
  </si>
  <si>
    <t>56 BOYD ST</t>
  </si>
  <si>
    <t>56- BOYD ST</t>
  </si>
  <si>
    <t>58 BOYD ST</t>
  </si>
  <si>
    <t>15 17TH AVE</t>
  </si>
  <si>
    <t>17 17TH AVE</t>
  </si>
  <si>
    <t>19 17TH AVE</t>
  </si>
  <si>
    <t>21 17TH AVE</t>
  </si>
  <si>
    <t>23 17TH AVE</t>
  </si>
  <si>
    <t>25 17TH AVE</t>
  </si>
  <si>
    <t>27 17TH AVE</t>
  </si>
  <si>
    <t>29 17TH AVE</t>
  </si>
  <si>
    <t>31 17TH AVE</t>
  </si>
  <si>
    <t>1 17TH AVE</t>
  </si>
  <si>
    <t>3 17TH AVE</t>
  </si>
  <si>
    <t>5 17TH AVE</t>
  </si>
  <si>
    <t>7 17TH AVE</t>
  </si>
  <si>
    <t>9 17TH AVE</t>
  </si>
  <si>
    <t>11 17TH AVE</t>
  </si>
  <si>
    <t>13 17TH AVE</t>
  </si>
  <si>
    <t>46 FAITH CT</t>
  </si>
  <si>
    <t>48 FAITH CT</t>
  </si>
  <si>
    <t>50 FAITH CT</t>
  </si>
  <si>
    <t>52 FAITH CT</t>
  </si>
  <si>
    <t>54 FAITH CT</t>
  </si>
  <si>
    <t>56 FAITH CT</t>
  </si>
  <si>
    <t>58 FAITH CT</t>
  </si>
  <si>
    <t>60 FAITH CT</t>
  </si>
  <si>
    <t>62 FAITH CT</t>
  </si>
  <si>
    <t>64 FAITH CT</t>
  </si>
  <si>
    <t>34 FAITH CT</t>
  </si>
  <si>
    <t>36 FAITH CT</t>
  </si>
  <si>
    <t>38 FAITH CT</t>
  </si>
  <si>
    <t>40 FAITH CT</t>
  </si>
  <si>
    <t>42 FAITH CT</t>
  </si>
  <si>
    <t>44 FAITH CT</t>
  </si>
  <si>
    <t>2 FAITH CT</t>
  </si>
  <si>
    <t>4 FAITH CT</t>
  </si>
  <si>
    <t>6 FAITH CT</t>
  </si>
  <si>
    <t>8 FAITH CT</t>
  </si>
  <si>
    <t>10 FAITH CT</t>
  </si>
  <si>
    <t>12 FAITH CT</t>
  </si>
  <si>
    <t>24 FAITH CT</t>
  </si>
  <si>
    <t>26 FAITH CT</t>
  </si>
  <si>
    <t>28 FAITH CT</t>
  </si>
  <si>
    <t>30 FAITH CT</t>
  </si>
  <si>
    <t>32 FAITH CT</t>
  </si>
  <si>
    <t>14 FAITH CT</t>
  </si>
  <si>
    <t>16 FAITH CT</t>
  </si>
  <si>
    <t>18 FAITH CT</t>
  </si>
  <si>
    <t>20 FAITH CT</t>
  </si>
  <si>
    <t>22 FAITH CT</t>
  </si>
  <si>
    <t>282 W KINNEY ST</t>
  </si>
  <si>
    <t>284 W KINNEY ST</t>
  </si>
  <si>
    <t>286 W KINNEY ST</t>
  </si>
  <si>
    <t>288 W KINNEY ST</t>
  </si>
  <si>
    <t>290 W KINNEY ST</t>
  </si>
  <si>
    <t>292 W KINNEY ST</t>
  </si>
  <si>
    <t>294 W KINNEY ST</t>
  </si>
  <si>
    <t>296 W KINNEY ST</t>
  </si>
  <si>
    <t>298 W KINNEY ST</t>
  </si>
  <si>
    <t>268 W KINNEY ST</t>
  </si>
  <si>
    <t>270 W KINNEY ST</t>
  </si>
  <si>
    <t>272 W KINNEY ST</t>
  </si>
  <si>
    <t>274 W KINNEY ST</t>
  </si>
  <si>
    <t>276 W KINNEY ST</t>
  </si>
  <si>
    <t>278 W KINNEY ST</t>
  </si>
  <si>
    <t>280 W KINNEY ST</t>
  </si>
  <si>
    <t>106 IRVINE TURNER BLVD</t>
  </si>
  <si>
    <t>108 IRVINE TURNER BLVD</t>
  </si>
  <si>
    <t>110 IRVINE TURNER BLVD</t>
  </si>
  <si>
    <t>112 IRVINE TURNER BLVD</t>
  </si>
  <si>
    <t>114 IRVINE TURNER BLVD</t>
  </si>
  <si>
    <t>116 IRVINE TURNER BLVD</t>
  </si>
  <si>
    <t>118 IRVINE TURNER BLVD</t>
  </si>
  <si>
    <t>120 IRVINE TURNER BLVD</t>
  </si>
  <si>
    <t>122 IRVINE TURNER BLVD</t>
  </si>
  <si>
    <t>92 IRVINE TURNER BLVD</t>
  </si>
  <si>
    <t>94 IRVINE TURNER BLVD</t>
  </si>
  <si>
    <t>96 IRVINE TURNER BLVD</t>
  </si>
  <si>
    <t>98 IRVINE TURNER BLVD</t>
  </si>
  <si>
    <t>100 IRVINE TURNER BLVD</t>
  </si>
  <si>
    <t>102 IRVINE TURNER BLVD</t>
  </si>
  <si>
    <t>76 IRVINE TURNER BLVD</t>
  </si>
  <si>
    <t>78 IRVINE TURNER BLVD</t>
  </si>
  <si>
    <t>80 IRVINE TURNER BLVD</t>
  </si>
  <si>
    <t>82 IRVINE TURNER BLVD</t>
  </si>
  <si>
    <t>84 IRVINE TURNER BLVD</t>
  </si>
  <si>
    <t>86 IRVINE TURNER BLVD</t>
  </si>
  <si>
    <t>88 IRVINE TURNER BLVD</t>
  </si>
  <si>
    <t>90 IRVINE TURNER BLVD</t>
  </si>
  <si>
    <t>47-85 BOYD ST</t>
  </si>
  <si>
    <t>407-437 MORRIS AVE</t>
  </si>
  <si>
    <t>345-359 SPRINGFIELD AVE</t>
  </si>
  <si>
    <t>70-96 17TH AVE</t>
  </si>
  <si>
    <t>18-30 17TH AVE</t>
  </si>
  <si>
    <t>123-163 IRVINE TURNER BL</t>
  </si>
  <si>
    <t>27-81 BARCLAY ST</t>
  </si>
  <si>
    <t>134-148 SPRUCE ST</t>
  </si>
  <si>
    <t>25-49 SOMERSET ST</t>
  </si>
  <si>
    <t>33-83 QUITMAN ST</t>
  </si>
  <si>
    <t>685-715 ML KING BLVD</t>
  </si>
  <si>
    <t>717-723 ML KING BLVD</t>
  </si>
  <si>
    <t>203-227 CHARLTON ST</t>
  </si>
  <si>
    <t>165-177 IRVINE TURNER BLV</t>
  </si>
  <si>
    <t>291-319 18TH AVE</t>
  </si>
  <si>
    <t>220-246 IRVINE TURNER BLV</t>
  </si>
  <si>
    <t>221-305 IRVINE TURNER BLV</t>
  </si>
  <si>
    <t>26-56 MUHAMMAD ALI AVE</t>
  </si>
  <si>
    <t>219-239 CLINTON AVE</t>
  </si>
  <si>
    <t>73 WINANS AVE</t>
  </si>
  <si>
    <t>713-715 S 12TH ST</t>
  </si>
  <si>
    <t>717 S 12TH ST</t>
  </si>
  <si>
    <t>719-721 S 12TH ST</t>
  </si>
  <si>
    <t>723 S 12TH ST</t>
  </si>
  <si>
    <t>725-727 S 12TH ST</t>
  </si>
  <si>
    <t>73 PIERCE ST</t>
  </si>
  <si>
    <t>504-512 AVON AVE</t>
  </si>
  <si>
    <t>834 S 19TH ST</t>
  </si>
  <si>
    <t>780 S 13TH ST</t>
  </si>
  <si>
    <t>364-366 AVON AVE</t>
  </si>
  <si>
    <t>739-745 S 10TH ST</t>
  </si>
  <si>
    <t>208-224 AVON AVE</t>
  </si>
  <si>
    <t>176-182 AVON AVE</t>
  </si>
  <si>
    <t>336-338 IRVINE TURNER BLV</t>
  </si>
  <si>
    <t>11-25 MADISON AVE</t>
  </si>
  <si>
    <t>315-317 IRVINE TURNER BLV</t>
  </si>
  <si>
    <t>313 IRVINE TURNER BLV</t>
  </si>
  <si>
    <t>309-311 IRVINE TURNER BLV</t>
  </si>
  <si>
    <t>307 IRVINE TURNER BLV</t>
  </si>
  <si>
    <t>89-91 HILLSIDE AVE</t>
  </si>
  <si>
    <t>67-69 W ALPINE ST</t>
  </si>
  <si>
    <t>397-403 IRVINE TURNER BLV</t>
  </si>
  <si>
    <t>453-467 CLINTON AVE</t>
  </si>
  <si>
    <t>139 HILLSIDE AVE</t>
  </si>
  <si>
    <t>161-163 JOHNSON AVE</t>
  </si>
  <si>
    <t>165 JOHNSON AVE</t>
  </si>
  <si>
    <t>752 BERGEN ST</t>
  </si>
  <si>
    <t>746-748 BERGEN ST</t>
  </si>
  <si>
    <t>722 BERGEN ST</t>
  </si>
  <si>
    <t>720 BERGEN ST</t>
  </si>
  <si>
    <t>807-809 BERGEN ST</t>
  </si>
  <si>
    <t>788 BERGEN ST</t>
  </si>
  <si>
    <t>784-786 BERGEN ST</t>
  </si>
  <si>
    <t>31-33 STANTON ST</t>
  </si>
  <si>
    <t>29 STANTON ST</t>
  </si>
  <si>
    <t>25-27 STANTON ST</t>
  </si>
  <si>
    <t>23 STANTON ST</t>
  </si>
  <si>
    <t>19-21 STANTON ST</t>
  </si>
  <si>
    <t>17 STANTON ST</t>
  </si>
  <si>
    <t>13-15 STANTON ST</t>
  </si>
  <si>
    <t>11 STANTON ST</t>
  </si>
  <si>
    <t>122-136 ELIZABETH AVE</t>
  </si>
  <si>
    <t>94-120 FRELINGHUYSEN AVE</t>
  </si>
  <si>
    <t>27 EARL ST</t>
  </si>
  <si>
    <t>23-25 EARL ST</t>
  </si>
  <si>
    <t>1239-1253 BROAD ST</t>
  </si>
  <si>
    <t>62 VANDERPOOL ST</t>
  </si>
  <si>
    <t>157 SHERMAN AVE</t>
  </si>
  <si>
    <t>93 WRIGHT ST</t>
  </si>
  <si>
    <t>97 SHERMAN AVE</t>
  </si>
  <si>
    <t>90 WRIGHT ST</t>
  </si>
  <si>
    <t>9 SHERMAN AVE</t>
  </si>
  <si>
    <t>17-19 PENNSYLVANIA AVE</t>
  </si>
  <si>
    <t>90 CLINTON AVE</t>
  </si>
  <si>
    <t>39-45 SUSSEX AVE</t>
  </si>
  <si>
    <t>134-142 SUSSEX AVE</t>
  </si>
  <si>
    <t>254-270 ORANGE ST</t>
  </si>
  <si>
    <t>77 SEYMOUR AVE</t>
  </si>
  <si>
    <t>79 SEYMOUR AVE</t>
  </si>
  <si>
    <t>597-599 CLINTON AVE</t>
  </si>
  <si>
    <t>753-759 CLINTON AVE</t>
  </si>
  <si>
    <t>901-903 S 16TH</t>
  </si>
  <si>
    <t>110-112 SEYMOUR AVE</t>
  </si>
  <si>
    <t>175 SEYMOUR AVE</t>
  </si>
  <si>
    <t>570-580 CLINTON AVE</t>
  </si>
  <si>
    <t>99 HEDDEN TERR</t>
  </si>
  <si>
    <t>270 W RUNYON ST</t>
  </si>
  <si>
    <t>255-257 W RUNYON ST</t>
  </si>
  <si>
    <t>634-648 CLINTON AVE</t>
  </si>
  <si>
    <t>66-68 TILLINGHAST ST</t>
  </si>
  <si>
    <t>16 BRAGAW AVE</t>
  </si>
  <si>
    <t>49 ST JAMES PL</t>
  </si>
  <si>
    <t>152-154 HOBSON ST</t>
  </si>
  <si>
    <t>200-202 HOBSON ST</t>
  </si>
  <si>
    <t>159-161 HOBSON ST</t>
  </si>
  <si>
    <t>44 WAINWRIGHT ST</t>
  </si>
  <si>
    <t>46 WAINWRIGHT ST</t>
  </si>
  <si>
    <t>575-577 HAWTHORNE AVE</t>
  </si>
  <si>
    <t>137 FABYAN PL</t>
  </si>
  <si>
    <t>105 FABYAN PL</t>
  </si>
  <si>
    <t>382 BADGER AVE</t>
  </si>
  <si>
    <t>380 BADGER AVE</t>
  </si>
  <si>
    <t>310-312 CHADWICK AVE</t>
  </si>
  <si>
    <t>823 BERGEN ST</t>
  </si>
  <si>
    <t>25-27 YATES AVE</t>
  </si>
  <si>
    <t>188 CUSTER AVE</t>
  </si>
  <si>
    <t>287-289 RENNER AVE</t>
  </si>
  <si>
    <t>311-317 OSBORNE TERR</t>
  </si>
  <si>
    <t>258-264 RENNER AVE</t>
  </si>
  <si>
    <t>203 SCHUYLER AVE</t>
  </si>
  <si>
    <t>201 SCHUYLER AVE</t>
  </si>
  <si>
    <t>479-485 ELIZABETH AVE</t>
  </si>
  <si>
    <t>489-505 ELIZABETH AVE</t>
  </si>
  <si>
    <t>507-519 ELIZABETH AVE</t>
  </si>
  <si>
    <t>549-555 ELIZABETH AVE</t>
  </si>
  <si>
    <t>139 MAPES AVE</t>
  </si>
  <si>
    <t>815-821 ELIZABETH AVE</t>
  </si>
  <si>
    <t>456-458 CLINTON PL</t>
  </si>
  <si>
    <t>244 POMONA AVE</t>
  </si>
  <si>
    <t>246-248 POMONA AVE</t>
  </si>
  <si>
    <t>250 POMONA AVE</t>
  </si>
  <si>
    <t>38 EVERGREEN AVE</t>
  </si>
  <si>
    <t>104 COLUMBIA AVE</t>
  </si>
  <si>
    <t>78 ISABELLA AVE</t>
  </si>
  <si>
    <t>106 GROVE TERR</t>
  </si>
  <si>
    <t>102-104 GROVE TERR</t>
  </si>
  <si>
    <t>100 GROVE TERR</t>
  </si>
  <si>
    <t>862-864 SOUTH ORANGE AVE</t>
  </si>
  <si>
    <t>129 BROOKDALE AVE</t>
  </si>
  <si>
    <t>55 HAZELWOOD AVE</t>
  </si>
  <si>
    <t>57 HAZELWOOD AVE</t>
  </si>
  <si>
    <t>36 ABBOTSFORD AVE</t>
  </si>
  <si>
    <t>32-34 ABBOTSFORD AVE</t>
  </si>
  <si>
    <t>109 PALM ST</t>
  </si>
  <si>
    <t>360 SANDFORD AVE</t>
  </si>
  <si>
    <t>124 PALM ST</t>
  </si>
  <si>
    <t>88 CHELSEA AVE</t>
  </si>
  <si>
    <t>90 CHELSEA AVE</t>
  </si>
  <si>
    <t>173-269 DOREMUS AVE</t>
  </si>
  <si>
    <t>391-505 DELANCY ST</t>
  </si>
  <si>
    <t>25-27 GARIBALDI AVE</t>
  </si>
  <si>
    <t>29 GARIBALDI AVE</t>
  </si>
  <si>
    <t>31 GARIBALDI AVE</t>
  </si>
  <si>
    <t>33-41 GARIBALDI AVE</t>
  </si>
  <si>
    <t>White Rock Urban Renewal Assoc.</t>
  </si>
  <si>
    <t>Hackensack Meridian Med School</t>
  </si>
  <si>
    <t>100 Metro Boulevard</t>
  </si>
  <si>
    <t>200 Metro Boulevard</t>
  </si>
  <si>
    <t>Our Lady of Mt Carmel</t>
  </si>
  <si>
    <t>Milennium Homes</t>
  </si>
  <si>
    <t>South Essex Urban Renewal</t>
  </si>
  <si>
    <t>Salem Towers</t>
  </si>
  <si>
    <t>Orange Park Apartments</t>
  </si>
  <si>
    <t>Oakwood Towers</t>
  </si>
  <si>
    <t>Transport of NJ</t>
  </si>
  <si>
    <t>The Berkeley</t>
  </si>
  <si>
    <t>Project Live</t>
  </si>
  <si>
    <t>New Community Corp</t>
  </si>
  <si>
    <t>307 Washington Street</t>
  </si>
  <si>
    <t>Grand Central Orange Village</t>
  </si>
  <si>
    <t>Central Orange Village II</t>
  </si>
  <si>
    <t>Washington Dodd</t>
  </si>
  <si>
    <t>Walter G Alexander Phase I</t>
  </si>
  <si>
    <t>Walter G Alexander Phase II</t>
  </si>
  <si>
    <t>Walter G Alexander Phase III</t>
  </si>
  <si>
    <t>L&amp;M Development</t>
  </si>
  <si>
    <t>Tony Galento Plaza</t>
  </si>
  <si>
    <t>Living Fountain</t>
  </si>
  <si>
    <t>Condos @ 475 S. Jefferson</t>
  </si>
  <si>
    <t>Condos @ 52 Lincoln Ave.</t>
  </si>
  <si>
    <t>Harvard Printing Development</t>
  </si>
  <si>
    <t>Roseland Commerce Park</t>
  </si>
  <si>
    <t>Southmont Foundation</t>
  </si>
  <si>
    <t>So Orange Mod Income</t>
  </si>
  <si>
    <t>So Mountain Bnai Brith</t>
  </si>
  <si>
    <t>Jespy House</t>
  </si>
  <si>
    <t>Community Health Law Proj</t>
  </si>
  <si>
    <t>Vose Ave Development Inc</t>
  </si>
  <si>
    <t>Seton Hall University</t>
  </si>
  <si>
    <t>Project Live VII, Inc</t>
  </si>
  <si>
    <t>Lcorr Gaslight</t>
  </si>
  <si>
    <t>Foundation for Juadeo Christian Studies</t>
  </si>
  <si>
    <t>Hilltop Pilot I</t>
  </si>
  <si>
    <t>Hilltop Pilot II</t>
  </si>
  <si>
    <t>Children's Institute</t>
  </si>
  <si>
    <t>Verona Urban Renewal Housing</t>
  </si>
  <si>
    <t>Verona Place Urban Renewal</t>
  </si>
  <si>
    <t>Annin Lofts</t>
  </si>
  <si>
    <t>West Orange Township</t>
  </si>
  <si>
    <t xml:space="preserve">Woscha Renna House Sr Citizen </t>
  </si>
  <si>
    <t>Jewish Federation Plaza</t>
  </si>
  <si>
    <t xml:space="preserve">Eagle Rock Sr Citizen Housin </t>
  </si>
  <si>
    <t>Woodland Valley</t>
  </si>
  <si>
    <t>St. Barnabas</t>
  </si>
  <si>
    <t>DGP Urban Renewal Prism CP</t>
  </si>
  <si>
    <t>Valley Rd Res Urban Renewal LLC</t>
  </si>
  <si>
    <t>The Villages of Aberdeen</t>
  </si>
  <si>
    <t xml:space="preserve">The Reserve of Academy Walk </t>
  </si>
  <si>
    <t xml:space="preserve">Clayton Providence House </t>
  </si>
  <si>
    <t xml:space="preserve">Camp Salute </t>
  </si>
  <si>
    <t>Conifer Village</t>
  </si>
  <si>
    <t>New Sharon Woods</t>
  </si>
  <si>
    <t>Pop Moylan</t>
  </si>
  <si>
    <t>Tanyard Oaks</t>
  </si>
  <si>
    <t>Democrat Road Indsitrial Prop.</t>
  </si>
  <si>
    <t>Harmony AP Urban Renewal LLC</t>
  </si>
  <si>
    <t>Huff Lane AP Urban Renewal LLC</t>
  </si>
  <si>
    <t>Botto Bros Urban Renewal</t>
  </si>
  <si>
    <t>Student Housing</t>
  </si>
  <si>
    <t>Barnes &amp; Noble</t>
  </si>
  <si>
    <t>A-1 - Whitney Center Housing</t>
  </si>
  <si>
    <t>A-1 - Whitney Center Retail</t>
  </si>
  <si>
    <t>Garage</t>
  </si>
  <si>
    <t>E-1 Enterprise Center</t>
  </si>
  <si>
    <t>E-1 - Retail</t>
  </si>
  <si>
    <t>Hotel</t>
  </si>
  <si>
    <t>A-2 Housing</t>
  </si>
  <si>
    <t>A-2 Medical</t>
  </si>
  <si>
    <t>A-2 Retail</t>
  </si>
  <si>
    <t>A-3 Housing</t>
  </si>
  <si>
    <t>A-3 Garage</t>
  </si>
  <si>
    <t>A-3 Retail (Prorated)</t>
  </si>
  <si>
    <t>A-3 Classrooms</t>
  </si>
  <si>
    <t>A-4 Apartments</t>
  </si>
  <si>
    <t>A-4 Retail (prorated)</t>
  </si>
  <si>
    <t xml:space="preserve">   Poplar Street Apartments</t>
  </si>
  <si>
    <t>New Jersey Transit</t>
  </si>
  <si>
    <t>Millstream Apts</t>
  </si>
  <si>
    <t>Gloucester County Housing</t>
  </si>
  <si>
    <t>Washington Square</t>
  </si>
  <si>
    <t xml:space="preserve">County House </t>
  </si>
  <si>
    <t>RW RJM LLC</t>
  </si>
  <si>
    <t>WEST DEPTFORD ENERGY</t>
  </si>
  <si>
    <t>SHEPARD FARM</t>
  </si>
  <si>
    <t>HAMPTON CRESCENT</t>
  </si>
  <si>
    <t>140-2.05 Senior Hous. Dev. Corp.</t>
  </si>
  <si>
    <t>142-1 Woodbury Mews</t>
  </si>
  <si>
    <t>142-2 Three Woodbury Mews</t>
  </si>
  <si>
    <t>142-3 Four Woodbury Mews</t>
  </si>
  <si>
    <t>142-4 International Sr. Prop.</t>
  </si>
  <si>
    <t>142-5 International Sr. Prop.</t>
  </si>
  <si>
    <t>142-6 International Sr. Prop.</t>
  </si>
  <si>
    <t>162-1.02 NJHMFA</t>
  </si>
  <si>
    <t>113-15 Senior Green Urban Renewal</t>
  </si>
  <si>
    <t>120-4 48 North Broad St. LLC</t>
  </si>
  <si>
    <t>154-8.12 Burris Post Acute</t>
  </si>
  <si>
    <t>75-6 Kennedy Property Corp</t>
  </si>
  <si>
    <t>The Oaks at Weatherby</t>
  </si>
  <si>
    <t>Eagle View Trails</t>
  </si>
  <si>
    <t>Center Square Partners</t>
  </si>
  <si>
    <t>Liberty Commodore Urban Renewal</t>
  </si>
  <si>
    <t>Somerset Woolwich Urban Realty</t>
  </si>
  <si>
    <t>Woolwich Gardens</t>
  </si>
  <si>
    <t>Senior Horizons of Bayonne</t>
  </si>
  <si>
    <t>Southshore Village/Post Road</t>
  </si>
  <si>
    <t>Costco-PILOT</t>
  </si>
  <si>
    <t>Barnabas Bayonne</t>
  </si>
  <si>
    <t>Alexan City View</t>
  </si>
  <si>
    <t>Plattykill Manor</t>
  </si>
  <si>
    <t>Bayonne Community Action</t>
  </si>
  <si>
    <t>Prince Holdings</t>
  </si>
  <si>
    <t>195 East 22nd Street</t>
  </si>
  <si>
    <t>Silklofts</t>
  </si>
  <si>
    <t>Tagliarini Building</t>
  </si>
  <si>
    <t>Port Authority</t>
  </si>
  <si>
    <t>Port Authority/Workbench</t>
  </si>
  <si>
    <t>Global Auto Marine Terminal</t>
  </si>
  <si>
    <t>Bayonne Bay Developer UR</t>
  </si>
  <si>
    <t>PSIP</t>
  </si>
  <si>
    <t>North Street Properties</t>
  </si>
  <si>
    <t>230-250 Avenue E</t>
  </si>
  <si>
    <t>PSIP 105 Avenue A UR</t>
  </si>
  <si>
    <t>Citgen Realty UR LLC</t>
  </si>
  <si>
    <t>Bayonne Redevelopers B 720</t>
  </si>
  <si>
    <t>252-268 Avenue E UR</t>
  </si>
  <si>
    <t>Lofts on Avenue E 2</t>
  </si>
  <si>
    <t>SWL Urban Renewal LLC</t>
  </si>
  <si>
    <t>Thomas W. Zito</t>
  </si>
  <si>
    <t>Port Authority of NY &amp; NJ</t>
  </si>
  <si>
    <t>Excel Holdings (Hampton Hotel)</t>
  </si>
  <si>
    <t>River Park @ Harrison URE</t>
  </si>
  <si>
    <t>Harrison Building 1</t>
  </si>
  <si>
    <t>SUPOR (Panasonic)</t>
  </si>
  <si>
    <t>Harrison Hotel 1 (Element Hotel)</t>
  </si>
  <si>
    <t>Riverpark@Harrison (Riverpark 2)</t>
  </si>
  <si>
    <t>Harrison Building 3</t>
  </si>
  <si>
    <t xml:space="preserve"> Block C (Vermella / Russo)</t>
  </si>
  <si>
    <t>Sycamore (Bergen St.)</t>
  </si>
  <si>
    <t>Harrison Senior UR, LP</t>
  </si>
  <si>
    <t>Block E (Building E Steel Works)</t>
  </si>
  <si>
    <t>Harrison Building 5 (Urby)</t>
  </si>
  <si>
    <t>Harrison Building 6</t>
  </si>
  <si>
    <t>Block F (Cobalt)</t>
  </si>
  <si>
    <t>One Harrison (Hornrock)</t>
  </si>
  <si>
    <t>Benjamin Harris GEO</t>
  </si>
  <si>
    <t>Dey &amp; Bergen</t>
  </si>
  <si>
    <t>Building 4</t>
  </si>
  <si>
    <t>Building D</t>
  </si>
  <si>
    <t>Marine View Plaza</t>
  </si>
  <si>
    <t>Clock Towers</t>
  </si>
  <si>
    <t>Marion Towers</t>
  </si>
  <si>
    <t>Midway 500 Adams St.</t>
  </si>
  <si>
    <t>Hudson Estates</t>
  </si>
  <si>
    <t>Westview Associates</t>
  </si>
  <si>
    <t>Northvale I</t>
  </si>
  <si>
    <t>Northvale II</t>
  </si>
  <si>
    <t>Northvale IIIA</t>
  </si>
  <si>
    <t>Northvale IIIB</t>
  </si>
  <si>
    <t>Northvale IV</t>
  </si>
  <si>
    <t>Columbian Towers</t>
  </si>
  <si>
    <t>Church Square South</t>
  </si>
  <si>
    <t>Elysian Estates</t>
  </si>
  <si>
    <t>Willow Ave 800-812</t>
  </si>
  <si>
    <t>Eastview Associates</t>
  </si>
  <si>
    <t>Columbia Arms</t>
  </si>
  <si>
    <t>SJP BL231.02 Lot 3 Q-Bldg</t>
  </si>
  <si>
    <t>SJP BL231.02 Lot 1 Q-Bldg</t>
  </si>
  <si>
    <t>SJP/Applied BL231.4 Lot 1</t>
  </si>
  <si>
    <t>1118 Adams BL104 L1</t>
  </si>
  <si>
    <t>CLPF-Jefferson/Urban</t>
  </si>
  <si>
    <t>Hoboken Hotel LLC</t>
  </si>
  <si>
    <t>201-219 River St</t>
  </si>
  <si>
    <t>Monroe Center (7 Seventy House)</t>
  </si>
  <si>
    <t>MBS Housing</t>
  </si>
  <si>
    <t>800 Jakson Street</t>
  </si>
  <si>
    <t>1200 Grand Street</t>
  </si>
  <si>
    <t>1300 Grand Stereet</t>
  </si>
  <si>
    <t>1100 Adams Street</t>
  </si>
  <si>
    <t>Avalon Bay Communities</t>
  </si>
  <si>
    <t>Post River Road Urban Renewal</t>
  </si>
  <si>
    <t>1122 53rd St Urban Renewal</t>
  </si>
  <si>
    <t>Floral Park</t>
  </si>
  <si>
    <t>MTC Urban Renewal</t>
  </si>
  <si>
    <t>Hudson Mews Urban Renewal</t>
  </si>
  <si>
    <t xml:space="preserve"> JFK NB Urban Renewal</t>
  </si>
  <si>
    <t>7711-7815 River Road Urban Renewal</t>
  </si>
  <si>
    <t>8619 Holding Company LLC</t>
  </si>
  <si>
    <t>Secaucus Leased</t>
  </si>
  <si>
    <t>Fraternity</t>
  </si>
  <si>
    <t>Holy Rosary</t>
  </si>
  <si>
    <t>Union Plaza</t>
  </si>
  <si>
    <t>Monastery</t>
  </si>
  <si>
    <t>Suede Promotions</t>
  </si>
  <si>
    <t>Horizon Heights</t>
  </si>
  <si>
    <t>Hartz Estuary</t>
  </si>
  <si>
    <t>Roselan Bldg 13</t>
  </si>
  <si>
    <t>Roseland Building 11</t>
  </si>
  <si>
    <t>XS Hotel Urban Renewal Assoc</t>
  </si>
  <si>
    <t>Housing Authority (5 Parcels)</t>
  </si>
  <si>
    <t>Hartz -1500 Harbor Blvd</t>
  </si>
  <si>
    <t>Hartz Whole Food</t>
  </si>
  <si>
    <t>Hartz- 800 Harbor Blvd</t>
  </si>
  <si>
    <t>Roseland Building 8/9</t>
  </si>
  <si>
    <t>Jacobs Ferry</t>
  </si>
  <si>
    <t>Landings</t>
  </si>
  <si>
    <t>Grandview 1 &amp; 2</t>
  </si>
  <si>
    <t>Riverbend 1</t>
  </si>
  <si>
    <t>Riverbend 2</t>
  </si>
  <si>
    <t>Building G</t>
  </si>
  <si>
    <t>Parkview Towers</t>
  </si>
  <si>
    <t>9 Ave at Port Imperial</t>
  </si>
  <si>
    <t>Beaver Brook Urban Renewal</t>
  </si>
  <si>
    <t>Econotech Development Co.</t>
  </si>
  <si>
    <t>Community Investment Strategues'</t>
  </si>
  <si>
    <t>Northwest NJ Housing Corp.</t>
  </si>
  <si>
    <t>Flemington Junction Apartments (Willows)</t>
  </si>
  <si>
    <t>Junction Rd. UrbanRenewal (Willows II)</t>
  </si>
  <si>
    <t>Whitehouse Urban Renewal</t>
  </si>
  <si>
    <t>ST. JAMES VILLAGE</t>
  </si>
  <si>
    <t>WHEATON POINTE</t>
  </si>
  <si>
    <t>EXETER</t>
  </si>
  <si>
    <t>RELY PROPERTIES</t>
  </si>
  <si>
    <t>SERV PROPERTIES</t>
  </si>
  <si>
    <t>BIRMINGHAM GARDENS</t>
  </si>
  <si>
    <t>HOMES BY TLC</t>
  </si>
  <si>
    <t>American Metro</t>
  </si>
  <si>
    <t>Pond Run Housing</t>
  </si>
  <si>
    <t>Project Freedom</t>
  </si>
  <si>
    <t>HRP</t>
  </si>
  <si>
    <t>Capital Health System</t>
  </si>
  <si>
    <t>Lawrence Plaza</t>
  </si>
  <si>
    <t>Eggert Crossing Village</t>
  </si>
  <si>
    <t>Brookshire Senior Apartments</t>
  </si>
  <si>
    <t>HV at Lawrence Urban Renewal</t>
  </si>
  <si>
    <t>Project Freedon at Lawrence</t>
  </si>
  <si>
    <t>10 W LAFAYETTE URBAN RENEWAL-LEASEE</t>
  </si>
  <si>
    <t>150 EAST STATE,  LLC</t>
  </si>
  <si>
    <t>19 CADWALADER LLC</t>
  </si>
  <si>
    <t>222 W STATE ST U R CORP C/O LEAGUE</t>
  </si>
  <si>
    <t>ARCHITECTS HOUSING CO I, THE</t>
  </si>
  <si>
    <t>BAYVILLE HOLDINGS LLC</t>
  </si>
  <si>
    <t>BAYVILLE HOLDINGS, LLC</t>
  </si>
  <si>
    <t>BUILDING 101 URBAN RENEWAL, LLC</t>
  </si>
  <si>
    <t>CATHEDRAL SQUARE HOUSING,INC</t>
  </si>
  <si>
    <t>CENTRE ST PARTNER 1, 2 &amp; 3 LLC</t>
  </si>
  <si>
    <t>CHESTNUT MONMOUTH APTS LP(URBAN REN</t>
  </si>
  <si>
    <t>DJR MANAGEMENT GROUP LLC</t>
  </si>
  <si>
    <t>EAST HANOVER APTS LLC</t>
  </si>
  <si>
    <t>EAST HANOVER ST URBAN RENEWAL ASSOC</t>
  </si>
  <si>
    <t>EL BARRIO ACADEMY URBAN RENEWAL</t>
  </si>
  <si>
    <t>ESCHER SRO PROJECT L P</t>
  </si>
  <si>
    <t>FERGUSON GARDEN STATE GROWTH ZONE</t>
  </si>
  <si>
    <t>FIVE NJ URBAN RENEWAL LLC</t>
  </si>
  <si>
    <t>JDR 16TH MANAGEMENT LLC</t>
  </si>
  <si>
    <t>JOHNSON HELEN</t>
  </si>
  <si>
    <t>L &amp; F URBAN RENEWAL PROPERTIES</t>
  </si>
  <si>
    <t>LALOR LIMITED LIMITED LIABILITY CO</t>
  </si>
  <si>
    <t>LUTHERN HOUSING INC</t>
  </si>
  <si>
    <t>MAP N BROAD ST, LLC</t>
  </si>
  <si>
    <t>MATRIX E FRONT ST URBAN RENEWAL LLC</t>
  </si>
  <si>
    <t>NORTH 25 URBAN RENEWAL PRESERVATION</t>
  </si>
  <si>
    <t>OHIO STRAWBERRY LLC</t>
  </si>
  <si>
    <t>PATRIOT VILLAGE URBAN RENEWAL ASSOC</t>
  </si>
  <si>
    <t>PELLETTIERI HOMES DEVELOPMENT, LP</t>
  </si>
  <si>
    <t>RESCUE MISSION OF TRENTON, NJ</t>
  </si>
  <si>
    <t>ROWAN ASSOCIATES</t>
  </si>
  <si>
    <t>SOUTH VILLAGE URB RNWL C/O PK MGMT</t>
  </si>
  <si>
    <t>STEPPING STONES SRO URBAN RENEWAL</t>
  </si>
  <si>
    <t>STUYVESANT URB REN C/O GLEN COVE GA</t>
  </si>
  <si>
    <t>SUNRISE TRENTON URBAN RENEWAL</t>
  </si>
  <si>
    <t>TRENT EAST SENIOR APTS URBAN RENEWL</t>
  </si>
  <si>
    <t>TRENT WEST SENIOR APTS URBAN RENEWL</t>
  </si>
  <si>
    <t>TRENTON DWTN 1 LLC</t>
  </si>
  <si>
    <t>TRENTON DWTN 2 LLC</t>
  </si>
  <si>
    <t>TRENTON DWTN 3 LLC</t>
  </si>
  <si>
    <t>TRENTON GOLDEN EQUITIES LLC</t>
  </si>
  <si>
    <t>TRENTON HOUSING ADVOCATES L P</t>
  </si>
  <si>
    <t>TRENTON HSG ADVOCATES LP,C/O GHRAEL</t>
  </si>
  <si>
    <t>TRENTON TEI LOFTS I LLC</t>
  </si>
  <si>
    <t>TRENTON TEI LOFTS I LLC C/O TIME EQ</t>
  </si>
  <si>
    <t>TRENTON ZEPHYR URBAN RENEWAL-LESSEE</t>
  </si>
  <si>
    <t>WARREN ST URBAN RNWL, C/O FRANKLIN</t>
  </si>
  <si>
    <t>WEST HANOVER URB REN'L LP,C/O LSM</t>
  </si>
  <si>
    <t>WEST HANOVER URB REN'L, LP  C/O LSM</t>
  </si>
  <si>
    <t>WEST HANOVER URB REN'L, LP C/O LSM</t>
  </si>
  <si>
    <t>Project Freedom Inc./Freedom I LP</t>
  </si>
  <si>
    <t>KTR NJ Urban Renewal (Amazon)</t>
  </si>
  <si>
    <t>Matrix 7A Land Venture LLC (500A)</t>
  </si>
  <si>
    <t>Matrix 7A Land Venture LLC (500B)</t>
  </si>
  <si>
    <t>Matrix 7A Blk 41, Lot 15.012</t>
  </si>
  <si>
    <t>Matrix 7B, Blk 41, Lot 15.011</t>
  </si>
  <si>
    <t>Serv Properties &amp; Management</t>
  </si>
  <si>
    <t>Arc Mercer</t>
  </si>
  <si>
    <t>Community Options</t>
  </si>
  <si>
    <t>Project Freedom At Robbins Urban RE</t>
  </si>
  <si>
    <t>The Hamlet at Bear Creek, LLC</t>
  </si>
  <si>
    <t>541 Roosevelt Ave (5705/4)</t>
  </si>
  <si>
    <t>561 Roosevelt Ave (5704/12)</t>
  </si>
  <si>
    <t>562 Roos-Sr Housing (5505/51)</t>
  </si>
  <si>
    <t>Cardinal China (6509/4)</t>
  </si>
  <si>
    <t>Cleveland School (7308/6)</t>
  </si>
  <si>
    <t>Hill Bowl-Senior Housing (5704/6)</t>
  </si>
  <si>
    <t>GATX/Kinder Morgan(Tanks)</t>
  </si>
  <si>
    <t>(A)Titan/Panatoni/KTR(705/2.01x)</t>
  </si>
  <si>
    <t>50 Bryla (2705/4)</t>
  </si>
  <si>
    <t>900 Federal Blvd</t>
  </si>
  <si>
    <t>Extra Space Storage-(5601/10)</t>
  </si>
  <si>
    <t>Kaplan</t>
  </si>
  <si>
    <t>1500-1600 Blair Rd</t>
  </si>
  <si>
    <t>180-182 Roosevelt</t>
  </si>
  <si>
    <t>29 Washington Ave</t>
  </si>
  <si>
    <t>The Nell</t>
  </si>
  <si>
    <t>Dunellen Crossings</t>
  </si>
  <si>
    <t>Oak Creek</t>
  </si>
  <si>
    <t>Halls Corner</t>
  </si>
  <si>
    <t>Edison Township</t>
  </si>
  <si>
    <t>Menlo Manor</t>
  </si>
  <si>
    <t>Cbarton/Cooper (PILOT ENDED)</t>
  </si>
  <si>
    <t>Edison Housing Authority</t>
  </si>
  <si>
    <t>Greenwood Apts East</t>
  </si>
  <si>
    <t>Greenwood Apts</t>
  </si>
  <si>
    <t>Kilmer Home I</t>
  </si>
  <si>
    <t>Kilmer Homes II</t>
  </si>
  <si>
    <t>Roosevelt Hospital</t>
  </si>
  <si>
    <t>Federal Business Center</t>
  </si>
  <si>
    <t>Camp Kilmer A</t>
  </si>
  <si>
    <t>Camp Kilmer B</t>
  </si>
  <si>
    <t>RG-Edison Amazon</t>
  </si>
  <si>
    <t>Federal Bus Ct-Amazon</t>
  </si>
  <si>
    <t>Helmetta Borough</t>
  </si>
  <si>
    <t>Camalot at Helmetta</t>
  </si>
  <si>
    <t>AHEPA</t>
  </si>
  <si>
    <t>31 River Road</t>
  </si>
  <si>
    <t>Jamesburg Borough</t>
  </si>
  <si>
    <t>Barclay Village</t>
  </si>
  <si>
    <t>SERV Center</t>
  </si>
  <si>
    <t>Kennedy International (6303/3.15)</t>
  </si>
  <si>
    <t>HVRS Metuchen Preservation LLC</t>
  </si>
  <si>
    <t>Presbyterian Homes</t>
  </si>
  <si>
    <t>150 Lofts, LLC</t>
  </si>
  <si>
    <t>MidMarket Urban Renewal</t>
  </si>
  <si>
    <t>RG Middlesex, LLC</t>
  </si>
  <si>
    <t>Middlesex Residential Urban Renewal, LLC</t>
  </si>
  <si>
    <t>245 Mountain Ave Urban Renewal</t>
  </si>
  <si>
    <t>ARISA REALTY</t>
  </si>
  <si>
    <t>30 VAN DYKE</t>
  </si>
  <si>
    <t>ALBANY STREET PLAZA</t>
  </si>
  <si>
    <t>THE ASPIRE</t>
  </si>
  <si>
    <t>COLLEGE HALL/ROCKOFF HALL</t>
  </si>
  <si>
    <t>FRENCH STREET UR (I)</t>
  </si>
  <si>
    <t>GATEWAY / THE VUE APTS</t>
  </si>
  <si>
    <t>THE GEORGE</t>
  </si>
  <si>
    <t>HIGHLANDS / PLAZA SQUARE</t>
  </si>
  <si>
    <t>HUNGARIA / MAGYAR BANK</t>
  </si>
  <si>
    <t>LIBERTY PLAZA - GEORGE ST</t>
  </si>
  <si>
    <t>LIVINGSTON MANOR</t>
  </si>
  <si>
    <t>MATRIX - THE QUINCY</t>
  </si>
  <si>
    <t>MATRIX - GARAGE</t>
  </si>
  <si>
    <t>NB HOMES/HOPE MANOR</t>
  </si>
  <si>
    <t>NB HOMES/HOPE MANOR (C)</t>
  </si>
  <si>
    <t>PROVIDENCE SQUARE I</t>
  </si>
  <si>
    <t>PROVIDENCE SQUARE II</t>
  </si>
  <si>
    <t>RIVERSIDE UR (APTS)</t>
  </si>
  <si>
    <t>SKYLINE TOWER</t>
  </si>
  <si>
    <t>SPRING STREET PLAZA</t>
  </si>
  <si>
    <t>THE STANDARD</t>
  </si>
  <si>
    <t>TCB - LORD STERLING</t>
  </si>
  <si>
    <t>THE VERVE</t>
  </si>
  <si>
    <t>WALGREENS PLAZA</t>
  </si>
  <si>
    <t>FULTON SQUARE</t>
  </si>
  <si>
    <t>HELDRICH / RESIDENCES</t>
  </si>
  <si>
    <t>LEEWOOD/MT. ZION</t>
  </si>
  <si>
    <t>ONE SPRING STREET</t>
  </si>
  <si>
    <t>THE VUE CONDOMINIUM</t>
  </si>
  <si>
    <t>North Brunswick Senior Apts</t>
  </si>
  <si>
    <t>North Brunswick UAW Housing</t>
  </si>
  <si>
    <t>Kings Plaza</t>
  </si>
  <si>
    <t>PA Housing Auth (willow pond)</t>
  </si>
  <si>
    <t>PA Housing Auth (parkview)</t>
  </si>
  <si>
    <t xml:space="preserve">PA Housing Auth </t>
  </si>
  <si>
    <t>NCP</t>
  </si>
  <si>
    <t>2 Turner Drive Project</t>
  </si>
  <si>
    <t>Rivendell Meadows Project</t>
  </si>
  <si>
    <t>10 Sterling Drive Project</t>
  </si>
  <si>
    <t>IPT Piscataway Project</t>
  </si>
  <si>
    <t>Medical Arts Pavilion</t>
  </si>
  <si>
    <t>Skilled Nursing Facility</t>
  </si>
  <si>
    <t>Adult Day Care</t>
  </si>
  <si>
    <t>Child Day Care</t>
  </si>
  <si>
    <t>The Place at Plainsboro</t>
  </si>
  <si>
    <t>Assisted Living</t>
  </si>
  <si>
    <t>Senior Rental Community</t>
  </si>
  <si>
    <t>Senior Towhnomes</t>
  </si>
  <si>
    <t>Neptune Urban Renewal</t>
  </si>
  <si>
    <t>Gillette Manor</t>
  </si>
  <si>
    <t>Morgan's Bluff</t>
  </si>
  <si>
    <t>Shoregate</t>
  </si>
  <si>
    <t>Robert Noble Manor</t>
  </si>
  <si>
    <t>Hillcrest Manor</t>
  </si>
  <si>
    <t>Woodmont/Bayside Cove</t>
  </si>
  <si>
    <t>South Amboy Housing Authority</t>
  </si>
  <si>
    <t>SAMboy Partners (Station Bay)</t>
  </si>
  <si>
    <t>South Brunswick Township</t>
  </si>
  <si>
    <t>Car Sense</t>
  </si>
  <si>
    <t>SBCDC – CHARLESTON PLACE </t>
  </si>
  <si>
    <t>OAK WOODS </t>
  </si>
  <si>
    <t>CIL WOODS </t>
  </si>
  <si>
    <t>SO. BRUNSWICK VOA  </t>
  </si>
  <si>
    <t>ARC – 9 HELEN DRIVE</t>
  </si>
  <si>
    <t>ARC – 24 PALMER ROAD </t>
  </si>
  <si>
    <t>ARC – 125 KENDALL ROAD </t>
  </si>
  <si>
    <t>ARC – 24 KINSLEY ROAD </t>
  </si>
  <si>
    <t>Morris Ave Senior Housing</t>
  </si>
  <si>
    <t>Nat. Church Res.-Willett Manor</t>
  </si>
  <si>
    <t>Nat. Church Res.-S.R. Landing</t>
  </si>
  <si>
    <t>Spotswood Borough</t>
  </si>
  <si>
    <t>Woodmere Senior Housing</t>
  </si>
  <si>
    <t>Arlington Avenue Senior Housing</t>
  </si>
  <si>
    <t xml:space="preserve">NJ Assoc. for Deaf and Blind, Inc. </t>
  </si>
  <si>
    <t>Public Storage</t>
  </si>
  <si>
    <t>WIP Hopelawn Urban Renewal</t>
  </si>
  <si>
    <t>Stericycle</t>
  </si>
  <si>
    <t>Gredel Properties, Inc</t>
  </si>
  <si>
    <t>Arizona Iced Tea</t>
  </si>
  <si>
    <t>Tilcon Woodbridge</t>
  </si>
  <si>
    <t>CPV Shore</t>
  </si>
  <si>
    <t>Wakefern Food Corp.</t>
  </si>
  <si>
    <t>FedEx</t>
  </si>
  <si>
    <t>R&amp;O WB Retail Urban Renewal LLC</t>
  </si>
  <si>
    <t>200 Wood Avenue South LLC</t>
  </si>
  <si>
    <t>The Grand at Metro Park - SAMTD</t>
  </si>
  <si>
    <t>Marriott Renaissance</t>
  </si>
  <si>
    <t>Kona Grill</t>
  </si>
  <si>
    <t>Quality Way Urban Renewal</t>
  </si>
  <si>
    <t>Prism</t>
  </si>
  <si>
    <t>Falcon Point</t>
  </si>
  <si>
    <t>PSEG Fossil</t>
  </si>
  <si>
    <t>Station Village</t>
  </si>
  <si>
    <t>Duke Realty</t>
  </si>
  <si>
    <t>BTC Paddock</t>
  </si>
  <si>
    <t>1500 Rahway Avenue</t>
  </si>
  <si>
    <t>1400 Rahway Avenue</t>
  </si>
  <si>
    <t>Blair SG 2 - 215 Blair</t>
  </si>
  <si>
    <t>Blair SG 1 - 191 Blair</t>
  </si>
  <si>
    <t>IPT Avenel</t>
  </si>
  <si>
    <t>KTR/Amazon</t>
  </si>
  <si>
    <t>Preferred Freezer</t>
  </si>
  <si>
    <t>Prologis 1001/1003</t>
  </si>
  <si>
    <t>Prologis 1005</t>
  </si>
  <si>
    <t>Prologis 1009</t>
  </si>
  <si>
    <t>Prologis 1115</t>
  </si>
  <si>
    <t>Prologis 1119</t>
  </si>
  <si>
    <t>Reinhardt Manor</t>
  </si>
  <si>
    <t>WHA/Maple Tree Manor</t>
  </si>
  <si>
    <t>100 Drury (Holly House)</t>
  </si>
  <si>
    <t>Boston Way</t>
  </si>
  <si>
    <t>Michael's Group (Renaissance)</t>
  </si>
  <si>
    <t>Springwood Center</t>
  </si>
  <si>
    <t>APNJ Apts.</t>
  </si>
  <si>
    <t>Center House</t>
  </si>
  <si>
    <t>Habcore</t>
  </si>
  <si>
    <t>Griffin</t>
  </si>
  <si>
    <t>550 Cookman</t>
  </si>
  <si>
    <t>521 Lake</t>
  </si>
  <si>
    <t>South Grand</t>
  </si>
  <si>
    <t>The Monroe</t>
  </si>
  <si>
    <t>Wesley Grove</t>
  </si>
  <si>
    <t>The Cove</t>
  </si>
  <si>
    <t>VIVE</t>
  </si>
  <si>
    <t>The Asbury Hotel</t>
  </si>
  <si>
    <t>North Beach</t>
  </si>
  <si>
    <t>Asbury Towers</t>
  </si>
  <si>
    <t>Presbyterian Home of Atlantic Highlands</t>
  </si>
  <si>
    <t>701 Main St. Seaport Ventures</t>
  </si>
  <si>
    <t>800 Main St Partners</t>
  </si>
  <si>
    <t>616 Fifth Riverwalk 1.01</t>
  </si>
  <si>
    <t>616 Fifth Riverwalk 1.02</t>
  </si>
  <si>
    <t>616 Fifth Riverwalk 1.03</t>
  </si>
  <si>
    <t>616 Fifth Riverwalk 1.05</t>
  </si>
  <si>
    <t>616 Fifth Riverwalk 2.01</t>
  </si>
  <si>
    <t>616 Fifth Riverwalk 2.02</t>
  </si>
  <si>
    <t>616 Fifth Riverwalk 2.03</t>
  </si>
  <si>
    <t>616 Fifth Riverwalk 2.04</t>
  </si>
  <si>
    <t>616 Fifth Riverwalk 2.05</t>
  </si>
  <si>
    <t>616 Fifth Riverwalk 2.06</t>
  </si>
  <si>
    <t>616 Fifth Riverwalk 2.07</t>
  </si>
  <si>
    <t>616 Fifth Riverwalk 2.08</t>
  </si>
  <si>
    <t>616 Fifth Riverwalk 3.01</t>
  </si>
  <si>
    <t>616 Fifth Riverwalk 3.02</t>
  </si>
  <si>
    <t>616 Fifth Riverwalk 3.03</t>
  </si>
  <si>
    <t>616 Fifth Riverwalk 3.04</t>
  </si>
  <si>
    <t>616 Fifth Riverwalk 3.05</t>
  </si>
  <si>
    <t>616 Fifth Riverwalk 3.06</t>
  </si>
  <si>
    <t>616 Fifth Riverwalk 3.07</t>
  </si>
  <si>
    <t>616 Fifth Riverwalk 3.08</t>
  </si>
  <si>
    <t>500 Main St</t>
  </si>
  <si>
    <t>707 Tenth Ave</t>
  </si>
  <si>
    <t>SENIOR HOUSING</t>
  </si>
  <si>
    <t>MONMOUTH HOUSING ALLIANCE</t>
  </si>
  <si>
    <t>Rug Mill Development</t>
  </si>
  <si>
    <t>Mechanic Street</t>
  </si>
  <si>
    <t>Senior Citizens Housing Corp</t>
  </si>
  <si>
    <t>Township of Freehold c/o Elton Corner</t>
  </si>
  <si>
    <t>Kershaw Commons c/o Region Dev.</t>
  </si>
  <si>
    <t>Wemrock Senior Living</t>
  </si>
  <si>
    <t>Bell Works</t>
  </si>
  <si>
    <t>Presbyterian Homes @ Howell</t>
  </si>
  <si>
    <t>Howell Specialty Housing</t>
  </si>
  <si>
    <t>Howell Family Apartments</t>
  </si>
  <si>
    <t>Grandview Apartments</t>
  </si>
  <si>
    <t>Keansburg Housing Authority</t>
  </si>
  <si>
    <t>Fallon Manor</t>
  </si>
  <si>
    <t>McGrath Towers</t>
  </si>
  <si>
    <t>PILOT-Cove on the Bay</t>
  </si>
  <si>
    <t>Oyster Bay Urban Renewal</t>
  </si>
  <si>
    <t>Bethany Manor Urban Renewal</t>
  </si>
  <si>
    <t xml:space="preserve">Garfield &amp; Garfield II Court Housing </t>
  </si>
  <si>
    <t>Seaview Housing</t>
  </si>
  <si>
    <t>Grant Court/Presidential Estates Housing</t>
  </si>
  <si>
    <t>Kennedy Towers</t>
  </si>
  <si>
    <t>Hobart Manor</t>
  </si>
  <si>
    <t>Chester Arthur</t>
  </si>
  <si>
    <t>Gregory School</t>
  </si>
  <si>
    <t>Woodrow Wilson I &amp; II</t>
  </si>
  <si>
    <t>FEM South Beach</t>
  </si>
  <si>
    <t>Pier Village</t>
  </si>
  <si>
    <t>Block 66.34 Lot 73</t>
  </si>
  <si>
    <t>Wood Avenue</t>
  </si>
  <si>
    <t>Block 47 Lot 17</t>
  </si>
  <si>
    <t>Camelot at Marlboro</t>
  </si>
  <si>
    <t>Minnisink Village</t>
  </si>
  <si>
    <t>Aberdeen Plaza Station UR</t>
  </si>
  <si>
    <t>MVREVF</t>
  </si>
  <si>
    <t>White Oak Urban Renewal</t>
  </si>
  <si>
    <t>GlassWorks</t>
  </si>
  <si>
    <t>HMFA - Glassworks</t>
  </si>
  <si>
    <t>RPM</t>
  </si>
  <si>
    <t>RPM Senior Housing</t>
  </si>
  <si>
    <t>DANIEL TOWERS</t>
  </si>
  <si>
    <t>TOMASO PLAZA</t>
  </si>
  <si>
    <t>E&amp;N CONSTRUCTION</t>
  </si>
  <si>
    <t>CONIFER VILLAGE</t>
  </si>
  <si>
    <t>LUFTMAN PAVILION</t>
  </si>
  <si>
    <t>MSKCC PROPERTIES, LLC</t>
  </si>
  <si>
    <t>Township of Neptune Housing Authority</t>
  </si>
  <si>
    <t>Silver Vistas</t>
  </si>
  <si>
    <t>Midtown Senior Apartments</t>
  </si>
  <si>
    <t>Tinton Falls Senior Living</t>
  </si>
  <si>
    <t>Meadowbrook II</t>
  </si>
  <si>
    <t>Pines II / Meadowbrook</t>
  </si>
  <si>
    <t>Pines at Tinton Falls</t>
  </si>
  <si>
    <t>CommVault TF Urban Renewal LLC</t>
  </si>
  <si>
    <t>Radar Properties Urban Renewal</t>
  </si>
  <si>
    <t>Charles Wood Prop Urban Renewal</t>
  </si>
  <si>
    <t>Tinton Falls Veteran Housing</t>
  </si>
  <si>
    <t>Poplar Village, LLC</t>
  </si>
  <si>
    <t>Heritage Village at Ocean LLC</t>
  </si>
  <si>
    <t>Heritage Village at Oakhurst LLC</t>
  </si>
  <si>
    <t>Cindy Lane Family Ventures, LLC</t>
  </si>
  <si>
    <t>Monmouth Housing Alliance</t>
  </si>
  <si>
    <t>Middle Road Village</t>
  </si>
  <si>
    <t>Count Basie Theater</t>
  </si>
  <si>
    <t>Locust Landing</t>
  </si>
  <si>
    <t>Oakland Square LLC</t>
  </si>
  <si>
    <t>Red Bank Housing Authority</t>
  </si>
  <si>
    <t>River Street/Penrose</t>
  </si>
  <si>
    <t>Two River Theatrer Company</t>
  </si>
  <si>
    <t>Wesleyan Arms</t>
  </si>
  <si>
    <t>Mews at Collingwood</t>
  </si>
  <si>
    <t>Sunnyside Manor</t>
  </si>
  <si>
    <t>New Bedford Apts. (Spr. Lake Vil.)</t>
  </si>
  <si>
    <t>Allaire Crossing (Wall Sr. Citizen)</t>
  </si>
  <si>
    <t>Allenwood Terrace</t>
  </si>
  <si>
    <t>Boonton Urban Renewal, LLC</t>
  </si>
  <si>
    <t>Butler Senior Housing</t>
  </si>
  <si>
    <t>Cole Appartments</t>
  </si>
  <si>
    <t>Dover Town</t>
  </si>
  <si>
    <t>Millpond Towers</t>
  </si>
  <si>
    <t>Hanover Affordable Housing LLC</t>
  </si>
  <si>
    <t>Nat'l Church Residence of Jefferson</t>
  </si>
  <si>
    <t>Center for Humanistic Change</t>
  </si>
  <si>
    <t>AVIDD Community Services of NJ</t>
  </si>
  <si>
    <t>Elks Club</t>
  </si>
  <si>
    <t>FDU</t>
  </si>
  <si>
    <t>KRE/MarkBuilt</t>
  </si>
  <si>
    <t>Avalon Bay - Construction Phase</t>
  </si>
  <si>
    <t>Mill creek - ConstructionPhase</t>
  </si>
  <si>
    <t>The Seeing Eye</t>
  </si>
  <si>
    <t>Homeless Solutions</t>
  </si>
  <si>
    <t>Urban Renewal</t>
  </si>
  <si>
    <t>Mill Creek Urban Renewal</t>
  </si>
  <si>
    <t>Morristown Housing Authority</t>
  </si>
  <si>
    <t>CVS</t>
  </si>
  <si>
    <t>55 Market Urban Renewal</t>
  </si>
  <si>
    <t>Leona Morris Street</t>
  </si>
  <si>
    <t>55 Prospect</t>
  </si>
  <si>
    <t>45 Market (vertical)</t>
  </si>
  <si>
    <t>Max on Morris</t>
  </si>
  <si>
    <t>Paragon Senior Living</t>
  </si>
  <si>
    <t>Abiding Peace</t>
  </si>
  <si>
    <t>Marveland Crescent</t>
  </si>
  <si>
    <t>34 Bank Street</t>
  </si>
  <si>
    <t>UPS</t>
  </si>
  <si>
    <t>Morris County Housing Authority</t>
  </si>
  <si>
    <t>Centennial Court</t>
  </si>
  <si>
    <t>Avalon Bay</t>
  </si>
  <si>
    <t>Toms River Crescent LLC</t>
  </si>
  <si>
    <t>Cox Cro</t>
  </si>
  <si>
    <t>Toms River LIHTC</t>
  </si>
  <si>
    <t>Meadow Green Partners</t>
  </si>
  <si>
    <t>Toms River Senior Apartments</t>
  </si>
  <si>
    <t>Highland Plaza (Triple Lindy)</t>
  </si>
  <si>
    <t>Harvey Cedars Borough</t>
  </si>
  <si>
    <t>Harvey Cedars Bible Conference</t>
  </si>
  <si>
    <t>Sisters of Charity of St. Elizabeth</t>
  </si>
  <si>
    <t>Herritage Village @ Seabrease</t>
  </si>
  <si>
    <t>Lacey Family@ Cornerstone</t>
  </si>
  <si>
    <t>Lacey 2 @ Cornerstone</t>
  </si>
  <si>
    <t>Avenue of the States Urban Renewal
1776 Avenue of the States
Block 961, Lot 2.03</t>
  </si>
  <si>
    <t>CBRC Holdings Urban Renewal, LLC
700 Cedarbridge Avenue
Block 961.02 Lot 1.04</t>
  </si>
  <si>
    <t>Avenue of the States R Urban Renewal
1797 Avenue of the States
Block 961.02, Lot 1.05</t>
  </si>
  <si>
    <t>Cedarbridge Office Urban Renewal
300 Boulevard of Americas
 Block 961.01 , Lot 4</t>
  </si>
  <si>
    <t>Cedarbridge Equity Urban Renewal
211 Boulevard of America
Block 961, Lot 2.05</t>
  </si>
  <si>
    <t>Erez Holdings
100 Boulevard of Americas
Block 961.01, Lot 2.06</t>
  </si>
  <si>
    <t>Ocean Care Realty Urban Renewal
200 Boulevard of Americas
Block 961.01, Lot 2.05</t>
  </si>
  <si>
    <t>Cornerstone Equities Urban Renewal, 
1500 Avenue of the States
Block 961, Lot 2.09</t>
  </si>
  <si>
    <t>Tower 2 Equity Urban Renewal, LLC
311 Boulevard of Americas
Block 961 Lot 2.11</t>
  </si>
  <si>
    <t>Pine Holdings Urban Renewal,  
400 Boulevard of the Americas
Block 961.01, Lot 5</t>
  </si>
  <si>
    <t>Ave of the States Urban Renewal Off,  
1777 Avenue of the States
Block 961.02, Lot 1.06</t>
  </si>
  <si>
    <t>Tower 3 Equity Urban Renewal, LLC
Lakewood Pines Map 1
Block 961 Lot 2.10</t>
  </si>
  <si>
    <t xml:space="preserve">AOTS II Urban Renewal, LLC
1700 Avenue of the States
Block 961 Lot 2.14 </t>
  </si>
  <si>
    <t xml:space="preserve">Tower Five Equity
Lakewood Pines Map 1
Block 961 Lot 2.13 </t>
  </si>
  <si>
    <t xml:space="preserve">500 Blvd Urban Renewal LLC
500 Boulevard of Americas
Block 961.03 Lot 6.02 </t>
  </si>
  <si>
    <t>BECKERVILLE B79L31X</t>
  </si>
  <si>
    <t>ARC B99.112L8</t>
  </si>
  <si>
    <t>SERV B41.1L22.01</t>
  </si>
  <si>
    <t>SERV B99.86L8</t>
  </si>
  <si>
    <t>MANCH SR HOUSING B100L10.02</t>
  </si>
  <si>
    <t>PresbyHomes Mnch Pines B82.09 L14.01</t>
  </si>
  <si>
    <t>Manchester Whiting Sr Housing B 83.01 L 7.03</t>
  </si>
  <si>
    <t>Whiting Storage B 102 L 2X</t>
  </si>
  <si>
    <t>Waretown Family Apartments</t>
  </si>
  <si>
    <t>Waretown Senior Housing</t>
  </si>
  <si>
    <t>Coastal Redevelopment Partners</t>
  </si>
  <si>
    <t>Redevlopment Project</t>
  </si>
  <si>
    <t>Over 55 Residential Community</t>
  </si>
  <si>
    <t>Ocean Club</t>
  </si>
  <si>
    <t>401 Boulevard</t>
  </si>
  <si>
    <t>Target</t>
  </si>
  <si>
    <t>Costco</t>
  </si>
  <si>
    <t>Best Buy, Pet Smart &amp; Dick's</t>
  </si>
  <si>
    <t>Stafford Preserve</t>
  </si>
  <si>
    <t>Vitamin Shoppe</t>
  </si>
  <si>
    <t>Ulta Beauty</t>
  </si>
  <si>
    <t>AT&amp;T</t>
  </si>
  <si>
    <t>Stafford Family Apartments</t>
  </si>
  <si>
    <t>Olive Garden</t>
  </si>
  <si>
    <t>Five Below</t>
  </si>
  <si>
    <t>Stafford Senior Apartments</t>
  </si>
  <si>
    <t>Matress Warehouse</t>
  </si>
  <si>
    <t>Manahawkin Family Apartments</t>
  </si>
  <si>
    <t>Jiffy Lube</t>
  </si>
  <si>
    <t>WHISPERING HILLS</t>
  </si>
  <si>
    <t>LAUREL OAKS 1</t>
  </si>
  <si>
    <t>LAUREL OAKS II</t>
  </si>
  <si>
    <t>PATRIOT COVE</t>
  </si>
  <si>
    <t>BARNEGAT SENIOR APTS</t>
  </si>
  <si>
    <t>Clifton Main Mews LLC</t>
  </si>
  <si>
    <t>Jersey City Two, LLC</t>
  </si>
  <si>
    <t>Sr. Housing of Hazel Street</t>
  </si>
  <si>
    <t>Senior Housing Regan</t>
  </si>
  <si>
    <t>Horizon II, LLC</t>
  </si>
  <si>
    <t>Horizon III, LLC</t>
  </si>
  <si>
    <t>Clifton Sr Citizen Housing</t>
  </si>
  <si>
    <t>Serv Properties Mgmt Inc.</t>
  </si>
  <si>
    <t>Belmont Estates Urban Renewal</t>
  </si>
  <si>
    <t>920 Belmont Avenue</t>
  </si>
  <si>
    <t>St. Mary's Reise Corp</t>
  </si>
  <si>
    <t>Chestnut House Phase I</t>
  </si>
  <si>
    <t>Jack Parker/Senior Blvd</t>
  </si>
  <si>
    <t>YMCA River Road</t>
  </si>
  <si>
    <t>Garden Howe</t>
  </si>
  <si>
    <t>Highview Terrace</t>
  </si>
  <si>
    <t>Concord Estate Passaic, LLC-Brook Ave</t>
  </si>
  <si>
    <t>Trinity Partners, LLC-663 Main Ave</t>
  </si>
  <si>
    <t>585 Main Ave</t>
  </si>
  <si>
    <t>IDIL-26 Jefferson St.</t>
  </si>
  <si>
    <t>Paterson City</t>
  </si>
  <si>
    <t>ASPEN HAMILTON</t>
  </si>
  <si>
    <t>BROOKS-SLOATE</t>
  </si>
  <si>
    <t>COLT ARMS</t>
  </si>
  <si>
    <t>GOVERNOR TOWERS - I-III</t>
  </si>
  <si>
    <t>CONGDON MILLS</t>
  </si>
  <si>
    <t>SENIORS TOWER PATERSON</t>
  </si>
  <si>
    <t>RIESE-MADISON PARK</t>
  </si>
  <si>
    <t>INCCA - TRIANGLE</t>
  </si>
  <si>
    <t>JACKSON SLATER/MARTIN DEPORRES</t>
  </si>
  <si>
    <t>MADISON AVE APTS</t>
  </si>
  <si>
    <t>PATERSON HOUSING AUTH</t>
  </si>
  <si>
    <t>GREAT FALLS</t>
  </si>
  <si>
    <t>446-460 E.19TH ST.</t>
  </si>
  <si>
    <t>BELMONT / McBRIDE</t>
  </si>
  <si>
    <t>N.MAIN S. SCATTERED</t>
  </si>
  <si>
    <t>HOPE 98 - BEECH ST.</t>
  </si>
  <si>
    <t>VAN HOUTEN ST.</t>
  </si>
  <si>
    <t>RISING DOVE SR. HOUSING</t>
  </si>
  <si>
    <t>BELMONT 2007</t>
  </si>
  <si>
    <t>CHRISTOPHER HOPE '99</t>
  </si>
  <si>
    <t>ALEXANDER HAMILTON I-III</t>
  </si>
  <si>
    <t>JCM 15-27 ARLINGTON LLC</t>
  </si>
  <si>
    <t>JCM 14-20 ARLINGTON LLC</t>
  </si>
  <si>
    <t>JCM INVESTORS 1012 LLC</t>
  </si>
  <si>
    <t>251 5TH AVENUE</t>
  </si>
  <si>
    <t>HAUS MANAGEMENT GROUP LLC  </t>
  </si>
  <si>
    <t>289 E 17TH ST LLC</t>
  </si>
  <si>
    <t>SC AUCTION HOLDINGS LLC</t>
  </si>
  <si>
    <t>210-220 GOVERNOR LLC</t>
  </si>
  <si>
    <t>JCM 196 ROSA GRAHAM LLC</t>
  </si>
  <si>
    <t>JCM INVESTORS 1012, LLC</t>
  </si>
  <si>
    <t>FLORIO ENTERPRISES LLC</t>
  </si>
  <si>
    <t>359-367 HAMILTON CV 2019 LLC</t>
  </si>
  <si>
    <t>40 12TH AVENUE HOLDINGS, LLC</t>
  </si>
  <si>
    <t>JCM 47-49 GODWIN LLC</t>
  </si>
  <si>
    <t>100 CARROLL ST CV BRIDGE LLC</t>
  </si>
  <si>
    <t>146-152 HAMILTON LLC</t>
  </si>
  <si>
    <t>144-155 FAIR STREET DEV. LLC</t>
  </si>
  <si>
    <t>JCM 118 HAMILTON LLC</t>
  </si>
  <si>
    <t>SAFI LLC</t>
  </si>
  <si>
    <t>370 BROADWAY LLC</t>
  </si>
  <si>
    <t>FLORIO ENTERPRISES</t>
  </si>
  <si>
    <t>39-43 16TH LLC</t>
  </si>
  <si>
    <t>PARK AVENUE RENTALS LLC</t>
  </si>
  <si>
    <t>77-91 PARK AVENIUE BRIDGE LLC</t>
  </si>
  <si>
    <t>111 WASHINGTON STREET REALTY LLC</t>
  </si>
  <si>
    <t>114-118 ELLISON ST PROJECT LLC</t>
  </si>
  <si>
    <t>162 MAIN, LLC</t>
  </si>
  <si>
    <t>75-81 ELLISON STREET INC</t>
  </si>
  <si>
    <t>165-169 BARCLAY STREET, LLC</t>
  </si>
  <si>
    <t>BARCLAY URBAN RENEWAL, LLC</t>
  </si>
  <si>
    <t>ABBY 2012, LLC</t>
  </si>
  <si>
    <t>LARAMA HOMES REALTY LLC</t>
  </si>
  <si>
    <t>859 MAIN STREET LLC</t>
  </si>
  <si>
    <t>STRAIGHT STREET PROPERTIES,LLC</t>
  </si>
  <si>
    <t>PATERSON MEDICAL PLAZA</t>
  </si>
  <si>
    <t>216-224 SPRING STREET HOLDINGS LLC</t>
  </si>
  <si>
    <t>188-200 21ST STREET LLC</t>
  </si>
  <si>
    <t>RAMADY REALTY, LLC.</t>
  </si>
  <si>
    <t>941 MAIN STREET, LLC</t>
  </si>
  <si>
    <t>BUFFALO &amp; MAIN.LLC</t>
  </si>
  <si>
    <t>1010 SOUTH PATERSON PLAZA, LLC</t>
  </si>
  <si>
    <t>GAETA CLASS RECYCLING CENTER LLC</t>
  </si>
  <si>
    <t>BEDKAS REALTY LLC</t>
  </si>
  <si>
    <t>SEVAN ASSOCIATES</t>
  </si>
  <si>
    <t>Totowa Medical Urban Renewal LLC</t>
  </si>
  <si>
    <t>Bald Eagle Urban Renewal</t>
  </si>
  <si>
    <t>Realty Assoc Urban Renewal</t>
  </si>
  <si>
    <t>Nouvelle Ringwood Ave LLC</t>
  </si>
  <si>
    <t>37000-82 Summer Hill</t>
  </si>
  <si>
    <t>1204-17 Runnymede - Sisco Village</t>
  </si>
  <si>
    <t>1215-1 Preakness Common</t>
  </si>
  <si>
    <t>West Milford Shopping Plaza</t>
  </si>
  <si>
    <t>Lincoln Village Urban Renewal</t>
  </si>
  <si>
    <t>Gateway Park Urban Renewal Assoc</t>
  </si>
  <si>
    <t>Matrix Gateway PK Venture 1 Urban</t>
  </si>
  <si>
    <t>MGBPE Urban Renewal Lot 64 LLC</t>
  </si>
  <si>
    <t>MGBPE Urban Renewal Lot 63 LLC</t>
  </si>
  <si>
    <t>MATRIX Gateway Bus PK E Urban Renewal Entity</t>
  </si>
  <si>
    <t>Penns Grove Borough</t>
  </si>
  <si>
    <t>Penns Village Apartments</t>
  </si>
  <si>
    <t>Penns Grove Gardens/Apartments</t>
  </si>
  <si>
    <t>Penns Grove Housing Authority</t>
  </si>
  <si>
    <t>Kent Avenue</t>
  </si>
  <si>
    <t>Penn Towers</t>
  </si>
  <si>
    <t>Salem City</t>
  </si>
  <si>
    <t>Harvest Point Block 106 Lot 3</t>
  </si>
  <si>
    <t>Senior Village Block 53 Lot 15</t>
  </si>
  <si>
    <t>Carpenter Street Phase 1 &amp; 2</t>
  </si>
  <si>
    <t>Senior Housing</t>
  </si>
  <si>
    <t>Kast - US4 Realty</t>
  </si>
  <si>
    <t xml:space="preserve">Amazon - Courses Landing Urban </t>
  </si>
  <si>
    <t>Harding Highway - Omni</t>
  </si>
  <si>
    <t>DPIF3 NJ 6 Game Creek Rd</t>
  </si>
  <si>
    <t>Bailey Corner</t>
  </si>
  <si>
    <t>Pluckemin Park Holdings LLC</t>
  </si>
  <si>
    <t>Ridge Oak 1 B1609/L22.01</t>
  </si>
  <si>
    <t>Ridge Oak 2 B1611/L32</t>
  </si>
  <si>
    <t>Ridge Oak 3 B1609/L22.02 &amp; 22.03</t>
  </si>
  <si>
    <t>Meridia Main Station</t>
  </si>
  <si>
    <t>QueensGate</t>
  </si>
  <si>
    <t>Ridge 1</t>
  </si>
  <si>
    <t>The Moringhs</t>
  </si>
  <si>
    <t>The Mosaic</t>
  </si>
  <si>
    <t>Meridia Self Storage</t>
  </si>
  <si>
    <t>The Vibe</t>
  </si>
  <si>
    <t>Citizens Bound Brook</t>
  </si>
  <si>
    <t>127 Talmage -The View</t>
  </si>
  <si>
    <t>Berry St Urban Renewal</t>
  </si>
  <si>
    <t>Franklin Blvd Comm Urban Renewal</t>
  </si>
  <si>
    <t>Voorhees Station</t>
  </si>
  <si>
    <t>Parkside Family Housing</t>
  </si>
  <si>
    <t>Parkside Senior Housing</t>
  </si>
  <si>
    <t>Genesis FBCCDC Somerset Senior:Franklin</t>
  </si>
  <si>
    <t>Peapack-Gladstone Borough</t>
  </si>
  <si>
    <t>Lutheran Social Ministries</t>
  </si>
  <si>
    <t>SOMERVILLE TOWN CENTER JSM</t>
  </si>
  <si>
    <t>COBALT</t>
  </si>
  <si>
    <t>6 NORTH DOUGHTY</t>
  </si>
  <si>
    <t>SOMA</t>
  </si>
  <si>
    <t>46 MAIN ST - DESAPIO</t>
  </si>
  <si>
    <t>DAVENPORT</t>
  </si>
  <si>
    <t>*STATION HOUSE</t>
  </si>
  <si>
    <t>*PARC VIEW</t>
  </si>
  <si>
    <t>*AVALON BAY</t>
  </si>
  <si>
    <t>*PULTE HOMES</t>
  </si>
  <si>
    <t>CANAL CROSSING</t>
  </si>
  <si>
    <t>Flag Plaza</t>
  </si>
  <si>
    <t>Frankford Township</t>
  </si>
  <si>
    <t>Rainbows of Learning</t>
  </si>
  <si>
    <t>Bristol Glen</t>
  </si>
  <si>
    <t>Project Self Sufficiency</t>
  </si>
  <si>
    <t>Sussex County community College</t>
  </si>
  <si>
    <t>Atlantic Health NMH</t>
  </si>
  <si>
    <t>Brookside Terrace</t>
  </si>
  <si>
    <t>SC Habitat for Humanity</t>
  </si>
  <si>
    <t>CCI</t>
  </si>
  <si>
    <t>Thor Labs</t>
  </si>
  <si>
    <t>WSR Retail</t>
  </si>
  <si>
    <t>Affordable Housing, Inc</t>
  </si>
  <si>
    <t>The Juliet, LLC</t>
  </si>
  <si>
    <t>The Romeo LLC</t>
  </si>
  <si>
    <t>Clark Walnut Developers Urban Renewal</t>
  </si>
  <si>
    <t>107 First St Realty URC</t>
  </si>
  <si>
    <t>205 First St. UR, LP</t>
  </si>
  <si>
    <t>620 First Ave. UR, LP</t>
  </si>
  <si>
    <t>Bond St. Comm. Court UR</t>
  </si>
  <si>
    <t>Burnett Investors UR Inc.</t>
  </si>
  <si>
    <t xml:space="preserve">C&amp;L 1107-1115 Chestnut Realty </t>
  </si>
  <si>
    <t>CICF II NJ1B03 UR, LLC</t>
  </si>
  <si>
    <t>Danic Two Urban Renewal LLC</t>
  </si>
  <si>
    <t>East Grand Associates URE, LLC</t>
  </si>
  <si>
    <t>ELAD 123 Investments  UR, LLC</t>
  </si>
  <si>
    <t>Elberon Elizabeth UR, LLC</t>
  </si>
  <si>
    <t>Elizabeth Senior Housing LP</t>
  </si>
  <si>
    <t>Elizabeth Towers TG UR, LLC</t>
  </si>
  <si>
    <t>Elizabeth Turnpike Realty UR, LLC</t>
  </si>
  <si>
    <t>Elizabethport Hope VI URA, LP</t>
  </si>
  <si>
    <t>E'Port Family Homes UR, LP</t>
  </si>
  <si>
    <t>ERG Elizabeth UR, LLC</t>
  </si>
  <si>
    <t>First Street Elizabeth UR, LLC</t>
  </si>
  <si>
    <t>Fleet 1029 Newark Ave UR, LLC</t>
  </si>
  <si>
    <t>Ikea Center Urban Renewal Inc.</t>
  </si>
  <si>
    <t>Ikea Development UR LP</t>
  </si>
  <si>
    <t>Immaculate Concept. Sr. Res. Inc.</t>
  </si>
  <si>
    <t>Jersey Walk E Jersey UR, LLC</t>
  </si>
  <si>
    <t>Jersey Walk Lafayette UR, LLC</t>
  </si>
  <si>
    <t>Lot 1180 Associates UR, LLC</t>
  </si>
  <si>
    <t>Madison Apartments UR, LP</t>
  </si>
  <si>
    <t>Magnolia Avenue, LLC</t>
  </si>
  <si>
    <t>Millenium Urban Renewal, LLC</t>
  </si>
  <si>
    <t>Newark &amp; North URA</t>
  </si>
  <si>
    <t>Oaks at Westminister UR, LLC</t>
  </si>
  <si>
    <t>PAC UR North Avenue I, LLC</t>
  </si>
  <si>
    <t>PAC UR North Avenue II, LLC</t>
  </si>
  <si>
    <t>Parkers View UR, LLC</t>
  </si>
  <si>
    <t>Parkers Walk UR, LLC</t>
  </si>
  <si>
    <t>Penn Ave. UR, LLC</t>
  </si>
  <si>
    <t>Pine Street URA, LLC</t>
  </si>
  <si>
    <t>Triple M Investments Co., LLC</t>
  </si>
  <si>
    <t>Tri-Port Urban Renewal, LLC</t>
  </si>
  <si>
    <t>Vestal-Condigel Eliz. UR, LLC</t>
  </si>
  <si>
    <t>Water's Edge Apartments, LLC</t>
  </si>
  <si>
    <t>Westminister Heights UR, LLC</t>
  </si>
  <si>
    <t>Westport Homes URC</t>
  </si>
  <si>
    <t>YMCA Sierra Gardens UR, LP</t>
  </si>
  <si>
    <t>Fanwood Crossing II</t>
  </si>
  <si>
    <t>Fanwood Crossing III</t>
  </si>
  <si>
    <t>Station Square</t>
  </si>
  <si>
    <t>Village at Garwood Urban Renewal</t>
  </si>
  <si>
    <t>Hillside Township</t>
  </si>
  <si>
    <t>North Broad</t>
  </si>
  <si>
    <t>North Broad Phase II</t>
  </si>
  <si>
    <t>Morris Linden Aiport Urban</t>
  </si>
  <si>
    <t>Phillips 66 Polyproplene Plant</t>
  </si>
  <si>
    <t>Linden Senior Housing E. St George</t>
  </si>
  <si>
    <t>Meridia Lifestyles I S. Wood Avenue</t>
  </si>
  <si>
    <t>St. Elizabeth Apartments</t>
  </si>
  <si>
    <t>JTG Mongil Towers</t>
  </si>
  <si>
    <t>Morningstar Urban Renewal</t>
  </si>
  <si>
    <t>Linden Logistics Advanced Greek</t>
  </si>
  <si>
    <t xml:space="preserve">Meridia Lifestyles II </t>
  </si>
  <si>
    <t xml:space="preserve">Citizen Linden </t>
  </si>
  <si>
    <t>DC Hospitality 1920 E. Linden Ave</t>
  </si>
  <si>
    <t>Citivillage St. George VVR</t>
  </si>
  <si>
    <t>DC Storage 1940 E. Linden</t>
  </si>
  <si>
    <t>1700 S. Stiles St.</t>
  </si>
  <si>
    <t>Block 580 Lot 31.02</t>
  </si>
  <si>
    <t>Block 520 Lot 4</t>
  </si>
  <si>
    <t>Block 146 Lot 2 &amp; 4</t>
  </si>
  <si>
    <t>Block 449 Lot 1.01</t>
  </si>
  <si>
    <t>Blolck 198 Lot 43.01</t>
  </si>
  <si>
    <t>Block 40 Lot 19.01</t>
  </si>
  <si>
    <t>Block 54 Lot 1</t>
  </si>
  <si>
    <t>Block 458 Lot 1.01</t>
  </si>
  <si>
    <t>Block 288 Lot 1.01</t>
  </si>
  <si>
    <t>Block 436 Lot 10.06</t>
  </si>
  <si>
    <t>Block 84 &amp; 91 Lot 1.01</t>
  </si>
  <si>
    <t>Block 436 Lot 10.05</t>
  </si>
  <si>
    <t>Block 580 Lot 31.09</t>
  </si>
  <si>
    <t>Netherwood</t>
  </si>
  <si>
    <t>Cedarbrook</t>
  </si>
  <si>
    <t>Liberty Village</t>
  </si>
  <si>
    <t>Allen Young</t>
  </si>
  <si>
    <t>Plainfield Housing Authority</t>
  </si>
  <si>
    <t>Leland Gardens</t>
  </si>
  <si>
    <t>Covenant Housing Corp</t>
  </si>
  <si>
    <t>Teppers - Horizon</t>
  </si>
  <si>
    <t>Park Madison/AST Park Madison</t>
  </si>
  <si>
    <t>Teppers - Bogart</t>
  </si>
  <si>
    <t>South Second St Development</t>
  </si>
  <si>
    <t>Plainfield Ave - Youth Center</t>
  </si>
  <si>
    <t>Quinn/Sleepy Hollow</t>
  </si>
  <si>
    <t>Park Madison - Union County</t>
  </si>
  <si>
    <t>South 2nd St - Station at Grant</t>
  </si>
  <si>
    <t>Muhlenberg Urban Renewal</t>
  </si>
  <si>
    <t>Elmwood Square</t>
  </si>
  <si>
    <t>Reva</t>
  </si>
  <si>
    <t>Meridia Brownstones</t>
  </si>
  <si>
    <t>NJ DOT</t>
  </si>
  <si>
    <t>ICCL URBAN RENEWAL</t>
  </si>
  <si>
    <t>400 GRAND STREET HOUSING</t>
  </si>
  <si>
    <t>WAWA</t>
  </si>
  <si>
    <t>ROSELLE SENIOR HOUSING</t>
  </si>
  <si>
    <t>ROSELLE GOLF COURSE</t>
  </si>
  <si>
    <t>EAST 1ST AVE STORAGE</t>
  </si>
  <si>
    <t>OAK PARK/CHERRY GARDENS</t>
  </si>
  <si>
    <t>SHERIDAN GARDENS</t>
  </si>
  <si>
    <t>PARK APARTMENTS</t>
  </si>
  <si>
    <t>Heather Glen</t>
  </si>
  <si>
    <t>Vermella</t>
  </si>
  <si>
    <t>American Landmark</t>
  </si>
  <si>
    <t>Canter Green</t>
  </si>
  <si>
    <t>TKV</t>
  </si>
  <si>
    <t>PULTE</t>
  </si>
  <si>
    <t>Summit Court</t>
  </si>
  <si>
    <t>Hackettstown Senior Apartments</t>
  </si>
  <si>
    <t>Liberty House</t>
  </si>
  <si>
    <t>Clymer Village</t>
  </si>
  <si>
    <t>Philipmain</t>
  </si>
  <si>
    <t>PR I-78 - Building 3</t>
  </si>
  <si>
    <t>PR I-78 - Building 5</t>
  </si>
  <si>
    <t>PR I-78 - Building 6</t>
  </si>
  <si>
    <t>PR I-78 - Building 1</t>
  </si>
  <si>
    <t>Definition</t>
  </si>
  <si>
    <r>
      <t xml:space="preserve">Central cities </t>
    </r>
    <r>
      <rPr>
        <sz val="9"/>
        <color theme="1"/>
        <rFont val="Calibri"/>
        <family val="2"/>
        <scheme val="minor"/>
      </rPr>
      <t xml:space="preserve">are principal cities of metropolitan areas under the federally-promulgated 2023 metropolitan area definitions. </t>
    </r>
  </si>
  <si>
    <r>
      <t xml:space="preserve">Rural centers </t>
    </r>
    <r>
      <rPr>
        <sz val="9"/>
        <color theme="1"/>
        <rFont val="Calibri"/>
        <family val="2"/>
        <scheme val="minor"/>
      </rPr>
      <t xml:space="preserve">are municipalities that have a population density of at least 500 persons per square mile and are not part of an urbanized area containing at least one metro area principal city. </t>
    </r>
  </si>
  <si>
    <r>
      <t xml:space="preserve">Rural </t>
    </r>
    <r>
      <rPr>
        <sz val="9"/>
        <color theme="1"/>
        <rFont val="Calibri"/>
        <family val="2"/>
        <scheme val="minor"/>
      </rPr>
      <t>communities are municipalities in which at least 60 percent of land area is “rural” under Census definitions and have a population density lower than 500 persons per square mile.</t>
    </r>
  </si>
  <si>
    <r>
      <t>Suburbs</t>
    </r>
    <r>
      <rPr>
        <sz val="9"/>
        <color theme="1"/>
        <rFont val="Calibri"/>
        <family val="2"/>
        <scheme val="minor"/>
      </rPr>
      <t xml:space="preserve"> are municipalities that are part of an urbanized area with at least one principal city of a metro area that have at least 60% of their population in a urbanized area</t>
    </r>
  </si>
  <si>
    <r>
      <rPr>
        <b/>
        <sz val="9"/>
        <color theme="1"/>
        <rFont val="Calibri"/>
        <family val="2"/>
        <scheme val="minor"/>
      </rPr>
      <t xml:space="preserve">Urban Suburbs </t>
    </r>
    <r>
      <rPr>
        <sz val="9"/>
        <color theme="1"/>
        <rFont val="Calibri"/>
        <family val="2"/>
        <scheme val="minor"/>
      </rPr>
      <t>are suburbs where a majority of the housing stock is not single-family detached and the population density exceeds 1,000 persons per square mile</t>
    </r>
  </si>
  <si>
    <r>
      <rPr>
        <b/>
        <sz val="9"/>
        <color theme="1"/>
        <rFont val="Calibri"/>
        <family val="2"/>
        <scheme val="minor"/>
      </rPr>
      <t>Old Suburbs</t>
    </r>
    <r>
      <rPr>
        <sz val="9"/>
        <color theme="1"/>
        <rFont val="Calibri"/>
        <family val="2"/>
        <scheme val="minor"/>
      </rPr>
      <t xml:space="preserve"> are suburbs where a majority of the housing stock is single-family detached built before 1980</t>
    </r>
  </si>
  <si>
    <r>
      <rPr>
        <b/>
        <sz val="9"/>
        <color theme="1"/>
        <rFont val="Calibri"/>
        <family val="2"/>
        <scheme val="minor"/>
      </rPr>
      <t>New Suburbs</t>
    </r>
    <r>
      <rPr>
        <sz val="9"/>
        <color theme="1"/>
        <rFont val="Calibri"/>
        <family val="2"/>
        <scheme val="minor"/>
      </rPr>
      <t xml:space="preserve"> are suburbs where a majority of the housing stock is single-family detached and was built after 1980</t>
    </r>
  </si>
  <si>
    <t>Agreement Start Date</t>
  </si>
  <si>
    <t>Agreement End Date</t>
  </si>
  <si>
    <t>Clayton Mill Run</t>
  </si>
  <si>
    <t>Absecon Urban Renewal</t>
  </si>
  <si>
    <t>Star Urban Renewal</t>
  </si>
  <si>
    <t>Agree Absecon Urban Ren</t>
  </si>
  <si>
    <t xml:space="preserve">Town Center </t>
  </si>
  <si>
    <t>Spectrum for Living</t>
  </si>
  <si>
    <t>Van Sciver Corp</t>
  </si>
  <si>
    <t>Harry Holtje House</t>
  </si>
  <si>
    <t>23 Kenmore Place</t>
  </si>
  <si>
    <t>261 Rock Road</t>
  </si>
  <si>
    <t>100 State St.</t>
  </si>
  <si>
    <t xml:space="preserve">2 Kinderkamack Rd. </t>
  </si>
  <si>
    <t>22 W. Camden (300 State St)</t>
  </si>
  <si>
    <t>76 Main St.</t>
  </si>
  <si>
    <t>Midtown Bridge</t>
  </si>
  <si>
    <t>77 River St.</t>
  </si>
  <si>
    <t>321 Main St. (311-321 Main)</t>
  </si>
  <si>
    <t>359 Main St. (359-375 Main)</t>
  </si>
  <si>
    <t>95 Anderson St. (Block 419)</t>
  </si>
  <si>
    <t>Meridia</t>
  </si>
  <si>
    <t>LYDECKER SENIOR HOUSING</t>
  </si>
  <si>
    <t>Nouvell, LLC</t>
  </si>
  <si>
    <t>NJ/NY Port Authority</t>
  </si>
  <si>
    <t>Benke Senior Housing</t>
  </si>
  <si>
    <t>1000 Route 46 East</t>
  </si>
  <si>
    <t>Jewish Home Assisted Living</t>
  </si>
  <si>
    <t>Parker 1-106 Park Avenue</t>
  </si>
  <si>
    <t>Parker 2-118 Park Avenue</t>
  </si>
  <si>
    <t>UBS-235 Veterans Blvd.</t>
  </si>
  <si>
    <t>Ingerman Apartments</t>
  </si>
  <si>
    <t>MISSION FIRST HOUSING</t>
  </si>
  <si>
    <t>MONTESARY RESIDENCES</t>
  </si>
  <si>
    <t>RT. 206 URBAN REBNEWAL</t>
  </si>
  <si>
    <t>MASONIC VILLAGE</t>
  </si>
  <si>
    <t xml:space="preserve">1410 Urban Renewal </t>
  </si>
  <si>
    <t>CSW AS VI Cinnaminson Urban Renewal</t>
  </si>
  <si>
    <t>1 Sea Box Dr Urban Renewal LLC</t>
  </si>
  <si>
    <t>LPC Taylors Ln Urban Renewal Entity</t>
  </si>
  <si>
    <t>STANKER &amp; GALETTO 2A</t>
  </si>
  <si>
    <t>STANKER &amp; GALETTO 2B</t>
  </si>
  <si>
    <t>RLS REAL ESTATE OF DELANCO NJ</t>
  </si>
  <si>
    <t>DELANCO FAMILY APARTMENTS LLC</t>
  </si>
  <si>
    <t>ABUNDANT LIFE FELLOWSHIP, INC SENIOR LIVING</t>
  </si>
  <si>
    <t>ABUNDANT LIFE FELLOWSHIP, INC THE MANOR</t>
  </si>
  <si>
    <t>ZURBRUGG PARTNERSHIP, LLC</t>
  </si>
  <si>
    <t>Edsgewater Park Urban Renewal</t>
  </si>
  <si>
    <t>B'nai Brith</t>
  </si>
  <si>
    <t>Evesham Family Apartments</t>
  </si>
  <si>
    <t>Renaissance/Tri-Town</t>
  </si>
  <si>
    <t>DV Hainesport Urban Renewal</t>
  </si>
  <si>
    <t xml:space="preserve">Hainesport Commerce Center Urban </t>
  </si>
  <si>
    <t>Acacia-Lumberton Partners LLC</t>
  </si>
  <si>
    <t>Lumberton Family Apts Urban Renewal</t>
  </si>
  <si>
    <t>Kainer West</t>
  </si>
  <si>
    <t>Elion Partners</t>
  </si>
  <si>
    <t>Autumn Park</t>
  </si>
  <si>
    <t>Hartford Square</t>
  </si>
  <si>
    <t>The Estaugh- Medford Leas</t>
  </si>
  <si>
    <t>The Willows at Medford</t>
  </si>
  <si>
    <t>Creekside</t>
  </si>
  <si>
    <t>Jones Road LLC</t>
  </si>
  <si>
    <t>Family Service of B/C 85 Union Street</t>
  </si>
  <si>
    <t>The Willows at Hartford Road</t>
  </si>
  <si>
    <t>Visiting Nurse Assoc Home Car Inc</t>
  </si>
  <si>
    <t>Legacy Trmnt (Children's Home)</t>
  </si>
  <si>
    <t>Centerton Village</t>
  </si>
  <si>
    <t>HP Affordable Urban Renewal LLC</t>
  </si>
  <si>
    <t>SURE  NAI Warehouse</t>
  </si>
  <si>
    <t>Deborah Hospital</t>
  </si>
  <si>
    <t>200 S Pemberton</t>
  </si>
  <si>
    <t>EP Henry PILOT</t>
  </si>
  <si>
    <t>WILLINGBORO TOWN CENT.URB.REN.NORTH,LLC</t>
  </si>
  <si>
    <t>WILLINGBORO TOWN CENT.URN.REN.SEARS, LLC</t>
  </si>
  <si>
    <t>EP Urban Renewal, LLC</t>
  </si>
  <si>
    <t>WEINBERG COMMONS I</t>
  </si>
  <si>
    <t>Garden Homes</t>
  </si>
  <si>
    <t>B. Birth Pilot</t>
  </si>
  <si>
    <t>900 Haddon Ave</t>
  </si>
  <si>
    <t>THE MANSIONS LIMITED PARTNERS</t>
  </si>
  <si>
    <t>LINDENWOLD PH LP GARDENS</t>
  </si>
  <si>
    <t>Coopertown National Realty</t>
  </si>
  <si>
    <t>Reserve at Grave Urban Renewal</t>
  </si>
  <si>
    <t>B 741.01 / L 2.07</t>
  </si>
  <si>
    <t>3805 BAYSHORE RD.</t>
  </si>
  <si>
    <t>B 741.03 / L 7.03</t>
  </si>
  <si>
    <t>676 TOWNBANK RD.</t>
  </si>
  <si>
    <t>ORD #2006-07</t>
  </si>
  <si>
    <t>B 741.03 / L 28.08</t>
  </si>
  <si>
    <t>664 TOWNBANK RD.</t>
  </si>
  <si>
    <t>B 410.01 / 36.01</t>
  </si>
  <si>
    <t>BREAKWATER ROAD</t>
  </si>
  <si>
    <t>RES #2019-13</t>
  </si>
  <si>
    <t>Bridgeton Apartments Urban Rem
(Ivy Glen)</t>
  </si>
  <si>
    <t>Bridgeton Redevelopment Qalicb
(Complete Care)</t>
  </si>
  <si>
    <t>Cumberland Empowerment UR (River Grove)</t>
  </si>
  <si>
    <t>Hilltop Cedar Grove Urban Renewal LLC</t>
  </si>
  <si>
    <t>Bakery Village Urban Renewal Associates, LP</t>
  </si>
  <si>
    <t>Fern Preservation Urban Renewal, LP</t>
  </si>
  <si>
    <t>Essex Valley Supportive Housing, LLC</t>
  </si>
  <si>
    <t>Prospect EOGH Hospital Properties Urban Renewal, LLC</t>
  </si>
  <si>
    <t>742 Park Urban Renewal, LLC</t>
  </si>
  <si>
    <t>Hampshire Urban Renewal, LLC</t>
  </si>
  <si>
    <t>The Burnet-Walnut Corporation</t>
  </si>
  <si>
    <t>4347 N-Walnut Urban Reneal Entity, LLC</t>
  </si>
  <si>
    <t>CNP 2, LLC</t>
  </si>
  <si>
    <t>125 SHS Urban Renewal Co. LLC</t>
  </si>
  <si>
    <t>Dr. King Plaza Urban Renewal Associates, LP</t>
  </si>
  <si>
    <t>Essence 144 Urban Renwal Co, LLC</t>
  </si>
  <si>
    <t>Indigo 141 Urban Renewal, LLC</t>
  </si>
  <si>
    <t>Indigo 240 Urban Renewal Company, LLC</t>
  </si>
  <si>
    <t>CLPF-Parkway Lofts Urban Renewal, LLC</t>
  </si>
  <si>
    <t>The Park View at 320 Urban Renewal, LLC</t>
  </si>
  <si>
    <t>East Orange UAW Senior Citizens Housing Corp Inc.</t>
  </si>
  <si>
    <t>725 Park Associates, LP</t>
  </si>
  <si>
    <t>582 Central Urban Renewal, LLC</t>
  </si>
  <si>
    <t>SBF Estates Urban Renewal, LLC</t>
  </si>
  <si>
    <t>352 William Street Urban Renewal, LLC</t>
  </si>
  <si>
    <t>East Orange Senior Citizens Housing Association 777</t>
  </si>
  <si>
    <t>East Orange Senior Citizens Housing Association 780</t>
  </si>
  <si>
    <t>Pavilion Housing Partners, LLP</t>
  </si>
  <si>
    <t>103-105 North Walnut Urban Renewal, LLC</t>
  </si>
  <si>
    <t>315 Urban Renewal, LLC</t>
  </si>
  <si>
    <t>475 William Urban Renewal, LLC</t>
  </si>
  <si>
    <t>715 Park Avenue East Urban Renewal, LLC</t>
  </si>
  <si>
    <t>256-260 Urban Renewal, LLC</t>
  </si>
  <si>
    <t>502 William Street Urban Renewal, LLC</t>
  </si>
  <si>
    <t>CRP 100 Evergreen Place Urban Renewal, LLC</t>
  </si>
  <si>
    <t>227 NWST Urban Renewal, LLC</t>
  </si>
  <si>
    <t>SV 19 N. Harrison Urban Renewal, LLC</t>
  </si>
  <si>
    <t>Norman Towers Community Partners, LP</t>
  </si>
  <si>
    <t>Orbach Affordable Housing Solutions, LLC</t>
  </si>
  <si>
    <t>45 South Grove Urban Renewal, LLC</t>
  </si>
  <si>
    <t>129 Halsted Street Urban Renewal, LLC</t>
  </si>
  <si>
    <t>10 S. Grove Urban Renewal LLC</t>
  </si>
  <si>
    <t>East Orange Housing Authority</t>
  </si>
  <si>
    <t>PTGH-EO Urban Renewal, LLC</t>
  </si>
  <si>
    <t>Corinthian Towers Preservation</t>
  </si>
  <si>
    <t>Glen Ridge Redevelopers (Clarus)</t>
  </si>
  <si>
    <t>BURNETT AVE RENEWAL</t>
  </si>
  <si>
    <t>HP Orange 2013 Urban Renewal, LLC  (1404/1.01 Qual X)</t>
  </si>
  <si>
    <t>Peek Reock I</t>
  </si>
  <si>
    <t>205 Mt. Vernon</t>
  </si>
  <si>
    <t>606 Freeman Street</t>
  </si>
  <si>
    <t>Essex &amp; Crane</t>
  </si>
  <si>
    <t>1-7 SO ORANGE AVE - SOUTH ORANGE AVENUE PROPERTY URBAN RENEWAL</t>
  </si>
  <si>
    <t>9-21 VOSE AVE - NEW MARKET SQUARE URBAN RENEWAL</t>
  </si>
  <si>
    <t>9-25 SO ORANGE AVE - SOUTH ORANGE COMMONS III URBAN RENEWAL LLC</t>
  </si>
  <si>
    <t>153 VALLEY STREET - THIRD AND VALLEY URBAN RENEWAL LLC</t>
  </si>
  <si>
    <t>52 TAYLOR PLACE - VOSE AVE APARTMENTS</t>
  </si>
  <si>
    <t>101 SOUTH ORANGE AVE - VILLAGE HALL BANQUET</t>
  </si>
  <si>
    <t>209 VALLEY STREET - MERIDIA</t>
  </si>
  <si>
    <t>315-317 VALLEY STREET - VALLEY ST SELF STORAGE</t>
  </si>
  <si>
    <t>Housing Authority - Various Prop</t>
  </si>
  <si>
    <t>DRP Urban Renewal #1</t>
  </si>
  <si>
    <t>DRP Urban Renewal #2</t>
  </si>
  <si>
    <t>DRP Urban Renewal #3</t>
  </si>
  <si>
    <t>VOA</t>
  </si>
  <si>
    <t>Gardens Assisted Living</t>
  </si>
  <si>
    <t>Surgical Arts</t>
  </si>
  <si>
    <t>Liquor Store</t>
  </si>
  <si>
    <t>Dunkin Donuts</t>
  </si>
  <si>
    <t>Blue Plate</t>
  </si>
  <si>
    <t>Mullica West Apartments</t>
  </si>
  <si>
    <t>Mullica West 2</t>
  </si>
  <si>
    <t>THE GREENS 18 SFD</t>
  </si>
  <si>
    <t>THE GREENS 27 SFD</t>
  </si>
  <si>
    <t>WHITEHALL GARDENS 7 SFD</t>
  </si>
  <si>
    <t>WHITEHALL GARDENS 29 SFD</t>
  </si>
  <si>
    <t>WHITEHALL GARDENS 28 SFD</t>
  </si>
  <si>
    <t>CASTAGNA-PRIVATE SFD</t>
  </si>
  <si>
    <t>SOUTH JERSEY STORAGE</t>
  </si>
  <si>
    <t>THE HOLIDAY INN</t>
  </si>
  <si>
    <t>DPIFNJ4 2120 Urban Renewal LLC</t>
  </si>
  <si>
    <t>DPIF3NJ8 2057 Woolwich Urban Renewal</t>
  </si>
  <si>
    <t>DPIF3NJ5 2062 Urban Renewal LLC</t>
  </si>
  <si>
    <t xml:space="preserve">Bayonne Housing Authority </t>
  </si>
  <si>
    <t>Bayonne Energy Center 1</t>
  </si>
  <si>
    <t>Bayonne Energy Center 2</t>
  </si>
  <si>
    <t>Port Authority of NY  &amp; NJ</t>
  </si>
  <si>
    <t>19E19 Urban Renewal LLC</t>
  </si>
  <si>
    <t>662 Avenue C Urban Renewal</t>
  </si>
  <si>
    <t>160 East 22nd Street UR LLC</t>
  </si>
  <si>
    <t>Hobart Housing UR Corp</t>
  </si>
  <si>
    <t>MHP 222 Avenue E UR LLC</t>
  </si>
  <si>
    <t>Accordia (Harrison Yards A)</t>
  </si>
  <si>
    <t>Harrison Housing Authority</t>
  </si>
  <si>
    <t xml:space="preserve">BERGEN ACADEMY UR                  </t>
  </si>
  <si>
    <t xml:space="preserve">MONTGOMERY GARDENS FAMILY PHASE I  </t>
  </si>
  <si>
    <t xml:space="preserve">JOURNAL SQUARE II                  </t>
  </si>
  <si>
    <t xml:space="preserve">GARABRANT (121 GARABRANT)          </t>
  </si>
  <si>
    <t xml:space="preserve">323 PINE ST                        </t>
  </si>
  <si>
    <t xml:space="preserve">SL HOSPITALITY                     </t>
  </si>
  <si>
    <t xml:space="preserve">GRANT 170                          </t>
  </si>
  <si>
    <t xml:space="preserve">BRUNSWICK 124                      </t>
  </si>
  <si>
    <t xml:space="preserve">461-463 NEWARK AVE                 </t>
  </si>
  <si>
    <t xml:space="preserve">GS FC PEP 2                        </t>
  </si>
  <si>
    <t xml:space="preserve">190 ACADEMY UR                     </t>
  </si>
  <si>
    <t xml:space="preserve">160 LAFAYETTE                      </t>
  </si>
  <si>
    <t xml:space="preserve">KKF BLOCK 1 (NJCU)                 </t>
  </si>
  <si>
    <t xml:space="preserve">3226 KENNEDY BLVD                  </t>
  </si>
  <si>
    <t xml:space="preserve">HC WEST CAMPUS II (BLOCK 2)        </t>
  </si>
  <si>
    <t xml:space="preserve">170 LAFAYETTE UR                   </t>
  </si>
  <si>
    <t xml:space="preserve">16 BENNETT STREET UR               </t>
  </si>
  <si>
    <t xml:space="preserve">PACIFIC 312 GROUP                  </t>
  </si>
  <si>
    <t xml:space="preserve">GENESIS OCEAN UR                   </t>
  </si>
  <si>
    <t xml:space="preserve">ASH STREET                         </t>
  </si>
  <si>
    <t xml:space="preserve">HC WEST CAMPUS I UR (BLOCK 3)      </t>
  </si>
  <si>
    <t xml:space="preserve">MONTGOMERY SENIOR LIVING           </t>
  </si>
  <si>
    <t xml:space="preserve">HUDSON MAIN UR                     </t>
  </si>
  <si>
    <t xml:space="preserve">GS FC PEP 1 URBAN RENEWAL          </t>
  </si>
  <si>
    <t>LAFAYETTE COMM LP-LAFAYETTE VILLAGE</t>
  </si>
  <si>
    <t xml:space="preserve">LAIDLAW PROPERTIES                 </t>
  </si>
  <si>
    <t xml:space="preserve">280 FAIRMOUNT UR                   </t>
  </si>
  <si>
    <t xml:space="preserve">GLORIA ROBINSON HOMES PH II        </t>
  </si>
  <si>
    <t>Secaucus Riverside Pirhl</t>
  </si>
  <si>
    <t>Secaucus housing Authority</t>
  </si>
  <si>
    <t>Harper 100 Park Plaza Drive</t>
  </si>
  <si>
    <t xml:space="preserve"> Tower at Waterside</t>
  </si>
  <si>
    <t xml:space="preserve">Creste Point </t>
  </si>
  <si>
    <t>231 Hackensack Plk Rd</t>
  </si>
  <si>
    <t>Rivewalk A</t>
  </si>
  <si>
    <t>Hudson club</t>
  </si>
  <si>
    <t>Excel Overlook</t>
  </si>
  <si>
    <t>Old 22 Urban Renewal Associates</t>
  </si>
  <si>
    <t>NJ Water Supply</t>
  </si>
  <si>
    <t xml:space="preserve">Mirota Senior Housing </t>
  </si>
  <si>
    <t>269 WYCKOFF</t>
  </si>
  <si>
    <t>THE POINT - 1573 PARKSIDE</t>
  </si>
  <si>
    <t xml:space="preserve">PARK PLACE </t>
  </si>
  <si>
    <t>PARKWAY TOWN CENTER</t>
  </si>
  <si>
    <t>Alvin Gershen Aptts</t>
  </si>
  <si>
    <t>McCorristin Sq.</t>
  </si>
  <si>
    <t>Capital Health</t>
  </si>
  <si>
    <t>Project Freedom @ Ham Woods</t>
  </si>
  <si>
    <t>Hopewell Gardens</t>
  </si>
  <si>
    <t>Woodmont Federal Urban Renewal</t>
  </si>
  <si>
    <t>US Home at The Parc</t>
  </si>
  <si>
    <t>US Home at The Collection</t>
  </si>
  <si>
    <t>WOODROSE PROPERTIES GOLDEN URBAN RE</t>
  </si>
  <si>
    <t>Community Options-190-2</t>
  </si>
  <si>
    <t>Community Options-1439-2</t>
  </si>
  <si>
    <t>Community Options-2072-2</t>
  </si>
  <si>
    <t>Community Options-1568-2</t>
  </si>
  <si>
    <t>Eden Autism-2666-2</t>
  </si>
  <si>
    <t>Eden Autism-4322-2</t>
  </si>
  <si>
    <t>Eden Autism-4363-2</t>
  </si>
  <si>
    <t>Eden Autism-4761-2</t>
  </si>
  <si>
    <t>Eden Autism-5882-2</t>
  </si>
  <si>
    <t>Eden Autism-5942-2</t>
  </si>
  <si>
    <t>Eden Autism-5883-3</t>
  </si>
  <si>
    <t>150 North Ave</t>
  </si>
  <si>
    <t>532 Bound Brook Road</t>
  </si>
  <si>
    <t xml:space="preserve">Toll JM EB </t>
  </si>
  <si>
    <t xml:space="preserve">The Edge </t>
  </si>
  <si>
    <t>Tices Developers</t>
  </si>
  <si>
    <t>Signal  Borrower- 39 Edgeboro</t>
  </si>
  <si>
    <t>Brightview</t>
  </si>
  <si>
    <t>Highland Park Housing Authority</t>
  </si>
  <si>
    <t>750 JERSEY AVENUE</t>
  </si>
  <si>
    <t>Bridge/Eport I</t>
  </si>
  <si>
    <t>UAW</t>
  </si>
  <si>
    <t>100 Ridge Road Project</t>
  </si>
  <si>
    <t>200 Ridge Road Project</t>
  </si>
  <si>
    <t>300 Ridge Road Project</t>
  </si>
  <si>
    <t>400 Ridge Road Project</t>
  </si>
  <si>
    <t>600 Ridge Road Project</t>
  </si>
  <si>
    <t>800 CentennialProject</t>
  </si>
  <si>
    <t>150 Old New Brunswick Avenue</t>
  </si>
  <si>
    <t>330 South Randolpville Avenue</t>
  </si>
  <si>
    <t>Duke Realty, 141 Circle Drive North</t>
  </si>
  <si>
    <t>Duke Realty, 1570 S. Washing. Ave</t>
  </si>
  <si>
    <t>40 Kingsbridge</t>
  </si>
  <si>
    <t>AES Red Oak</t>
  </si>
  <si>
    <t>The Place at Sayreville</t>
  </si>
  <si>
    <t>Arsenal Trade Center</t>
  </si>
  <si>
    <t>WHA/Dalina Manor</t>
  </si>
  <si>
    <t>Woodmont Industrial</t>
  </si>
  <si>
    <t>Vermella, Phase II</t>
  </si>
  <si>
    <t>WHA/Jacobs Landing</t>
  </si>
  <si>
    <t>Amarnath at Fords</t>
  </si>
  <si>
    <t>The Grand at Metro Park II - SAMTD</t>
  </si>
  <si>
    <t>Modera</t>
  </si>
  <si>
    <t>The Park Woodbridge</t>
  </si>
  <si>
    <t>Prologis/FreezePak</t>
  </si>
  <si>
    <t>Morris Avenel Assoc</t>
  </si>
  <si>
    <t>WHA/Cedar Meadows</t>
  </si>
  <si>
    <t>Asbury Ocean Club Retail</t>
  </si>
  <si>
    <t>Asbury Ocean Club Hotel</t>
  </si>
  <si>
    <t>Asbury Ocean Club Parking</t>
  </si>
  <si>
    <t>Asbury Ocean Club Residential</t>
  </si>
  <si>
    <t>Rhythm</t>
  </si>
  <si>
    <t>616 Fifth Avenue, 1.07</t>
  </si>
  <si>
    <t>Regency</t>
  </si>
  <si>
    <t>Howell Sr.Citizens Housing LP</t>
  </si>
  <si>
    <t>Heritge Village</t>
  </si>
  <si>
    <t>BAYSHORE VILLAGE</t>
  </si>
  <si>
    <t xml:space="preserve">CHAPEL HILL </t>
  </si>
  <si>
    <t>LUFTMAN TOWNERS</t>
  </si>
  <si>
    <t>FM RED OWNER, LLC</t>
  </si>
  <si>
    <t>West Lake Senior Housing</t>
  </si>
  <si>
    <t xml:space="preserve">Winding Ridge </t>
  </si>
  <si>
    <t xml:space="preserve">KKF UNIVERSITY </t>
  </si>
  <si>
    <t xml:space="preserve">OCEANPORT URBAN RENEWAL </t>
  </si>
  <si>
    <t xml:space="preserve">MONMOUTH HOUSING ALLIANCE </t>
  </si>
  <si>
    <t>Bethany Towers Housing LLC</t>
  </si>
  <si>
    <t>VSM Montesorri School</t>
  </si>
  <si>
    <t>Glen Oaks</t>
  </si>
  <si>
    <t>Victoria Mews</t>
  </si>
  <si>
    <t>2 River Road - Chatham Riveer Road Urban Renewal</t>
  </si>
  <si>
    <t xml:space="preserve">River Park Residential 1 </t>
  </si>
  <si>
    <t xml:space="preserve">GFM Properties Inc. </t>
  </si>
  <si>
    <t>Crown Walk Urban Renewal LLC</t>
  </si>
  <si>
    <t>Presbyterian Home of Dover</t>
  </si>
  <si>
    <t>Toms River Asspc ::C</t>
  </si>
  <si>
    <t>Windsor Crescent LLC</t>
  </si>
  <si>
    <t xml:space="preserve">HMR3 Urban Renewal LLC
Boulevard of Americas
Block 961.01 Lot 3 </t>
  </si>
  <si>
    <t xml:space="preserve">Eleanor Levovitz Senior Apartments
500 Clifton Avenue
Block 94 Lot 2 </t>
  </si>
  <si>
    <t>Seaside Senior Apartments</t>
  </si>
  <si>
    <t>Clifton Main Mews II LLC</t>
  </si>
  <si>
    <t>Isabella Street Urban Renewal</t>
  </si>
  <si>
    <t>Kingsland St Urban Renewal</t>
  </si>
  <si>
    <t>Harvest</t>
  </si>
  <si>
    <t xml:space="preserve">9 HAMBURG TPKE URBAN </t>
  </si>
  <si>
    <t>COLFAX HOLDINGS</t>
  </si>
  <si>
    <t>PLUMLAW ASSOCIATES</t>
  </si>
  <si>
    <t>POMPTON LAKES TOWNE</t>
  </si>
  <si>
    <t>525 WANAQUE ASSOCIATES</t>
  </si>
  <si>
    <t>BLEEKER DEVELOPMENT</t>
  </si>
  <si>
    <t>1203-32 Siena Village - Rent</t>
  </si>
  <si>
    <t>5 Greenway Lane - Block 9 Lot 3</t>
  </si>
  <si>
    <t>GHM Pennsville Urban Renewal LLC</t>
  </si>
  <si>
    <t>Pennsville Urban Renewal ( Wawa)</t>
  </si>
  <si>
    <t>Deepwater Investment Group Urban Renewal LLC</t>
  </si>
  <si>
    <t>Exit 4 Harding Hwy</t>
  </si>
  <si>
    <t>Exter 25 N Golf</t>
  </si>
  <si>
    <t xml:space="preserve">Hopkinson </t>
  </si>
  <si>
    <t>Branchburg Senior Apartments</t>
  </si>
  <si>
    <t>conifer @ Red Rocks</t>
  </si>
  <si>
    <t>Presbyteria/Springpoint Sr. Home at Franklin</t>
  </si>
  <si>
    <t>Amwell Commons</t>
  </si>
  <si>
    <t>Concord St</t>
  </si>
  <si>
    <t>Montgomery LIHTC, LLC</t>
  </si>
  <si>
    <t>Block81 Raritan Urban Renewal</t>
  </si>
  <si>
    <t xml:space="preserve">50 KIRBY </t>
  </si>
  <si>
    <t>Warren Crossing</t>
  </si>
  <si>
    <t>Villas at Warrem</t>
  </si>
  <si>
    <t>40 Mountain Blvd</t>
  </si>
  <si>
    <t>PIRHL</t>
  </si>
  <si>
    <t>Heritage</t>
  </si>
  <si>
    <t>Newton Housing -Liberty Towers</t>
  </si>
  <si>
    <t>ShopRite</t>
  </si>
  <si>
    <t>ShopRite Plaza</t>
  </si>
  <si>
    <t xml:space="preserve">The Terrace at Berkeley Heights </t>
  </si>
  <si>
    <t xml:space="preserve">Woodcrest at Berkeley Heights </t>
  </si>
  <si>
    <t xml:space="preserve">Modera Berkeley Heights </t>
  </si>
  <si>
    <t>Berkeley Crossing - 182 Plainfield Ave</t>
  </si>
  <si>
    <t>Berkeley Crossing - 663 Springfield Ave</t>
  </si>
  <si>
    <t>Brichwood</t>
  </si>
  <si>
    <t>190 Union Redev. UR, LLC</t>
  </si>
  <si>
    <t>Jersey Walk Garage UR, LLC</t>
  </si>
  <si>
    <t>NJIND Bay Avenue UR, LLC</t>
  </si>
  <si>
    <t>The Grand @ Murray St UR,LLC</t>
  </si>
  <si>
    <t>The Magill Tower UR, LLC</t>
  </si>
  <si>
    <t>250 South Ave Urban Renewal</t>
  </si>
  <si>
    <t>South Avenue I Urban Renewal</t>
  </si>
  <si>
    <t>South Avenue II Urban Renewal</t>
  </si>
  <si>
    <t>Aries</t>
  </si>
  <si>
    <t>Goethals Park Urban Renewal</t>
  </si>
  <si>
    <t>40-46 West Price Street</t>
  </si>
  <si>
    <t xml:space="preserve">Linden Harmony </t>
  </si>
  <si>
    <t>1001 East Edgar Road</t>
  </si>
  <si>
    <t>1031 East Edgar Road</t>
  </si>
  <si>
    <t>Centerpoint</t>
  </si>
  <si>
    <t>829 South Urban Renewal LLC</t>
  </si>
  <si>
    <t>1000 North Avenue</t>
  </si>
  <si>
    <t>803 South Urban Renewal LLC</t>
  </si>
  <si>
    <t>1369 S. Plainfield Urban Renewal</t>
  </si>
  <si>
    <t>157 E Front Street</t>
  </si>
  <si>
    <t>Koinonia Academy</t>
  </si>
  <si>
    <t>327 W. Front St.</t>
  </si>
  <si>
    <t>1008-1014 South Avenue</t>
  </si>
  <si>
    <t>321 East 3rd Street</t>
  </si>
  <si>
    <t xml:space="preserve"> Lower Essex St</t>
  </si>
  <si>
    <t xml:space="preserve"> Rosegate</t>
  </si>
  <si>
    <t>Meyers Sr. Residence</t>
  </si>
  <si>
    <t xml:space="preserve"> Metro</t>
  </si>
  <si>
    <t>Waters Edge</t>
  </si>
  <si>
    <t xml:space="preserve"> Lafeyette</t>
  </si>
  <si>
    <t xml:space="preserve"> Artist Housing</t>
  </si>
  <si>
    <t>Gramercy</t>
  </si>
  <si>
    <t xml:space="preserve"> Dornoch/Mint</t>
  </si>
  <si>
    <t>RWJ Hospital</t>
  </si>
  <si>
    <t>Meridia Roselle Park 240 Urban</t>
  </si>
  <si>
    <t>Renewal 240 West Westfield Ave</t>
  </si>
  <si>
    <t>Meridia Roselle Park 250 Urban</t>
  </si>
  <si>
    <t>Renewal 250 West Westfield Ave</t>
  </si>
  <si>
    <t>Meridia Roselle Park 10 Urban</t>
  </si>
  <si>
    <t>Renewal 10 West Westfield Ave</t>
  </si>
  <si>
    <t>Glenside / Bowcraft</t>
  </si>
  <si>
    <t>SP Reserve / Orchid Park / Parker Gardens / Terrill Land</t>
  </si>
  <si>
    <t>SPDSAIL URBAN RENEWAL LLC</t>
  </si>
  <si>
    <t>METROPOLIAN - 92 MILLBURN</t>
  </si>
  <si>
    <t>Westfield Crossing North</t>
  </si>
  <si>
    <t>Woodmont</t>
  </si>
  <si>
    <t>Asbury Farms Urban Renewal, LLC</t>
  </si>
  <si>
    <t xml:space="preserve">FRED W. MARTIN APARTMENTS          </t>
  </si>
  <si>
    <t xml:space="preserve">KENNEDY LOFTS                      </t>
  </si>
  <si>
    <t xml:space="preserve">THE MORGAN                         </t>
  </si>
  <si>
    <t xml:space="preserve">PACIFIC LANDING                    </t>
  </si>
  <si>
    <t xml:space="preserve">CHOSEN CONDOMINIUMS                </t>
  </si>
  <si>
    <t xml:space="preserve">HARBORSIDE UNIT A                  </t>
  </si>
  <si>
    <t xml:space="preserve">70 COLUMBUS                        </t>
  </si>
  <si>
    <t xml:space="preserve">MARBELLA TOWER SOUTH               </t>
  </si>
  <si>
    <t xml:space="preserve">GLENNVIEW TOWNHOUSES               </t>
  </si>
  <si>
    <t xml:space="preserve">JOURNAL SQUARE I                   </t>
  </si>
  <si>
    <t xml:space="preserve">BERGEN COURT, INC.                 </t>
  </si>
  <si>
    <t xml:space="preserve">ST. BRIDGET'S SR RESIDENCE         </t>
  </si>
  <si>
    <t xml:space="preserve">148 FIRST STREET                   </t>
  </si>
  <si>
    <t xml:space="preserve">GRAND LHN I URBAN RENEWAL LLC      </t>
  </si>
  <si>
    <t xml:space="preserve">GOYA 75TH UR                       </t>
  </si>
  <si>
    <t xml:space="preserve">OCEAN GREEN SENIOR APTS            </t>
  </si>
  <si>
    <t xml:space="preserve">SENATE PLACE                       </t>
  </si>
  <si>
    <t xml:space="preserve">360 NINTH STREET                   </t>
  </si>
  <si>
    <t xml:space="preserve">456 GRAND                          </t>
  </si>
  <si>
    <t xml:space="preserve">JOURNAL SQUARE LOFTS               </t>
  </si>
  <si>
    <t xml:space="preserve">OCEAN MLK                          </t>
  </si>
  <si>
    <t xml:space="preserve">BERGEN AVE INVESTMENTS             </t>
  </si>
  <si>
    <t xml:space="preserve">205 BALDWIN AVE                    </t>
  </si>
  <si>
    <t xml:space="preserve">SNAPS INDIA LLC                    </t>
  </si>
  <si>
    <t xml:space="preserve">NEWKIRK REALTY URBAN RENEWAL       </t>
  </si>
  <si>
    <t xml:space="preserve">39 NY AVE APTS                     </t>
  </si>
  <si>
    <t xml:space="preserve">PH URBAN RENEWAL                   </t>
  </si>
  <si>
    <t xml:space="preserve">45-51 MLK UR                       </t>
  </si>
  <si>
    <t>Accurate Pilot</t>
  </si>
  <si>
    <t>Harvest Way</t>
  </si>
  <si>
    <t xml:space="preserve">I-78 Logistics-Land </t>
  </si>
  <si>
    <t>Bayonne Equities UR LLC</t>
  </si>
  <si>
    <t>957 Broadway UR LLC</t>
  </si>
  <si>
    <t>KRE Fleet Bayonne UR LLC</t>
  </si>
  <si>
    <t>Avenue F Owner LLC</t>
  </si>
  <si>
    <t>160 East 22nd 2-01 Realty</t>
  </si>
  <si>
    <t>Mahalaxmi Flagship UR LLC</t>
  </si>
  <si>
    <t>Lofts on Avenue E I</t>
  </si>
  <si>
    <t>Legacy Lofts Bayonne</t>
  </si>
  <si>
    <t>23rd Street UR JOF</t>
  </si>
  <si>
    <t>South Cove Development IV</t>
  </si>
  <si>
    <t>425-429 Avenue C UR</t>
  </si>
  <si>
    <t>175 West 7th Dev UR LLC</t>
  </si>
  <si>
    <t>Administrative Fees</t>
  </si>
  <si>
    <t xml:space="preserve">STORMS AVE ELDERLY APTS            </t>
  </si>
  <si>
    <t xml:space="preserve">272 GROVE ST                       </t>
  </si>
  <si>
    <t xml:space="preserve">BARBARA'S PLACE                    </t>
  </si>
  <si>
    <t xml:space="preserve">LAFAYETTE SR. LIVING CTR. (# 1464) </t>
  </si>
  <si>
    <t xml:space="preserve">SALEM LAFAYETTE URBAN RENEWAL      </t>
  </si>
  <si>
    <t xml:space="preserve">OCEAN TOWERS {MT. CARMEL GUILD}    </t>
  </si>
  <si>
    <t xml:space="preserve">PUERTO RICAN LUTHERAN HOUSING      </t>
  </si>
  <si>
    <t xml:space="preserve">PATH ONE PATH PLAZA JOURNAL SQ     </t>
  </si>
  <si>
    <t xml:space="preserve">JONES HALL ASSOCIATES              </t>
  </si>
  <si>
    <t xml:space="preserve">GREENVILLE YARDS                   </t>
  </si>
  <si>
    <t xml:space="preserve">MONTGOMERY GATEWAY EAST I          </t>
  </si>
  <si>
    <t xml:space="preserve">ROSEVILLE AVENUE REDEVELOPMENT     </t>
  </si>
  <si>
    <t xml:space="preserve">2854 KENNEDY LLC                   </t>
  </si>
  <si>
    <t xml:space="preserve">GLORIA ROBINSON COURT HOMES I      </t>
  </si>
  <si>
    <t xml:space="preserve">AHM HOUSING ASSOCIATES PHASE III   </t>
  </si>
  <si>
    <t xml:space="preserve">PRESIDENTIAL TOWERS - NC 100       </t>
  </si>
  <si>
    <t xml:space="preserve">PRESIDENTIAL TOWERS - NC 200       </t>
  </si>
  <si>
    <t xml:space="preserve">RAV GROUP LLC                      </t>
  </si>
  <si>
    <t xml:space="preserve">JERSEY CITY VOLUNTEERS OF AMERICA  </t>
  </si>
  <si>
    <t>LAFAYETTE FAM. PH II-PAC. CT. T'HSS</t>
  </si>
  <si>
    <t xml:space="preserve">TOY FACTORY - BERNIUS CT. APTS.    </t>
  </si>
  <si>
    <t xml:space="preserve">33 PARK AVE                        </t>
  </si>
  <si>
    <t xml:space="preserve">20 RIVER COURT WEST URBAN RENEWAL  </t>
  </si>
  <si>
    <t xml:space="preserve">KRE HAMILTON                       </t>
  </si>
  <si>
    <t xml:space="preserve">EMANUEL REALTY                     </t>
  </si>
  <si>
    <t xml:space="preserve">PADUA COURT URBAN RENEWAL          </t>
  </si>
  <si>
    <t xml:space="preserve">LEXINGTON MANOR                    </t>
  </si>
  <si>
    <t>WEST HANOVER URB REN'L,LP C/O LSM</t>
  </si>
  <si>
    <t>1 TRENTON DWTN LLC</t>
  </si>
  <si>
    <t>M Station Pilot E</t>
  </si>
  <si>
    <t>WSL</t>
  </si>
  <si>
    <t>Block 587 Lot 1.02 - 1.08</t>
  </si>
  <si>
    <t>Block 587 Lot 21.01</t>
  </si>
  <si>
    <t>Block 513 Lot 4.03</t>
  </si>
  <si>
    <t>Block 252 Lot 11.01</t>
  </si>
  <si>
    <t>Block 253 Lot 40.01</t>
  </si>
  <si>
    <t>Block 437 Lot 5.03</t>
  </si>
  <si>
    <t>Block 437 Lot 5.04</t>
  </si>
  <si>
    <t>Block 580 Lot 14.01</t>
  </si>
  <si>
    <t xml:space="preserve">234 SUYDAM AVE                     </t>
  </si>
  <si>
    <t xml:space="preserve">GLENNVIEW TOWNHOUSES II            </t>
  </si>
  <si>
    <t xml:space="preserve">VAISHNO MA                         </t>
  </si>
  <si>
    <t xml:space="preserve">276 ST. PAULS AVE.                 </t>
  </si>
  <si>
    <t xml:space="preserve">KKF BLOCK 5B (33 UNIVERSITY)       </t>
  </si>
  <si>
    <t xml:space="preserve">ONE EXCHANGE JC                    </t>
  </si>
  <si>
    <t xml:space="preserve">COLUMBUS HOTEL                     </t>
  </si>
  <si>
    <t xml:space="preserve">140 BAY ST. U.R.         </t>
  </si>
  <si>
    <t xml:space="preserve">159 SECOND ST. U.R.      </t>
  </si>
  <si>
    <t xml:space="preserve">160 FIRST STREET U.R.    </t>
  </si>
  <si>
    <t xml:space="preserve">284 NORTH U.R.           </t>
  </si>
  <si>
    <t xml:space="preserve">380 NEWARK AVE UR        </t>
  </si>
  <si>
    <t xml:space="preserve">475 CLAREMONT            </t>
  </si>
  <si>
    <t xml:space="preserve">68 ERIE ST               </t>
  </si>
  <si>
    <t xml:space="preserve">700 GROVE ST. U.R.       </t>
  </si>
  <si>
    <t xml:space="preserve">769 MONTGOMERY ST UR     </t>
  </si>
  <si>
    <t xml:space="preserve">77 HUDSON ST U.R.        </t>
  </si>
  <si>
    <t xml:space="preserve">95 VAN DAM               </t>
  </si>
  <si>
    <t xml:space="preserve">ACC TOWERS IA, LLC       </t>
  </si>
  <si>
    <t xml:space="preserve">ATHENA JC U.R.           </t>
  </si>
  <si>
    <t xml:space="preserve">CAPAJC#2                 </t>
  </si>
  <si>
    <t xml:space="preserve">CAPAJC#2 - AFFORDABLE    </t>
  </si>
  <si>
    <t xml:space="preserve">Centex Home              </t>
  </si>
  <si>
    <t xml:space="preserve">CHEESECAKE LOFTS         </t>
  </si>
  <si>
    <t xml:space="preserve">ERIE-10TH ST. U.R.       </t>
  </si>
  <si>
    <t xml:space="preserve">Green St. U.R.           </t>
  </si>
  <si>
    <t xml:space="preserve">Grove Pointe Condo U.R.  </t>
  </si>
  <si>
    <t>MERCER COUNTY IMPROV AUTH</t>
  </si>
  <si>
    <t>PROJECT FREEDOM AT TRENT CENTER</t>
  </si>
  <si>
    <t>TPH, LLC</t>
  </si>
  <si>
    <t>TRENTON HOUSING AUTHORITY</t>
  </si>
  <si>
    <t>SERV CENTERS HSG CORP,INC.C/O LONGO</t>
  </si>
  <si>
    <t>KINGSBURY TOWERS APARTMENTS</t>
  </si>
  <si>
    <t>STATE OF NEW JERSEY</t>
  </si>
  <si>
    <t>Garden Truck Stop LLC</t>
  </si>
  <si>
    <t>Ysc Property Management LLC</t>
  </si>
  <si>
    <t>Levari Brothers Realty CO LLC</t>
  </si>
  <si>
    <t>VCC 1381 West Landis Ave LLC</t>
  </si>
  <si>
    <t>V &amp; R Property LLC</t>
  </si>
  <si>
    <t>3049 Real Estate LLC</t>
  </si>
  <si>
    <t xml:space="preserve">AUDUBON PARK APARTMENTS            </t>
  </si>
  <si>
    <t xml:space="preserve">WOODWARD TERRACE                   </t>
  </si>
  <si>
    <t xml:space="preserve">MID CITY II SCH B #01184           </t>
  </si>
  <si>
    <t xml:space="preserve">BR MERCURY URBAN RENEWAL CO LLC    </t>
  </si>
  <si>
    <t xml:space="preserve">MID CITY I SCH A #01160            </t>
  </si>
  <si>
    <t xml:space="preserve">J.H. &amp; R.C. SENIOR HOMES U.R.      </t>
  </si>
  <si>
    <t xml:space="preserve">3 JOURNAL SQUARE UR                </t>
  </si>
  <si>
    <t xml:space="preserve">FAIRMOUNT HOTEL U.R.               </t>
  </si>
  <si>
    <t xml:space="preserve">NEW COMMUNITY HUDSON SENIORS CORP  </t>
  </si>
  <si>
    <t xml:space="preserve">NOC VII                            </t>
  </si>
  <si>
    <t xml:space="preserve">PROJECT HOME URBAN RENEWAL         </t>
  </si>
  <si>
    <t xml:space="preserve">FIRST ST UR (ATHENA BLDG 110)      </t>
  </si>
  <si>
    <t xml:space="preserve">17-19 DIVISION ST                  </t>
  </si>
  <si>
    <t xml:space="preserve">99 RUTGERS UR                      </t>
  </si>
  <si>
    <t xml:space="preserve">BRAMHALL UR                        </t>
  </si>
  <si>
    <t xml:space="preserve">DEVI MA NEWKIRK                    </t>
  </si>
  <si>
    <t xml:space="preserve">BR ORPHEUM                         </t>
  </si>
  <si>
    <t xml:space="preserve">H.P. LINCOLN                       </t>
  </si>
  <si>
    <t xml:space="preserve">BR PARAMOUNT                       </t>
  </si>
  <si>
    <t xml:space="preserve">LET'S CELEBRATE U.R. LLC           </t>
  </si>
  <si>
    <t xml:space="preserve">BOSTWICK URBAN RENEWAL             </t>
  </si>
  <si>
    <t xml:space="preserve">BR TOWER                           </t>
  </si>
  <si>
    <t xml:space="preserve">70 GREENE                          </t>
  </si>
  <si>
    <t xml:space="preserve">WEBB APARTMENTS                    </t>
  </si>
  <si>
    <t xml:space="preserve">FORREST SENIOR APARTMENTS          </t>
  </si>
  <si>
    <t xml:space="preserve">AHM IV                             </t>
  </si>
  <si>
    <t xml:space="preserve">GLOBAL TERMINAL                    </t>
  </si>
  <si>
    <t xml:space="preserve">HENDERSON LOFTS          </t>
  </si>
  <si>
    <t xml:space="preserve">HUDSON PALISADE U.R.     </t>
  </si>
  <si>
    <t xml:space="preserve">K.HOVNANIAN @JC V U.R.   </t>
  </si>
  <si>
    <t xml:space="preserve">LHN - 4                  </t>
  </si>
  <si>
    <t xml:space="preserve">LHN-GULLS COVE           </t>
  </si>
  <si>
    <t xml:space="preserve">LHN-GULLS COVE (PARKING) </t>
  </si>
  <si>
    <t>LIB. HARBOR NO. (BRWNSTON</t>
  </si>
  <si>
    <t xml:space="preserve">Liberty Point            </t>
  </si>
  <si>
    <t xml:space="preserve">Liberty Waterfront U.R.  </t>
  </si>
  <si>
    <t xml:space="preserve">M.L.King Dr. U.R.        </t>
  </si>
  <si>
    <t xml:space="preserve">Majestic                 </t>
  </si>
  <si>
    <t xml:space="preserve">Montgomery Greene U.R.   </t>
  </si>
  <si>
    <t xml:space="preserve">New Liberty - Ph II      </t>
  </si>
  <si>
    <t xml:space="preserve">New Liberty - Ph III     </t>
  </si>
  <si>
    <t xml:space="preserve">Pulte Homes              </t>
  </si>
  <si>
    <t xml:space="preserve">Raine Court - III        </t>
  </si>
  <si>
    <t xml:space="preserve">Rialto / Capitol U.R.    </t>
  </si>
  <si>
    <t>SECOND ST.WATERFRONT U.R.</t>
  </si>
  <si>
    <t xml:space="preserve">SHORE CLUB NORTH         </t>
  </si>
  <si>
    <t xml:space="preserve">SHORE CLUB SOUTH U.R.    </t>
  </si>
  <si>
    <t xml:space="preserve">Vector UR                </t>
  </si>
  <si>
    <t>Mixed Income Housing</t>
  </si>
  <si>
    <t>Non-Profit/Charitable</t>
  </si>
  <si>
    <t>Other Housing</t>
  </si>
  <si>
    <t>Market Rate Housing</t>
  </si>
  <si>
    <t>1970's</t>
  </si>
  <si>
    <t>1976</t>
  </si>
  <si>
    <t>75 years</t>
  </si>
  <si>
    <t>N/A</t>
  </si>
  <si>
    <t>2030</t>
  </si>
  <si>
    <t>2024</t>
  </si>
  <si>
    <t>Continuous</t>
  </si>
  <si>
    <t>-</t>
  </si>
  <si>
    <t xml:space="preserve">       2005</t>
  </si>
  <si>
    <t xml:space="preserve">     2034</t>
  </si>
  <si>
    <t>2047</t>
  </si>
  <si>
    <t>Indefinite</t>
  </si>
  <si>
    <t>Varies</t>
  </si>
  <si>
    <t>Varies (30 Yrs)</t>
  </si>
  <si>
    <t>Aug 2023</t>
  </si>
  <si>
    <t>Aug 2053</t>
  </si>
  <si>
    <t>Aug 2024</t>
  </si>
  <si>
    <t>Aug 2054</t>
  </si>
  <si>
    <t>Sept 2011</t>
  </si>
  <si>
    <t>Sept 2041</t>
  </si>
  <si>
    <t>Aug 2013</t>
  </si>
  <si>
    <t>Aug 2043</t>
  </si>
  <si>
    <t>Aug 2011</t>
  </si>
  <si>
    <t>Aug 2041</t>
  </si>
  <si>
    <t>Nov 2013</t>
  </si>
  <si>
    <t>Nov 2043</t>
  </si>
  <si>
    <t>Feb 2018</t>
  </si>
  <si>
    <t>Feb 2048</t>
  </si>
  <si>
    <t>1998</t>
  </si>
  <si>
    <t>2048</t>
  </si>
  <si>
    <t>2032</t>
  </si>
  <si>
    <t>2040</t>
  </si>
  <si>
    <t>2044</t>
  </si>
  <si>
    <t>2046</t>
  </si>
  <si>
    <t>2023</t>
  </si>
  <si>
    <t>2053</t>
  </si>
  <si>
    <t>2039</t>
  </si>
  <si>
    <t>2041</t>
  </si>
  <si>
    <t>2043</t>
  </si>
  <si>
    <t>2042</t>
  </si>
  <si>
    <t>2045</t>
  </si>
  <si>
    <t>2050</t>
  </si>
  <si>
    <t>Various</t>
  </si>
  <si>
    <t>9/12/20211</t>
  </si>
  <si>
    <t>2051</t>
  </si>
  <si>
    <t>2050-2054</t>
  </si>
  <si>
    <t>2033</t>
  </si>
  <si>
    <t>2037</t>
  </si>
  <si>
    <t>1995</t>
  </si>
  <si>
    <t>2054</t>
  </si>
  <si>
    <t>unknown</t>
  </si>
  <si>
    <t>2022</t>
  </si>
  <si>
    <t>n/a</t>
  </si>
  <si>
    <t>0/0/1981</t>
  </si>
  <si>
    <t>open</t>
  </si>
  <si>
    <t>0/0/2009</t>
  </si>
  <si>
    <t>Mortgage</t>
  </si>
  <si>
    <t>ongoing</t>
  </si>
  <si>
    <t>end of mortgage</t>
  </si>
  <si>
    <t>Max 50 yrs.</t>
  </si>
  <si>
    <t>5% increse in 2027</t>
  </si>
  <si>
    <t>Extended to 2042</t>
  </si>
  <si>
    <t>None. Maintain by NJSA 54:4-3.6</t>
  </si>
  <si>
    <t xml:space="preserve">Fixed until 2029 </t>
  </si>
  <si>
    <t>Fixed until 12/31/26</t>
  </si>
  <si>
    <t>1997</t>
  </si>
  <si>
    <t>1993</t>
  </si>
  <si>
    <t>1996</t>
  </si>
  <si>
    <t>12/31/2026</t>
  </si>
  <si>
    <t>12/31/2047</t>
  </si>
  <si>
    <t>12/31/2048</t>
  </si>
  <si>
    <t>12/31/2050</t>
  </si>
  <si>
    <t>12/31/2028</t>
  </si>
  <si>
    <t>various</t>
  </si>
  <si>
    <t>varoious</t>
  </si>
  <si>
    <t>none</t>
  </si>
  <si>
    <t>11/1/205</t>
  </si>
  <si>
    <t>TBD</t>
  </si>
  <si>
    <t>10/28/2011</t>
  </si>
  <si>
    <t>10/27/2041</t>
  </si>
  <si>
    <t>11/1/2014</t>
  </si>
  <si>
    <t>10/31/2026</t>
  </si>
  <si>
    <t>10/1/2015</t>
  </si>
  <si>
    <t>9/30/2025</t>
  </si>
  <si>
    <t>4/1/2013</t>
  </si>
  <si>
    <t>4/1/2043</t>
  </si>
  <si>
    <t>2/1/2016</t>
  </si>
  <si>
    <t>1/31/2028</t>
  </si>
  <si>
    <t>3/1/2017</t>
  </si>
  <si>
    <t>2/28/2027</t>
  </si>
  <si>
    <t>10/2/2015</t>
  </si>
  <si>
    <t>10/1/2025</t>
  </si>
  <si>
    <t>4/1/2016</t>
  </si>
  <si>
    <t>3/31/2026</t>
  </si>
  <si>
    <t>3/7/2007</t>
  </si>
  <si>
    <t>2/28/2037</t>
  </si>
  <si>
    <t>4/1/2017</t>
  </si>
  <si>
    <t>3/31/2047</t>
  </si>
  <si>
    <t>6/1/2012</t>
  </si>
  <si>
    <t>5/31/2042</t>
  </si>
  <si>
    <t>6/1/2014</t>
  </si>
  <si>
    <t>5/31/2054</t>
  </si>
  <si>
    <t>9/1/2014</t>
  </si>
  <si>
    <t>8/31/2024</t>
  </si>
  <si>
    <t>7/1/2014</t>
  </si>
  <si>
    <t>6/30/2024</t>
  </si>
  <si>
    <t>10/1/2014</t>
  </si>
  <si>
    <t>9/30/2034</t>
  </si>
  <si>
    <t>9/30/2045</t>
  </si>
  <si>
    <t>1/1/2016</t>
  </si>
  <si>
    <t>12/31/2035</t>
  </si>
  <si>
    <t>3/1/2016</t>
  </si>
  <si>
    <t>2/29/2036</t>
  </si>
  <si>
    <t>1/1/2022</t>
  </si>
  <si>
    <t>12/31/2031</t>
  </si>
  <si>
    <t>6/1/2019</t>
  </si>
  <si>
    <t>5/30/2044</t>
  </si>
  <si>
    <t>12/1/2021</t>
  </si>
  <si>
    <t>11/30/2051</t>
  </si>
  <si>
    <t>8/1/2019</t>
  </si>
  <si>
    <t>7/31/2024</t>
  </si>
  <si>
    <t>4/1/2022</t>
  </si>
  <si>
    <t>3/30/2027</t>
  </si>
  <si>
    <t>8/1/2021</t>
  </si>
  <si>
    <t>7/30/2026</t>
  </si>
  <si>
    <t>7/1/2020</t>
  </si>
  <si>
    <t>6/30/2025</t>
  </si>
  <si>
    <t>3/1/2022</t>
  </si>
  <si>
    <t>12/1/1996</t>
  </si>
  <si>
    <t>11/30/2026</t>
  </si>
  <si>
    <t>11/14/1995</t>
  </si>
  <si>
    <t>12/31/2025</t>
  </si>
  <si>
    <t>1/1/2015</t>
  </si>
  <si>
    <t>12/31/2034</t>
  </si>
  <si>
    <t>12/31/2013</t>
  </si>
  <si>
    <t>1/1/2049</t>
  </si>
  <si>
    <t>6/4/2014</t>
  </si>
  <si>
    <t>6/3/2049</t>
  </si>
  <si>
    <t>8/31/2000</t>
  </si>
  <si>
    <t>8/31/2030</t>
  </si>
  <si>
    <t>1/2/2019</t>
  </si>
  <si>
    <t>1/2/2039</t>
  </si>
  <si>
    <t>6/24/2016</t>
  </si>
  <si>
    <t>6/24/2036</t>
  </si>
  <si>
    <t>4/25/2014</t>
  </si>
  <si>
    <t>4/26/2034</t>
  </si>
  <si>
    <t>8/1/2017</t>
  </si>
  <si>
    <t>8/2/2047</t>
  </si>
  <si>
    <t>1/1/1999</t>
  </si>
  <si>
    <t>12/1/2028</t>
  </si>
  <si>
    <t>1/1/1994</t>
  </si>
  <si>
    <t>12/31/2024</t>
  </si>
  <si>
    <t>1/1/2018</t>
  </si>
  <si>
    <t>12/31/2038</t>
  </si>
  <si>
    <t>1/1/2023</t>
  </si>
  <si>
    <t>12/31/2033</t>
  </si>
  <si>
    <t>1/1/2024</t>
  </si>
  <si>
    <t>10/7/2045</t>
  </si>
  <si>
    <t>6/30/2045</t>
  </si>
  <si>
    <t>6/8/2050</t>
  </si>
  <si>
    <t>1/1/2045</t>
  </si>
  <si>
    <t>9/30/2050</t>
  </si>
  <si>
    <t>10/11/2052</t>
  </si>
  <si>
    <t>9/1/2040</t>
  </si>
  <si>
    <t>4/8/2050</t>
  </si>
  <si>
    <t>7/1/2047</t>
  </si>
  <si>
    <t>12/31/2046</t>
  </si>
  <si>
    <t>5/25/2047</t>
  </si>
  <si>
    <t>4/7/2047</t>
  </si>
  <si>
    <t>12/2/2047</t>
  </si>
  <si>
    <t>6/2/2043</t>
  </si>
  <si>
    <t>2/7/2043</t>
  </si>
  <si>
    <t>12/7/2040</t>
  </si>
  <si>
    <t>11/1/2048</t>
  </si>
  <si>
    <t>1/1/2037</t>
  </si>
  <si>
    <t>5/4/2046</t>
  </si>
  <si>
    <t>4/30/2049</t>
  </si>
  <si>
    <t>7/31/2025</t>
  </si>
  <si>
    <t>12/31/2039</t>
  </si>
  <si>
    <t>12/31/2099</t>
  </si>
  <si>
    <t>10/8/2043</t>
  </si>
  <si>
    <t>12/16/2035</t>
  </si>
  <si>
    <t>8/30/2024</t>
  </si>
  <si>
    <t>12/31/9999</t>
  </si>
  <si>
    <t>9/30/2030</t>
  </si>
  <si>
    <t>3/9/9999</t>
  </si>
  <si>
    <t>6/30/2030</t>
  </si>
  <si>
    <t>4/30/2033</t>
  </si>
  <si>
    <t>4/30/2035</t>
  </si>
  <si>
    <t>10/31/2039</t>
  </si>
  <si>
    <t>12/31/2041</t>
  </si>
  <si>
    <t>11/30/2039</t>
  </si>
  <si>
    <t>1/21/2027</t>
  </si>
  <si>
    <t>5/30/2031</t>
  </si>
  <si>
    <t>11/30/2038</t>
  </si>
  <si>
    <t>7/31/2027</t>
  </si>
  <si>
    <t>9/30/2038</t>
  </si>
  <si>
    <t>12/31/2032</t>
  </si>
  <si>
    <t>4/30/2026</t>
  </si>
  <si>
    <t>6/29/2045</t>
  </si>
  <si>
    <t>6/29/2031</t>
  </si>
  <si>
    <t>12/31/2037</t>
  </si>
  <si>
    <t>12/31/2030</t>
  </si>
  <si>
    <t>1/1/2065</t>
  </si>
  <si>
    <t>1/1/2032</t>
  </si>
  <si>
    <t>7/14/2029</t>
  </si>
  <si>
    <t>1/1/2036</t>
  </si>
  <si>
    <t>7/31/2029</t>
  </si>
  <si>
    <t>12/31/2029</t>
  </si>
  <si>
    <t>9/22/2027</t>
  </si>
  <si>
    <t>9/21/2036</t>
  </si>
  <si>
    <t>1/1/2031</t>
  </si>
  <si>
    <t>12/13/2036</t>
  </si>
  <si>
    <t>4/9/2037</t>
  </si>
  <si>
    <t>2/1/2049</t>
  </si>
  <si>
    <t>12/1/2051</t>
  </si>
  <si>
    <t>8/1/2053</t>
  </si>
  <si>
    <t>12/31/2036</t>
  </si>
  <si>
    <t>12/31/2042</t>
  </si>
  <si>
    <t>10/23/7375</t>
  </si>
  <si>
    <t>11/19/2034</t>
  </si>
  <si>
    <t>8/17/2051</t>
  </si>
  <si>
    <t>7/1/2045</t>
  </si>
  <si>
    <t>2/25/2047</t>
  </si>
  <si>
    <t>8/25/2046</t>
  </si>
  <si>
    <t>6/11/2048</t>
  </si>
  <si>
    <t>11/2/2050</t>
  </si>
  <si>
    <t>7/13/2052</t>
  </si>
  <si>
    <t>2/23/2048</t>
  </si>
  <si>
    <t>ongoign</t>
  </si>
  <si>
    <t>None</t>
  </si>
  <si>
    <t>11/13/2049</t>
  </si>
  <si>
    <t>4/12/2051</t>
  </si>
  <si>
    <t>6/7/2016</t>
  </si>
  <si>
    <t>6/6/2036</t>
  </si>
  <si>
    <t>7/1/2016</t>
  </si>
  <si>
    <t>6/30/2046</t>
  </si>
  <si>
    <t>5/1/2019</t>
  </si>
  <si>
    <t>4/30/2044</t>
  </si>
  <si>
    <t>4/30/2024</t>
  </si>
  <si>
    <t>12/1/2019</t>
  </si>
  <si>
    <t>11/30/2049</t>
  </si>
  <si>
    <t>12/1/2017</t>
  </si>
  <si>
    <t>11/30/2037</t>
  </si>
  <si>
    <t>2/1/2017</t>
  </si>
  <si>
    <t>2/1/2037</t>
  </si>
  <si>
    <t>10/3/2005</t>
  </si>
  <si>
    <t>10/2/2025</t>
  </si>
  <si>
    <t>12/14/2006</t>
  </si>
  <si>
    <t>12/13/2026</t>
  </si>
  <si>
    <t>7/20/2016</t>
  </si>
  <si>
    <t>7/19/2036</t>
  </si>
  <si>
    <t>3/4/2009</t>
  </si>
  <si>
    <t>3/3/2034</t>
  </si>
  <si>
    <t>11/1/2018</t>
  </si>
  <si>
    <t>10/31/2028</t>
  </si>
  <si>
    <t>6/23/2005</t>
  </si>
  <si>
    <t>6/22/2025</t>
  </si>
  <si>
    <t>6/30/2026</t>
  </si>
  <si>
    <t>1/23/2007</t>
  </si>
  <si>
    <t>1/22/2027</t>
  </si>
  <si>
    <t>5/11/2010</t>
  </si>
  <si>
    <t>5/10/2030</t>
  </si>
  <si>
    <t>6/24/2009</t>
  </si>
  <si>
    <t>6/23/2029</t>
  </si>
  <si>
    <t>3/23/2005</t>
  </si>
  <si>
    <t>3/22/2025</t>
  </si>
  <si>
    <t>12/10/2008</t>
  </si>
  <si>
    <t>12/9/2038</t>
  </si>
  <si>
    <t>12/7/2007</t>
  </si>
  <si>
    <t>12/6/2027</t>
  </si>
  <si>
    <t>10/19/2016</t>
  </si>
  <si>
    <t>10/18/2046</t>
  </si>
  <si>
    <t>10/13/2016</t>
  </si>
  <si>
    <t>10/12/2026</t>
  </si>
  <si>
    <t>5/25/2007</t>
  </si>
  <si>
    <t>5/24/2027</t>
  </si>
  <si>
    <t>6/29/2005</t>
  </si>
  <si>
    <t>6/28/2025</t>
  </si>
  <si>
    <t>8/10/2007</t>
  </si>
  <si>
    <t>8/9/2027</t>
  </si>
  <si>
    <t>1/1/2009</t>
  </si>
  <si>
    <t>1/1/2029</t>
  </si>
  <si>
    <t>8/25/2000</t>
  </si>
  <si>
    <t>8/28/2000</t>
  </si>
  <si>
    <t>8/30/2030</t>
  </si>
  <si>
    <t>1/21/2020</t>
  </si>
  <si>
    <t>1/21/2040</t>
  </si>
  <si>
    <t>9/4/2008</t>
  </si>
  <si>
    <t>9/5/2038</t>
  </si>
  <si>
    <t>11/1/2008</t>
  </si>
  <si>
    <t>10/1/2038</t>
  </si>
  <si>
    <t>1/24/2008</t>
  </si>
  <si>
    <t>1/24/1938</t>
  </si>
  <si>
    <t>1/14/2021</t>
  </si>
  <si>
    <t>1/15/2051</t>
  </si>
  <si>
    <t>11/1/1984</t>
  </si>
  <si>
    <t>11/30/2044</t>
  </si>
  <si>
    <t>1/10/1984</t>
  </si>
  <si>
    <t>12/31/2027</t>
  </si>
  <si>
    <t>10/1/1984</t>
  </si>
  <si>
    <t>9/30/2024</t>
  </si>
  <si>
    <t>4/1/2007</t>
  </si>
  <si>
    <t>3/31/2037</t>
  </si>
  <si>
    <t>4/1/1997</t>
  </si>
  <si>
    <t>9/1/2012</t>
  </si>
  <si>
    <t>8/31/2027</t>
  </si>
  <si>
    <t>10/1/1994</t>
  </si>
  <si>
    <t>8/1/1995</t>
  </si>
  <si>
    <t>7/1/2017</t>
  </si>
  <si>
    <t>6/30/2047</t>
  </si>
  <si>
    <t>12/1/1995</t>
  </si>
  <si>
    <t>11/30/2025</t>
  </si>
  <si>
    <t>10/9/1998</t>
  </si>
  <si>
    <t>10/10/2038</t>
  </si>
  <si>
    <t>2/1/2005</t>
  </si>
  <si>
    <t>1/31/2025</t>
  </si>
  <si>
    <t>7/2/2000</t>
  </si>
  <si>
    <t>7/1/2030</t>
  </si>
  <si>
    <t>7/1/2015</t>
  </si>
  <si>
    <t>7/1/2025</t>
  </si>
  <si>
    <t>5/1/2017</t>
  </si>
  <si>
    <t>4/30/2027</t>
  </si>
  <si>
    <t>2/1/2002</t>
  </si>
  <si>
    <t>1/31/2032</t>
  </si>
  <si>
    <t>6/1/2001</t>
  </si>
  <si>
    <t>5/31/2031</t>
  </si>
  <si>
    <t>7/31/2047</t>
  </si>
  <si>
    <t>5/1/2013</t>
  </si>
  <si>
    <t>4/30/2028</t>
  </si>
  <si>
    <t>9/1/1994</t>
  </si>
  <si>
    <t>8/31/2029</t>
  </si>
  <si>
    <t>5/1/2014</t>
  </si>
  <si>
    <t>4/30/2029</t>
  </si>
  <si>
    <t>1/1/2004</t>
  </si>
  <si>
    <t>10/1/2003</t>
  </si>
  <si>
    <t>9/30/2033</t>
  </si>
  <si>
    <t>12/1/2014</t>
  </si>
  <si>
    <t>11/30/2029</t>
  </si>
  <si>
    <t>6/1/2009</t>
  </si>
  <si>
    <t>5/31/2029</t>
  </si>
  <si>
    <t>2/3/2009</t>
  </si>
  <si>
    <t>2/2/2039</t>
  </si>
  <si>
    <t>5/8/2009</t>
  </si>
  <si>
    <t>5/8/2039</t>
  </si>
  <si>
    <t>6/1/2016</t>
  </si>
  <si>
    <t>5/31/2046</t>
  </si>
  <si>
    <t>5/18/2012</t>
  </si>
  <si>
    <t>5/18/2052</t>
  </si>
  <si>
    <t>1/1/2001</t>
  </si>
  <si>
    <t>6/30/2001</t>
  </si>
  <si>
    <t>9/22/2016</t>
  </si>
  <si>
    <t>7/27/2017</t>
  </si>
  <si>
    <t>7/26/2037</t>
  </si>
  <si>
    <t>1/23/2018</t>
  </si>
  <si>
    <t>1/22/2038</t>
  </si>
  <si>
    <t>3/27/2018</t>
  </si>
  <si>
    <t>3/26/2038</t>
  </si>
  <si>
    <t>5/27/1998</t>
  </si>
  <si>
    <t>5/26/2028</t>
  </si>
  <si>
    <t>4/21/2022</t>
  </si>
  <si>
    <t>4/22/2052</t>
  </si>
  <si>
    <t>8/21/1978</t>
  </si>
  <si>
    <t>8/22/2028</t>
  </si>
  <si>
    <t>3/21/2017</t>
  </si>
  <si>
    <t>3/21/2037</t>
  </si>
  <si>
    <t>2/1/2012</t>
  </si>
  <si>
    <t>2/1/2042</t>
  </si>
  <si>
    <t>10/18/2022</t>
  </si>
  <si>
    <t>10/18/2052</t>
  </si>
  <si>
    <t>2/16/2005</t>
  </si>
  <si>
    <t>2/15/2025</t>
  </si>
  <si>
    <t>7/24/2012</t>
  </si>
  <si>
    <t>7/23/2032</t>
  </si>
  <si>
    <t>10/6/2006</t>
  </si>
  <si>
    <t>10/5/2026</t>
  </si>
  <si>
    <t>12/27/2007</t>
  </si>
  <si>
    <t>12/26/2027</t>
  </si>
  <si>
    <t>1/10/2008</t>
  </si>
  <si>
    <t>1/9/2028</t>
  </si>
  <si>
    <t>9/13/2007</t>
  </si>
  <si>
    <t>9/12/2027</t>
  </si>
  <si>
    <t>9/1/2004</t>
  </si>
  <si>
    <t>7/27/2006</t>
  </si>
  <si>
    <t>7/26/2026</t>
  </si>
  <si>
    <t>7/22/2005</t>
  </si>
  <si>
    <t>7/21/2035</t>
  </si>
  <si>
    <t>2/16/2004</t>
  </si>
  <si>
    <t>2/15/2024</t>
  </si>
  <si>
    <t>3/6/2027</t>
  </si>
  <si>
    <t>8/9/2005</t>
  </si>
  <si>
    <t>8/8/2025</t>
  </si>
  <si>
    <t>1/11/2006</t>
  </si>
  <si>
    <t>1/10/2026</t>
  </si>
  <si>
    <t>12/29/2005</t>
  </si>
  <si>
    <t>12/28/2025</t>
  </si>
  <si>
    <t>3/1/2004</t>
  </si>
  <si>
    <t>2/28/2024</t>
  </si>
  <si>
    <t>7/17/2007</t>
  </si>
  <si>
    <t>7/16/2037</t>
  </si>
  <si>
    <t>1/8/2010</t>
  </si>
  <si>
    <t>1/7/2040</t>
  </si>
  <si>
    <t>2/19/2008</t>
  </si>
  <si>
    <t>2/18/2028</t>
  </si>
  <si>
    <t>2/13/2007</t>
  </si>
  <si>
    <t>2/12/2027</t>
  </si>
  <si>
    <t>6/4/2008</t>
  </si>
  <si>
    <t>6/3/2028</t>
  </si>
  <si>
    <t>$10,000/Year</t>
  </si>
  <si>
    <t>2% Revenue/Yr</t>
  </si>
  <si>
    <t xml:space="preserve">             N/A</t>
  </si>
  <si>
    <t>VARIES</t>
  </si>
  <si>
    <t>Lennar Colgate Urban Renewal Development LLC</t>
  </si>
  <si>
    <t>Calculated on  Sale Price</t>
  </si>
  <si>
    <t>Princeton borough</t>
  </si>
  <si>
    <t>Total Taxes if Billed at 2025 Rate</t>
  </si>
  <si>
    <t>2025 Assessed Valuation (including exempt property)</t>
  </si>
  <si>
    <t>Total Tax Rate, 2025</t>
  </si>
  <si>
    <t>2025 Budget Appropriation</t>
  </si>
  <si>
    <t>Municipal Subsidy % of 2025 Budget Appropriation</t>
  </si>
  <si>
    <t>Community Classifications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</si>
</sst>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0.0%"/>
    <numFmt numFmtId="166" formatCode="0.0"/>
    <numFmt numFmtId="167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Franklin Gothic Demi Cond"/>
      <family val="2"/>
    </font>
    <font>
      <sz val="11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4"/>
      <color theme="0"/>
      <name val="Franklin Gothic Demi Cond"/>
      <family val="2"/>
    </font>
    <font>
      <sz val="11"/>
      <color theme="0" tint="-4.9989318521683403E-2"/>
      <name val="Calibri"/>
      <family val="2"/>
      <scheme val="minor"/>
    </font>
    <font>
      <sz val="11"/>
      <color theme="1"/>
      <name val="Franklin Gothic Demi Cond"/>
      <family val="2"/>
    </font>
    <font>
      <sz val="24"/>
      <color theme="0"/>
      <name val="Franklin Gothic Demi Cond"/>
      <family val="2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EFF6F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indexed="64"/>
      </bottom>
      <diagonal/>
    </border>
    <border>
      <left/>
      <right style="thin">
        <color theme="0" tint="-0.34998626667073579"/>
      </right>
      <top/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" fillId="0" borderId="0"/>
    <xf numFmtId="44" fontId="8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44" fontId="0" fillId="0" borderId="0" xfId="1" applyFont="1"/>
    <xf numFmtId="0" fontId="4" fillId="0" borderId="0" xfId="0" applyFont="1" applyAlignment="1">
      <alignment horizontal="center"/>
    </xf>
    <xf numFmtId="3" fontId="0" fillId="0" borderId="0" xfId="0" applyNumberFormat="1"/>
    <xf numFmtId="0" fontId="5" fillId="0" borderId="0" xfId="0" applyFont="1" applyAlignment="1">
      <alignment vertical="center" wrapText="1"/>
    </xf>
    <xf numFmtId="165" fontId="0" fillId="0" borderId="0" xfId="2" applyNumberFormat="1" applyFont="1"/>
    <xf numFmtId="166" fontId="0" fillId="0" borderId="0" xfId="2" applyNumberFormat="1" applyFont="1"/>
    <xf numFmtId="10" fontId="0" fillId="0" borderId="0" xfId="2" applyNumberFormat="1" applyFont="1"/>
    <xf numFmtId="3" fontId="2" fillId="0" borderId="0" xfId="0" applyNumberFormat="1" applyFont="1"/>
    <xf numFmtId="166" fontId="2" fillId="0" borderId="0" xfId="2" applyNumberFormat="1" applyFont="1"/>
    <xf numFmtId="165" fontId="2" fillId="0" borderId="0" xfId="2" applyNumberFormat="1" applyFont="1"/>
    <xf numFmtId="10" fontId="2" fillId="0" borderId="0" xfId="2" applyNumberFormat="1" applyFont="1"/>
    <xf numFmtId="0" fontId="0" fillId="0" borderId="0" xfId="0" applyAlignment="1">
      <alignment vertical="center" wrapText="1"/>
    </xf>
    <xf numFmtId="0" fontId="10" fillId="0" borderId="0" xfId="0" applyFont="1" applyAlignment="1">
      <alignment horizontal="left" indent="1"/>
    </xf>
    <xf numFmtId="0" fontId="11" fillId="0" borderId="0" xfId="0" applyFont="1"/>
    <xf numFmtId="167" fontId="0" fillId="0" borderId="0" xfId="0" applyNumberFormat="1"/>
    <xf numFmtId="167" fontId="2" fillId="0" borderId="0" xfId="0" applyNumberFormat="1" applyFont="1"/>
    <xf numFmtId="0" fontId="0" fillId="0" borderId="0" xfId="0" applyAlignment="1">
      <alignment vertical="center"/>
    </xf>
    <xf numFmtId="0" fontId="0" fillId="0" borderId="6" xfId="0" applyBorder="1"/>
    <xf numFmtId="3" fontId="0" fillId="0" borderId="2" xfId="0" applyNumberFormat="1" applyBorder="1"/>
    <xf numFmtId="0" fontId="0" fillId="0" borderId="7" xfId="0" applyBorder="1"/>
    <xf numFmtId="3" fontId="0" fillId="0" borderId="8" xfId="0" applyNumberFormat="1" applyBorder="1"/>
    <xf numFmtId="3" fontId="0" fillId="0" borderId="9" xfId="0" applyNumberFormat="1" applyBorder="1"/>
    <xf numFmtId="0" fontId="13" fillId="0" borderId="0" xfId="0" applyFont="1"/>
    <xf numFmtId="0" fontId="9" fillId="0" borderId="0" xfId="0" applyFont="1"/>
    <xf numFmtId="3" fontId="0" fillId="0" borderId="1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10" fontId="2" fillId="0" borderId="1" xfId="2" applyNumberFormat="1" applyFont="1" applyBorder="1" applyAlignment="1">
      <alignment vertical="center"/>
    </xf>
    <xf numFmtId="10" fontId="0" fillId="0" borderId="1" xfId="2" applyNumberFormat="1" applyFont="1" applyBorder="1" applyAlignment="1">
      <alignment vertical="center"/>
    </xf>
    <xf numFmtId="10" fontId="2" fillId="0" borderId="15" xfId="2" applyNumberFormat="1" applyFont="1" applyBorder="1" applyAlignment="1">
      <alignment vertical="center"/>
    </xf>
    <xf numFmtId="3" fontId="0" fillId="0" borderId="15" xfId="0" applyNumberFormat="1" applyBorder="1" applyAlignment="1">
      <alignment vertical="center"/>
    </xf>
    <xf numFmtId="165" fontId="0" fillId="0" borderId="16" xfId="2" applyNumberFormat="1" applyFont="1" applyBorder="1" applyAlignment="1">
      <alignment vertical="center"/>
    </xf>
    <xf numFmtId="165" fontId="0" fillId="0" borderId="17" xfId="2" applyNumberFormat="1" applyFont="1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0" fillId="0" borderId="18" xfId="0" applyNumberFormat="1" applyBorder="1" applyAlignment="1">
      <alignment vertical="center"/>
    </xf>
    <xf numFmtId="167" fontId="2" fillId="3" borderId="14" xfId="0" applyNumberFormat="1" applyFont="1" applyFill="1" applyBorder="1" applyAlignment="1">
      <alignment vertical="center"/>
    </xf>
    <xf numFmtId="167" fontId="2" fillId="3" borderId="1" xfId="0" applyNumberFormat="1" applyFont="1" applyFill="1" applyBorder="1" applyAlignment="1">
      <alignment vertical="center"/>
    </xf>
    <xf numFmtId="167" fontId="2" fillId="3" borderId="15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10" fontId="2" fillId="3" borderId="1" xfId="2" applyNumberFormat="1" applyFont="1" applyFill="1" applyBorder="1" applyAlignment="1">
      <alignment vertical="center"/>
    </xf>
    <xf numFmtId="10" fontId="2" fillId="3" borderId="15" xfId="2" applyNumberFormat="1" applyFont="1" applyFill="1" applyBorder="1" applyAlignment="1">
      <alignment vertical="center"/>
    </xf>
    <xf numFmtId="165" fontId="2" fillId="3" borderId="16" xfId="2" applyNumberFormat="1" applyFont="1" applyFill="1" applyBorder="1" applyAlignment="1">
      <alignment vertical="center"/>
    </xf>
    <xf numFmtId="165" fontId="2" fillId="3" borderId="17" xfId="2" applyNumberFormat="1" applyFont="1" applyFill="1" applyBorder="1" applyAlignment="1">
      <alignment vertical="center"/>
    </xf>
    <xf numFmtId="165" fontId="2" fillId="3" borderId="18" xfId="2" applyNumberFormat="1" applyFont="1" applyFill="1" applyBorder="1" applyAlignment="1">
      <alignment vertical="center"/>
    </xf>
    <xf numFmtId="10" fontId="1" fillId="0" borderId="14" xfId="2" applyNumberFormat="1" applyFont="1" applyBorder="1" applyAlignment="1">
      <alignment vertical="center"/>
    </xf>
    <xf numFmtId="10" fontId="1" fillId="0" borderId="1" xfId="2" applyNumberFormat="1" applyFont="1" applyBorder="1" applyAlignment="1">
      <alignment vertical="center"/>
    </xf>
    <xf numFmtId="3" fontId="14" fillId="2" borderId="1" xfId="0" applyNumberFormat="1" applyFont="1" applyFill="1" applyBorder="1" applyAlignment="1">
      <alignment horizontal="center" vertical="center" wrapText="1"/>
    </xf>
    <xf numFmtId="3" fontId="14" fillId="2" borderId="14" xfId="0" applyNumberFormat="1" applyFont="1" applyFill="1" applyBorder="1" applyAlignment="1">
      <alignment horizontal="center" vertical="center" wrapText="1"/>
    </xf>
    <xf numFmtId="3" fontId="14" fillId="2" borderId="15" xfId="0" applyNumberFormat="1" applyFont="1" applyFill="1" applyBorder="1" applyAlignment="1">
      <alignment horizontal="center" vertical="center" wrapText="1"/>
    </xf>
    <xf numFmtId="0" fontId="9" fillId="4" borderId="0" xfId="0" applyFont="1" applyFill="1"/>
    <xf numFmtId="3" fontId="9" fillId="2" borderId="14" xfId="0" applyNumberFormat="1" applyFont="1" applyFill="1" applyBorder="1" applyAlignment="1">
      <alignment horizontal="center" vertical="center"/>
    </xf>
    <xf numFmtId="3" fontId="2" fillId="0" borderId="14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3" fontId="2" fillId="0" borderId="14" xfId="1" applyNumberFormat="1" applyFont="1" applyBorder="1" applyAlignment="1">
      <alignment vertical="center" wrapText="1"/>
    </xf>
    <xf numFmtId="3" fontId="2" fillId="0" borderId="16" xfId="1" applyNumberFormat="1" applyFont="1" applyBorder="1" applyAlignment="1">
      <alignment vertical="center" wrapText="1"/>
    </xf>
    <xf numFmtId="165" fontId="2" fillId="0" borderId="18" xfId="2" applyNumberFormat="1" applyFont="1" applyBorder="1" applyAlignment="1">
      <alignment vertical="center"/>
    </xf>
    <xf numFmtId="1" fontId="0" fillId="0" borderId="0" xfId="1" applyNumberFormat="1" applyFont="1"/>
    <xf numFmtId="3" fontId="15" fillId="0" borderId="0" xfId="0" applyNumberFormat="1" applyFont="1"/>
    <xf numFmtId="166" fontId="15" fillId="0" borderId="0" xfId="2" applyNumberFormat="1" applyFont="1"/>
    <xf numFmtId="165" fontId="15" fillId="0" borderId="0" xfId="2" applyNumberFormat="1" applyFont="1"/>
    <xf numFmtId="3" fontId="14" fillId="2" borderId="24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3" fontId="2" fillId="3" borderId="14" xfId="0" applyNumberFormat="1" applyFont="1" applyFill="1" applyBorder="1" applyAlignment="1">
      <alignment vertical="center"/>
    </xf>
    <xf numFmtId="10" fontId="2" fillId="3" borderId="14" xfId="2" applyNumberFormat="1" applyFont="1" applyFill="1" applyBorder="1" applyAlignment="1">
      <alignment vertical="center"/>
    </xf>
    <xf numFmtId="0" fontId="5" fillId="0" borderId="0" xfId="0" quotePrefix="1" applyFont="1" applyAlignment="1">
      <alignment vertical="center" wrapText="1"/>
    </xf>
    <xf numFmtId="0" fontId="18" fillId="0" borderId="0" xfId="0" applyFont="1"/>
    <xf numFmtId="0" fontId="19" fillId="0" borderId="0" xfId="0" applyFont="1"/>
    <xf numFmtId="0" fontId="19" fillId="5" borderId="0" xfId="0" applyFont="1" applyFill="1" applyAlignment="1">
      <alignment vertical="center" wrapText="1"/>
    </xf>
    <xf numFmtId="44" fontId="19" fillId="5" borderId="0" xfId="1" applyFont="1" applyFill="1" applyAlignment="1">
      <alignment vertical="center" wrapText="1"/>
    </xf>
    <xf numFmtId="0" fontId="12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0" fontId="19" fillId="5" borderId="0" xfId="0" applyFont="1" applyFill="1" applyAlignment="1" applyProtection="1">
      <alignment vertical="center" wrapText="1"/>
      <protection locked="0"/>
    </xf>
    <xf numFmtId="0" fontId="19" fillId="5" borderId="6" xfId="0" applyFont="1" applyFill="1" applyBorder="1" applyAlignment="1" applyProtection="1">
      <alignment vertical="center" wrapText="1"/>
      <protection locked="0"/>
    </xf>
    <xf numFmtId="44" fontId="19" fillId="5" borderId="0" xfId="1" applyFont="1" applyFill="1" applyBorder="1" applyAlignment="1" applyProtection="1">
      <alignment vertical="center" wrapText="1"/>
      <protection locked="0"/>
    </xf>
    <xf numFmtId="44" fontId="19" fillId="5" borderId="2" xfId="1" applyFont="1" applyFill="1" applyBorder="1" applyAlignment="1" applyProtection="1">
      <alignment vertical="center" wrapText="1"/>
      <protection locked="0"/>
    </xf>
    <xf numFmtId="44" fontId="19" fillId="5" borderId="6" xfId="1" applyFont="1" applyFill="1" applyBorder="1" applyAlignment="1" applyProtection="1">
      <alignment vertical="center" wrapText="1"/>
      <protection locked="0"/>
    </xf>
    <xf numFmtId="44" fontId="19" fillId="5" borderId="0" xfId="1" applyFont="1" applyFill="1" applyAlignment="1" applyProtection="1">
      <alignment vertical="center" wrapText="1"/>
      <protection locked="0"/>
    </xf>
    <xf numFmtId="3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0" fillId="4" borderId="0" xfId="3" applyFont="1" applyFill="1" applyAlignment="1">
      <alignment horizontal="left" vertical="center"/>
    </xf>
    <xf numFmtId="0" fontId="21" fillId="0" borderId="0" xfId="0" applyFont="1"/>
    <xf numFmtId="0" fontId="22" fillId="0" borderId="0" xfId="0" applyFont="1" applyAlignment="1">
      <alignment vertical="center"/>
    </xf>
    <xf numFmtId="3" fontId="23" fillId="0" borderId="15" xfId="0" applyNumberFormat="1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3" fontId="23" fillId="0" borderId="14" xfId="0" applyNumberFormat="1" applyFont="1" applyBorder="1" applyAlignment="1">
      <alignment horizontal="center" vertical="center" wrapText="1"/>
    </xf>
    <xf numFmtId="3" fontId="23" fillId="0" borderId="13" xfId="0" applyNumberFormat="1" applyFont="1" applyBorder="1" applyAlignment="1">
      <alignment horizontal="center" vertical="center" wrapText="1"/>
    </xf>
    <xf numFmtId="0" fontId="22" fillId="0" borderId="0" xfId="0" applyFont="1"/>
    <xf numFmtId="3" fontId="23" fillId="0" borderId="1" xfId="0" applyNumberFormat="1" applyFont="1" applyBorder="1" applyAlignment="1">
      <alignment vertical="center"/>
    </xf>
    <xf numFmtId="167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3" fontId="23" fillId="0" borderId="1" xfId="1" applyNumberFormat="1" applyFont="1" applyBorder="1" applyAlignment="1">
      <alignment vertical="center" wrapText="1"/>
    </xf>
    <xf numFmtId="165" fontId="22" fillId="0" borderId="0" xfId="2" applyNumberFormat="1" applyFont="1" applyFill="1" applyAlignment="1">
      <alignment vertical="center"/>
    </xf>
    <xf numFmtId="165" fontId="22" fillId="0" borderId="0" xfId="2" applyNumberFormat="1" applyFont="1" applyAlignment="1">
      <alignment vertical="center"/>
    </xf>
    <xf numFmtId="14" fontId="0" fillId="0" borderId="0" xfId="0" quotePrefix="1" applyNumberFormat="1"/>
    <xf numFmtId="44" fontId="0" fillId="0" borderId="0" xfId="1" quotePrefix="1" applyFont="1"/>
    <xf numFmtId="14" fontId="0" fillId="0" borderId="0" xfId="0" applyNumberFormat="1" applyAlignment="1">
      <alignment horizontal="center"/>
    </xf>
    <xf numFmtId="14" fontId="0" fillId="0" borderId="0" xfId="0" quotePrefix="1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/>
    <xf numFmtId="0" fontId="21" fillId="0" borderId="0" xfId="0" applyFont="1" applyAlignment="1">
      <alignment horizontal="right"/>
    </xf>
    <xf numFmtId="3" fontId="0" fillId="0" borderId="6" xfId="0" applyNumberFormat="1" applyBorder="1"/>
    <xf numFmtId="3" fontId="0" fillId="0" borderId="7" xfId="0" applyNumberFormat="1" applyBorder="1"/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167" fontId="12" fillId="3" borderId="19" xfId="0" applyNumberFormat="1" applyFont="1" applyFill="1" applyBorder="1" applyAlignment="1">
      <alignment horizontal="left" vertical="center"/>
    </xf>
    <xf numFmtId="167" fontId="12" fillId="3" borderId="20" xfId="0" applyNumberFormat="1" applyFont="1" applyFill="1" applyBorder="1" applyAlignment="1">
      <alignment horizontal="left" vertical="center"/>
    </xf>
    <xf numFmtId="167" fontId="12" fillId="3" borderId="21" xfId="0" applyNumberFormat="1" applyFont="1" applyFill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7" fillId="6" borderId="3" xfId="0" applyFont="1" applyFill="1" applyBorder="1" applyAlignment="1">
      <alignment horizontal="center"/>
    </xf>
    <xf numFmtId="0" fontId="17" fillId="6" borderId="4" xfId="0" applyFont="1" applyFill="1" applyBorder="1" applyAlignment="1">
      <alignment horizontal="center"/>
    </xf>
    <xf numFmtId="0" fontId="17" fillId="6" borderId="5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</cellXfs>
  <cellStyles count="10">
    <cellStyle name="Comma 2" xfId="9" xr:uid="{770E82B2-1723-45C9-8E64-1EF53D4F7420}"/>
    <cellStyle name="Currency" xfId="1" builtinId="4"/>
    <cellStyle name="Currency 2" xfId="6" xr:uid="{F69C5576-58FB-45E6-92C4-A0072FB4C33A}"/>
    <cellStyle name="Currency 3" xfId="7" xr:uid="{10BFCECE-5711-40D2-8D35-695C86007C1D}"/>
    <cellStyle name="Currency 3 2" xfId="8" xr:uid="{6F61997A-F1DE-4C90-AF35-7F019D3F699B}"/>
    <cellStyle name="Currency 4" xfId="4" xr:uid="{CB93C838-D191-406D-A4B9-6C06F37279BC}"/>
    <cellStyle name="Normal" xfId="0" builtinId="0"/>
    <cellStyle name="Normal 2" xfId="3" xr:uid="{95CDCAF5-1F30-4724-AA6B-54BC8502A2CA}"/>
    <cellStyle name="Normal 2 2" xfId="5" xr:uid="{7811357E-6353-48B9-9C43-7C82241139AB}"/>
    <cellStyle name="Percent" xfId="2" builtinId="5"/>
  </cellStyles>
  <dxfs count="0"/>
  <tableStyles count="0" defaultTableStyle="TableStyleMedium2" defaultPivotStyle="PivotStyleLight16"/>
  <colors>
    <mruColors>
      <color rgb="FF9FE6FF"/>
      <color rgb="FFEFF6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'PILOT Viewer'!$BA$7</c:f>
              <c:strCache>
                <c:ptCount val="1"/>
                <c:pt idx="0">
                  <c:v>Number of PILOTs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BF-4DF2-88AC-D3DC9DD08F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'PILOT Viewer'!$BB$6:$BG$6</c:f>
              <c:strCache>
                <c:ptCount val="6"/>
                <c:pt idx="0">
                  <c:v>NJ Average</c:v>
                </c:pt>
                <c:pt idx="1">
                  <c:v>Central Jersey Average</c:v>
                </c:pt>
                <c:pt idx="2">
                  <c:v>County Average</c:v>
                </c:pt>
                <c:pt idx="3">
                  <c:v>Neighboring Town Average</c:v>
                </c:pt>
                <c:pt idx="4">
                  <c:v>Central City Average</c:v>
                </c:pt>
                <c:pt idx="5">
                  <c:v>Trenton</c:v>
                </c:pt>
              </c:strCache>
            </c:strRef>
          </c:cat>
          <c:val>
            <c:numRef>
              <c:f>'PILOT Viewer'!$BB$7:$BG$7</c:f>
              <c:numCache>
                <c:formatCode>#,##0.0</c:formatCode>
                <c:ptCount val="6"/>
                <c:pt idx="0">
                  <c:v>9.9172413793103456</c:v>
                </c:pt>
                <c:pt idx="1">
                  <c:v>7.7027027027027026</c:v>
                </c:pt>
                <c:pt idx="2">
                  <c:v>19.555555555555557</c:v>
                </c:pt>
                <c:pt idx="3">
                  <c:v>6.666666666666667</c:v>
                </c:pt>
                <c:pt idx="4">
                  <c:v>130.80000000000001</c:v>
                </c:pt>
                <c:pt idx="5" formatCode="#,##0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A9-466F-BA4C-B4D651AE6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9147264"/>
        <c:axId val="509148576"/>
      </c:barChart>
      <c:catAx>
        <c:axId val="509147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148576"/>
        <c:crosses val="autoZero"/>
        <c:auto val="1"/>
        <c:lblAlgn val="ctr"/>
        <c:lblOffset val="100"/>
        <c:noMultiLvlLbl val="0"/>
      </c:catAx>
      <c:valAx>
        <c:axId val="509148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14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'PILOT Viewer'!$BA$9</c:f>
              <c:strCache>
                <c:ptCount val="1"/>
                <c:pt idx="0">
                  <c:v>PILOT Value % of Total Assessed Value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84F-426E-949E-90EB346694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'PILOT Viewer'!$BB$8:$BG$8</c:f>
              <c:strCache>
                <c:ptCount val="6"/>
                <c:pt idx="0">
                  <c:v>NJ Average</c:v>
                </c:pt>
                <c:pt idx="1">
                  <c:v>Central Jersey Average</c:v>
                </c:pt>
                <c:pt idx="2">
                  <c:v>County Average</c:v>
                </c:pt>
                <c:pt idx="3">
                  <c:v>Neighboring Town Average</c:v>
                </c:pt>
                <c:pt idx="4">
                  <c:v>Central City Average</c:v>
                </c:pt>
                <c:pt idx="5">
                  <c:v>Trenton</c:v>
                </c:pt>
              </c:strCache>
            </c:strRef>
          </c:cat>
          <c:val>
            <c:numRef>
              <c:f>'PILOT Viewer'!$BB$9:$BG$9</c:f>
              <c:numCache>
                <c:formatCode>0.0%</c:formatCode>
                <c:ptCount val="6"/>
                <c:pt idx="0">
                  <c:v>3.3810107571215803E-2</c:v>
                </c:pt>
                <c:pt idx="1">
                  <c:v>2.7253893095966701E-2</c:v>
                </c:pt>
                <c:pt idx="2">
                  <c:v>2.5566610936393456E-2</c:v>
                </c:pt>
                <c:pt idx="3">
                  <c:v>1.966580657032874E-2</c:v>
                </c:pt>
                <c:pt idx="4">
                  <c:v>5.3696279297266794E-2</c:v>
                </c:pt>
                <c:pt idx="5">
                  <c:v>8.0904835173717937E-2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8D-4760-85F4-9984B9D5E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9147264"/>
        <c:axId val="509148576"/>
      </c:barChart>
      <c:catAx>
        <c:axId val="509147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148576"/>
        <c:crosses val="autoZero"/>
        <c:auto val="1"/>
        <c:lblAlgn val="ctr"/>
        <c:lblOffset val="100"/>
        <c:noMultiLvlLbl val="0"/>
      </c:catAx>
      <c:valAx>
        <c:axId val="509148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14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'PILOT Viewer'!$BA$12</c:f>
              <c:strCache>
                <c:ptCount val="1"/>
                <c:pt idx="0">
                  <c:v>Municipal Subsidy % of 2025 Budget Appropriation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83-4928-AB04-2D1113DF55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'PILOT Viewer'!$BB$11:$BG$11</c:f>
              <c:strCache>
                <c:ptCount val="6"/>
                <c:pt idx="0">
                  <c:v>NJ Average</c:v>
                </c:pt>
                <c:pt idx="1">
                  <c:v>Central Jersey Average</c:v>
                </c:pt>
                <c:pt idx="2">
                  <c:v>County Average</c:v>
                </c:pt>
                <c:pt idx="3">
                  <c:v>Neighboring Town Average</c:v>
                </c:pt>
                <c:pt idx="4">
                  <c:v>Central City Average</c:v>
                </c:pt>
                <c:pt idx="5">
                  <c:v>Trenton</c:v>
                </c:pt>
              </c:strCache>
            </c:strRef>
          </c:cat>
          <c:val>
            <c:numRef>
              <c:f>'PILOT Viewer'!$BB$12:$BG$12</c:f>
              <c:numCache>
                <c:formatCode>0.0%</c:formatCode>
                <c:ptCount val="6"/>
                <c:pt idx="0">
                  <c:v>1.6627751557987423E-2</c:v>
                </c:pt>
                <c:pt idx="1">
                  <c:v>1.121448151030381E-2</c:v>
                </c:pt>
                <c:pt idx="2">
                  <c:v>7.5880982602281166E-3</c:v>
                </c:pt>
                <c:pt idx="3">
                  <c:v>1.1940731944351237E-2</c:v>
                </c:pt>
                <c:pt idx="4">
                  <c:v>2.3095356799544203E-2</c:v>
                </c:pt>
                <c:pt idx="5">
                  <c:v>4.3215389043832826E-2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C-4D45-AFFD-3FC9C977E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9147264"/>
        <c:axId val="509148576"/>
      </c:barChart>
      <c:catAx>
        <c:axId val="509147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148576"/>
        <c:crosses val="autoZero"/>
        <c:auto val="1"/>
        <c:lblAlgn val="ctr"/>
        <c:lblOffset val="100"/>
        <c:noMultiLvlLbl val="0"/>
      </c:catAx>
      <c:valAx>
        <c:axId val="509148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14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50" dropStyle="combo" dx="22" fmlaLink="A4" fmlaRange="$AR$6:$AR$568" noThreeD="1" sel="495" val="46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</xdr:row>
          <xdr:rowOff>182880</xdr:rowOff>
        </xdr:from>
        <xdr:to>
          <xdr:col>2</xdr:col>
          <xdr:colOff>586740</xdr:colOff>
          <xdr:row>4</xdr:row>
          <xdr:rowOff>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85724</xdr:colOff>
      <xdr:row>14</xdr:row>
      <xdr:rowOff>152399</xdr:rowOff>
    </xdr:from>
    <xdr:to>
      <xdr:col>3</xdr:col>
      <xdr:colOff>736600</xdr:colOff>
      <xdr:row>32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782108</xdr:colOff>
      <xdr:row>14</xdr:row>
      <xdr:rowOff>151342</xdr:rowOff>
    </xdr:from>
    <xdr:to>
      <xdr:col>9</xdr:col>
      <xdr:colOff>25399</xdr:colOff>
      <xdr:row>32</xdr:row>
      <xdr:rowOff>179917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60325</xdr:colOff>
      <xdr:row>14</xdr:row>
      <xdr:rowOff>160867</xdr:rowOff>
    </xdr:from>
    <xdr:to>
      <xdr:col>14</xdr:col>
      <xdr:colOff>237067</xdr:colOff>
      <xdr:row>33</xdr:row>
      <xdr:rowOff>3175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847725</xdr:colOff>
      <xdr:row>0</xdr:row>
      <xdr:rowOff>44837</xdr:rowOff>
    </xdr:from>
    <xdr:to>
      <xdr:col>2</xdr:col>
      <xdr:colOff>703792</xdr:colOff>
      <xdr:row>0</xdr:row>
      <xdr:rowOff>592009</xdr:rowOff>
    </xdr:to>
    <xdr:pic>
      <xdr:nvPicPr>
        <xdr:cNvPr id="6" name="Picture 5" descr="NJ Department of Community Affairs | May 23, 2019 - Fire Safety and Health  Officials Encourage Residents to Put Safety First Ahead of Memorial Day  Holiday Weeken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4837"/>
          <a:ext cx="914400" cy="54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0</xdr:row>
      <xdr:rowOff>44837</xdr:rowOff>
    </xdr:from>
    <xdr:to>
      <xdr:col>5</xdr:col>
      <xdr:colOff>857250</xdr:colOff>
      <xdr:row>0</xdr:row>
      <xdr:rowOff>619125</xdr:rowOff>
    </xdr:to>
    <xdr:pic>
      <xdr:nvPicPr>
        <xdr:cNvPr id="2" name="Picture 1" descr="NJ Department of Community Affairs | May 23, 2019 - Fire Safety and Health  Officials Encourage Residents to Put Safety First Ahead of Memorial Day  Holiday Weeken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44837"/>
          <a:ext cx="914400" cy="574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2286000</xdr:colOff>
      <xdr:row>0</xdr:row>
      <xdr:rowOff>28575</xdr:rowOff>
    </xdr:from>
    <xdr:to>
      <xdr:col>3</xdr:col>
      <xdr:colOff>3200400</xdr:colOff>
      <xdr:row>0</xdr:row>
      <xdr:rowOff>628650</xdr:rowOff>
    </xdr:to>
    <xdr:pic>
      <xdr:nvPicPr>
        <xdr:cNvPr id="2" name="Picture 1" descr="NJ Department of Community Affairs | May 23, 2019 - Fire Safety and Health  Officials Encourage Residents to Put Safety First Ahead of Memorial Day  Holiday Weekend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8575"/>
          <a:ext cx="9144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3249930</xdr:colOff>
      <xdr:row>0</xdr:row>
      <xdr:rowOff>36195</xdr:rowOff>
    </xdr:from>
    <xdr:to>
      <xdr:col>0</xdr:col>
      <xdr:colOff>4164330</xdr:colOff>
      <xdr:row>0</xdr:row>
      <xdr:rowOff>607695</xdr:rowOff>
    </xdr:to>
    <xdr:pic>
      <xdr:nvPicPr>
        <xdr:cNvPr id="2" name="Picture 1" descr="NJ Department of Community Affairs | May 23, 2019 - Fire Safety and Health  Officials Encourage Residents to Put Safety First Ahead of Memorial Day  Holiday Weekend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36195"/>
          <a:ext cx="9144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5831F-3A15-46C6-8EE1-7BAD4DC1B6C1}">
  <sheetPr codeName="Sheet2">
    <tabColor rgb="FF9FE6FF"/>
  </sheetPr>
  <dimension ref="A1:BG574"/>
  <sheetViews>
    <sheetView showGridLines="0" tabSelected="1" zoomScale="90" zoomScaleNormal="90" zoomScaleSheetLayoutView="80" workbookViewId="0">
      <selection activeCell="D9" sqref="D9"/>
    </sheetView>
  </sheetViews>
  <sheetFormatPr defaultRowHeight="14.4" x14ac:dyDescent="0.3"/>
  <cols>
    <col min="1" max="1" width="34.44140625" customWidth="1"/>
    <col min="2" max="2" width="16.109375" customWidth="1"/>
    <col min="3" max="3" width="12" customWidth="1"/>
    <col min="4" max="5" width="12.88671875" customWidth="1"/>
    <col min="6" max="6" width="15.44140625" customWidth="1"/>
    <col min="7" max="7" width="12.88671875" customWidth="1"/>
    <col min="8" max="8" width="13" customWidth="1"/>
    <col min="9" max="9" width="16.77734375" customWidth="1"/>
    <col min="10" max="10" width="13.6640625" customWidth="1"/>
    <col min="11" max="11" width="16.109375" customWidth="1"/>
    <col min="12" max="12" width="15" customWidth="1"/>
    <col min="13" max="13" width="15.6640625" customWidth="1"/>
    <col min="14" max="14" width="13.88671875" customWidth="1"/>
    <col min="15" max="15" width="13.33203125" customWidth="1"/>
    <col min="16" max="16" width="13.6640625" customWidth="1"/>
    <col min="17" max="22" width="13.33203125" customWidth="1"/>
    <col min="23" max="30" width="15.109375" customWidth="1"/>
    <col min="42" max="43" width="9.109375" style="67"/>
    <col min="44" max="44" width="40.88671875" style="67" customWidth="1"/>
    <col min="45" max="49" width="9.109375" style="67"/>
    <col min="50" max="50" width="18.109375" style="67" customWidth="1"/>
    <col min="51" max="59" width="9.109375" style="67"/>
  </cols>
  <sheetData>
    <row r="1" spans="1:59" ht="50.25" customHeight="1" x14ac:dyDescent="0.3">
      <c r="A1" s="83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</row>
    <row r="2" spans="1:59" ht="25.8" x14ac:dyDescent="0.5">
      <c r="A2" s="24" t="str">
        <f>VLOOKUP(B4,$AQ$6:$AR$565,2,FALSE)</f>
        <v>Trenton city, Mercer County</v>
      </c>
      <c r="L2" s="25" t="str">
        <f>VLOOKUP(B4,'Summary By Town'!$A$4:$E$567,5,FALSE)</f>
        <v>Central</v>
      </c>
      <c r="M2" s="25" t="str">
        <f>VLOOKUP(B4,'Summary By Town'!$A$4:$E$567,3,FALSE)</f>
        <v>Mercer</v>
      </c>
      <c r="O2" s="25" t="str">
        <f>VLOOKUP($B4,'Summary By Town'!$A$4:$BJ$567,O$3,FALSE)</f>
        <v>1103</v>
      </c>
      <c r="P2" s="25" t="str">
        <f>VLOOKUP($B4,'Summary By Town'!$A$4:$BJ$567,P$3,FALSE)</f>
        <v>1102</v>
      </c>
      <c r="Q2" s="25" t="str">
        <f>VLOOKUP($B4,'Summary By Town'!$A$4:$BJ$567,Q$3,FALSE)</f>
        <v>1107</v>
      </c>
      <c r="R2" s="25" t="str">
        <f>VLOOKUP($B4,'Summary By Town'!$A$4:$BJ$567,R$3,FALSE)</f>
        <v>--</v>
      </c>
      <c r="S2" s="25" t="str">
        <f>VLOOKUP($B4,'Summary By Town'!$A$4:$BJ$567,S$3,FALSE)</f>
        <v>--</v>
      </c>
      <c r="T2" s="25" t="str">
        <f>VLOOKUP($B4,'Summary By Town'!$A$4:$BJ$567,T$3,FALSE)</f>
        <v>--</v>
      </c>
      <c r="U2" s="25" t="str">
        <f>VLOOKUP($B4,'Summary By Town'!$A$4:$BJ$567,U$3,FALSE)</f>
        <v>--</v>
      </c>
      <c r="V2" s="25" t="str">
        <f>VLOOKUP($B4,'Summary By Town'!$A$4:$BJ$567,V$3,FALSE)</f>
        <v>--</v>
      </c>
      <c r="W2" s="25" t="str">
        <f>VLOOKUP($B4,'Summary By Town'!$A$4:$BJ$567,W$3,FALSE)</f>
        <v>--</v>
      </c>
      <c r="X2" s="25" t="str">
        <f>VLOOKUP($B4,'Summary By Town'!$A$4:$BJ$567,X$3,FALSE)</f>
        <v>--</v>
      </c>
      <c r="Y2" s="25" t="str">
        <f>VLOOKUP($B4,'Summary By Town'!$A$4:$BJ$567,Y$3,FALSE)</f>
        <v>--</v>
      </c>
      <c r="Z2" s="25" t="str">
        <f>VLOOKUP($B4,'Summary By Town'!$A$4:$BJ$567,Z$3,FALSE)</f>
        <v>--</v>
      </c>
      <c r="AA2" s="25" t="str">
        <f>VLOOKUP($B4,'Summary By Town'!$A$4:$BJ$567,AA$3,FALSE)</f>
        <v>--</v>
      </c>
      <c r="AB2" s="25" t="str">
        <f>VLOOKUP($B4,'Summary By Town'!$A$4:$BJ$567,AB$3,FALSE)</f>
        <v>--</v>
      </c>
      <c r="AC2" s="25" t="str">
        <f>VLOOKUP($B4,'Summary By Town'!$A$4:$BJ$567,AC$3,FALSE)</f>
        <v>--</v>
      </c>
      <c r="AD2" s="25" t="str">
        <f>VLOOKUP($B4,'Summary By Town'!$A$4:$BJ$567,AD$3,FALSE)</f>
        <v>--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</row>
    <row r="3" spans="1:59" x14ac:dyDescent="0.3">
      <c r="A3" s="1" t="s">
        <v>1</v>
      </c>
      <c r="O3" s="25">
        <v>47</v>
      </c>
      <c r="P3" s="25">
        <f>O3+1</f>
        <v>48</v>
      </c>
      <c r="Q3" s="25">
        <f t="shared" ref="Q3:AD3" si="0">P3+1</f>
        <v>49</v>
      </c>
      <c r="R3" s="25">
        <f t="shared" si="0"/>
        <v>50</v>
      </c>
      <c r="S3" s="25">
        <f t="shared" si="0"/>
        <v>51</v>
      </c>
      <c r="T3" s="25">
        <f t="shared" si="0"/>
        <v>52</v>
      </c>
      <c r="U3" s="25">
        <f t="shared" si="0"/>
        <v>53</v>
      </c>
      <c r="V3" s="25">
        <f t="shared" si="0"/>
        <v>54</v>
      </c>
      <c r="W3" s="25">
        <f t="shared" si="0"/>
        <v>55</v>
      </c>
      <c r="X3" s="25">
        <f t="shared" si="0"/>
        <v>56</v>
      </c>
      <c r="Y3" s="25">
        <f t="shared" si="0"/>
        <v>57</v>
      </c>
      <c r="Z3" s="25">
        <f t="shared" si="0"/>
        <v>58</v>
      </c>
      <c r="AA3" s="25">
        <f t="shared" si="0"/>
        <v>59</v>
      </c>
      <c r="AB3" s="25">
        <f t="shared" si="0"/>
        <v>60</v>
      </c>
      <c r="AC3" s="25">
        <f t="shared" si="0"/>
        <v>61</v>
      </c>
      <c r="AD3" s="25">
        <f t="shared" si="0"/>
        <v>62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</row>
    <row r="4" spans="1:59" x14ac:dyDescent="0.3">
      <c r="A4" s="74">
        <v>495</v>
      </c>
      <c r="B4" t="str">
        <f>VLOOKUP(A4,$AP$6:$AQ$565,2,FALSE)</f>
        <v>1111</v>
      </c>
      <c r="C4" s="63" t="str">
        <f>VLOOKUP($A$4,$AP$6:$AT$569,5,FALSE)</f>
        <v>Central City</v>
      </c>
      <c r="D4" s="63"/>
      <c r="E4" s="63"/>
      <c r="F4" s="63"/>
      <c r="G4" s="63"/>
      <c r="H4" s="25" t="str">
        <f>VLOOKUP(A4,$AP$6:$AU$569,6,FALSE)</f>
        <v>Central Jersey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</row>
    <row r="5" spans="1:59" ht="15" thickBot="1" x14ac:dyDescent="0.35"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</row>
    <row r="6" spans="1:59" s="18" customFormat="1" ht="21" customHeight="1" x14ac:dyDescent="0.3">
      <c r="A6" s="115" t="str">
        <f>A2</f>
        <v>Trenton city, Mercer County</v>
      </c>
      <c r="B6" s="116"/>
      <c r="C6" s="116"/>
      <c r="D6" s="116"/>
      <c r="E6" s="116"/>
      <c r="F6" s="116"/>
      <c r="G6" s="116"/>
      <c r="H6" s="116"/>
      <c r="I6" s="117"/>
      <c r="J6" s="112" t="s">
        <v>2</v>
      </c>
      <c r="K6" s="113"/>
      <c r="L6" s="113"/>
      <c r="M6" s="113"/>
      <c r="N6" s="114"/>
      <c r="O6" s="71" t="s">
        <v>3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3"/>
      <c r="AP6" s="85">
        <v>1</v>
      </c>
      <c r="AQ6" s="85" t="s">
        <v>4</v>
      </c>
      <c r="AR6" s="85" t="s">
        <v>5</v>
      </c>
      <c r="AS6" s="85" t="s">
        <v>6</v>
      </c>
      <c r="AT6" s="85" t="s">
        <v>7</v>
      </c>
      <c r="AU6" s="85" t="s">
        <v>8</v>
      </c>
      <c r="AV6" s="85"/>
      <c r="AW6" s="85" t="s">
        <v>4</v>
      </c>
      <c r="AX6" s="85" t="s">
        <v>9</v>
      </c>
      <c r="AY6" s="85" t="s">
        <v>6</v>
      </c>
      <c r="AZ6" s="85"/>
      <c r="BA6" s="85"/>
      <c r="BB6" s="86" t="s">
        <v>10</v>
      </c>
      <c r="BC6" s="87" t="str">
        <f>$L$7</f>
        <v>Central Jersey Average</v>
      </c>
      <c r="BD6" s="87" t="s">
        <v>11</v>
      </c>
      <c r="BE6" s="88" t="s">
        <v>12</v>
      </c>
      <c r="BF6" s="87" t="str">
        <f>$K$7</f>
        <v>Central City Average</v>
      </c>
      <c r="BG6" s="89" t="str">
        <f>VLOOKUP($B$4,$AW$6:$AX$569,2,FALSE)</f>
        <v>Trenton</v>
      </c>
    </row>
    <row r="7" spans="1:59" s="18" customFormat="1" ht="30" customHeight="1" x14ac:dyDescent="0.3">
      <c r="A7" s="52"/>
      <c r="B7" s="48" t="s">
        <v>13</v>
      </c>
      <c r="C7" s="48" t="s">
        <v>14</v>
      </c>
      <c r="D7" s="48" t="s">
        <v>5090</v>
      </c>
      <c r="E7" s="48" t="s">
        <v>5087</v>
      </c>
      <c r="F7" s="48" t="s">
        <v>5088</v>
      </c>
      <c r="G7" s="48" t="s">
        <v>5089</v>
      </c>
      <c r="H7" s="48" t="s">
        <v>15</v>
      </c>
      <c r="I7" s="50" t="s">
        <v>1718</v>
      </c>
      <c r="J7" s="49" t="s">
        <v>12</v>
      </c>
      <c r="K7" s="62" t="str">
        <f>VLOOKUP(A4,$AP$6:$AT$569,5,FALSE)&amp;" Average"</f>
        <v>Central City Average</v>
      </c>
      <c r="L7" s="48" t="str">
        <f>H4&amp;" Average"</f>
        <v>Central Jersey Average</v>
      </c>
      <c r="M7" s="48" t="s">
        <v>11</v>
      </c>
      <c r="N7" s="50" t="s">
        <v>10</v>
      </c>
      <c r="O7" s="49" t="str">
        <f>IFERROR(VLOOKUP(O$2,$AW$6:$AX$569,2,FALSE),"--")</f>
        <v>Hamilton Twp</v>
      </c>
      <c r="P7" s="48" t="str">
        <f t="shared" ref="P7:AD7" si="1">IFERROR(VLOOKUP(P$2,$AW$6:$AX$569,2,FALSE),"--")</f>
        <v>Ewing Twp</v>
      </c>
      <c r="Q7" s="48" t="str">
        <f t="shared" si="1"/>
        <v>Lawrence Twp</v>
      </c>
      <c r="R7" s="48" t="str">
        <f t="shared" si="1"/>
        <v>--</v>
      </c>
      <c r="S7" s="48" t="str">
        <f t="shared" si="1"/>
        <v>--</v>
      </c>
      <c r="T7" s="48" t="str">
        <f t="shared" si="1"/>
        <v>--</v>
      </c>
      <c r="U7" s="48" t="str">
        <f t="shared" si="1"/>
        <v>--</v>
      </c>
      <c r="V7" s="48" t="str">
        <f t="shared" si="1"/>
        <v>--</v>
      </c>
      <c r="W7" s="48" t="str">
        <f t="shared" si="1"/>
        <v>--</v>
      </c>
      <c r="X7" s="48" t="str">
        <f t="shared" si="1"/>
        <v>--</v>
      </c>
      <c r="Y7" s="48" t="str">
        <f t="shared" si="1"/>
        <v>--</v>
      </c>
      <c r="Z7" s="48" t="str">
        <f t="shared" si="1"/>
        <v>--</v>
      </c>
      <c r="AA7" s="48" t="str">
        <f t="shared" si="1"/>
        <v>--</v>
      </c>
      <c r="AB7" s="48" t="str">
        <f t="shared" si="1"/>
        <v>--</v>
      </c>
      <c r="AC7" s="48" t="str">
        <f t="shared" si="1"/>
        <v>--</v>
      </c>
      <c r="AD7" s="50" t="str">
        <f t="shared" si="1"/>
        <v>--</v>
      </c>
      <c r="AE7"/>
      <c r="AF7"/>
      <c r="AG7"/>
      <c r="AH7"/>
      <c r="AI7"/>
      <c r="AJ7"/>
      <c r="AK7"/>
      <c r="AL7"/>
      <c r="AM7"/>
      <c r="AN7"/>
      <c r="AP7" s="85">
        <f>AP6+1</f>
        <v>2</v>
      </c>
      <c r="AQ7" s="85" t="s">
        <v>17</v>
      </c>
      <c r="AR7" s="85" t="s">
        <v>18</v>
      </c>
      <c r="AS7" s="85" t="s">
        <v>19</v>
      </c>
      <c r="AT7" s="90" t="s">
        <v>7</v>
      </c>
      <c r="AU7" s="90" t="s">
        <v>20</v>
      </c>
      <c r="AV7" s="85"/>
      <c r="AW7" s="85" t="s">
        <v>17</v>
      </c>
      <c r="AX7" s="85" t="s">
        <v>21</v>
      </c>
      <c r="AY7" s="85" t="s">
        <v>19</v>
      </c>
      <c r="AZ7" s="85"/>
      <c r="BA7" s="91" t="s">
        <v>22</v>
      </c>
      <c r="BB7" s="92">
        <f>N8</f>
        <v>9.9172413793103456</v>
      </c>
      <c r="BC7" s="92">
        <f>L8</f>
        <v>7.7027027027027026</v>
      </c>
      <c r="BD7" s="92">
        <f>M8</f>
        <v>19.555555555555557</v>
      </c>
      <c r="BE7" s="92">
        <f>J8</f>
        <v>6.666666666666667</v>
      </c>
      <c r="BF7" s="92">
        <f>K8</f>
        <v>130.80000000000001</v>
      </c>
      <c r="BG7" s="93">
        <f>I8</f>
        <v>122</v>
      </c>
    </row>
    <row r="8" spans="1:59" s="18" customFormat="1" ht="30" customHeight="1" x14ac:dyDescent="0.3">
      <c r="A8" s="53" t="s">
        <v>22</v>
      </c>
      <c r="B8" s="26">
        <f>VLOOKUP($B$4,'Summary By Town'!$A$4:$AS$567,7,FALSE)</f>
        <v>1</v>
      </c>
      <c r="C8" s="26">
        <f>VLOOKUP($B$4,'Summary By Town'!$A$4:$AS$567,11,FALSE)</f>
        <v>9</v>
      </c>
      <c r="D8" s="26">
        <f>VLOOKUP($B$4,'Summary By Town'!$A$4:$AS$567,15,FALSE)</f>
        <v>0</v>
      </c>
      <c r="E8" s="26">
        <f>VLOOKUP($B$4,'Summary By Town'!$A$4:$AS$567,19,FALSE)</f>
        <v>0</v>
      </c>
      <c r="F8" s="26">
        <f>VLOOKUP($B$4,'Summary By Town'!$A$4:$AS$567,23,FALSE)</f>
        <v>0</v>
      </c>
      <c r="G8" s="26">
        <f>VLOOKUP($B$4,'Summary By Town'!$A$4:$AS$567,27,FALSE)</f>
        <v>88</v>
      </c>
      <c r="H8" s="26">
        <f>VLOOKUP($B$4,'Summary By Town'!$A$4:$AS$567,31,FALSE)</f>
        <v>24</v>
      </c>
      <c r="I8" s="54">
        <f>SUM(B8:H8)</f>
        <v>122</v>
      </c>
      <c r="J8" s="36">
        <f>IFERROR(AVERAGEIF(O8:AD8,"&gt;0",O8:AD8),"--")</f>
        <v>6.666666666666667</v>
      </c>
      <c r="K8" s="37">
        <f>VLOOKUP($C$4,'Summary By Town'!$F$571:$AL$576,30,FALSE)</f>
        <v>130.80000000000001</v>
      </c>
      <c r="L8" s="37">
        <f>VLOOKUP(L$2,'Summary By Town'!$F$578:$AS$580,30,FALSE)</f>
        <v>7.7027027027027026</v>
      </c>
      <c r="M8" s="37">
        <f>IFERROR(AVERAGEIFS('Summary By Town'!$AI$4:$AI$567,'Summary By Town'!$AI$4:$AI$567,"&gt;0",'Summary By Town'!$C$4:$C$567,'PILOT Viewer'!$M$2),"--")</f>
        <v>19.555555555555557</v>
      </c>
      <c r="N8" s="38">
        <f>'Summary By Town'!AI569</f>
        <v>9.9172413793103456</v>
      </c>
      <c r="O8" s="27">
        <f>IFERROR(VLOOKUP(O$2,'Summary By Town'!$A$4:$AS$567,35,FALSE),"--")</f>
        <v>8</v>
      </c>
      <c r="P8" s="26">
        <f>IFERROR(VLOOKUP(P$2,'Summary By Town'!$A$4:$AS$567,35,FALSE),"--")</f>
        <v>7</v>
      </c>
      <c r="Q8" s="26">
        <f>IFERROR(VLOOKUP(Q$2,'Summary By Town'!$A$4:$AS$567,35,FALSE),"--")</f>
        <v>5</v>
      </c>
      <c r="R8" s="26" t="str">
        <f>IFERROR(VLOOKUP(R$2,'Summary By Town'!$A$4:$AS$567,35,FALSE),"--")</f>
        <v>--</v>
      </c>
      <c r="S8" s="26" t="str">
        <f>IFERROR(VLOOKUP(S$2,'Summary By Town'!$A$4:$AS$567,35,FALSE),"--")</f>
        <v>--</v>
      </c>
      <c r="T8" s="26" t="str">
        <f>IFERROR(VLOOKUP(T$2,'Summary By Town'!$A$4:$AS$567,35,FALSE),"--")</f>
        <v>--</v>
      </c>
      <c r="U8" s="26" t="str">
        <f>IFERROR(VLOOKUP(U$2,'Summary By Town'!$A$4:$AS$567,35,FALSE),"--")</f>
        <v>--</v>
      </c>
      <c r="V8" s="26" t="str">
        <f>IFERROR(VLOOKUP(V$2,'Summary By Town'!$A$4:$AS$567,35,FALSE),"--")</f>
        <v>--</v>
      </c>
      <c r="W8" s="26" t="str">
        <f>IFERROR(VLOOKUP(W$2,'Summary By Town'!$A$4:$AS$567,35,FALSE),"--")</f>
        <v>--</v>
      </c>
      <c r="X8" s="26" t="str">
        <f>IFERROR(VLOOKUP(X$2,'Summary By Town'!$A$4:$AS$567,35,FALSE),"--")</f>
        <v>--</v>
      </c>
      <c r="Y8" s="26" t="str">
        <f>IFERROR(VLOOKUP(Y$2,'Summary By Town'!$A$4:$AS$567,35,FALSE),"--")</f>
        <v>--</v>
      </c>
      <c r="Z8" s="26" t="str">
        <f>IFERROR(VLOOKUP(Z$2,'Summary By Town'!$A$4:$AS$567,35,FALSE),"--")</f>
        <v>--</v>
      </c>
      <c r="AA8" s="26" t="str">
        <f>IFERROR(VLOOKUP(AA$2,'Summary By Town'!$A$4:$AS$567,35,FALSE),"--")</f>
        <v>--</v>
      </c>
      <c r="AB8" s="26" t="str">
        <f>IFERROR(VLOOKUP(AB$2,'Summary By Town'!$A$4:$AS$567,35,FALSE),"--")</f>
        <v>--</v>
      </c>
      <c r="AC8" s="26" t="str">
        <f>IFERROR(VLOOKUP(AC$2,'Summary By Town'!$A$4:$AS$567,35,FALSE),"--")</f>
        <v>--</v>
      </c>
      <c r="AD8" s="31" t="str">
        <f>IFERROR(VLOOKUP(AD$2,'Summary By Town'!$A$4:$AS$567,35,FALSE),"--")</f>
        <v>--</v>
      </c>
      <c r="AP8" s="85">
        <f t="shared" ref="AP8:AP71" si="2">AP7+1</f>
        <v>3</v>
      </c>
      <c r="AQ8" s="85" t="s">
        <v>23</v>
      </c>
      <c r="AR8" s="85" t="s">
        <v>24</v>
      </c>
      <c r="AS8" s="85" t="s">
        <v>25</v>
      </c>
      <c r="AT8" s="90" t="s">
        <v>26</v>
      </c>
      <c r="AU8" s="90" t="s">
        <v>8</v>
      </c>
      <c r="AV8" s="85"/>
      <c r="AW8" s="85" t="s">
        <v>23</v>
      </c>
      <c r="AX8" s="85" t="s">
        <v>27</v>
      </c>
      <c r="AY8" s="85" t="s">
        <v>25</v>
      </c>
      <c r="AZ8" s="85"/>
      <c r="BA8" s="85"/>
      <c r="BB8" s="86" t="s">
        <v>10</v>
      </c>
      <c r="BC8" s="87" t="str">
        <f>$L$7</f>
        <v>Central Jersey Average</v>
      </c>
      <c r="BD8" s="87" t="s">
        <v>11</v>
      </c>
      <c r="BE8" s="88" t="s">
        <v>12</v>
      </c>
      <c r="BF8" s="87" t="str">
        <f>$K$7</f>
        <v>Central City Average</v>
      </c>
      <c r="BG8" s="89" t="str">
        <f>VLOOKUP($B$4,$AW$6:$AX$569,2,FALSE)</f>
        <v>Trenton</v>
      </c>
    </row>
    <row r="9" spans="1:59" s="18" customFormat="1" ht="30" customHeight="1" x14ac:dyDescent="0.3">
      <c r="A9" s="55" t="s">
        <v>28</v>
      </c>
      <c r="B9" s="26">
        <f>VLOOKUP($B$4,'Summary By Town'!$A$4:$AS$567,8,FALSE)</f>
        <v>33000</v>
      </c>
      <c r="C9" s="26">
        <f>VLOOKUP($B$4,'Summary By Town'!$A$4:$AS$567,12,FALSE)</f>
        <v>3038143.86</v>
      </c>
      <c r="D9" s="26">
        <f>VLOOKUP($B$4,'Summary By Town'!$A$4:$AS$567,16,FALSE)</f>
        <v>0</v>
      </c>
      <c r="E9" s="26">
        <f>VLOOKUP($B$4,'Summary By Town'!$A$4:$AS$567,20,FALSE)</f>
        <v>0</v>
      </c>
      <c r="F9" s="26">
        <f>VLOOKUP($B$4,'Summary By Town'!$A$4:$AS$567,24,FALSE)</f>
        <v>0</v>
      </c>
      <c r="G9" s="26">
        <f>VLOOKUP($B$4,'Summary By Town'!$A$4:$AS$567,28,FALSE)</f>
        <v>2029513.2</v>
      </c>
      <c r="H9" s="26">
        <f>VLOOKUP($B$4,'Summary By Town'!$A$4:$AS$567,32,FALSE)</f>
        <v>53000</v>
      </c>
      <c r="I9" s="54">
        <f>SUM(B9:H9)</f>
        <v>5153657.0599999996</v>
      </c>
      <c r="J9" s="64">
        <f>IFERROR(AVERAGEIF(O9:AD9,"&gt;0",O9:AD9),"--")</f>
        <v>1560810.5633333332</v>
      </c>
      <c r="K9" s="39">
        <f>VLOOKUP($C$4,'Summary By Town'!$F$571:$AL$576,31,FALSE)</f>
        <v>17122180.641911112</v>
      </c>
      <c r="L9" s="39">
        <f>VLOOKUP(L$2,'Summary By Town'!$F$578:$AS$580,31,FALSE)</f>
        <v>2301103.7433432834</v>
      </c>
      <c r="M9" s="39">
        <f>IFERROR(AVERAGEIFS('Summary By Town'!$AJ$4:$AJ$567,'Summary By Town'!$AI$4:$AI$567,"&gt;0",'Summary By Town'!$C$4:$C$567,'PILOT Viewer'!$M$2),"--")</f>
        <v>3441472.53</v>
      </c>
      <c r="N9" s="40">
        <f>'Summary By Town'!AJ569</f>
        <v>2187573.1428385177</v>
      </c>
      <c r="O9" s="27">
        <f>IFERROR(VLOOKUP(O$2,'Summary By Town'!$A$4:$AS$567,36,FALSE),"--")</f>
        <v>2798671.07</v>
      </c>
      <c r="P9" s="26">
        <f>IFERROR(VLOOKUP(P$2,'Summary By Town'!$A$4:$AS$567,36,FALSE),"--")</f>
        <v>1089797.18</v>
      </c>
      <c r="Q9" s="26">
        <f>IFERROR(VLOOKUP(Q$2,'Summary By Town'!$A$4:$AS$567,36,FALSE),"--")</f>
        <v>793963.44</v>
      </c>
      <c r="R9" s="26" t="str">
        <f>IFERROR(VLOOKUP(R$2,'Summary By Town'!$A$4:$AS$567,36,FALSE),"--")</f>
        <v>--</v>
      </c>
      <c r="S9" s="26" t="str">
        <f>IFERROR(VLOOKUP(S$2,'Summary By Town'!$A$4:$AS$567,36,FALSE),"--")</f>
        <v>--</v>
      </c>
      <c r="T9" s="26" t="str">
        <f>IFERROR(VLOOKUP(T$2,'Summary By Town'!$A$4:$AS$567,36,FALSE),"--")</f>
        <v>--</v>
      </c>
      <c r="U9" s="26" t="str">
        <f>IFERROR(VLOOKUP(U$2,'Summary By Town'!$A$4:$AS$567,36,FALSE),"--")</f>
        <v>--</v>
      </c>
      <c r="V9" s="26" t="str">
        <f>IFERROR(VLOOKUP(V$2,'Summary By Town'!$A$4:$AS$567,36,FALSE),"--")</f>
        <v>--</v>
      </c>
      <c r="W9" s="26" t="str">
        <f>IFERROR(VLOOKUP(W$2,'Summary By Town'!$A$4:$AS$567,36,FALSE),"--")</f>
        <v>--</v>
      </c>
      <c r="X9" s="26" t="str">
        <f>IFERROR(VLOOKUP(X$2,'Summary By Town'!$A$4:$AS$567,36,FALSE),"--")</f>
        <v>--</v>
      </c>
      <c r="Y9" s="26" t="str">
        <f>IFERROR(VLOOKUP(Y$2,'Summary By Town'!$A$4:$AS$567,36,FALSE),"--")</f>
        <v>--</v>
      </c>
      <c r="Z9" s="26" t="str">
        <f>IFERROR(VLOOKUP(Z$2,'Summary By Town'!$A$4:$AS$567,36,FALSE),"--")</f>
        <v>--</v>
      </c>
      <c r="AA9" s="26" t="str">
        <f>IFERROR(VLOOKUP(AA$2,'Summary By Town'!$A$4:$AS$567,36,FALSE),"--")</f>
        <v>--</v>
      </c>
      <c r="AB9" s="26" t="str">
        <f>IFERROR(VLOOKUP(AB$2,'Summary By Town'!$A$4:$AS$567,36,FALSE),"--")</f>
        <v>--</v>
      </c>
      <c r="AC9" s="26" t="str">
        <f>IFERROR(VLOOKUP(AC$2,'Summary By Town'!$A$4:$AS$567,36,FALSE),"--")</f>
        <v>--</v>
      </c>
      <c r="AD9" s="31" t="str">
        <f>IFERROR(VLOOKUP(AD$2,'Summary By Town'!$A$4:$AS$567,36,FALSE),"--")</f>
        <v>--</v>
      </c>
      <c r="AP9" s="85">
        <f t="shared" si="2"/>
        <v>4</v>
      </c>
      <c r="AQ9" s="85" t="s">
        <v>29</v>
      </c>
      <c r="AR9" s="85" t="s">
        <v>30</v>
      </c>
      <c r="AS9" s="85" t="s">
        <v>31</v>
      </c>
      <c r="AT9" s="90" t="s">
        <v>26</v>
      </c>
      <c r="AU9" s="85" t="s">
        <v>32</v>
      </c>
      <c r="AV9" s="85"/>
      <c r="AW9" s="85" t="s">
        <v>29</v>
      </c>
      <c r="AX9" s="85" t="s">
        <v>33</v>
      </c>
      <c r="AY9" s="85" t="s">
        <v>31</v>
      </c>
      <c r="AZ9" s="85"/>
      <c r="BA9" s="94" t="s">
        <v>34</v>
      </c>
      <c r="BB9" s="95">
        <f>N12</f>
        <v>3.3810107571215803E-2</v>
      </c>
      <c r="BC9" s="95">
        <f>L12</f>
        <v>2.7253893095966701E-2</v>
      </c>
      <c r="BD9" s="95">
        <f>M12</f>
        <v>2.5566610936393456E-2</v>
      </c>
      <c r="BE9" s="95">
        <f>J12</f>
        <v>1.966580657032874E-2</v>
      </c>
      <c r="BF9" s="95">
        <f>K12</f>
        <v>5.3696279297266794E-2</v>
      </c>
      <c r="BG9" s="95">
        <f>I12</f>
        <v>8.0904835173717937E-2</v>
      </c>
    </row>
    <row r="10" spans="1:59" s="18" customFormat="1" ht="30" customHeight="1" x14ac:dyDescent="0.3">
      <c r="A10" s="55" t="s">
        <v>35</v>
      </c>
      <c r="B10" s="26">
        <f>VLOOKUP($B$4,'Summary By Town'!$A$4:$AS$567,9,FALSE)</f>
        <v>12492500</v>
      </c>
      <c r="C10" s="26">
        <f>VLOOKUP($B$4,'Summary By Town'!$A$4:$AS$567,13,FALSE)</f>
        <v>164764600</v>
      </c>
      <c r="D10" s="26">
        <f>VLOOKUP($B$4,'Summary By Town'!$A$4:$AS$567,17,FALSE)</f>
        <v>0</v>
      </c>
      <c r="E10" s="26">
        <f>VLOOKUP($B$4,'Summary By Town'!$A$4:$AS$567,21,FALSE)</f>
        <v>0</v>
      </c>
      <c r="F10" s="26">
        <f>VLOOKUP($B$4,'Summary By Town'!$A$4:$AS$567,25,FALSE)</f>
        <v>0</v>
      </c>
      <c r="G10" s="26">
        <f>VLOOKUP($B$4,'Summary By Town'!$A$4:$AS$567,29,FALSE)</f>
        <v>210982800</v>
      </c>
      <c r="H10" s="26">
        <f>VLOOKUP($B$4,'Summary By Town'!$A$4:$AS$567,33,FALSE)</f>
        <v>19721000</v>
      </c>
      <c r="I10" s="54">
        <f>SUM(B10:H10)</f>
        <v>407960900</v>
      </c>
      <c r="J10" s="64">
        <f t="shared" ref="J10:J13" si="3">IFERROR(AVERAGEIF(O10:AD10,"&gt;0",O10:AD10),"--")</f>
        <v>139384966.66666666</v>
      </c>
      <c r="K10" s="39">
        <f>VLOOKUP($C$4,'Summary By Town'!$F$571:$AL$576,32,FALSE)</f>
        <v>1266747180</v>
      </c>
      <c r="L10" s="39">
        <f>VLOOKUP(L$2,'Summary By Town'!$F$578:$AS$580,32,FALSE)</f>
        <v>105455562.37901409</v>
      </c>
      <c r="M10" s="39">
        <f>IFERROR(AVERAGEIFS('Summary By Town'!$AK$4:$AK$567,'Summary By Town'!$AI$4:$AI$567,"&gt;0",'Summary By Town'!$C$4:$C$567,'PILOT Viewer'!$M$2),"--")</f>
        <v>133248618.41000001</v>
      </c>
      <c r="N10" s="40">
        <f>'Summary By Town'!AK569</f>
        <v>152073454.25928056</v>
      </c>
      <c r="O10" s="27">
        <f>IFERROR(VLOOKUP(O$2,'Summary By Town'!$A$4:$AS$567,37,FALSE),"--")</f>
        <v>222028400</v>
      </c>
      <c r="P10" s="26">
        <f>IFERROR(VLOOKUP(P$2,'Summary By Town'!$A$4:$AS$567,37,FALSE),"--")</f>
        <v>147289500</v>
      </c>
      <c r="Q10" s="26">
        <f>IFERROR(VLOOKUP(Q$2,'Summary By Town'!$A$4:$AS$567,37,FALSE),"--")</f>
        <v>48837000</v>
      </c>
      <c r="R10" s="26" t="str">
        <f>IFERROR(VLOOKUP(R$2,'Summary By Town'!$A$4:$AS$567,37,FALSE),"--")</f>
        <v>--</v>
      </c>
      <c r="S10" s="26" t="str">
        <f>IFERROR(VLOOKUP(S$2,'Summary By Town'!$A$4:$AS$567,37,FALSE),"--")</f>
        <v>--</v>
      </c>
      <c r="T10" s="26" t="str">
        <f>IFERROR(VLOOKUP(T$2,'Summary By Town'!$A$4:$AS$567,37,FALSE),"--")</f>
        <v>--</v>
      </c>
      <c r="U10" s="26" t="str">
        <f>IFERROR(VLOOKUP(U$2,'Summary By Town'!$A$4:$AS$567,37,FALSE),"--")</f>
        <v>--</v>
      </c>
      <c r="V10" s="26" t="str">
        <f>IFERROR(VLOOKUP(V$2,'Summary By Town'!$A$4:$AS$567,37,FALSE),"--")</f>
        <v>--</v>
      </c>
      <c r="W10" s="26" t="str">
        <f>IFERROR(VLOOKUP(W$2,'Summary By Town'!$A$4:$AS$567,37,FALSE),"--")</f>
        <v>--</v>
      </c>
      <c r="X10" s="26" t="str">
        <f>IFERROR(VLOOKUP(X$2,'Summary By Town'!$A$4:$AS$567,37,FALSE),"--")</f>
        <v>--</v>
      </c>
      <c r="Y10" s="26" t="str">
        <f>IFERROR(VLOOKUP(Y$2,'Summary By Town'!$A$4:$AS$567,37,FALSE),"--")</f>
        <v>--</v>
      </c>
      <c r="Z10" s="26" t="str">
        <f>IFERROR(VLOOKUP(Z$2,'Summary By Town'!$A$4:$AS$567,37,FALSE),"--")</f>
        <v>--</v>
      </c>
      <c r="AA10" s="26" t="str">
        <f>IFERROR(VLOOKUP(AA$2,'Summary By Town'!$A$4:$AS$567,37,FALSE),"--")</f>
        <v>--</v>
      </c>
      <c r="AB10" s="26" t="str">
        <f>IFERROR(VLOOKUP(AB$2,'Summary By Town'!$A$4:$AS$567,37,FALSE),"--")</f>
        <v>--</v>
      </c>
      <c r="AC10" s="26" t="str">
        <f>IFERROR(VLOOKUP(AC$2,'Summary By Town'!$A$4:$AS$567,37,FALSE),"--")</f>
        <v>--</v>
      </c>
      <c r="AD10" s="31" t="str">
        <f>IFERROR(VLOOKUP(AD$2,'Summary By Town'!$A$4:$AS$567,37,FALSE),"--")</f>
        <v>--</v>
      </c>
      <c r="AP10" s="85">
        <f t="shared" si="2"/>
        <v>5</v>
      </c>
      <c r="AQ10" s="85" t="s">
        <v>36</v>
      </c>
      <c r="AR10" s="85" t="s">
        <v>37</v>
      </c>
      <c r="AS10" s="85" t="s">
        <v>38</v>
      </c>
      <c r="AT10" s="90" t="s">
        <v>7</v>
      </c>
      <c r="AU10" s="85" t="s">
        <v>32</v>
      </c>
      <c r="AV10" s="85"/>
      <c r="AW10" s="85" t="s">
        <v>36</v>
      </c>
      <c r="AX10" s="85" t="s">
        <v>39</v>
      </c>
      <c r="AY10" s="85" t="s">
        <v>38</v>
      </c>
      <c r="AZ10" s="85"/>
      <c r="BA10" s="85"/>
      <c r="BB10" s="85"/>
      <c r="BC10" s="85"/>
      <c r="BD10" s="85"/>
      <c r="BE10" s="85"/>
      <c r="BF10" s="85"/>
      <c r="BG10" s="85"/>
    </row>
    <row r="11" spans="1:59" s="18" customFormat="1" ht="30" customHeight="1" x14ac:dyDescent="0.3">
      <c r="A11" s="55" t="s">
        <v>40</v>
      </c>
      <c r="B11" s="26">
        <f>VLOOKUP($B$4,'Summary By Town'!$A$4:$AS$567,10,FALSE)</f>
        <v>735725.11263926409</v>
      </c>
      <c r="C11" s="26">
        <f>VLOOKUP($B$4,'Summary By Town'!$A$4:$AS$567,14,FALSE)</f>
        <v>9703538.4345778096</v>
      </c>
      <c r="D11" s="26">
        <f>VLOOKUP($B$4,'Summary By Town'!$A$4:$AS$567,18,FALSE)</f>
        <v>0</v>
      </c>
      <c r="E11" s="26">
        <f>VLOOKUP($B$4,'Summary By Town'!$A$4:$AS$567,22,FALSE)</f>
        <v>0</v>
      </c>
      <c r="F11" s="26">
        <f>VLOOKUP($B$4,'Summary By Town'!$A$4:$AS$567,26,FALSE)</f>
        <v>0</v>
      </c>
      <c r="G11" s="26">
        <f>VLOOKUP($B$4,'Summary By Town'!$A$4:$AS$567,30,FALSE)</f>
        <v>12425482.833295763</v>
      </c>
      <c r="H11" s="26">
        <f>VLOOKUP($B$4,'Summary By Town'!$A$4:$AS$567,34,FALSE)</f>
        <v>1161435.657102976</v>
      </c>
      <c r="I11" s="54">
        <f>SUM(B11:H11)</f>
        <v>24026182.03761581</v>
      </c>
      <c r="J11" s="64">
        <f>IFERROR(AVERAGEIF(O11:AD11,"&gt;0",O11:AD11),"--")</f>
        <v>5247924.893779655</v>
      </c>
      <c r="K11" s="39">
        <f>VLOOKUP($C$4,'Summary By Town'!$F$571:$AL$576,33,FALSE)</f>
        <v>33278746.485826619</v>
      </c>
      <c r="L11" s="39">
        <f>VLOOKUP(L$2,'Summary By Town'!$F$578:$AS$580,33,FALSE)</f>
        <v>3343928.5082204305</v>
      </c>
      <c r="M11" s="39">
        <f>IFERROR(AVERAGEIFS('Summary By Town'!$AL$4:$AL$567,'Summary By Town'!$AI$4:$AI$567,"&gt;0",'Summary By Town'!$C$4:$C$567,'PILOT Viewer'!$M$2),"--")</f>
        <v>5768790.0062922174</v>
      </c>
      <c r="N11" s="40">
        <f>'Summary By Town'!AL569</f>
        <v>4299849.7317174636</v>
      </c>
      <c r="O11" s="27">
        <f>IFERROR(VLOOKUP(O$2,'Summary By Town'!$A$4:$AS$567,38,FALSE),"--")</f>
        <v>8232294.465122438</v>
      </c>
      <c r="P11" s="26">
        <f>IFERROR(VLOOKUP(P$2,'Summary By Town'!$A$4:$AS$567,38,FALSE),"--")</f>
        <v>5966198.1797725642</v>
      </c>
      <c r="Q11" s="26">
        <f>IFERROR(VLOOKUP(Q$2,'Summary By Town'!$A$4:$AS$567,38,FALSE),"--")</f>
        <v>1545282.0364439613</v>
      </c>
      <c r="R11" s="26" t="str">
        <f>IFERROR(VLOOKUP(R$2,'Summary By Town'!$A$4:$AS$567,38,FALSE),"--")</f>
        <v>--</v>
      </c>
      <c r="S11" s="26" t="str">
        <f>IFERROR(VLOOKUP(S$2,'Summary By Town'!$A$4:$AS$567,38,FALSE),"--")</f>
        <v>--</v>
      </c>
      <c r="T11" s="26" t="str">
        <f>IFERROR(VLOOKUP(T$2,'Summary By Town'!$A$4:$AS$567,38,FALSE),"--")</f>
        <v>--</v>
      </c>
      <c r="U11" s="26" t="str">
        <f>IFERROR(VLOOKUP(U$2,'Summary By Town'!$A$4:$AS$567,38,FALSE),"--")</f>
        <v>--</v>
      </c>
      <c r="V11" s="26" t="str">
        <f>IFERROR(VLOOKUP(V$2,'Summary By Town'!$A$4:$AS$567,38,FALSE),"--")</f>
        <v>--</v>
      </c>
      <c r="W11" s="26" t="str">
        <f>IFERROR(VLOOKUP(W$2,'Summary By Town'!$A$4:$AS$567,38,FALSE),"--")</f>
        <v>--</v>
      </c>
      <c r="X11" s="26" t="str">
        <f>IFERROR(VLOOKUP(X$2,'Summary By Town'!$A$4:$AS$567,38,FALSE),"--")</f>
        <v>--</v>
      </c>
      <c r="Y11" s="26" t="str">
        <f>IFERROR(VLOOKUP(Y$2,'Summary By Town'!$A$4:$AS$567,38,FALSE),"--")</f>
        <v>--</v>
      </c>
      <c r="Z11" s="26" t="str">
        <f>IFERROR(VLOOKUP(Z$2,'Summary By Town'!$A$4:$AS$567,38,FALSE),"--")</f>
        <v>--</v>
      </c>
      <c r="AA11" s="26" t="str">
        <f>IFERROR(VLOOKUP(AA$2,'Summary By Town'!$A$4:$AS$567,38,FALSE),"--")</f>
        <v>--</v>
      </c>
      <c r="AB11" s="26" t="str">
        <f>IFERROR(VLOOKUP(AB$2,'Summary By Town'!$A$4:$AS$567,38,FALSE),"--")</f>
        <v>--</v>
      </c>
      <c r="AC11" s="26" t="str">
        <f>IFERROR(VLOOKUP(AC$2,'Summary By Town'!$A$4:$AS$567,38,FALSE),"--")</f>
        <v>--</v>
      </c>
      <c r="AD11" s="31" t="str">
        <f>IFERROR(VLOOKUP(AD$2,'Summary By Town'!$A$4:$AS$567,38,FALSE),"--")</f>
        <v>--</v>
      </c>
      <c r="AP11" s="85">
        <f t="shared" si="2"/>
        <v>6</v>
      </c>
      <c r="AQ11" s="85" t="s">
        <v>41</v>
      </c>
      <c r="AR11" s="85" t="s">
        <v>42</v>
      </c>
      <c r="AS11" s="85" t="s">
        <v>6</v>
      </c>
      <c r="AT11" s="90" t="s">
        <v>7</v>
      </c>
      <c r="AU11" s="90" t="s">
        <v>8</v>
      </c>
      <c r="AV11" s="85"/>
      <c r="AW11" s="85" t="s">
        <v>41</v>
      </c>
      <c r="AX11" s="85" t="s">
        <v>43</v>
      </c>
      <c r="AY11" s="85" t="s">
        <v>6</v>
      </c>
      <c r="AZ11" s="85"/>
      <c r="BA11" s="85"/>
      <c r="BB11" s="86" t="s">
        <v>10</v>
      </c>
      <c r="BC11" s="87" t="str">
        <f>$L$7</f>
        <v>Central Jersey Average</v>
      </c>
      <c r="BD11" s="87" t="s">
        <v>11</v>
      </c>
      <c r="BE11" s="88" t="s">
        <v>12</v>
      </c>
      <c r="BF11" s="87" t="str">
        <f>$K$7</f>
        <v>Central City Average</v>
      </c>
      <c r="BG11" s="89" t="str">
        <f>VLOOKUP($B$4,$AW$6:$AX$569,2,FALSE)</f>
        <v>Trenton</v>
      </c>
    </row>
    <row r="12" spans="1:59" s="18" customFormat="1" ht="30" customHeight="1" x14ac:dyDescent="0.3">
      <c r="A12" s="55" t="s">
        <v>34</v>
      </c>
      <c r="B12" s="29">
        <f>B10/VLOOKUP($B$4,'Summary By Town'!$A$4:$AS$567,39,FALSE)</f>
        <v>2.4774522592916903E-3</v>
      </c>
      <c r="C12" s="29">
        <f>C10/VLOOKUP($B$4,'Summary By Town'!$A$4:$AS$567,39,FALSE)</f>
        <v>3.267531963348342E-2</v>
      </c>
      <c r="D12" s="26">
        <f>VLOOKUP($B$4,'Summary By Town'!$A$4:$AS$567,19,FALSE)</f>
        <v>0</v>
      </c>
      <c r="E12" s="26">
        <f>VLOOKUP($B$4,'Summary By Town'!$A$4:$AS$567,23,FALSE)</f>
        <v>0</v>
      </c>
      <c r="F12" s="26">
        <f>VLOOKUP($B$4,'Summary By Town'!$A$4:$AS$567,27,FALSE)</f>
        <v>88</v>
      </c>
      <c r="G12" s="26">
        <f>VLOOKUP($B$4,'Summary By Town'!$A$4:$AS$567,31,FALSE)</f>
        <v>24</v>
      </c>
      <c r="H12" s="26">
        <f>VLOOKUP($B$4,'Summary By Town'!$A$4:$AS$567,35,FALSE)</f>
        <v>122</v>
      </c>
      <c r="I12" s="30">
        <f>I10/VLOOKUP($B$4,'Summary By Town'!$A$4:$AS$567,39,FALSE)</f>
        <v>8.0904835173717937E-2</v>
      </c>
      <c r="J12" s="65">
        <f t="shared" si="3"/>
        <v>1.966580657032874E-2</v>
      </c>
      <c r="K12" s="41">
        <f>VLOOKUP($C$4,'Summary By Town'!$F$571:$AS$576,38,FALSE)</f>
        <v>5.3696279297266794E-2</v>
      </c>
      <c r="L12" s="41">
        <f>VLOOKUP(L$2,'Summary By Town'!$F$578:$AS$580,38,FALSE)</f>
        <v>2.7253893095966701E-2</v>
      </c>
      <c r="M12" s="41">
        <f>IFERROR(AVERAGEIFS('Summary By Town'!$AQ$4:$AQ$567,'Summary By Town'!$AI$4:$AI$567,"&gt;0",'Summary By Town'!$C$4:$C$567,'PILOT Viewer'!$M$2),"--")</f>
        <v>2.5566610936393456E-2</v>
      </c>
      <c r="N12" s="42">
        <f>'Summary By Town'!AQ569</f>
        <v>3.3810107571215803E-2</v>
      </c>
      <c r="O12" s="46">
        <f>IFERROR(O10/VLOOKUP(O2,'Summary By Town'!$A$4:$AS$567,39,FALSE),"--")</f>
        <v>2.2190796803818563E-2</v>
      </c>
      <c r="P12" s="47">
        <f>IFERROR(P10/VLOOKUP(P2,'Summary By Town'!$A$4:$AS$567,39,FALSE),"--")</f>
        <v>2.8042080909268807E-2</v>
      </c>
      <c r="Q12" s="47">
        <f>IFERROR(Q10/VLOOKUP(Q2,'Summary By Town'!$A$4:$AS$567,39,FALSE),"--")</f>
        <v>8.764541997898858E-3</v>
      </c>
      <c r="R12" s="47" t="str">
        <f>IFERROR(R10/VLOOKUP(R2,'Summary By Town'!$A$4:$AS$567,39,FALSE),"--")</f>
        <v>--</v>
      </c>
      <c r="S12" s="47" t="str">
        <f>IFERROR(S10/VLOOKUP(S2,'Summary By Town'!$A$4:$AS$567,39,FALSE),"--")</f>
        <v>--</v>
      </c>
      <c r="T12" s="28" t="str">
        <f>IFERROR(T10/VLOOKUP(T2,'Summary By Town'!$A$4:$AS$567,39,FALSE),"--")</f>
        <v>--</v>
      </c>
      <c r="U12" s="28" t="str">
        <f>IFERROR(U10/VLOOKUP(U2,'Summary By Town'!$A$4:$AS$567,39,FALSE),"--")</f>
        <v>--</v>
      </c>
      <c r="V12" s="28" t="str">
        <f>IFERROR(V10/VLOOKUP(V2,'Summary By Town'!$A$4:$AS$567,39,FALSE),"--")</f>
        <v>--</v>
      </c>
      <c r="W12" s="28" t="str">
        <f>IFERROR(W10/VLOOKUP(W2,'Summary By Town'!$A$4:$AS$567,39,FALSE),"--")</f>
        <v>--</v>
      </c>
      <c r="X12" s="28" t="str">
        <f>IFERROR(X10/VLOOKUP(X2,'Summary By Town'!$A$4:$AS$567,39,FALSE),"--")</f>
        <v>--</v>
      </c>
      <c r="Y12" s="28" t="str">
        <f>IFERROR(Y10/VLOOKUP(Y2,'Summary By Town'!$A$4:$AS$567,39,FALSE),"--")</f>
        <v>--</v>
      </c>
      <c r="Z12" s="28" t="str">
        <f>IFERROR(Z10/VLOOKUP(Z2,'Summary By Town'!$A$4:$AS$567,39,FALSE),"--")</f>
        <v>--</v>
      </c>
      <c r="AA12" s="28" t="str">
        <f>IFERROR(AA10/VLOOKUP(AA2,'Summary By Town'!$A$4:$AS$567,39,FALSE),"--")</f>
        <v>--</v>
      </c>
      <c r="AB12" s="28" t="str">
        <f>IFERROR(AB10/VLOOKUP(AB2,'Summary By Town'!$A$4:$AS$567,39,FALSE),"--")</f>
        <v>--</v>
      </c>
      <c r="AC12" s="28" t="str">
        <f>IFERROR(AC10/VLOOKUP(AC2,'Summary By Town'!$A$4:$AS$567,39,FALSE),"--")</f>
        <v>--</v>
      </c>
      <c r="AD12" s="30" t="str">
        <f>IFERROR(AD10/VLOOKUP(AD2,'Summary By Town'!$A$4:$AS$567,39,FALSE),"--")</f>
        <v>--</v>
      </c>
      <c r="AP12" s="85">
        <f t="shared" si="2"/>
        <v>7</v>
      </c>
      <c r="AQ12" s="85" t="s">
        <v>44</v>
      </c>
      <c r="AR12" s="85" t="s">
        <v>45</v>
      </c>
      <c r="AS12" s="85" t="s">
        <v>6</v>
      </c>
      <c r="AT12" s="90" t="s">
        <v>46</v>
      </c>
      <c r="AU12" s="90" t="s">
        <v>8</v>
      </c>
      <c r="AV12" s="85"/>
      <c r="AW12" s="85" t="s">
        <v>44</v>
      </c>
      <c r="AX12" s="85" t="s">
        <v>47</v>
      </c>
      <c r="AY12" s="85" t="s">
        <v>6</v>
      </c>
      <c r="AZ12" s="85"/>
      <c r="BA12" s="94" t="str">
        <f>A14</f>
        <v>Municipal Subsidy % of 2025 Budget Appropriation</v>
      </c>
      <c r="BB12" s="96">
        <f>N14</f>
        <v>1.6627751557987423E-2</v>
      </c>
      <c r="BC12" s="96">
        <f>L14</f>
        <v>1.121448151030381E-2</v>
      </c>
      <c r="BD12" s="96">
        <f>M14</f>
        <v>7.5880982602281166E-3</v>
      </c>
      <c r="BE12" s="96">
        <f>J14</f>
        <v>1.1940731944351237E-2</v>
      </c>
      <c r="BF12" s="96">
        <f>K14</f>
        <v>2.3095356799544203E-2</v>
      </c>
      <c r="BG12" s="96">
        <f>I14</f>
        <v>4.3215389043832826E-2</v>
      </c>
    </row>
    <row r="13" spans="1:59" s="18" customFormat="1" ht="30" customHeight="1" x14ac:dyDescent="0.3">
      <c r="A13" s="55" t="s">
        <v>48</v>
      </c>
      <c r="B13" s="106"/>
      <c r="C13" s="107"/>
      <c r="D13" s="107"/>
      <c r="E13" s="107"/>
      <c r="F13" s="107"/>
      <c r="G13" s="107"/>
      <c r="H13" s="108"/>
      <c r="I13" s="54">
        <f>VLOOKUP($B$4,'Summary By Town'!$A$4:$AS$567,42,FALSE)</f>
        <v>12054925.410739182</v>
      </c>
      <c r="J13" s="64">
        <f t="shared" si="3"/>
        <v>1145826.107651406</v>
      </c>
      <c r="K13" s="39">
        <f>VLOOKUP($C$4,'Summary By Town'!$F$571:$AS$576,37,FALSE)</f>
        <v>8672981.8392090444</v>
      </c>
      <c r="L13" s="39">
        <f>VLOOKUP(L$2,'Summary By Town'!$F$578:$AS$580,37,FALSE)</f>
        <v>640605.8296429516</v>
      </c>
      <c r="M13" s="39">
        <f>IFERROR(AVERAGEIFS('Summary By Town'!$AP$4:$AP$567,'Summary By Town'!$AI$4:$AI$567,"&gt;0",'Summary By Town'!$C$4:$C$567,'PILOT Viewer'!$M$2),"--")</f>
        <v>1598796.6102636917</v>
      </c>
      <c r="N13" s="40">
        <f>'Summary By Town'!AP569</f>
        <v>1040461.1325873684</v>
      </c>
      <c r="O13" s="27">
        <f>IFERROR(VLOOKUP(O$2,'Summary By Town'!$A$4:$AS$567,42,FALSE),"--")</f>
        <v>2003245.3701775982</v>
      </c>
      <c r="P13" s="26">
        <f>IFERROR(VLOOKUP(P$2,'Summary By Town'!$A$4:$AS$567,42,FALSE),"--")</f>
        <v>1272289.0760768077</v>
      </c>
      <c r="Q13" s="26">
        <f>IFERROR(VLOOKUP(Q$2,'Summary By Town'!$A$4:$AS$567,42,FALSE),"--")</f>
        <v>161943.87669981178</v>
      </c>
      <c r="R13" s="26" t="str">
        <f>IFERROR(VLOOKUP(R$2,'Summary By Town'!$A$4:$AS$567,42,FALSE),"--")</f>
        <v>--</v>
      </c>
      <c r="S13" s="26" t="str">
        <f>IFERROR(VLOOKUP(S$2,'Summary By Town'!$A$4:$AS$567,42,FALSE),"--")</f>
        <v>--</v>
      </c>
      <c r="T13" s="26" t="str">
        <f>IFERROR(VLOOKUP(T$2,'Summary By Town'!$A$4:$AS$567,42,FALSE),"--")</f>
        <v>--</v>
      </c>
      <c r="U13" s="26" t="str">
        <f>IFERROR(VLOOKUP(U$2,'Summary By Town'!$A$4:$AS$567,42,FALSE),"--")</f>
        <v>--</v>
      </c>
      <c r="V13" s="26" t="str">
        <f>IFERROR(VLOOKUP(V$2,'Summary By Town'!$A$4:$AS$567,42,FALSE),"--")</f>
        <v>--</v>
      </c>
      <c r="W13" s="26" t="str">
        <f>IFERROR(VLOOKUP(W$2,'Summary By Town'!$A$4:$AS$567,42,FALSE),"--")</f>
        <v>--</v>
      </c>
      <c r="X13" s="26" t="str">
        <f>IFERROR(VLOOKUP(X$2,'Summary By Town'!$A$4:$AS$567,42,FALSE),"--")</f>
        <v>--</v>
      </c>
      <c r="Y13" s="26" t="str">
        <f>IFERROR(VLOOKUP(Y$2,'Summary By Town'!$A$4:$AS$567,42,FALSE),"--")</f>
        <v>--</v>
      </c>
      <c r="Z13" s="26" t="str">
        <f>IFERROR(VLOOKUP(Z$2,'Summary By Town'!$A$4:$AS$567,42,FALSE),"--")</f>
        <v>--</v>
      </c>
      <c r="AA13" s="26" t="str">
        <f>IFERROR(VLOOKUP(AA$2,'Summary By Town'!$A$4:$AS$567,42,FALSE),"--")</f>
        <v>--</v>
      </c>
      <c r="AB13" s="26" t="str">
        <f>IFERROR(VLOOKUP(AB$2,'Summary By Town'!$A$4:$AS$567,42,FALSE),"--")</f>
        <v>--</v>
      </c>
      <c r="AC13" s="26" t="str">
        <f>IFERROR(VLOOKUP(AC$2,'Summary By Town'!$A$4:$AS$567,42,FALSE),"--")</f>
        <v>--</v>
      </c>
      <c r="AD13" s="31" t="str">
        <f>IFERROR(VLOOKUP(AD$2,'Summary By Town'!$A$4:$AS$567,42,FALSE),"--")</f>
        <v>--</v>
      </c>
      <c r="AP13" s="85">
        <f t="shared" si="2"/>
        <v>8</v>
      </c>
      <c r="AQ13" s="85" t="s">
        <v>49</v>
      </c>
      <c r="AR13" s="85" t="s">
        <v>50</v>
      </c>
      <c r="AS13" s="85" t="s">
        <v>51</v>
      </c>
      <c r="AT13" s="90" t="s">
        <v>26</v>
      </c>
      <c r="AU13" s="90" t="s">
        <v>20</v>
      </c>
      <c r="AV13" s="85"/>
      <c r="AW13" s="85" t="s">
        <v>49</v>
      </c>
      <c r="AX13" s="85" t="s">
        <v>52</v>
      </c>
      <c r="AY13" s="85" t="s">
        <v>51</v>
      </c>
      <c r="AZ13" s="85"/>
      <c r="BA13" s="85"/>
      <c r="BB13" s="85"/>
      <c r="BC13" s="85"/>
      <c r="BD13" s="85"/>
      <c r="BE13" s="85"/>
      <c r="BF13" s="85"/>
      <c r="BG13" s="85"/>
    </row>
    <row r="14" spans="1:59" ht="29.4" thickBot="1" x14ac:dyDescent="0.35">
      <c r="A14" s="56" t="str">
        <f>'Summary By Town'!AS3</f>
        <v>Municipal Subsidy % of 2025 Budget Appropriation</v>
      </c>
      <c r="B14" s="109"/>
      <c r="C14" s="110"/>
      <c r="D14" s="110"/>
      <c r="E14" s="110"/>
      <c r="F14" s="110"/>
      <c r="G14" s="110"/>
      <c r="H14" s="111"/>
      <c r="I14" s="57">
        <f>VLOOKUP($B$4,'Summary By Town'!$A$4:$AS$567,45,FALSE)</f>
        <v>4.3215389043832826E-2</v>
      </c>
      <c r="J14" s="43">
        <f>IFERROR(AVERAGEIF(O14:AD14,"&gt;0",O14:AD14),"--")</f>
        <v>1.1940731944351237E-2</v>
      </c>
      <c r="K14" s="44">
        <f>VLOOKUP($C$4,'Summary By Town'!$F$571:$AS$576,40,FALSE)</f>
        <v>2.3095356799544203E-2</v>
      </c>
      <c r="L14" s="44">
        <f>VLOOKUP(L$2,'Summary By Town'!$F$578:$AS$580,40,FALSE)</f>
        <v>1.121448151030381E-2</v>
      </c>
      <c r="M14" s="44">
        <f>IFERROR(AVERAGEIFS('Summary By Town'!$AS$4:$AS$567,'Summary By Town'!$AI$4:$AI$567,"&gt;0",'Summary By Town'!$C$4:$C$567,'PILOT Viewer'!$M$2),"--")</f>
        <v>7.5880982602281166E-3</v>
      </c>
      <c r="N14" s="45">
        <f>'Summary By Town'!AS569</f>
        <v>1.6627751557987423E-2</v>
      </c>
      <c r="O14" s="32">
        <f>IFERROR(VLOOKUP(O$2,'Summary By Town'!$A$4:$AS$567,45,FALSE),"--")</f>
        <v>1.1721357190104276E-2</v>
      </c>
      <c r="P14" s="33">
        <f>IFERROR(VLOOKUP(P$2,'Summary By Town'!$A$4:$AS$567,45,FALSE),"--")</f>
        <v>2.1421645040903634E-2</v>
      </c>
      <c r="Q14" s="33">
        <f>IFERROR(VLOOKUP(Q$2,'Summary By Town'!$A$4:$AS$567,45,FALSE),"--")</f>
        <v>2.6791936020457963E-3</v>
      </c>
      <c r="R14" s="33" t="str">
        <f>IFERROR(VLOOKUP(R$2,'Summary By Town'!$A$4:$AS$567,45,FALSE),"--")</f>
        <v>--</v>
      </c>
      <c r="S14" s="33" t="str">
        <f>IFERROR(VLOOKUP(S$2,'Summary By Town'!$A$4:$AS$567,45,FALSE),"--")</f>
        <v>--</v>
      </c>
      <c r="T14" s="33" t="str">
        <f>IFERROR(VLOOKUP(T$2,'Summary By Town'!$A$4:$AS$567,45,FALSE),"--")</f>
        <v>--</v>
      </c>
      <c r="U14" s="33" t="str">
        <f>IFERROR(VLOOKUP(U$2,'Summary By Town'!$A$4:$AS$567,45,FALSE),"--")</f>
        <v>--</v>
      </c>
      <c r="V14" s="33" t="str">
        <f>IFERROR(VLOOKUP(V$2,'Summary By Town'!$A$4:$AS$567,45,FALSE),"--")</f>
        <v>--</v>
      </c>
      <c r="W14" s="34" t="str">
        <f>IFERROR(VLOOKUP(W$2,'Summary By Town'!$A$4:$AS$567,45,FALSE),"--")</f>
        <v>--</v>
      </c>
      <c r="X14" s="34" t="str">
        <f>IFERROR(VLOOKUP(X$2,'Summary By Town'!$A$4:$AS$567,45,FALSE),"--")</f>
        <v>--</v>
      </c>
      <c r="Y14" s="34" t="str">
        <f>IFERROR(VLOOKUP(Y$2,'Summary By Town'!$A$4:$AS$567,45,FALSE),"--")</f>
        <v>--</v>
      </c>
      <c r="Z14" s="34" t="str">
        <f>IFERROR(VLOOKUP(Z$2,'Summary By Town'!$A$4:$AS$567,45,FALSE),"--")</f>
        <v>--</v>
      </c>
      <c r="AA14" s="34" t="str">
        <f>IFERROR(VLOOKUP(AA$2,'Summary By Town'!$A$4:$AS$567,45,FALSE),"--")</f>
        <v>--</v>
      </c>
      <c r="AB14" s="34" t="str">
        <f>IFERROR(VLOOKUP(AB$2,'Summary By Town'!$A$4:$AS$567,45,FALSE),"--")</f>
        <v>--</v>
      </c>
      <c r="AC14" s="34" t="str">
        <f>IFERROR(VLOOKUP(AC$2,'Summary By Town'!$A$4:$AS$567,45,FALSE),"--")</f>
        <v>--</v>
      </c>
      <c r="AD14" s="35" t="str">
        <f>IFERROR(VLOOKUP(AD$2,'Summary By Town'!$A$4:$AS$567,45,FALSE),"--")</f>
        <v>--</v>
      </c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P14" s="90">
        <f t="shared" si="2"/>
        <v>9</v>
      </c>
      <c r="AQ14" s="90" t="s">
        <v>53</v>
      </c>
      <c r="AR14" s="90" t="s">
        <v>54</v>
      </c>
      <c r="AS14" s="90" t="s">
        <v>31</v>
      </c>
      <c r="AT14" s="90" t="s">
        <v>46</v>
      </c>
      <c r="AU14" s="85" t="s">
        <v>32</v>
      </c>
      <c r="AV14" s="90"/>
      <c r="AW14" s="90" t="s">
        <v>53</v>
      </c>
      <c r="AX14" s="90" t="s">
        <v>55</v>
      </c>
      <c r="AY14" s="90" t="s">
        <v>31</v>
      </c>
      <c r="AZ14" s="90"/>
      <c r="BA14" s="90"/>
      <c r="BB14" s="90"/>
      <c r="BC14" s="90"/>
      <c r="BD14" s="90"/>
      <c r="BE14" s="90"/>
      <c r="BF14" s="90"/>
      <c r="BG14" s="90"/>
    </row>
    <row r="15" spans="1:59" x14ac:dyDescent="0.3">
      <c r="AP15" s="90">
        <f t="shared" si="2"/>
        <v>10</v>
      </c>
      <c r="AQ15" s="90" t="s">
        <v>56</v>
      </c>
      <c r="AR15" s="90" t="s">
        <v>57</v>
      </c>
      <c r="AS15" s="90" t="s">
        <v>38</v>
      </c>
      <c r="AT15" s="90" t="s">
        <v>58</v>
      </c>
      <c r="AU15" s="85" t="s">
        <v>32</v>
      </c>
      <c r="AV15" s="90"/>
      <c r="AW15" s="90" t="s">
        <v>56</v>
      </c>
      <c r="AX15" s="90" t="s">
        <v>59</v>
      </c>
      <c r="AY15" s="90" t="s">
        <v>38</v>
      </c>
      <c r="AZ15" s="90"/>
      <c r="BA15" s="90"/>
      <c r="BB15" s="90"/>
      <c r="BC15" s="90"/>
      <c r="BD15" s="90"/>
      <c r="BE15" s="90"/>
      <c r="BF15" s="90"/>
      <c r="BG15" s="90"/>
    </row>
    <row r="16" spans="1:59" x14ac:dyDescent="0.3">
      <c r="J16" t="s">
        <v>60</v>
      </c>
      <c r="AP16" s="90">
        <f t="shared" si="2"/>
        <v>11</v>
      </c>
      <c r="AQ16" s="90" t="s">
        <v>61</v>
      </c>
      <c r="AR16" s="90" t="s">
        <v>62</v>
      </c>
      <c r="AS16" s="90" t="s">
        <v>63</v>
      </c>
      <c r="AT16" s="90" t="s">
        <v>26</v>
      </c>
      <c r="AU16" s="85" t="s">
        <v>32</v>
      </c>
      <c r="AV16" s="90"/>
      <c r="AW16" s="90" t="s">
        <v>61</v>
      </c>
      <c r="AX16" s="90" t="s">
        <v>64</v>
      </c>
      <c r="AY16" s="90" t="s">
        <v>63</v>
      </c>
      <c r="AZ16" s="90"/>
      <c r="BA16" s="90"/>
      <c r="BB16" s="90"/>
      <c r="BC16" s="90"/>
      <c r="BD16" s="90"/>
      <c r="BE16" s="90"/>
      <c r="BF16" s="90"/>
      <c r="BG16" s="90"/>
    </row>
    <row r="17" spans="42:59" x14ac:dyDescent="0.3">
      <c r="AP17" s="90">
        <f t="shared" si="2"/>
        <v>12</v>
      </c>
      <c r="AQ17" s="90" t="s">
        <v>65</v>
      </c>
      <c r="AR17" s="90" t="s">
        <v>66</v>
      </c>
      <c r="AS17" s="90" t="s">
        <v>63</v>
      </c>
      <c r="AT17" s="90" t="s">
        <v>26</v>
      </c>
      <c r="AU17" s="85" t="s">
        <v>32</v>
      </c>
      <c r="AV17" s="90"/>
      <c r="AW17" s="90" t="s">
        <v>65</v>
      </c>
      <c r="AX17" s="90" t="s">
        <v>67</v>
      </c>
      <c r="AY17" s="90" t="s">
        <v>63</v>
      </c>
      <c r="AZ17" s="90"/>
      <c r="BA17" s="90"/>
      <c r="BB17" s="90"/>
      <c r="BC17" s="90"/>
      <c r="BD17" s="90"/>
      <c r="BE17" s="90"/>
      <c r="BF17" s="90"/>
      <c r="BG17" s="90"/>
    </row>
    <row r="18" spans="42:59" x14ac:dyDescent="0.3">
      <c r="AP18" s="90">
        <f t="shared" si="2"/>
        <v>13</v>
      </c>
      <c r="AQ18" s="90" t="s">
        <v>68</v>
      </c>
      <c r="AR18" s="90" t="s">
        <v>69</v>
      </c>
      <c r="AS18" s="90" t="s">
        <v>6</v>
      </c>
      <c r="AT18" s="90" t="s">
        <v>70</v>
      </c>
      <c r="AU18" s="90" t="s">
        <v>8</v>
      </c>
      <c r="AV18" s="90"/>
      <c r="AW18" s="90" t="s">
        <v>68</v>
      </c>
      <c r="AX18" s="90" t="s">
        <v>71</v>
      </c>
      <c r="AY18" s="90" t="s">
        <v>6</v>
      </c>
      <c r="AZ18" s="90"/>
      <c r="BA18" s="90"/>
      <c r="BB18" s="90"/>
      <c r="BC18" s="90"/>
      <c r="BD18" s="90"/>
      <c r="BE18" s="90"/>
      <c r="BF18" s="90"/>
      <c r="BG18" s="90"/>
    </row>
    <row r="19" spans="42:59" x14ac:dyDescent="0.3">
      <c r="AP19" s="90">
        <f t="shared" si="2"/>
        <v>14</v>
      </c>
      <c r="AQ19" s="90" t="s">
        <v>72</v>
      </c>
      <c r="AR19" s="90" t="s">
        <v>73</v>
      </c>
      <c r="AS19" s="90" t="s">
        <v>19</v>
      </c>
      <c r="AT19" s="90" t="s">
        <v>74</v>
      </c>
      <c r="AU19" s="90" t="s">
        <v>20</v>
      </c>
      <c r="AV19" s="90"/>
      <c r="AW19" s="90" t="s">
        <v>72</v>
      </c>
      <c r="AX19" s="90" t="s">
        <v>75</v>
      </c>
      <c r="AY19" s="90" t="s">
        <v>19</v>
      </c>
      <c r="AZ19" s="90"/>
      <c r="BA19" s="90"/>
      <c r="BB19" s="90"/>
      <c r="BC19" s="90"/>
      <c r="BD19" s="90"/>
      <c r="BE19" s="90"/>
      <c r="BF19" s="90"/>
      <c r="BG19" s="90"/>
    </row>
    <row r="20" spans="42:59" x14ac:dyDescent="0.3">
      <c r="AP20" s="90">
        <f t="shared" si="2"/>
        <v>15</v>
      </c>
      <c r="AQ20" s="90" t="s">
        <v>76</v>
      </c>
      <c r="AR20" s="90" t="s">
        <v>77</v>
      </c>
      <c r="AS20" s="90" t="s">
        <v>6</v>
      </c>
      <c r="AT20" s="90" t="s">
        <v>7</v>
      </c>
      <c r="AU20" s="90" t="s">
        <v>8</v>
      </c>
      <c r="AV20" s="90"/>
      <c r="AW20" s="90" t="s">
        <v>76</v>
      </c>
      <c r="AX20" s="90" t="s">
        <v>78</v>
      </c>
      <c r="AY20" s="90" t="s">
        <v>6</v>
      </c>
      <c r="AZ20" s="90"/>
      <c r="BA20" s="90"/>
      <c r="BB20" s="90"/>
      <c r="BC20" s="90"/>
      <c r="BD20" s="90"/>
      <c r="BE20" s="90"/>
      <c r="BF20" s="90"/>
      <c r="BG20" s="90"/>
    </row>
    <row r="21" spans="42:59" x14ac:dyDescent="0.3">
      <c r="AP21" s="90">
        <f t="shared" si="2"/>
        <v>16</v>
      </c>
      <c r="AQ21" s="90" t="s">
        <v>79</v>
      </c>
      <c r="AR21" s="90" t="s">
        <v>80</v>
      </c>
      <c r="AS21" s="90" t="s">
        <v>81</v>
      </c>
      <c r="AT21" s="90" t="s">
        <v>7</v>
      </c>
      <c r="AU21" s="90" t="s">
        <v>20</v>
      </c>
      <c r="AV21" s="90"/>
      <c r="AW21" s="90" t="s">
        <v>79</v>
      </c>
      <c r="AX21" s="90" t="s">
        <v>82</v>
      </c>
      <c r="AY21" s="90" t="s">
        <v>81</v>
      </c>
      <c r="AZ21" s="90"/>
      <c r="BA21" s="90"/>
      <c r="BB21" s="90"/>
      <c r="BC21" s="90"/>
      <c r="BD21" s="90"/>
      <c r="BE21" s="90"/>
      <c r="BF21" s="90"/>
      <c r="BG21" s="90"/>
    </row>
    <row r="22" spans="42:59" x14ac:dyDescent="0.3">
      <c r="AP22" s="90">
        <f t="shared" si="2"/>
        <v>17</v>
      </c>
      <c r="AQ22" s="90" t="s">
        <v>83</v>
      </c>
      <c r="AR22" s="90" t="s">
        <v>84</v>
      </c>
      <c r="AS22" s="90" t="s">
        <v>81</v>
      </c>
      <c r="AT22" s="90" t="s">
        <v>70</v>
      </c>
      <c r="AU22" s="90" t="s">
        <v>20</v>
      </c>
      <c r="AV22" s="90"/>
      <c r="AW22" s="90" t="s">
        <v>83</v>
      </c>
      <c r="AX22" s="90" t="s">
        <v>85</v>
      </c>
      <c r="AY22" s="90" t="s">
        <v>81</v>
      </c>
      <c r="AZ22" s="90"/>
      <c r="BA22" s="90"/>
      <c r="BB22" s="90"/>
      <c r="BC22" s="90"/>
      <c r="BD22" s="90"/>
      <c r="BE22" s="90"/>
      <c r="BF22" s="90"/>
      <c r="BG22" s="90"/>
    </row>
    <row r="23" spans="42:59" x14ac:dyDescent="0.3">
      <c r="AP23" s="90">
        <f t="shared" si="2"/>
        <v>18</v>
      </c>
      <c r="AQ23" s="90" t="s">
        <v>86</v>
      </c>
      <c r="AR23" s="90" t="s">
        <v>87</v>
      </c>
      <c r="AS23" s="90" t="s">
        <v>88</v>
      </c>
      <c r="AT23" s="90" t="s">
        <v>46</v>
      </c>
      <c r="AU23" s="90" t="s">
        <v>20</v>
      </c>
      <c r="AV23" s="90"/>
      <c r="AW23" s="90" t="s">
        <v>86</v>
      </c>
      <c r="AX23" s="90" t="s">
        <v>89</v>
      </c>
      <c r="AY23" s="90" t="s">
        <v>88</v>
      </c>
      <c r="AZ23" s="90"/>
      <c r="BA23" s="90"/>
      <c r="BB23" s="90"/>
      <c r="BC23" s="90"/>
      <c r="BD23" s="90"/>
      <c r="BE23" s="90"/>
      <c r="BF23" s="90"/>
      <c r="BG23" s="90"/>
    </row>
    <row r="24" spans="42:59" x14ac:dyDescent="0.3">
      <c r="AP24" s="90">
        <f t="shared" si="2"/>
        <v>19</v>
      </c>
      <c r="AQ24" s="90" t="s">
        <v>90</v>
      </c>
      <c r="AR24" s="90" t="s">
        <v>91</v>
      </c>
      <c r="AS24" s="90" t="s">
        <v>6</v>
      </c>
      <c r="AT24" s="90" t="s">
        <v>7</v>
      </c>
      <c r="AU24" s="90" t="s">
        <v>8</v>
      </c>
      <c r="AV24" s="90"/>
      <c r="AW24" s="90" t="s">
        <v>90</v>
      </c>
      <c r="AX24" s="90" t="s">
        <v>92</v>
      </c>
      <c r="AY24" s="90" t="s">
        <v>6</v>
      </c>
      <c r="AZ24" s="90"/>
      <c r="BA24" s="90"/>
      <c r="BB24" s="90"/>
      <c r="BC24" s="90"/>
      <c r="BD24" s="90"/>
      <c r="BE24" s="90"/>
      <c r="BF24" s="90"/>
      <c r="BG24" s="90"/>
    </row>
    <row r="25" spans="42:59" x14ac:dyDescent="0.3">
      <c r="AP25" s="90">
        <f t="shared" si="2"/>
        <v>20</v>
      </c>
      <c r="AQ25" s="90" t="s">
        <v>93</v>
      </c>
      <c r="AR25" s="90" t="s">
        <v>94</v>
      </c>
      <c r="AS25" s="90" t="s">
        <v>95</v>
      </c>
      <c r="AT25" s="90" t="s">
        <v>58</v>
      </c>
      <c r="AU25" s="90" t="s">
        <v>20</v>
      </c>
      <c r="AV25" s="90"/>
      <c r="AW25" s="90" t="s">
        <v>93</v>
      </c>
      <c r="AX25" s="90" t="s">
        <v>96</v>
      </c>
      <c r="AY25" s="90" t="s">
        <v>95</v>
      </c>
      <c r="AZ25" s="90"/>
      <c r="BA25" s="90"/>
      <c r="BB25" s="90"/>
      <c r="BC25" s="90"/>
      <c r="BD25" s="90"/>
      <c r="BE25" s="90"/>
      <c r="BF25" s="90"/>
      <c r="BG25" s="90"/>
    </row>
    <row r="26" spans="42:59" x14ac:dyDescent="0.3">
      <c r="AP26" s="90">
        <f t="shared" si="2"/>
        <v>21</v>
      </c>
      <c r="AQ26" s="90" t="s">
        <v>97</v>
      </c>
      <c r="AR26" s="90" t="s">
        <v>98</v>
      </c>
      <c r="AS26" s="90" t="s">
        <v>95</v>
      </c>
      <c r="AT26" s="90" t="s">
        <v>26</v>
      </c>
      <c r="AU26" s="90" t="s">
        <v>20</v>
      </c>
      <c r="AV26" s="90"/>
      <c r="AW26" s="90" t="s">
        <v>97</v>
      </c>
      <c r="AX26" s="90" t="s">
        <v>99</v>
      </c>
      <c r="AY26" s="90" t="s">
        <v>95</v>
      </c>
      <c r="AZ26" s="90"/>
      <c r="BA26" s="90"/>
      <c r="BB26" s="90"/>
      <c r="BC26" s="90"/>
      <c r="BD26" s="90"/>
      <c r="BE26" s="90"/>
      <c r="BF26" s="90"/>
      <c r="BG26" s="90"/>
    </row>
    <row r="27" spans="42:59" x14ac:dyDescent="0.3">
      <c r="AP27" s="90">
        <f t="shared" si="2"/>
        <v>22</v>
      </c>
      <c r="AQ27" s="90" t="s">
        <v>100</v>
      </c>
      <c r="AR27" s="90" t="s">
        <v>101</v>
      </c>
      <c r="AS27" s="90" t="s">
        <v>81</v>
      </c>
      <c r="AT27" s="90" t="s">
        <v>7</v>
      </c>
      <c r="AU27" s="90" t="s">
        <v>20</v>
      </c>
      <c r="AV27" s="90"/>
      <c r="AW27" s="90" t="s">
        <v>100</v>
      </c>
      <c r="AX27" s="90" t="s">
        <v>102</v>
      </c>
      <c r="AY27" s="90" t="s">
        <v>81</v>
      </c>
      <c r="AZ27" s="90"/>
      <c r="BA27" s="90"/>
      <c r="BB27" s="90"/>
      <c r="BC27" s="90"/>
      <c r="BD27" s="90"/>
      <c r="BE27" s="90"/>
      <c r="BF27" s="90"/>
      <c r="BG27" s="90"/>
    </row>
    <row r="28" spans="42:59" x14ac:dyDescent="0.3">
      <c r="AP28" s="90">
        <f t="shared" si="2"/>
        <v>23</v>
      </c>
      <c r="AQ28" s="90" t="s">
        <v>103</v>
      </c>
      <c r="AR28" s="90" t="s">
        <v>104</v>
      </c>
      <c r="AS28" s="90" t="s">
        <v>105</v>
      </c>
      <c r="AT28" s="90" t="s">
        <v>26</v>
      </c>
      <c r="AU28" s="90" t="s">
        <v>20</v>
      </c>
      <c r="AV28" s="90"/>
      <c r="AW28" s="90" t="s">
        <v>103</v>
      </c>
      <c r="AX28" s="90" t="s">
        <v>106</v>
      </c>
      <c r="AY28" s="90" t="s">
        <v>105</v>
      </c>
      <c r="AZ28" s="90"/>
      <c r="BA28" s="90"/>
      <c r="BB28" s="90"/>
      <c r="BC28" s="90"/>
      <c r="BD28" s="90"/>
      <c r="BE28" s="90"/>
      <c r="BF28" s="90"/>
      <c r="BG28" s="90"/>
    </row>
    <row r="29" spans="42:59" x14ac:dyDescent="0.3">
      <c r="AP29" s="90">
        <f t="shared" si="2"/>
        <v>24</v>
      </c>
      <c r="AQ29" s="90" t="s">
        <v>107</v>
      </c>
      <c r="AR29" s="90" t="s">
        <v>108</v>
      </c>
      <c r="AS29" s="90" t="s">
        <v>95</v>
      </c>
      <c r="AT29" s="90" t="s">
        <v>7</v>
      </c>
      <c r="AU29" s="90" t="s">
        <v>20</v>
      </c>
      <c r="AV29" s="90"/>
      <c r="AW29" s="90" t="s">
        <v>107</v>
      </c>
      <c r="AX29" s="90" t="s">
        <v>109</v>
      </c>
      <c r="AY29" s="90" t="s">
        <v>95</v>
      </c>
      <c r="AZ29" s="90"/>
      <c r="BA29" s="90"/>
      <c r="BB29" s="90"/>
      <c r="BC29" s="90"/>
      <c r="BD29" s="90"/>
      <c r="BE29" s="90"/>
      <c r="BF29" s="90"/>
      <c r="BG29" s="90"/>
    </row>
    <row r="30" spans="42:59" x14ac:dyDescent="0.3">
      <c r="AP30" s="90">
        <f t="shared" si="2"/>
        <v>25</v>
      </c>
      <c r="AQ30" s="90" t="s">
        <v>110</v>
      </c>
      <c r="AR30" s="90" t="s">
        <v>111</v>
      </c>
      <c r="AS30" s="90" t="s">
        <v>112</v>
      </c>
      <c r="AT30" s="90" t="s">
        <v>70</v>
      </c>
      <c r="AU30" s="85" t="s">
        <v>32</v>
      </c>
      <c r="AV30" s="90"/>
      <c r="AW30" s="90" t="s">
        <v>110</v>
      </c>
      <c r="AX30" s="90" t="s">
        <v>113</v>
      </c>
      <c r="AY30" s="90" t="s">
        <v>112</v>
      </c>
      <c r="AZ30" s="90"/>
      <c r="BA30" s="90"/>
      <c r="BB30" s="90"/>
      <c r="BC30" s="90"/>
      <c r="BD30" s="90"/>
      <c r="BE30" s="90"/>
      <c r="BF30" s="90"/>
      <c r="BG30" s="90"/>
    </row>
    <row r="31" spans="42:59" x14ac:dyDescent="0.3">
      <c r="AP31" s="90">
        <f t="shared" si="2"/>
        <v>26</v>
      </c>
      <c r="AQ31" s="90" t="s">
        <v>114</v>
      </c>
      <c r="AR31" s="90" t="s">
        <v>115</v>
      </c>
      <c r="AS31" s="90" t="s">
        <v>95</v>
      </c>
      <c r="AT31" s="90" t="s">
        <v>7</v>
      </c>
      <c r="AU31" s="90" t="s">
        <v>20</v>
      </c>
      <c r="AV31" s="90"/>
      <c r="AW31" s="90" t="s">
        <v>114</v>
      </c>
      <c r="AX31" s="90" t="s">
        <v>116</v>
      </c>
      <c r="AY31" s="90" t="s">
        <v>95</v>
      </c>
      <c r="AZ31" s="90"/>
      <c r="BA31" s="90"/>
      <c r="BB31" s="90"/>
      <c r="BC31" s="90"/>
      <c r="BD31" s="90"/>
      <c r="BE31" s="90"/>
      <c r="BF31" s="90"/>
      <c r="BG31" s="90"/>
    </row>
    <row r="32" spans="42:59" x14ac:dyDescent="0.3">
      <c r="AP32" s="90">
        <f t="shared" si="2"/>
        <v>27</v>
      </c>
      <c r="AQ32" s="90" t="s">
        <v>117</v>
      </c>
      <c r="AR32" s="90" t="s">
        <v>118</v>
      </c>
      <c r="AS32" s="90" t="s">
        <v>95</v>
      </c>
      <c r="AT32" s="90" t="s">
        <v>58</v>
      </c>
      <c r="AU32" s="90" t="s">
        <v>20</v>
      </c>
      <c r="AV32" s="90"/>
      <c r="AW32" s="90" t="s">
        <v>117</v>
      </c>
      <c r="AX32" s="90" t="s">
        <v>119</v>
      </c>
      <c r="AY32" s="90" t="s">
        <v>95</v>
      </c>
      <c r="AZ32" s="90"/>
      <c r="BA32" s="90"/>
      <c r="BB32" s="90"/>
      <c r="BC32" s="90"/>
      <c r="BD32" s="90"/>
      <c r="BE32" s="90"/>
      <c r="BF32" s="90"/>
      <c r="BG32" s="90"/>
    </row>
    <row r="33" spans="42:59" x14ac:dyDescent="0.3">
      <c r="AP33" s="90">
        <f t="shared" si="2"/>
        <v>28</v>
      </c>
      <c r="AQ33" s="90" t="s">
        <v>120</v>
      </c>
      <c r="AR33" s="90" t="s">
        <v>121</v>
      </c>
      <c r="AS33" s="90" t="s">
        <v>122</v>
      </c>
      <c r="AT33" s="90" t="s">
        <v>26</v>
      </c>
      <c r="AU33" s="90" t="s">
        <v>8</v>
      </c>
      <c r="AV33" s="90"/>
      <c r="AW33" s="90" t="s">
        <v>120</v>
      </c>
      <c r="AX33" s="90" t="s">
        <v>123</v>
      </c>
      <c r="AY33" s="90" t="s">
        <v>122</v>
      </c>
      <c r="AZ33" s="90"/>
      <c r="BA33" s="90"/>
      <c r="BB33" s="90"/>
      <c r="BC33" s="90"/>
      <c r="BD33" s="90"/>
      <c r="BE33" s="90"/>
      <c r="BF33" s="90"/>
      <c r="BG33" s="90"/>
    </row>
    <row r="34" spans="42:59" x14ac:dyDescent="0.3">
      <c r="AP34" s="90">
        <f t="shared" si="2"/>
        <v>29</v>
      </c>
      <c r="AQ34" s="90" t="s">
        <v>124</v>
      </c>
      <c r="AR34" s="90" t="s">
        <v>125</v>
      </c>
      <c r="AS34" s="90" t="s">
        <v>126</v>
      </c>
      <c r="AT34" s="90" t="s">
        <v>70</v>
      </c>
      <c r="AU34" s="85" t="s">
        <v>32</v>
      </c>
      <c r="AV34" s="90"/>
      <c r="AW34" s="90" t="s">
        <v>124</v>
      </c>
      <c r="AX34" s="90" t="s">
        <v>127</v>
      </c>
      <c r="AY34" s="90" t="s">
        <v>126</v>
      </c>
      <c r="AZ34" s="90"/>
      <c r="BA34" s="90"/>
      <c r="BB34" s="90"/>
      <c r="BC34" s="90"/>
      <c r="BD34" s="90"/>
      <c r="BE34" s="90"/>
      <c r="BF34" s="90"/>
      <c r="BG34" s="90"/>
    </row>
    <row r="35" spans="42:59" x14ac:dyDescent="0.3">
      <c r="AP35" s="90">
        <f t="shared" si="2"/>
        <v>30</v>
      </c>
      <c r="AQ35" s="90" t="s">
        <v>128</v>
      </c>
      <c r="AR35" s="90" t="s">
        <v>129</v>
      </c>
      <c r="AS35" s="90" t="s">
        <v>81</v>
      </c>
      <c r="AT35" s="90" t="s">
        <v>7</v>
      </c>
      <c r="AU35" s="90" t="s">
        <v>20</v>
      </c>
      <c r="AV35" s="90"/>
      <c r="AW35" s="90" t="s">
        <v>128</v>
      </c>
      <c r="AX35" s="90" t="s">
        <v>130</v>
      </c>
      <c r="AY35" s="90" t="s">
        <v>81</v>
      </c>
      <c r="AZ35" s="90"/>
      <c r="BA35" s="90"/>
      <c r="BB35" s="90"/>
      <c r="BC35" s="90"/>
      <c r="BD35" s="90"/>
      <c r="BE35" s="90"/>
      <c r="BF35" s="90"/>
      <c r="BG35" s="90"/>
    </row>
    <row r="36" spans="42:59" x14ac:dyDescent="0.3">
      <c r="AP36" s="90">
        <f t="shared" si="2"/>
        <v>31</v>
      </c>
      <c r="AQ36" s="90" t="s">
        <v>131</v>
      </c>
      <c r="AR36" s="90" t="s">
        <v>132</v>
      </c>
      <c r="AS36" s="90" t="s">
        <v>6</v>
      </c>
      <c r="AT36" s="90" t="s">
        <v>7</v>
      </c>
      <c r="AU36" s="90" t="s">
        <v>8</v>
      </c>
      <c r="AV36" s="90"/>
      <c r="AW36" s="90" t="s">
        <v>131</v>
      </c>
      <c r="AX36" s="90" t="s">
        <v>133</v>
      </c>
      <c r="AY36" s="90" t="s">
        <v>6</v>
      </c>
      <c r="AZ36" s="90"/>
      <c r="BA36" s="90"/>
      <c r="BB36" s="90"/>
      <c r="BC36" s="90"/>
      <c r="BD36" s="90"/>
      <c r="BE36" s="90"/>
      <c r="BF36" s="90"/>
      <c r="BG36" s="90"/>
    </row>
    <row r="37" spans="42:59" x14ac:dyDescent="0.3">
      <c r="AP37" s="90">
        <f t="shared" si="2"/>
        <v>32</v>
      </c>
      <c r="AQ37" s="90" t="s">
        <v>134</v>
      </c>
      <c r="AR37" s="90" t="s">
        <v>135</v>
      </c>
      <c r="AS37" s="90" t="s">
        <v>31</v>
      </c>
      <c r="AT37" s="90" t="s">
        <v>46</v>
      </c>
      <c r="AU37" s="85" t="s">
        <v>32</v>
      </c>
      <c r="AV37" s="90"/>
      <c r="AW37" s="90" t="s">
        <v>134</v>
      </c>
      <c r="AX37" s="90" t="s">
        <v>136</v>
      </c>
      <c r="AY37" s="90" t="s">
        <v>31</v>
      </c>
      <c r="AZ37" s="90"/>
      <c r="BA37" s="90"/>
      <c r="BB37" s="90"/>
      <c r="BC37" s="90"/>
      <c r="BD37" s="90"/>
      <c r="BE37" s="90"/>
      <c r="BF37" s="90"/>
      <c r="BG37" s="90"/>
    </row>
    <row r="38" spans="42:59" x14ac:dyDescent="0.3">
      <c r="AP38" s="90">
        <f t="shared" si="2"/>
        <v>33</v>
      </c>
      <c r="AQ38" s="90" t="s">
        <v>137</v>
      </c>
      <c r="AR38" s="90" t="s">
        <v>138</v>
      </c>
      <c r="AS38" s="90" t="s">
        <v>38</v>
      </c>
      <c r="AT38" s="90" t="s">
        <v>7</v>
      </c>
      <c r="AU38" s="85" t="s">
        <v>32</v>
      </c>
      <c r="AV38" s="90"/>
      <c r="AW38" s="90" t="s">
        <v>137</v>
      </c>
      <c r="AX38" s="90" t="s">
        <v>139</v>
      </c>
      <c r="AY38" s="90" t="s">
        <v>38</v>
      </c>
      <c r="AZ38" s="90"/>
      <c r="BA38" s="90"/>
      <c r="BB38" s="90"/>
      <c r="BC38" s="90"/>
      <c r="BD38" s="90"/>
      <c r="BE38" s="90"/>
      <c r="BF38" s="90"/>
      <c r="BG38" s="90"/>
    </row>
    <row r="39" spans="42:59" x14ac:dyDescent="0.3">
      <c r="AP39" s="90">
        <f t="shared" si="2"/>
        <v>34</v>
      </c>
      <c r="AQ39" s="90" t="s">
        <v>140</v>
      </c>
      <c r="AR39" s="90" t="s">
        <v>141</v>
      </c>
      <c r="AS39" s="90" t="s">
        <v>142</v>
      </c>
      <c r="AT39" s="90" t="s">
        <v>7</v>
      </c>
      <c r="AU39" s="85" t="s">
        <v>32</v>
      </c>
      <c r="AV39" s="90"/>
      <c r="AW39" s="90" t="s">
        <v>140</v>
      </c>
      <c r="AX39" s="90" t="s">
        <v>143</v>
      </c>
      <c r="AY39" s="90" t="s">
        <v>142</v>
      </c>
      <c r="AZ39" s="90"/>
      <c r="BA39" s="90"/>
      <c r="BB39" s="90"/>
      <c r="BC39" s="90"/>
      <c r="BD39" s="90"/>
      <c r="BE39" s="90"/>
      <c r="BF39" s="90"/>
      <c r="BG39" s="90"/>
    </row>
    <row r="40" spans="42:59" x14ac:dyDescent="0.3">
      <c r="AP40" s="90">
        <f t="shared" si="2"/>
        <v>35</v>
      </c>
      <c r="AQ40" s="90" t="s">
        <v>144</v>
      </c>
      <c r="AR40" s="90" t="s">
        <v>145</v>
      </c>
      <c r="AS40" s="90" t="s">
        <v>95</v>
      </c>
      <c r="AT40" s="90" t="s">
        <v>58</v>
      </c>
      <c r="AU40" s="90" t="s">
        <v>20</v>
      </c>
      <c r="AV40" s="90"/>
      <c r="AW40" s="90" t="s">
        <v>144</v>
      </c>
      <c r="AX40" s="90" t="s">
        <v>146</v>
      </c>
      <c r="AY40" s="90" t="s">
        <v>95</v>
      </c>
      <c r="AZ40" s="90"/>
      <c r="BA40" s="90"/>
      <c r="BB40" s="90"/>
      <c r="BC40" s="90"/>
      <c r="BD40" s="90"/>
      <c r="BE40" s="90"/>
      <c r="BF40" s="90"/>
      <c r="BG40" s="90"/>
    </row>
    <row r="41" spans="42:59" x14ac:dyDescent="0.3">
      <c r="AP41" s="90">
        <f t="shared" si="2"/>
        <v>36</v>
      </c>
      <c r="AQ41" s="90" t="s">
        <v>147</v>
      </c>
      <c r="AR41" s="90" t="s">
        <v>148</v>
      </c>
      <c r="AS41" s="90" t="s">
        <v>81</v>
      </c>
      <c r="AT41" s="90" t="s">
        <v>58</v>
      </c>
      <c r="AU41" s="90" t="s">
        <v>20</v>
      </c>
      <c r="AV41" s="90"/>
      <c r="AW41" s="90" t="s">
        <v>147</v>
      </c>
      <c r="AX41" s="90" t="s">
        <v>149</v>
      </c>
      <c r="AY41" s="90" t="s">
        <v>81</v>
      </c>
      <c r="AZ41" s="90"/>
      <c r="BA41" s="90"/>
      <c r="BB41" s="90"/>
      <c r="BC41" s="90"/>
      <c r="BD41" s="90"/>
      <c r="BE41" s="90"/>
      <c r="BF41" s="90"/>
      <c r="BG41" s="90"/>
    </row>
    <row r="42" spans="42:59" x14ac:dyDescent="0.3">
      <c r="AP42" s="90">
        <f t="shared" si="2"/>
        <v>37</v>
      </c>
      <c r="AQ42" s="90" t="s">
        <v>150</v>
      </c>
      <c r="AR42" s="90" t="s">
        <v>151</v>
      </c>
      <c r="AS42" s="90" t="s">
        <v>81</v>
      </c>
      <c r="AT42" s="90" t="s">
        <v>58</v>
      </c>
      <c r="AU42" s="90" t="s">
        <v>20</v>
      </c>
      <c r="AV42" s="90"/>
      <c r="AW42" s="90" t="s">
        <v>150</v>
      </c>
      <c r="AX42" s="90" t="s">
        <v>152</v>
      </c>
      <c r="AY42" s="90" t="s">
        <v>81</v>
      </c>
      <c r="AZ42" s="90"/>
      <c r="BA42" s="90"/>
      <c r="BB42" s="90"/>
      <c r="BC42" s="90"/>
      <c r="BD42" s="90"/>
      <c r="BE42" s="90"/>
      <c r="BF42" s="90"/>
      <c r="BG42" s="90"/>
    </row>
    <row r="43" spans="42:59" x14ac:dyDescent="0.3">
      <c r="AP43" s="90">
        <f t="shared" si="2"/>
        <v>38</v>
      </c>
      <c r="AQ43" s="90" t="s">
        <v>153</v>
      </c>
      <c r="AR43" s="90" t="s">
        <v>154</v>
      </c>
      <c r="AS43" s="90" t="s">
        <v>122</v>
      </c>
      <c r="AT43" s="90" t="s">
        <v>58</v>
      </c>
      <c r="AU43" s="90" t="s">
        <v>8</v>
      </c>
      <c r="AV43" s="90"/>
      <c r="AW43" s="90" t="s">
        <v>153</v>
      </c>
      <c r="AX43" s="90" t="s">
        <v>155</v>
      </c>
      <c r="AY43" s="90" t="s">
        <v>122</v>
      </c>
      <c r="AZ43" s="90"/>
      <c r="BA43" s="90"/>
      <c r="BB43" s="90"/>
      <c r="BC43" s="90"/>
      <c r="BD43" s="90"/>
      <c r="BE43" s="90"/>
      <c r="BF43" s="90"/>
      <c r="BG43" s="90"/>
    </row>
    <row r="44" spans="42:59" x14ac:dyDescent="0.3">
      <c r="AP44" s="90">
        <f t="shared" si="2"/>
        <v>39</v>
      </c>
      <c r="AQ44" s="90" t="s">
        <v>156</v>
      </c>
      <c r="AR44" s="90" t="s">
        <v>157</v>
      </c>
      <c r="AS44" s="90" t="s">
        <v>122</v>
      </c>
      <c r="AT44" s="90" t="s">
        <v>26</v>
      </c>
      <c r="AU44" s="90" t="s">
        <v>8</v>
      </c>
      <c r="AV44" s="90"/>
      <c r="AW44" s="90" t="s">
        <v>156</v>
      </c>
      <c r="AX44" s="90" t="s">
        <v>158</v>
      </c>
      <c r="AY44" s="90" t="s">
        <v>122</v>
      </c>
      <c r="AZ44" s="90"/>
      <c r="BA44" s="90"/>
      <c r="BB44" s="90"/>
      <c r="BC44" s="90"/>
      <c r="BD44" s="90"/>
      <c r="BE44" s="90"/>
      <c r="BF44" s="90"/>
      <c r="BG44" s="90"/>
    </row>
    <row r="45" spans="42:59" x14ac:dyDescent="0.3">
      <c r="AP45" s="90">
        <f t="shared" si="2"/>
        <v>40</v>
      </c>
      <c r="AQ45" s="90" t="s">
        <v>159</v>
      </c>
      <c r="AR45" s="90" t="s">
        <v>160</v>
      </c>
      <c r="AS45" s="90" t="s">
        <v>25</v>
      </c>
      <c r="AT45" s="90" t="s">
        <v>26</v>
      </c>
      <c r="AU45" s="90" t="s">
        <v>8</v>
      </c>
      <c r="AV45" s="90"/>
      <c r="AW45" s="90" t="s">
        <v>159</v>
      </c>
      <c r="AX45" s="90" t="s">
        <v>161</v>
      </c>
      <c r="AY45" s="90" t="s">
        <v>25</v>
      </c>
      <c r="AZ45" s="90"/>
      <c r="BA45" s="90"/>
      <c r="BB45" s="90"/>
      <c r="BC45" s="90"/>
      <c r="BD45" s="90"/>
      <c r="BE45" s="90"/>
      <c r="BF45" s="90"/>
      <c r="BG45" s="90"/>
    </row>
    <row r="46" spans="42:59" x14ac:dyDescent="0.3">
      <c r="AP46" s="90">
        <f t="shared" si="2"/>
        <v>41</v>
      </c>
      <c r="AQ46" s="90" t="s">
        <v>162</v>
      </c>
      <c r="AR46" s="90" t="s">
        <v>163</v>
      </c>
      <c r="AS46" s="90" t="s">
        <v>105</v>
      </c>
      <c r="AT46" s="90" t="s">
        <v>7</v>
      </c>
      <c r="AU46" s="90" t="s">
        <v>20</v>
      </c>
      <c r="AV46" s="90"/>
      <c r="AW46" s="90" t="s">
        <v>162</v>
      </c>
      <c r="AX46" s="90" t="s">
        <v>164</v>
      </c>
      <c r="AY46" s="90" t="s">
        <v>105</v>
      </c>
      <c r="AZ46" s="90"/>
      <c r="BA46" s="90"/>
      <c r="BB46" s="90"/>
      <c r="BC46" s="90"/>
      <c r="BD46" s="90"/>
      <c r="BE46" s="90"/>
      <c r="BF46" s="90"/>
      <c r="BG46" s="90"/>
    </row>
    <row r="47" spans="42:59" x14ac:dyDescent="0.3">
      <c r="AP47" s="90">
        <f t="shared" si="2"/>
        <v>42</v>
      </c>
      <c r="AQ47" s="90" t="s">
        <v>165</v>
      </c>
      <c r="AR47" s="90" t="s">
        <v>166</v>
      </c>
      <c r="AS47" s="90" t="s">
        <v>31</v>
      </c>
      <c r="AT47" s="90" t="s">
        <v>26</v>
      </c>
      <c r="AU47" s="85" t="s">
        <v>32</v>
      </c>
      <c r="AV47" s="90"/>
      <c r="AW47" s="90" t="s">
        <v>165</v>
      </c>
      <c r="AX47" s="90" t="s">
        <v>167</v>
      </c>
      <c r="AY47" s="90" t="s">
        <v>31</v>
      </c>
      <c r="AZ47" s="90"/>
      <c r="BA47" s="90"/>
      <c r="BB47" s="90"/>
      <c r="BC47" s="90"/>
      <c r="BD47" s="90"/>
      <c r="BE47" s="90"/>
      <c r="BF47" s="90"/>
      <c r="BG47" s="90"/>
    </row>
    <row r="48" spans="42:59" x14ac:dyDescent="0.3">
      <c r="AP48" s="90">
        <f t="shared" si="2"/>
        <v>43</v>
      </c>
      <c r="AQ48" s="90" t="s">
        <v>168</v>
      </c>
      <c r="AR48" s="90" t="s">
        <v>169</v>
      </c>
      <c r="AS48" s="90" t="s">
        <v>126</v>
      </c>
      <c r="AT48" s="90" t="s">
        <v>70</v>
      </c>
      <c r="AU48" s="85" t="s">
        <v>32</v>
      </c>
      <c r="AV48" s="90"/>
      <c r="AW48" s="90" t="s">
        <v>168</v>
      </c>
      <c r="AX48" s="90" t="s">
        <v>170</v>
      </c>
      <c r="AY48" s="90" t="s">
        <v>126</v>
      </c>
      <c r="AZ48" s="90"/>
      <c r="BA48" s="90"/>
      <c r="BB48" s="90"/>
      <c r="BC48" s="90"/>
      <c r="BD48" s="90"/>
      <c r="BE48" s="90"/>
      <c r="BF48" s="90"/>
      <c r="BG48" s="90"/>
    </row>
    <row r="49" spans="42:59" x14ac:dyDescent="0.3">
      <c r="AP49" s="90">
        <f t="shared" si="2"/>
        <v>44</v>
      </c>
      <c r="AQ49" s="90" t="s">
        <v>171</v>
      </c>
      <c r="AR49" s="90" t="s">
        <v>172</v>
      </c>
      <c r="AS49" s="90" t="s">
        <v>173</v>
      </c>
      <c r="AT49" s="90" t="s">
        <v>7</v>
      </c>
      <c r="AU49" s="85" t="s">
        <v>32</v>
      </c>
      <c r="AV49" s="90"/>
      <c r="AW49" s="90" t="s">
        <v>171</v>
      </c>
      <c r="AX49" s="90" t="s">
        <v>174</v>
      </c>
      <c r="AY49" s="90" t="s">
        <v>173</v>
      </c>
      <c r="AZ49" s="90"/>
      <c r="BA49" s="90"/>
      <c r="BB49" s="90"/>
      <c r="BC49" s="90"/>
      <c r="BD49" s="90"/>
      <c r="BE49" s="90"/>
      <c r="BF49" s="90"/>
      <c r="BG49" s="90"/>
    </row>
    <row r="50" spans="42:59" x14ac:dyDescent="0.3">
      <c r="AP50" s="90">
        <f t="shared" si="2"/>
        <v>45</v>
      </c>
      <c r="AQ50" s="90" t="s">
        <v>175</v>
      </c>
      <c r="AR50" s="90" t="s">
        <v>176</v>
      </c>
      <c r="AS50" s="90" t="s">
        <v>25</v>
      </c>
      <c r="AT50" s="90" t="s">
        <v>46</v>
      </c>
      <c r="AU50" s="90" t="s">
        <v>8</v>
      </c>
      <c r="AV50" s="90"/>
      <c r="AW50" s="90" t="s">
        <v>175</v>
      </c>
      <c r="AX50" s="90" t="s">
        <v>177</v>
      </c>
      <c r="AY50" s="90" t="s">
        <v>25</v>
      </c>
      <c r="AZ50" s="90"/>
      <c r="BA50" s="90"/>
      <c r="BB50" s="90"/>
      <c r="BC50" s="90"/>
      <c r="BD50" s="90"/>
      <c r="BE50" s="90"/>
      <c r="BF50" s="90"/>
      <c r="BG50" s="90"/>
    </row>
    <row r="51" spans="42:59" x14ac:dyDescent="0.3">
      <c r="AP51" s="90">
        <f t="shared" si="2"/>
        <v>46</v>
      </c>
      <c r="AQ51" s="90" t="s">
        <v>178</v>
      </c>
      <c r="AR51" s="90" t="s">
        <v>179</v>
      </c>
      <c r="AS51" s="90" t="s">
        <v>38</v>
      </c>
      <c r="AT51" s="90" t="s">
        <v>7</v>
      </c>
      <c r="AU51" s="85" t="s">
        <v>32</v>
      </c>
      <c r="AV51" s="90"/>
      <c r="AW51" s="90" t="s">
        <v>178</v>
      </c>
      <c r="AX51" s="90" t="s">
        <v>180</v>
      </c>
      <c r="AY51" s="90" t="s">
        <v>38</v>
      </c>
      <c r="AZ51" s="90"/>
      <c r="BA51" s="90"/>
      <c r="BB51" s="90"/>
      <c r="BC51" s="90"/>
      <c r="BD51" s="90"/>
      <c r="BE51" s="90"/>
      <c r="BF51" s="90"/>
      <c r="BG51" s="90"/>
    </row>
    <row r="52" spans="42:59" x14ac:dyDescent="0.3">
      <c r="AP52" s="90">
        <f t="shared" si="2"/>
        <v>47</v>
      </c>
      <c r="AQ52" s="90" t="s">
        <v>181</v>
      </c>
      <c r="AR52" s="90" t="s">
        <v>182</v>
      </c>
      <c r="AS52" s="90" t="s">
        <v>183</v>
      </c>
      <c r="AT52" s="90" t="s">
        <v>7</v>
      </c>
      <c r="AU52" s="85" t="s">
        <v>32</v>
      </c>
      <c r="AV52" s="90"/>
      <c r="AW52" s="90" t="s">
        <v>181</v>
      </c>
      <c r="AX52" s="90" t="s">
        <v>184</v>
      </c>
      <c r="AY52" s="90" t="s">
        <v>183</v>
      </c>
      <c r="AZ52" s="90"/>
      <c r="BA52" s="90"/>
      <c r="BB52" s="90"/>
      <c r="BC52" s="90"/>
      <c r="BD52" s="90"/>
      <c r="BE52" s="90"/>
      <c r="BF52" s="90"/>
      <c r="BG52" s="90"/>
    </row>
    <row r="53" spans="42:59" x14ac:dyDescent="0.3">
      <c r="AP53" s="90">
        <f t="shared" si="2"/>
        <v>48</v>
      </c>
      <c r="AQ53" s="90" t="s">
        <v>185</v>
      </c>
      <c r="AR53" s="90" t="s">
        <v>186</v>
      </c>
      <c r="AS53" s="90" t="s">
        <v>183</v>
      </c>
      <c r="AT53" s="90" t="s">
        <v>26</v>
      </c>
      <c r="AU53" s="85" t="s">
        <v>32</v>
      </c>
      <c r="AV53" s="90"/>
      <c r="AW53" s="90" t="s">
        <v>185</v>
      </c>
      <c r="AX53" s="90" t="s">
        <v>187</v>
      </c>
      <c r="AY53" s="90" t="s">
        <v>183</v>
      </c>
      <c r="AZ53" s="90"/>
      <c r="BA53" s="90"/>
      <c r="BB53" s="90"/>
      <c r="BC53" s="90"/>
      <c r="BD53" s="90"/>
      <c r="BE53" s="90"/>
      <c r="BF53" s="90"/>
      <c r="BG53" s="90"/>
    </row>
    <row r="54" spans="42:59" x14ac:dyDescent="0.3">
      <c r="AP54" s="90">
        <f t="shared" si="2"/>
        <v>49</v>
      </c>
      <c r="AQ54" s="90" t="s">
        <v>188</v>
      </c>
      <c r="AR54" s="90" t="s">
        <v>189</v>
      </c>
      <c r="AS54" s="90" t="s">
        <v>105</v>
      </c>
      <c r="AT54" s="90" t="s">
        <v>70</v>
      </c>
      <c r="AU54" s="90" t="s">
        <v>20</v>
      </c>
      <c r="AV54" s="90"/>
      <c r="AW54" s="90" t="s">
        <v>188</v>
      </c>
      <c r="AX54" s="90" t="s">
        <v>190</v>
      </c>
      <c r="AY54" s="90" t="s">
        <v>105</v>
      </c>
      <c r="AZ54" s="90"/>
      <c r="BA54" s="90"/>
      <c r="BB54" s="90"/>
      <c r="BC54" s="90"/>
      <c r="BD54" s="90"/>
      <c r="BE54" s="90"/>
      <c r="BF54" s="90"/>
      <c r="BG54" s="90"/>
    </row>
    <row r="55" spans="42:59" x14ac:dyDescent="0.3">
      <c r="AP55" s="90">
        <f t="shared" si="2"/>
        <v>50</v>
      </c>
      <c r="AQ55" s="90" t="s">
        <v>191</v>
      </c>
      <c r="AR55" s="90" t="s">
        <v>192</v>
      </c>
      <c r="AS55" s="90" t="s">
        <v>105</v>
      </c>
      <c r="AT55" s="90" t="s">
        <v>58</v>
      </c>
      <c r="AU55" s="90" t="s">
        <v>20</v>
      </c>
      <c r="AV55" s="90"/>
      <c r="AW55" s="90" t="s">
        <v>191</v>
      </c>
      <c r="AX55" s="90" t="s">
        <v>193</v>
      </c>
      <c r="AY55" s="90" t="s">
        <v>105</v>
      </c>
      <c r="AZ55" s="90"/>
      <c r="BA55" s="90"/>
      <c r="BB55" s="90"/>
      <c r="BC55" s="90"/>
      <c r="BD55" s="90"/>
      <c r="BE55" s="90"/>
      <c r="BF55" s="90"/>
      <c r="BG55" s="90"/>
    </row>
    <row r="56" spans="42:59" x14ac:dyDescent="0.3">
      <c r="AP56" s="90">
        <f t="shared" si="2"/>
        <v>51</v>
      </c>
      <c r="AQ56" s="90" t="s">
        <v>194</v>
      </c>
      <c r="AR56" s="90" t="s">
        <v>195</v>
      </c>
      <c r="AS56" s="90" t="s">
        <v>122</v>
      </c>
      <c r="AT56" s="90" t="s">
        <v>70</v>
      </c>
      <c r="AU56" s="90" t="s">
        <v>8</v>
      </c>
      <c r="AV56" s="90"/>
      <c r="AW56" s="90" t="s">
        <v>194</v>
      </c>
      <c r="AX56" s="90" t="s">
        <v>196</v>
      </c>
      <c r="AY56" s="90" t="s">
        <v>122</v>
      </c>
      <c r="AZ56" s="90"/>
      <c r="BA56" s="90"/>
      <c r="BB56" s="90"/>
      <c r="BC56" s="90"/>
      <c r="BD56" s="90"/>
      <c r="BE56" s="90"/>
      <c r="BF56" s="90"/>
      <c r="BG56" s="90"/>
    </row>
    <row r="57" spans="42:59" x14ac:dyDescent="0.3">
      <c r="AP57" s="90">
        <f t="shared" si="2"/>
        <v>52</v>
      </c>
      <c r="AQ57" s="90" t="s">
        <v>197</v>
      </c>
      <c r="AR57" s="90" t="s">
        <v>198</v>
      </c>
      <c r="AS57" s="90" t="s">
        <v>6</v>
      </c>
      <c r="AT57" s="90" t="s">
        <v>70</v>
      </c>
      <c r="AU57" s="90" t="s">
        <v>8</v>
      </c>
      <c r="AV57" s="90"/>
      <c r="AW57" s="90" t="s">
        <v>197</v>
      </c>
      <c r="AX57" s="90" t="s">
        <v>199</v>
      </c>
      <c r="AY57" s="90" t="s">
        <v>6</v>
      </c>
      <c r="AZ57" s="90"/>
      <c r="BA57" s="90"/>
      <c r="BB57" s="90"/>
      <c r="BC57" s="90"/>
      <c r="BD57" s="90"/>
      <c r="BE57" s="90"/>
      <c r="BF57" s="90"/>
      <c r="BG57" s="90"/>
    </row>
    <row r="58" spans="42:59" x14ac:dyDescent="0.3">
      <c r="AP58" s="90">
        <f t="shared" si="2"/>
        <v>53</v>
      </c>
      <c r="AQ58" s="90" t="s">
        <v>200</v>
      </c>
      <c r="AR58" s="90" t="s">
        <v>201</v>
      </c>
      <c r="AS58" s="90" t="s">
        <v>122</v>
      </c>
      <c r="AT58" s="90" t="s">
        <v>58</v>
      </c>
      <c r="AU58" s="90" t="s">
        <v>8</v>
      </c>
      <c r="AV58" s="90"/>
      <c r="AW58" s="90" t="s">
        <v>200</v>
      </c>
      <c r="AX58" s="90" t="s">
        <v>202</v>
      </c>
      <c r="AY58" s="90" t="s">
        <v>122</v>
      </c>
      <c r="AZ58" s="90"/>
      <c r="BA58" s="90"/>
      <c r="BB58" s="90"/>
      <c r="BC58" s="90"/>
      <c r="BD58" s="90"/>
      <c r="BE58" s="90"/>
      <c r="BF58" s="90"/>
      <c r="BG58" s="90"/>
    </row>
    <row r="59" spans="42:59" x14ac:dyDescent="0.3">
      <c r="AP59" s="90">
        <f t="shared" si="2"/>
        <v>54</v>
      </c>
      <c r="AQ59" s="90" t="s">
        <v>203</v>
      </c>
      <c r="AR59" s="90" t="s">
        <v>204</v>
      </c>
      <c r="AS59" s="90" t="s">
        <v>63</v>
      </c>
      <c r="AT59" s="90" t="s">
        <v>26</v>
      </c>
      <c r="AU59" s="85" t="s">
        <v>32</v>
      </c>
      <c r="AV59" s="90"/>
      <c r="AW59" s="90" t="s">
        <v>203</v>
      </c>
      <c r="AX59" s="90" t="s">
        <v>205</v>
      </c>
      <c r="AY59" s="90" t="s">
        <v>63</v>
      </c>
      <c r="AZ59" s="90"/>
      <c r="BA59" s="90"/>
      <c r="BB59" s="90"/>
      <c r="BC59" s="90"/>
      <c r="BD59" s="90"/>
      <c r="BE59" s="90"/>
      <c r="BF59" s="90"/>
      <c r="BG59" s="90"/>
    </row>
    <row r="60" spans="42:59" x14ac:dyDescent="0.3">
      <c r="AP60" s="90">
        <f t="shared" si="2"/>
        <v>55</v>
      </c>
      <c r="AQ60" s="90" t="s">
        <v>206</v>
      </c>
      <c r="AR60" s="90" t="s">
        <v>207</v>
      </c>
      <c r="AS60" s="90" t="s">
        <v>95</v>
      </c>
      <c r="AT60" s="90" t="s">
        <v>58</v>
      </c>
      <c r="AU60" s="90" t="s">
        <v>20</v>
      </c>
      <c r="AV60" s="90"/>
      <c r="AW60" s="90" t="s">
        <v>206</v>
      </c>
      <c r="AX60" s="90" t="s">
        <v>208</v>
      </c>
      <c r="AY60" s="90" t="s">
        <v>95</v>
      </c>
      <c r="AZ60" s="90"/>
      <c r="BA60" s="90"/>
      <c r="BB60" s="90"/>
      <c r="BC60" s="90"/>
      <c r="BD60" s="90"/>
      <c r="BE60" s="90"/>
      <c r="BF60" s="90"/>
      <c r="BG60" s="90"/>
    </row>
    <row r="61" spans="42:59" x14ac:dyDescent="0.3">
      <c r="AP61" s="90">
        <f t="shared" si="2"/>
        <v>56</v>
      </c>
      <c r="AQ61" s="90" t="s">
        <v>209</v>
      </c>
      <c r="AR61" s="90" t="s">
        <v>210</v>
      </c>
      <c r="AS61" s="90" t="s">
        <v>211</v>
      </c>
      <c r="AT61" s="90" t="s">
        <v>74</v>
      </c>
      <c r="AU61" s="90" t="s">
        <v>20</v>
      </c>
      <c r="AV61" s="90"/>
      <c r="AW61" s="90" t="s">
        <v>209</v>
      </c>
      <c r="AX61" s="90" t="s">
        <v>212</v>
      </c>
      <c r="AY61" s="90" t="s">
        <v>211</v>
      </c>
      <c r="AZ61" s="90"/>
      <c r="BA61" s="90"/>
      <c r="BB61" s="90"/>
      <c r="BC61" s="90"/>
      <c r="BD61" s="90"/>
      <c r="BE61" s="90"/>
      <c r="BF61" s="90"/>
      <c r="BG61" s="90"/>
    </row>
    <row r="62" spans="42:59" x14ac:dyDescent="0.3">
      <c r="AP62" s="90">
        <f t="shared" si="2"/>
        <v>57</v>
      </c>
      <c r="AQ62" s="90" t="s">
        <v>213</v>
      </c>
      <c r="AR62" s="90" t="s">
        <v>214</v>
      </c>
      <c r="AS62" s="90" t="s">
        <v>122</v>
      </c>
      <c r="AT62" s="90" t="s">
        <v>58</v>
      </c>
      <c r="AU62" s="90" t="s">
        <v>8</v>
      </c>
      <c r="AV62" s="90"/>
      <c r="AW62" s="90" t="s">
        <v>213</v>
      </c>
      <c r="AX62" s="90" t="s">
        <v>215</v>
      </c>
      <c r="AY62" s="90" t="s">
        <v>122</v>
      </c>
      <c r="AZ62" s="90"/>
      <c r="BA62" s="90"/>
      <c r="BB62" s="90"/>
      <c r="BC62" s="90"/>
      <c r="BD62" s="90"/>
      <c r="BE62" s="90"/>
      <c r="BF62" s="90"/>
      <c r="BG62" s="90"/>
    </row>
    <row r="63" spans="42:59" x14ac:dyDescent="0.3">
      <c r="AP63" s="90">
        <f t="shared" si="2"/>
        <v>58</v>
      </c>
      <c r="AQ63" s="90" t="s">
        <v>216</v>
      </c>
      <c r="AR63" s="90" t="s">
        <v>217</v>
      </c>
      <c r="AS63" s="90" t="s">
        <v>6</v>
      </c>
      <c r="AT63" s="90" t="s">
        <v>7</v>
      </c>
      <c r="AU63" s="90" t="s">
        <v>8</v>
      </c>
      <c r="AV63" s="90"/>
      <c r="AW63" s="90" t="s">
        <v>216</v>
      </c>
      <c r="AX63" s="90" t="s">
        <v>218</v>
      </c>
      <c r="AY63" s="90" t="s">
        <v>6</v>
      </c>
      <c r="AZ63" s="90"/>
      <c r="BA63" s="90"/>
      <c r="BB63" s="90"/>
      <c r="BC63" s="90"/>
      <c r="BD63" s="90"/>
      <c r="BE63" s="90"/>
      <c r="BF63" s="90"/>
      <c r="BG63" s="90"/>
    </row>
    <row r="64" spans="42:59" x14ac:dyDescent="0.3">
      <c r="AP64" s="90">
        <f t="shared" si="2"/>
        <v>59</v>
      </c>
      <c r="AQ64" s="90" t="s">
        <v>219</v>
      </c>
      <c r="AR64" s="90" t="s">
        <v>220</v>
      </c>
      <c r="AS64" s="90" t="s">
        <v>19</v>
      </c>
      <c r="AT64" s="90" t="s">
        <v>58</v>
      </c>
      <c r="AU64" s="90" t="s">
        <v>20</v>
      </c>
      <c r="AV64" s="90"/>
      <c r="AW64" s="90" t="s">
        <v>219</v>
      </c>
      <c r="AX64" s="90" t="s">
        <v>221</v>
      </c>
      <c r="AY64" s="90" t="s">
        <v>19</v>
      </c>
      <c r="AZ64" s="90"/>
      <c r="BA64" s="90"/>
      <c r="BB64" s="90"/>
      <c r="BC64" s="90"/>
      <c r="BD64" s="90"/>
      <c r="BE64" s="90"/>
      <c r="BF64" s="90"/>
      <c r="BG64" s="90"/>
    </row>
    <row r="65" spans="42:59" x14ac:dyDescent="0.3">
      <c r="AP65" s="90">
        <f t="shared" si="2"/>
        <v>60</v>
      </c>
      <c r="AQ65" s="90" t="s">
        <v>222</v>
      </c>
      <c r="AR65" s="90" t="s">
        <v>223</v>
      </c>
      <c r="AS65" s="90" t="s">
        <v>81</v>
      </c>
      <c r="AT65" s="90" t="s">
        <v>7</v>
      </c>
      <c r="AU65" s="90" t="s">
        <v>20</v>
      </c>
      <c r="AV65" s="90"/>
      <c r="AW65" s="90" t="s">
        <v>222</v>
      </c>
      <c r="AX65" s="90" t="s">
        <v>224</v>
      </c>
      <c r="AY65" s="90" t="s">
        <v>81</v>
      </c>
      <c r="AZ65" s="90"/>
      <c r="BA65" s="90"/>
      <c r="BB65" s="90"/>
      <c r="BC65" s="90"/>
      <c r="BD65" s="90"/>
      <c r="BE65" s="90"/>
      <c r="BF65" s="90"/>
      <c r="BG65" s="90"/>
    </row>
    <row r="66" spans="42:59" x14ac:dyDescent="0.3">
      <c r="AP66" s="90">
        <f t="shared" si="2"/>
        <v>61</v>
      </c>
      <c r="AQ66" s="90" t="s">
        <v>225</v>
      </c>
      <c r="AR66" s="90" t="s">
        <v>226</v>
      </c>
      <c r="AS66" s="90" t="s">
        <v>19</v>
      </c>
      <c r="AT66" s="90" t="s">
        <v>7</v>
      </c>
      <c r="AU66" s="90" t="s">
        <v>20</v>
      </c>
      <c r="AV66" s="90"/>
      <c r="AW66" s="90" t="s">
        <v>225</v>
      </c>
      <c r="AX66" s="90" t="s">
        <v>227</v>
      </c>
      <c r="AY66" s="90" t="s">
        <v>19</v>
      </c>
      <c r="AZ66" s="90"/>
      <c r="BA66" s="90"/>
      <c r="BB66" s="90"/>
      <c r="BC66" s="90"/>
      <c r="BD66" s="90"/>
      <c r="BE66" s="90"/>
      <c r="BF66" s="90"/>
      <c r="BG66" s="90"/>
    </row>
    <row r="67" spans="42:59" x14ac:dyDescent="0.3">
      <c r="AP67" s="90">
        <f t="shared" si="2"/>
        <v>62</v>
      </c>
      <c r="AQ67" s="90" t="s">
        <v>228</v>
      </c>
      <c r="AR67" s="90" t="s">
        <v>229</v>
      </c>
      <c r="AS67" s="90" t="s">
        <v>19</v>
      </c>
      <c r="AT67" s="90" t="s">
        <v>26</v>
      </c>
      <c r="AU67" s="90" t="s">
        <v>20</v>
      </c>
      <c r="AV67" s="90"/>
      <c r="AW67" s="90" t="s">
        <v>228</v>
      </c>
      <c r="AX67" s="90" t="s">
        <v>230</v>
      </c>
      <c r="AY67" s="90" t="s">
        <v>19</v>
      </c>
      <c r="AZ67" s="90"/>
      <c r="BA67" s="90"/>
      <c r="BB67" s="90"/>
      <c r="BC67" s="90"/>
      <c r="BD67" s="90"/>
      <c r="BE67" s="90"/>
      <c r="BF67" s="90"/>
      <c r="BG67" s="90"/>
    </row>
    <row r="68" spans="42:59" x14ac:dyDescent="0.3">
      <c r="AP68" s="90">
        <f t="shared" si="2"/>
        <v>63</v>
      </c>
      <c r="AQ68" s="90" t="s">
        <v>231</v>
      </c>
      <c r="AR68" s="90" t="s">
        <v>232</v>
      </c>
      <c r="AS68" s="90" t="s">
        <v>105</v>
      </c>
      <c r="AT68" s="90" t="s">
        <v>70</v>
      </c>
      <c r="AU68" s="90" t="s">
        <v>20</v>
      </c>
      <c r="AV68" s="90"/>
      <c r="AW68" s="90" t="s">
        <v>231</v>
      </c>
      <c r="AX68" s="90" t="s">
        <v>105</v>
      </c>
      <c r="AY68" s="90" t="s">
        <v>105</v>
      </c>
      <c r="AZ68" s="90"/>
      <c r="BA68" s="90"/>
      <c r="BB68" s="90"/>
      <c r="BC68" s="90"/>
      <c r="BD68" s="90"/>
      <c r="BE68" s="90"/>
      <c r="BF68" s="90"/>
      <c r="BG68" s="90"/>
    </row>
    <row r="69" spans="42:59" x14ac:dyDescent="0.3">
      <c r="AP69" s="90">
        <f t="shared" si="2"/>
        <v>64</v>
      </c>
      <c r="AQ69" s="90" t="s">
        <v>233</v>
      </c>
      <c r="AR69" s="90" t="s">
        <v>234</v>
      </c>
      <c r="AS69" s="90" t="s">
        <v>105</v>
      </c>
      <c r="AT69" s="90" t="s">
        <v>58</v>
      </c>
      <c r="AU69" s="90" t="s">
        <v>20</v>
      </c>
      <c r="AV69" s="90"/>
      <c r="AW69" s="90" t="s">
        <v>233</v>
      </c>
      <c r="AX69" s="90" t="s">
        <v>235</v>
      </c>
      <c r="AY69" s="90" t="s">
        <v>105</v>
      </c>
      <c r="AZ69" s="90"/>
      <c r="BA69" s="90"/>
      <c r="BB69" s="90"/>
      <c r="BC69" s="90"/>
      <c r="BD69" s="90"/>
      <c r="BE69" s="90"/>
      <c r="BF69" s="90"/>
      <c r="BG69" s="90"/>
    </row>
    <row r="70" spans="42:59" x14ac:dyDescent="0.3">
      <c r="AP70" s="90">
        <f t="shared" si="2"/>
        <v>65</v>
      </c>
      <c r="AQ70" s="90" t="s">
        <v>236</v>
      </c>
      <c r="AR70" s="90" t="s">
        <v>237</v>
      </c>
      <c r="AS70" s="90" t="s">
        <v>183</v>
      </c>
      <c r="AT70" s="90" t="s">
        <v>7</v>
      </c>
      <c r="AU70" s="85" t="s">
        <v>32</v>
      </c>
      <c r="AV70" s="90"/>
      <c r="AW70" s="90" t="s">
        <v>236</v>
      </c>
      <c r="AX70" s="90" t="s">
        <v>238</v>
      </c>
      <c r="AY70" s="90" t="s">
        <v>183</v>
      </c>
      <c r="AZ70" s="90"/>
      <c r="BA70" s="90"/>
      <c r="BB70" s="90"/>
      <c r="BC70" s="90"/>
      <c r="BD70" s="90"/>
      <c r="BE70" s="90"/>
      <c r="BF70" s="90"/>
      <c r="BG70" s="90"/>
    </row>
    <row r="71" spans="42:59" x14ac:dyDescent="0.3">
      <c r="AP71" s="90">
        <f t="shared" si="2"/>
        <v>66</v>
      </c>
      <c r="AQ71" s="90" t="s">
        <v>239</v>
      </c>
      <c r="AR71" s="90" t="s">
        <v>240</v>
      </c>
      <c r="AS71" s="90" t="s">
        <v>63</v>
      </c>
      <c r="AT71" s="90" t="s">
        <v>26</v>
      </c>
      <c r="AU71" s="85" t="s">
        <v>32</v>
      </c>
      <c r="AV71" s="90"/>
      <c r="AW71" s="90" t="s">
        <v>239</v>
      </c>
      <c r="AX71" s="90" t="s">
        <v>241</v>
      </c>
      <c r="AY71" s="90" t="s">
        <v>63</v>
      </c>
      <c r="AZ71" s="90"/>
      <c r="BA71" s="90"/>
      <c r="BB71" s="90"/>
      <c r="BC71" s="90"/>
      <c r="BD71" s="90"/>
      <c r="BE71" s="90"/>
      <c r="BF71" s="90"/>
      <c r="BG71" s="90"/>
    </row>
    <row r="72" spans="42:59" x14ac:dyDescent="0.3">
      <c r="AP72" s="90">
        <f t="shared" ref="AP72:AP135" si="4">AP71+1</f>
        <v>67</v>
      </c>
      <c r="AQ72" s="90" t="s">
        <v>242</v>
      </c>
      <c r="AR72" s="90" t="s">
        <v>243</v>
      </c>
      <c r="AS72" s="90" t="s">
        <v>126</v>
      </c>
      <c r="AT72" s="90" t="s">
        <v>70</v>
      </c>
      <c r="AU72" s="85" t="s">
        <v>32</v>
      </c>
      <c r="AV72" s="90"/>
      <c r="AW72" s="90" t="s">
        <v>242</v>
      </c>
      <c r="AX72" s="90" t="s">
        <v>244</v>
      </c>
      <c r="AY72" s="90" t="s">
        <v>126</v>
      </c>
      <c r="AZ72" s="90"/>
      <c r="BA72" s="90"/>
      <c r="BB72" s="90"/>
      <c r="BC72" s="90"/>
      <c r="BD72" s="90"/>
      <c r="BE72" s="90"/>
      <c r="BF72" s="90"/>
      <c r="BG72" s="90"/>
    </row>
    <row r="73" spans="42:59" x14ac:dyDescent="0.3">
      <c r="AP73" s="90">
        <f t="shared" si="4"/>
        <v>68</v>
      </c>
      <c r="AQ73" s="90" t="s">
        <v>245</v>
      </c>
      <c r="AR73" s="90" t="s">
        <v>246</v>
      </c>
      <c r="AS73" s="90" t="s">
        <v>25</v>
      </c>
      <c r="AT73" s="90" t="s">
        <v>26</v>
      </c>
      <c r="AU73" s="90" t="s">
        <v>8</v>
      </c>
      <c r="AV73" s="90"/>
      <c r="AW73" s="90" t="s">
        <v>245</v>
      </c>
      <c r="AX73" s="90" t="s">
        <v>247</v>
      </c>
      <c r="AY73" s="90" t="s">
        <v>25</v>
      </c>
      <c r="AZ73" s="90"/>
      <c r="BA73" s="90"/>
      <c r="BB73" s="90"/>
      <c r="BC73" s="90"/>
      <c r="BD73" s="90"/>
      <c r="BE73" s="90"/>
      <c r="BF73" s="90"/>
      <c r="BG73" s="90"/>
    </row>
    <row r="74" spans="42:59" x14ac:dyDescent="0.3">
      <c r="AP74" s="90">
        <f t="shared" si="4"/>
        <v>69</v>
      </c>
      <c r="AQ74" s="90" t="s">
        <v>248</v>
      </c>
      <c r="AR74" s="90" t="s">
        <v>249</v>
      </c>
      <c r="AS74" s="90" t="s">
        <v>81</v>
      </c>
      <c r="AT74" s="90" t="s">
        <v>74</v>
      </c>
      <c r="AU74" s="90" t="s">
        <v>20</v>
      </c>
      <c r="AV74" s="90"/>
      <c r="AW74" s="90" t="s">
        <v>248</v>
      </c>
      <c r="AX74" s="90" t="s">
        <v>81</v>
      </c>
      <c r="AY74" s="90" t="s">
        <v>81</v>
      </c>
      <c r="AZ74" s="90"/>
      <c r="BA74" s="90"/>
      <c r="BB74" s="90"/>
      <c r="BC74" s="90"/>
      <c r="BD74" s="90"/>
      <c r="BE74" s="90"/>
      <c r="BF74" s="90"/>
      <c r="BG74" s="90"/>
    </row>
    <row r="75" spans="42:59" x14ac:dyDescent="0.3">
      <c r="AP75" s="90">
        <f t="shared" si="4"/>
        <v>70</v>
      </c>
      <c r="AQ75" s="90" t="s">
        <v>250</v>
      </c>
      <c r="AR75" s="90" t="s">
        <v>251</v>
      </c>
      <c r="AS75" s="90" t="s">
        <v>88</v>
      </c>
      <c r="AT75" s="90" t="s">
        <v>46</v>
      </c>
      <c r="AU75" s="90" t="s">
        <v>20</v>
      </c>
      <c r="AV75" s="90"/>
      <c r="AW75" s="90" t="s">
        <v>250</v>
      </c>
      <c r="AX75" s="90" t="s">
        <v>88</v>
      </c>
      <c r="AY75" s="90" t="s">
        <v>88</v>
      </c>
      <c r="AZ75" s="90"/>
      <c r="BA75" s="90"/>
      <c r="BB75" s="90"/>
      <c r="BC75" s="90"/>
      <c r="BD75" s="90"/>
      <c r="BE75" s="90"/>
      <c r="BF75" s="90"/>
      <c r="BG75" s="90"/>
    </row>
    <row r="76" spans="42:59" x14ac:dyDescent="0.3">
      <c r="AP76" s="90">
        <f t="shared" si="4"/>
        <v>71</v>
      </c>
      <c r="AQ76" s="90" t="s">
        <v>252</v>
      </c>
      <c r="AR76" s="90" t="s">
        <v>253</v>
      </c>
      <c r="AS76" s="90" t="s">
        <v>88</v>
      </c>
      <c r="AT76" s="90" t="s">
        <v>46</v>
      </c>
      <c r="AU76" s="90" t="s">
        <v>20</v>
      </c>
      <c r="AV76" s="90"/>
      <c r="AW76" s="90" t="s">
        <v>252</v>
      </c>
      <c r="AX76" s="90" t="s">
        <v>254</v>
      </c>
      <c r="AY76" s="90" t="s">
        <v>88</v>
      </c>
      <c r="AZ76" s="90"/>
      <c r="BA76" s="90"/>
      <c r="BB76" s="90"/>
      <c r="BC76" s="90"/>
      <c r="BD76" s="90"/>
      <c r="BE76" s="90"/>
      <c r="BF76" s="90"/>
      <c r="BG76" s="90"/>
    </row>
    <row r="77" spans="42:59" x14ac:dyDescent="0.3">
      <c r="AP77" s="90">
        <f t="shared" si="4"/>
        <v>72</v>
      </c>
      <c r="AQ77" s="90" t="s">
        <v>255</v>
      </c>
      <c r="AR77" s="90" t="s">
        <v>256</v>
      </c>
      <c r="AS77" s="90" t="s">
        <v>38</v>
      </c>
      <c r="AT77" s="90" t="s">
        <v>70</v>
      </c>
      <c r="AU77" s="85" t="s">
        <v>32</v>
      </c>
      <c r="AV77" s="90"/>
      <c r="AW77" s="90" t="s">
        <v>255</v>
      </c>
      <c r="AX77" s="90" t="s">
        <v>257</v>
      </c>
      <c r="AY77" s="90" t="s">
        <v>38</v>
      </c>
      <c r="AZ77" s="90"/>
      <c r="BA77" s="90"/>
      <c r="BB77" s="90"/>
      <c r="BC77" s="90"/>
      <c r="BD77" s="90"/>
      <c r="BE77" s="90"/>
      <c r="BF77" s="90"/>
      <c r="BG77" s="90"/>
    </row>
    <row r="78" spans="42:59" x14ac:dyDescent="0.3">
      <c r="AP78" s="90">
        <f t="shared" si="4"/>
        <v>73</v>
      </c>
      <c r="AQ78" s="90" t="s">
        <v>258</v>
      </c>
      <c r="AR78" s="90" t="s">
        <v>259</v>
      </c>
      <c r="AS78" s="90" t="s">
        <v>51</v>
      </c>
      <c r="AT78" s="90" t="s">
        <v>7</v>
      </c>
      <c r="AU78" s="90" t="s">
        <v>20</v>
      </c>
      <c r="AV78" s="90"/>
      <c r="AW78" s="90" t="s">
        <v>258</v>
      </c>
      <c r="AX78" s="90" t="s">
        <v>260</v>
      </c>
      <c r="AY78" s="90" t="s">
        <v>51</v>
      </c>
      <c r="AZ78" s="90"/>
      <c r="BA78" s="90"/>
      <c r="BB78" s="90"/>
      <c r="BC78" s="90"/>
      <c r="BD78" s="90"/>
      <c r="BE78" s="90"/>
      <c r="BF78" s="90"/>
      <c r="BG78" s="90"/>
    </row>
    <row r="79" spans="42:59" x14ac:dyDescent="0.3">
      <c r="AP79" s="90">
        <f t="shared" si="4"/>
        <v>74</v>
      </c>
      <c r="AQ79" s="90" t="s">
        <v>261</v>
      </c>
      <c r="AR79" s="90" t="s">
        <v>262</v>
      </c>
      <c r="AS79" s="90" t="s">
        <v>263</v>
      </c>
      <c r="AT79" s="90" t="s">
        <v>7</v>
      </c>
      <c r="AU79" s="90" t="s">
        <v>8</v>
      </c>
      <c r="AV79" s="90"/>
      <c r="AW79" s="90" t="s">
        <v>261</v>
      </c>
      <c r="AX79" s="90" t="s">
        <v>264</v>
      </c>
      <c r="AY79" s="90" t="s">
        <v>263</v>
      </c>
      <c r="AZ79" s="90"/>
      <c r="BA79" s="90"/>
      <c r="BB79" s="90"/>
      <c r="BC79" s="90"/>
      <c r="BD79" s="90"/>
      <c r="BE79" s="90"/>
      <c r="BF79" s="90"/>
      <c r="BG79" s="90"/>
    </row>
    <row r="80" spans="42:59" x14ac:dyDescent="0.3">
      <c r="AP80" s="90">
        <f t="shared" si="4"/>
        <v>75</v>
      </c>
      <c r="AQ80" s="90" t="s">
        <v>265</v>
      </c>
      <c r="AR80" s="90" t="s">
        <v>266</v>
      </c>
      <c r="AS80" s="90" t="s">
        <v>126</v>
      </c>
      <c r="AT80" s="90" t="s">
        <v>7</v>
      </c>
      <c r="AU80" s="85" t="s">
        <v>32</v>
      </c>
      <c r="AV80" s="90"/>
      <c r="AW80" s="90" t="s">
        <v>265</v>
      </c>
      <c r="AX80" s="90" t="s">
        <v>267</v>
      </c>
      <c r="AY80" s="90" t="s">
        <v>126</v>
      </c>
      <c r="AZ80" s="90"/>
      <c r="BA80" s="90"/>
      <c r="BB80" s="90"/>
      <c r="BC80" s="90"/>
      <c r="BD80" s="90"/>
      <c r="BE80" s="90"/>
      <c r="BF80" s="90"/>
      <c r="BG80" s="90"/>
    </row>
    <row r="81" spans="42:59" x14ac:dyDescent="0.3">
      <c r="AP81" s="90">
        <f t="shared" si="4"/>
        <v>76</v>
      </c>
      <c r="AQ81" s="90" t="s">
        <v>268</v>
      </c>
      <c r="AR81" s="90" t="s">
        <v>269</v>
      </c>
      <c r="AS81" s="90" t="s">
        <v>183</v>
      </c>
      <c r="AT81" s="90" t="s">
        <v>7</v>
      </c>
      <c r="AU81" s="85" t="s">
        <v>32</v>
      </c>
      <c r="AV81" s="90"/>
      <c r="AW81" s="90" t="s">
        <v>268</v>
      </c>
      <c r="AX81" s="90" t="s">
        <v>270</v>
      </c>
      <c r="AY81" s="90" t="s">
        <v>183</v>
      </c>
      <c r="AZ81" s="90"/>
      <c r="BA81" s="90"/>
      <c r="BB81" s="90"/>
      <c r="BC81" s="90"/>
      <c r="BD81" s="90"/>
      <c r="BE81" s="90"/>
      <c r="BF81" s="90"/>
      <c r="BG81" s="90"/>
    </row>
    <row r="82" spans="42:59" x14ac:dyDescent="0.3">
      <c r="AP82" s="90">
        <f t="shared" si="4"/>
        <v>77</v>
      </c>
      <c r="AQ82" s="90" t="s">
        <v>271</v>
      </c>
      <c r="AR82" s="90" t="s">
        <v>272</v>
      </c>
      <c r="AS82" s="90" t="s">
        <v>183</v>
      </c>
      <c r="AT82" s="90" t="s">
        <v>58</v>
      </c>
      <c r="AU82" s="85" t="s">
        <v>32</v>
      </c>
      <c r="AV82" s="90"/>
      <c r="AW82" s="90" t="s">
        <v>271</v>
      </c>
      <c r="AX82" s="90" t="s">
        <v>273</v>
      </c>
      <c r="AY82" s="90" t="s">
        <v>183</v>
      </c>
      <c r="AZ82" s="90"/>
      <c r="BA82" s="90"/>
      <c r="BB82" s="90"/>
      <c r="BC82" s="90"/>
      <c r="BD82" s="90"/>
      <c r="BE82" s="90"/>
      <c r="BF82" s="90"/>
      <c r="BG82" s="90"/>
    </row>
    <row r="83" spans="42:59" x14ac:dyDescent="0.3">
      <c r="AP83" s="90">
        <f t="shared" si="4"/>
        <v>78</v>
      </c>
      <c r="AQ83" s="90" t="s">
        <v>274</v>
      </c>
      <c r="AR83" s="90" t="s">
        <v>275</v>
      </c>
      <c r="AS83" s="90" t="s">
        <v>81</v>
      </c>
      <c r="AT83" s="90" t="s">
        <v>7</v>
      </c>
      <c r="AU83" s="90" t="s">
        <v>20</v>
      </c>
      <c r="AV83" s="90"/>
      <c r="AW83" s="90" t="s">
        <v>274</v>
      </c>
      <c r="AX83" s="90" t="s">
        <v>276</v>
      </c>
      <c r="AY83" s="90" t="s">
        <v>81</v>
      </c>
      <c r="AZ83" s="90"/>
      <c r="BA83" s="90"/>
      <c r="BB83" s="90"/>
      <c r="BC83" s="90"/>
      <c r="BD83" s="90"/>
      <c r="BE83" s="90"/>
      <c r="BF83" s="90"/>
      <c r="BG83" s="90"/>
    </row>
    <row r="84" spans="42:59" x14ac:dyDescent="0.3">
      <c r="AP84" s="90">
        <f t="shared" si="4"/>
        <v>79</v>
      </c>
      <c r="AQ84" s="90" t="s">
        <v>277</v>
      </c>
      <c r="AR84" s="90" t="s">
        <v>278</v>
      </c>
      <c r="AS84" s="90" t="s">
        <v>81</v>
      </c>
      <c r="AT84" s="90" t="s">
        <v>46</v>
      </c>
      <c r="AU84" s="90" t="s">
        <v>20</v>
      </c>
      <c r="AV84" s="90"/>
      <c r="AW84" s="90" t="s">
        <v>277</v>
      </c>
      <c r="AX84" s="90" t="s">
        <v>279</v>
      </c>
      <c r="AY84" s="90" t="s">
        <v>81</v>
      </c>
      <c r="AZ84" s="90"/>
      <c r="BA84" s="90"/>
      <c r="BB84" s="90"/>
      <c r="BC84" s="90"/>
      <c r="BD84" s="90"/>
      <c r="BE84" s="90"/>
      <c r="BF84" s="90"/>
      <c r="BG84" s="90"/>
    </row>
    <row r="85" spans="42:59" x14ac:dyDescent="0.3">
      <c r="AP85" s="90">
        <f t="shared" si="4"/>
        <v>80</v>
      </c>
      <c r="AQ85" s="90" t="s">
        <v>280</v>
      </c>
      <c r="AR85" s="90" t="s">
        <v>281</v>
      </c>
      <c r="AS85" s="90" t="s">
        <v>183</v>
      </c>
      <c r="AT85" s="90" t="s">
        <v>46</v>
      </c>
      <c r="AU85" s="85" t="s">
        <v>32</v>
      </c>
      <c r="AV85" s="90"/>
      <c r="AW85" s="90" t="s">
        <v>280</v>
      </c>
      <c r="AX85" s="90" t="s">
        <v>282</v>
      </c>
      <c r="AY85" s="90" t="s">
        <v>183</v>
      </c>
      <c r="AZ85" s="90"/>
      <c r="BA85" s="90"/>
      <c r="BB85" s="90"/>
      <c r="BC85" s="90"/>
      <c r="BD85" s="90"/>
      <c r="BE85" s="90"/>
      <c r="BF85" s="90"/>
      <c r="BG85" s="90"/>
    </row>
    <row r="86" spans="42:59" x14ac:dyDescent="0.3">
      <c r="AP86" s="90">
        <f t="shared" si="4"/>
        <v>81</v>
      </c>
      <c r="AQ86" s="90" t="s">
        <v>283</v>
      </c>
      <c r="AR86" s="90" t="s">
        <v>284</v>
      </c>
      <c r="AS86" s="90" t="s">
        <v>183</v>
      </c>
      <c r="AT86" s="90" t="s">
        <v>26</v>
      </c>
      <c r="AU86" s="85" t="s">
        <v>32</v>
      </c>
      <c r="AV86" s="90"/>
      <c r="AW86" s="90" t="s">
        <v>283</v>
      </c>
      <c r="AX86" s="90" t="s">
        <v>285</v>
      </c>
      <c r="AY86" s="90" t="s">
        <v>183</v>
      </c>
      <c r="AZ86" s="90"/>
      <c r="BA86" s="90"/>
      <c r="BB86" s="90"/>
      <c r="BC86" s="90"/>
      <c r="BD86" s="90"/>
      <c r="BE86" s="90"/>
      <c r="BF86" s="90"/>
      <c r="BG86" s="90"/>
    </row>
    <row r="87" spans="42:59" x14ac:dyDescent="0.3">
      <c r="AP87" s="90">
        <f t="shared" si="4"/>
        <v>82</v>
      </c>
      <c r="AQ87" s="90" t="s">
        <v>286</v>
      </c>
      <c r="AR87" s="90" t="s">
        <v>287</v>
      </c>
      <c r="AS87" s="90" t="s">
        <v>105</v>
      </c>
      <c r="AT87" s="90" t="s">
        <v>26</v>
      </c>
      <c r="AU87" s="90" t="s">
        <v>20</v>
      </c>
      <c r="AV87" s="90"/>
      <c r="AW87" s="90" t="s">
        <v>286</v>
      </c>
      <c r="AX87" s="90" t="s">
        <v>288</v>
      </c>
      <c r="AY87" s="90" t="s">
        <v>105</v>
      </c>
      <c r="AZ87" s="90"/>
      <c r="BA87" s="90"/>
      <c r="BB87" s="90"/>
      <c r="BC87" s="90"/>
      <c r="BD87" s="90"/>
      <c r="BE87" s="90"/>
      <c r="BF87" s="90"/>
      <c r="BG87" s="90"/>
    </row>
    <row r="88" spans="42:59" x14ac:dyDescent="0.3">
      <c r="AP88" s="90">
        <f t="shared" si="4"/>
        <v>83</v>
      </c>
      <c r="AQ88" s="90" t="s">
        <v>289</v>
      </c>
      <c r="AR88" s="90" t="s">
        <v>290</v>
      </c>
      <c r="AS88" s="90" t="s">
        <v>105</v>
      </c>
      <c r="AT88" s="90" t="s">
        <v>7</v>
      </c>
      <c r="AU88" s="90" t="s">
        <v>20</v>
      </c>
      <c r="AV88" s="90"/>
      <c r="AW88" s="90" t="s">
        <v>289</v>
      </c>
      <c r="AX88" s="90" t="s">
        <v>291</v>
      </c>
      <c r="AY88" s="90" t="s">
        <v>105</v>
      </c>
      <c r="AZ88" s="90"/>
      <c r="BA88" s="90"/>
      <c r="BB88" s="90"/>
      <c r="BC88" s="90"/>
      <c r="BD88" s="90"/>
      <c r="BE88" s="90"/>
      <c r="BF88" s="90"/>
      <c r="BG88" s="90"/>
    </row>
    <row r="89" spans="42:59" x14ac:dyDescent="0.3">
      <c r="AP89" s="90">
        <f t="shared" si="4"/>
        <v>84</v>
      </c>
      <c r="AQ89" s="90" t="s">
        <v>292</v>
      </c>
      <c r="AR89" s="90" t="s">
        <v>293</v>
      </c>
      <c r="AS89" s="90" t="s">
        <v>142</v>
      </c>
      <c r="AT89" s="90" t="s">
        <v>7</v>
      </c>
      <c r="AU89" s="85" t="s">
        <v>32</v>
      </c>
      <c r="AV89" s="90"/>
      <c r="AW89" s="90" t="s">
        <v>294</v>
      </c>
      <c r="AX89" s="90" t="s">
        <v>295</v>
      </c>
      <c r="AY89" s="90" t="s">
        <v>126</v>
      </c>
      <c r="AZ89" s="90"/>
      <c r="BA89" s="90"/>
      <c r="BB89" s="90"/>
      <c r="BC89" s="90"/>
      <c r="BD89" s="90"/>
      <c r="BE89" s="90"/>
      <c r="BF89" s="90"/>
      <c r="BG89" s="90"/>
    </row>
    <row r="90" spans="42:59" x14ac:dyDescent="0.3">
      <c r="AP90" s="90">
        <f t="shared" si="4"/>
        <v>85</v>
      </c>
      <c r="AQ90" s="90" t="s">
        <v>296</v>
      </c>
      <c r="AR90" s="90" t="s">
        <v>297</v>
      </c>
      <c r="AS90" s="90" t="s">
        <v>298</v>
      </c>
      <c r="AT90" s="90" t="s">
        <v>58</v>
      </c>
      <c r="AU90" s="90" t="s">
        <v>20</v>
      </c>
      <c r="AV90" s="90"/>
      <c r="AW90" s="90" t="s">
        <v>292</v>
      </c>
      <c r="AX90" s="90" t="s">
        <v>299</v>
      </c>
      <c r="AY90" s="90" t="s">
        <v>142</v>
      </c>
      <c r="AZ90" s="90"/>
      <c r="BA90" s="90"/>
      <c r="BB90" s="90"/>
      <c r="BC90" s="90"/>
      <c r="BD90" s="90"/>
      <c r="BE90" s="90"/>
      <c r="BF90" s="90"/>
      <c r="BG90" s="90"/>
    </row>
    <row r="91" spans="42:59" x14ac:dyDescent="0.3">
      <c r="AP91" s="90">
        <f t="shared" si="4"/>
        <v>86</v>
      </c>
      <c r="AQ91" s="90" t="s">
        <v>300</v>
      </c>
      <c r="AR91" s="90" t="s">
        <v>301</v>
      </c>
      <c r="AS91" s="90" t="s">
        <v>81</v>
      </c>
      <c r="AT91" s="90" t="s">
        <v>7</v>
      </c>
      <c r="AU91" s="90" t="s">
        <v>20</v>
      </c>
      <c r="AV91" s="90"/>
      <c r="AW91" s="90" t="s">
        <v>296</v>
      </c>
      <c r="AX91" s="90" t="s">
        <v>302</v>
      </c>
      <c r="AY91" s="90" t="s">
        <v>298</v>
      </c>
      <c r="AZ91" s="90"/>
      <c r="BA91" s="90"/>
      <c r="BB91" s="90"/>
      <c r="BC91" s="90"/>
      <c r="BD91" s="90"/>
      <c r="BE91" s="90"/>
      <c r="BF91" s="90"/>
      <c r="BG91" s="90"/>
    </row>
    <row r="92" spans="42:59" x14ac:dyDescent="0.3">
      <c r="AP92" s="90">
        <f t="shared" si="4"/>
        <v>87</v>
      </c>
      <c r="AQ92" s="90" t="s">
        <v>303</v>
      </c>
      <c r="AR92" s="90" t="s">
        <v>304</v>
      </c>
      <c r="AS92" s="90" t="s">
        <v>38</v>
      </c>
      <c r="AT92" s="90" t="s">
        <v>70</v>
      </c>
      <c r="AU92" s="85" t="s">
        <v>32</v>
      </c>
      <c r="AV92" s="90"/>
      <c r="AW92" s="90" t="s">
        <v>300</v>
      </c>
      <c r="AX92" s="90" t="s">
        <v>305</v>
      </c>
      <c r="AY92" s="90" t="s">
        <v>81</v>
      </c>
      <c r="AZ92" s="90"/>
      <c r="BA92" s="90"/>
      <c r="BB92" s="90"/>
      <c r="BC92" s="90"/>
      <c r="BD92" s="90"/>
      <c r="BE92" s="90"/>
      <c r="BF92" s="90"/>
      <c r="BG92" s="90"/>
    </row>
    <row r="93" spans="42:59" x14ac:dyDescent="0.3">
      <c r="AP93" s="90">
        <f t="shared" si="4"/>
        <v>88</v>
      </c>
      <c r="AQ93" s="90" t="s">
        <v>306</v>
      </c>
      <c r="AR93" s="90" t="s">
        <v>307</v>
      </c>
      <c r="AS93" s="90" t="s">
        <v>173</v>
      </c>
      <c r="AT93" s="90" t="s">
        <v>70</v>
      </c>
      <c r="AU93" s="85" t="s">
        <v>32</v>
      </c>
      <c r="AV93" s="90"/>
      <c r="AW93" s="90" t="s">
        <v>303</v>
      </c>
      <c r="AX93" s="90" t="s">
        <v>308</v>
      </c>
      <c r="AY93" s="90" t="s">
        <v>38</v>
      </c>
      <c r="AZ93" s="90"/>
      <c r="BA93" s="90"/>
      <c r="BB93" s="90"/>
      <c r="BC93" s="90"/>
      <c r="BD93" s="90"/>
      <c r="BE93" s="90"/>
      <c r="BF93" s="90"/>
      <c r="BG93" s="90"/>
    </row>
    <row r="94" spans="42:59" x14ac:dyDescent="0.3">
      <c r="AP94" s="90">
        <f t="shared" si="4"/>
        <v>89</v>
      </c>
      <c r="AQ94" s="90" t="s">
        <v>309</v>
      </c>
      <c r="AR94" s="90" t="s">
        <v>310</v>
      </c>
      <c r="AS94" s="90" t="s">
        <v>25</v>
      </c>
      <c r="AT94" s="90" t="s">
        <v>46</v>
      </c>
      <c r="AU94" s="90" t="s">
        <v>8</v>
      </c>
      <c r="AV94" s="90"/>
      <c r="AW94" s="90" t="s">
        <v>306</v>
      </c>
      <c r="AX94" s="90" t="s">
        <v>311</v>
      </c>
      <c r="AY94" s="90" t="s">
        <v>173</v>
      </c>
      <c r="AZ94" s="90"/>
      <c r="BA94" s="90"/>
      <c r="BB94" s="90"/>
      <c r="BC94" s="90"/>
      <c r="BD94" s="90"/>
      <c r="BE94" s="90"/>
      <c r="BF94" s="90"/>
      <c r="BG94" s="90"/>
    </row>
    <row r="95" spans="42:59" x14ac:dyDescent="0.3">
      <c r="AP95" s="90">
        <f t="shared" si="4"/>
        <v>90</v>
      </c>
      <c r="AQ95" s="90" t="s">
        <v>312</v>
      </c>
      <c r="AR95" s="90" t="s">
        <v>313</v>
      </c>
      <c r="AS95" s="90" t="s">
        <v>25</v>
      </c>
      <c r="AT95" s="90" t="s">
        <v>26</v>
      </c>
      <c r="AU95" s="90" t="s">
        <v>8</v>
      </c>
      <c r="AV95" s="90"/>
      <c r="AW95" s="90" t="s">
        <v>309</v>
      </c>
      <c r="AX95" s="90" t="s">
        <v>314</v>
      </c>
      <c r="AY95" s="90" t="s">
        <v>25</v>
      </c>
      <c r="AZ95" s="90"/>
      <c r="BA95" s="90"/>
      <c r="BB95" s="90"/>
      <c r="BC95" s="90"/>
      <c r="BD95" s="90"/>
      <c r="BE95" s="90"/>
      <c r="BF95" s="90"/>
      <c r="BG95" s="90"/>
    </row>
    <row r="96" spans="42:59" x14ac:dyDescent="0.3">
      <c r="AP96" s="90">
        <f t="shared" si="4"/>
        <v>91</v>
      </c>
      <c r="AQ96" s="90" t="s">
        <v>315</v>
      </c>
      <c r="AR96" s="90" t="s">
        <v>316</v>
      </c>
      <c r="AS96" s="90" t="s">
        <v>38</v>
      </c>
      <c r="AT96" s="90" t="s">
        <v>7</v>
      </c>
      <c r="AU96" s="85" t="s">
        <v>32</v>
      </c>
      <c r="AV96" s="90"/>
      <c r="AW96" s="90" t="s">
        <v>312</v>
      </c>
      <c r="AX96" s="90" t="s">
        <v>317</v>
      </c>
      <c r="AY96" s="90" t="s">
        <v>25</v>
      </c>
      <c r="AZ96" s="90"/>
      <c r="BA96" s="90"/>
      <c r="BB96" s="90"/>
      <c r="BC96" s="90"/>
      <c r="BD96" s="90"/>
      <c r="BE96" s="90"/>
      <c r="BF96" s="90"/>
      <c r="BG96" s="90"/>
    </row>
    <row r="97" spans="42:59" x14ac:dyDescent="0.3">
      <c r="AP97" s="90">
        <f t="shared" si="4"/>
        <v>92</v>
      </c>
      <c r="AQ97" s="90" t="s">
        <v>318</v>
      </c>
      <c r="AR97" s="90" t="s">
        <v>319</v>
      </c>
      <c r="AS97" s="90" t="s">
        <v>81</v>
      </c>
      <c r="AT97" s="90" t="s">
        <v>70</v>
      </c>
      <c r="AU97" s="90" t="s">
        <v>20</v>
      </c>
      <c r="AV97" s="90"/>
      <c r="AW97" s="90" t="s">
        <v>315</v>
      </c>
      <c r="AX97" s="90" t="s">
        <v>320</v>
      </c>
      <c r="AY97" s="90" t="s">
        <v>38</v>
      </c>
      <c r="AZ97" s="90"/>
      <c r="BA97" s="90"/>
      <c r="BB97" s="90"/>
      <c r="BC97" s="90"/>
      <c r="BD97" s="90"/>
      <c r="BE97" s="90"/>
      <c r="BF97" s="90"/>
      <c r="BG97" s="90"/>
    </row>
    <row r="98" spans="42:59" x14ac:dyDescent="0.3">
      <c r="AP98" s="90">
        <f t="shared" si="4"/>
        <v>93</v>
      </c>
      <c r="AQ98" s="90" t="s">
        <v>321</v>
      </c>
      <c r="AR98" s="90" t="s">
        <v>322</v>
      </c>
      <c r="AS98" s="90" t="s">
        <v>6</v>
      </c>
      <c r="AT98" s="90" t="s">
        <v>26</v>
      </c>
      <c r="AU98" s="90" t="s">
        <v>8</v>
      </c>
      <c r="AV98" s="90"/>
      <c r="AW98" s="90" t="s">
        <v>318</v>
      </c>
      <c r="AX98" s="90" t="s">
        <v>323</v>
      </c>
      <c r="AY98" s="90" t="s">
        <v>81</v>
      </c>
      <c r="AZ98" s="90"/>
      <c r="BA98" s="90"/>
      <c r="BB98" s="90"/>
      <c r="BC98" s="90"/>
      <c r="BD98" s="90"/>
      <c r="BE98" s="90"/>
      <c r="BF98" s="90"/>
      <c r="BG98" s="90"/>
    </row>
    <row r="99" spans="42:59" x14ac:dyDescent="0.3">
      <c r="AP99" s="90">
        <f t="shared" si="4"/>
        <v>94</v>
      </c>
      <c r="AQ99" s="90" t="s">
        <v>324</v>
      </c>
      <c r="AR99" s="90" t="s">
        <v>325</v>
      </c>
      <c r="AS99" s="90" t="s">
        <v>211</v>
      </c>
      <c r="AT99" s="90" t="s">
        <v>26</v>
      </c>
      <c r="AU99" s="90" t="s">
        <v>20</v>
      </c>
      <c r="AV99" s="90"/>
      <c r="AW99" s="90" t="s">
        <v>321</v>
      </c>
      <c r="AX99" s="90" t="s">
        <v>326</v>
      </c>
      <c r="AY99" s="90" t="s">
        <v>6</v>
      </c>
      <c r="AZ99" s="90"/>
      <c r="BA99" s="90"/>
      <c r="BB99" s="90"/>
      <c r="BC99" s="90"/>
      <c r="BD99" s="90"/>
      <c r="BE99" s="90"/>
      <c r="BF99" s="90"/>
      <c r="BG99" s="90"/>
    </row>
    <row r="100" spans="42:59" x14ac:dyDescent="0.3">
      <c r="AP100" s="90">
        <f t="shared" si="4"/>
        <v>95</v>
      </c>
      <c r="AQ100" s="90" t="s">
        <v>327</v>
      </c>
      <c r="AR100" s="90" t="s">
        <v>328</v>
      </c>
      <c r="AS100" s="90" t="s">
        <v>19</v>
      </c>
      <c r="AT100" s="90" t="s">
        <v>26</v>
      </c>
      <c r="AU100" s="90" t="s">
        <v>20</v>
      </c>
      <c r="AV100" s="90"/>
      <c r="AW100" s="90" t="s">
        <v>324</v>
      </c>
      <c r="AX100" s="90" t="s">
        <v>329</v>
      </c>
      <c r="AY100" s="90" t="s">
        <v>211</v>
      </c>
      <c r="AZ100" s="90"/>
      <c r="BA100" s="90"/>
      <c r="BB100" s="90"/>
      <c r="BC100" s="90"/>
      <c r="BD100" s="90"/>
      <c r="BE100" s="90"/>
      <c r="BF100" s="90"/>
      <c r="BG100" s="90"/>
    </row>
    <row r="101" spans="42:59" x14ac:dyDescent="0.3">
      <c r="AP101" s="90">
        <f t="shared" si="4"/>
        <v>96</v>
      </c>
      <c r="AQ101" s="90" t="s">
        <v>330</v>
      </c>
      <c r="AR101" s="90" t="s">
        <v>331</v>
      </c>
      <c r="AS101" s="90" t="s">
        <v>263</v>
      </c>
      <c r="AT101" s="90" t="s">
        <v>26</v>
      </c>
      <c r="AU101" s="90" t="s">
        <v>8</v>
      </c>
      <c r="AV101" s="90"/>
      <c r="AW101" s="90" t="s">
        <v>327</v>
      </c>
      <c r="AX101" s="90" t="s">
        <v>332</v>
      </c>
      <c r="AY101" s="90" t="s">
        <v>19</v>
      </c>
      <c r="AZ101" s="90"/>
      <c r="BA101" s="90"/>
      <c r="BB101" s="90"/>
      <c r="BC101" s="90"/>
      <c r="BD101" s="90"/>
      <c r="BE101" s="90"/>
      <c r="BF101" s="90"/>
      <c r="BG101" s="90"/>
    </row>
    <row r="102" spans="42:59" x14ac:dyDescent="0.3">
      <c r="AP102" s="90">
        <f t="shared" si="4"/>
        <v>97</v>
      </c>
      <c r="AQ102" s="90" t="s">
        <v>333</v>
      </c>
      <c r="AR102" s="90" t="s">
        <v>334</v>
      </c>
      <c r="AS102" s="90" t="s">
        <v>142</v>
      </c>
      <c r="AT102" s="90" t="s">
        <v>7</v>
      </c>
      <c r="AU102" s="85" t="s">
        <v>32</v>
      </c>
      <c r="AV102" s="90"/>
      <c r="AW102" s="90" t="s">
        <v>330</v>
      </c>
      <c r="AX102" s="90" t="s">
        <v>335</v>
      </c>
      <c r="AY102" s="90" t="s">
        <v>263</v>
      </c>
      <c r="AZ102" s="90"/>
      <c r="BA102" s="90"/>
      <c r="BB102" s="90"/>
      <c r="BC102" s="90"/>
      <c r="BD102" s="90"/>
      <c r="BE102" s="90"/>
      <c r="BF102" s="90"/>
      <c r="BG102" s="90"/>
    </row>
    <row r="103" spans="42:59" x14ac:dyDescent="0.3">
      <c r="AP103" s="90">
        <f t="shared" si="4"/>
        <v>98</v>
      </c>
      <c r="AQ103" s="90" t="s">
        <v>336</v>
      </c>
      <c r="AR103" s="90" t="s">
        <v>337</v>
      </c>
      <c r="AS103" s="90" t="s">
        <v>38</v>
      </c>
      <c r="AT103" s="90" t="s">
        <v>7</v>
      </c>
      <c r="AU103" s="85" t="s">
        <v>32</v>
      </c>
      <c r="AV103" s="90"/>
      <c r="AW103" s="90" t="s">
        <v>333</v>
      </c>
      <c r="AX103" s="90" t="s">
        <v>338</v>
      </c>
      <c r="AY103" s="90" t="s">
        <v>142</v>
      </c>
      <c r="AZ103" s="90"/>
      <c r="BA103" s="90"/>
      <c r="BB103" s="90"/>
      <c r="BC103" s="90"/>
      <c r="BD103" s="90"/>
      <c r="BE103" s="90"/>
      <c r="BF103" s="90"/>
      <c r="BG103" s="90"/>
    </row>
    <row r="104" spans="42:59" x14ac:dyDescent="0.3">
      <c r="AP104" s="90">
        <f t="shared" si="4"/>
        <v>99</v>
      </c>
      <c r="AQ104" s="90" t="s">
        <v>339</v>
      </c>
      <c r="AR104" s="90" t="s">
        <v>340</v>
      </c>
      <c r="AS104" s="90" t="s">
        <v>6</v>
      </c>
      <c r="AT104" s="90" t="s">
        <v>7</v>
      </c>
      <c r="AU104" s="90" t="s">
        <v>8</v>
      </c>
      <c r="AV104" s="90"/>
      <c r="AW104" s="90" t="s">
        <v>336</v>
      </c>
      <c r="AX104" s="90" t="s">
        <v>341</v>
      </c>
      <c r="AY104" s="90" t="s">
        <v>38</v>
      </c>
      <c r="AZ104" s="90"/>
      <c r="BA104" s="90"/>
      <c r="BB104" s="90"/>
      <c r="BC104" s="90"/>
      <c r="BD104" s="90"/>
      <c r="BE104" s="90"/>
      <c r="BF104" s="90"/>
      <c r="BG104" s="90"/>
    </row>
    <row r="105" spans="42:59" x14ac:dyDescent="0.3">
      <c r="AP105" s="90">
        <f t="shared" si="4"/>
        <v>100</v>
      </c>
      <c r="AQ105" s="90" t="s">
        <v>342</v>
      </c>
      <c r="AR105" s="90" t="s">
        <v>343</v>
      </c>
      <c r="AS105" s="90" t="s">
        <v>211</v>
      </c>
      <c r="AT105" s="90" t="s">
        <v>26</v>
      </c>
      <c r="AU105" s="90" t="s">
        <v>20</v>
      </c>
      <c r="AV105" s="90"/>
      <c r="AW105" s="90" t="s">
        <v>339</v>
      </c>
      <c r="AX105" s="90" t="s">
        <v>344</v>
      </c>
      <c r="AY105" s="90" t="s">
        <v>6</v>
      </c>
      <c r="AZ105" s="90"/>
      <c r="BA105" s="90"/>
      <c r="BB105" s="90"/>
      <c r="BC105" s="90"/>
      <c r="BD105" s="90"/>
      <c r="BE105" s="90"/>
      <c r="BF105" s="90"/>
      <c r="BG105" s="90"/>
    </row>
    <row r="106" spans="42:59" x14ac:dyDescent="0.3">
      <c r="AP106" s="90">
        <f t="shared" si="4"/>
        <v>101</v>
      </c>
      <c r="AQ106" s="90" t="s">
        <v>345</v>
      </c>
      <c r="AR106" s="90" t="s">
        <v>346</v>
      </c>
      <c r="AS106" s="90" t="s">
        <v>105</v>
      </c>
      <c r="AT106" s="90" t="s">
        <v>7</v>
      </c>
      <c r="AU106" s="90" t="s">
        <v>20</v>
      </c>
      <c r="AV106" s="90"/>
      <c r="AW106" s="90" t="s">
        <v>342</v>
      </c>
      <c r="AX106" s="90" t="s">
        <v>347</v>
      </c>
      <c r="AY106" s="90" t="s">
        <v>211</v>
      </c>
      <c r="AZ106" s="90"/>
      <c r="BA106" s="90"/>
      <c r="BB106" s="90"/>
      <c r="BC106" s="90"/>
      <c r="BD106" s="90"/>
      <c r="BE106" s="90"/>
      <c r="BF106" s="90"/>
      <c r="BG106" s="90"/>
    </row>
    <row r="107" spans="42:59" x14ac:dyDescent="0.3">
      <c r="AP107" s="90">
        <f t="shared" si="4"/>
        <v>102</v>
      </c>
      <c r="AQ107" s="90" t="s">
        <v>348</v>
      </c>
      <c r="AR107" s="90" t="s">
        <v>349</v>
      </c>
      <c r="AS107" s="90" t="s">
        <v>25</v>
      </c>
      <c r="AT107" s="90" t="s">
        <v>26</v>
      </c>
      <c r="AU107" s="90" t="s">
        <v>8</v>
      </c>
      <c r="AV107" s="90"/>
      <c r="AW107" s="90" t="s">
        <v>345</v>
      </c>
      <c r="AX107" s="90" t="s">
        <v>350</v>
      </c>
      <c r="AY107" s="90" t="s">
        <v>105</v>
      </c>
      <c r="AZ107" s="90"/>
      <c r="BA107" s="90"/>
      <c r="BB107" s="90"/>
      <c r="BC107" s="90"/>
      <c r="BD107" s="90"/>
      <c r="BE107" s="90"/>
      <c r="BF107" s="90"/>
      <c r="BG107" s="90"/>
    </row>
    <row r="108" spans="42:59" x14ac:dyDescent="0.3">
      <c r="AP108" s="90">
        <f t="shared" si="4"/>
        <v>103</v>
      </c>
      <c r="AQ108" s="90" t="s">
        <v>351</v>
      </c>
      <c r="AR108" s="90" t="s">
        <v>352</v>
      </c>
      <c r="AS108" s="90" t="s">
        <v>105</v>
      </c>
      <c r="AT108" s="90" t="s">
        <v>58</v>
      </c>
      <c r="AU108" s="90" t="s">
        <v>20</v>
      </c>
      <c r="AV108" s="90"/>
      <c r="AW108" s="90" t="s">
        <v>348</v>
      </c>
      <c r="AX108" s="90" t="s">
        <v>353</v>
      </c>
      <c r="AY108" s="90" t="s">
        <v>25</v>
      </c>
      <c r="AZ108" s="90"/>
      <c r="BA108" s="90"/>
      <c r="BB108" s="90"/>
      <c r="BC108" s="90"/>
      <c r="BD108" s="90"/>
      <c r="BE108" s="90"/>
      <c r="BF108" s="90"/>
      <c r="BG108" s="90"/>
    </row>
    <row r="109" spans="42:59" x14ac:dyDescent="0.3">
      <c r="AP109" s="90">
        <f t="shared" si="4"/>
        <v>104</v>
      </c>
      <c r="AQ109" s="90" t="s">
        <v>354</v>
      </c>
      <c r="AR109" s="90" t="s">
        <v>355</v>
      </c>
      <c r="AS109" s="90" t="s">
        <v>38</v>
      </c>
      <c r="AT109" s="90" t="s">
        <v>7</v>
      </c>
      <c r="AU109" s="85" t="s">
        <v>32</v>
      </c>
      <c r="AV109" s="90"/>
      <c r="AW109" s="90" t="s">
        <v>351</v>
      </c>
      <c r="AX109" s="90" t="s">
        <v>356</v>
      </c>
      <c r="AY109" s="90" t="s">
        <v>105</v>
      </c>
      <c r="AZ109" s="90"/>
      <c r="BA109" s="90"/>
      <c r="BB109" s="90"/>
      <c r="BC109" s="90"/>
      <c r="BD109" s="90"/>
      <c r="BE109" s="90"/>
      <c r="BF109" s="90"/>
      <c r="BG109" s="90"/>
    </row>
    <row r="110" spans="42:59" x14ac:dyDescent="0.3">
      <c r="AP110" s="90">
        <f t="shared" si="4"/>
        <v>105</v>
      </c>
      <c r="AQ110" s="90" t="s">
        <v>357</v>
      </c>
      <c r="AR110" s="90" t="s">
        <v>358</v>
      </c>
      <c r="AS110" s="90" t="s">
        <v>88</v>
      </c>
      <c r="AT110" s="90" t="s">
        <v>26</v>
      </c>
      <c r="AU110" s="90" t="s">
        <v>20</v>
      </c>
      <c r="AV110" s="90"/>
      <c r="AW110" s="90" t="s">
        <v>354</v>
      </c>
      <c r="AX110" s="90" t="s">
        <v>359</v>
      </c>
      <c r="AY110" s="90" t="s">
        <v>38</v>
      </c>
      <c r="AZ110" s="90"/>
      <c r="BA110" s="90"/>
      <c r="BB110" s="90"/>
      <c r="BC110" s="90"/>
      <c r="BD110" s="90"/>
      <c r="BE110" s="90"/>
      <c r="BF110" s="90"/>
      <c r="BG110" s="90"/>
    </row>
    <row r="111" spans="42:59" x14ac:dyDescent="0.3">
      <c r="AP111" s="90">
        <f t="shared" si="4"/>
        <v>106</v>
      </c>
      <c r="AQ111" s="90" t="s">
        <v>360</v>
      </c>
      <c r="AR111" s="90" t="s">
        <v>361</v>
      </c>
      <c r="AS111" s="90" t="s">
        <v>183</v>
      </c>
      <c r="AT111" s="90" t="s">
        <v>7</v>
      </c>
      <c r="AU111" s="85" t="s">
        <v>32</v>
      </c>
      <c r="AV111" s="90"/>
      <c r="AW111" s="90" t="s">
        <v>357</v>
      </c>
      <c r="AX111" s="90" t="s">
        <v>362</v>
      </c>
      <c r="AY111" s="90" t="s">
        <v>88</v>
      </c>
      <c r="AZ111" s="90"/>
      <c r="BA111" s="90"/>
      <c r="BB111" s="90"/>
      <c r="BC111" s="90"/>
      <c r="BD111" s="90"/>
      <c r="BE111" s="90"/>
      <c r="BF111" s="90"/>
      <c r="BG111" s="90"/>
    </row>
    <row r="112" spans="42:59" x14ac:dyDescent="0.3">
      <c r="AP112" s="90">
        <f t="shared" si="4"/>
        <v>107</v>
      </c>
      <c r="AQ112" s="90" t="s">
        <v>363</v>
      </c>
      <c r="AR112" s="90" t="s">
        <v>364</v>
      </c>
      <c r="AS112" s="90" t="s">
        <v>298</v>
      </c>
      <c r="AT112" s="90" t="s">
        <v>58</v>
      </c>
      <c r="AU112" s="90" t="s">
        <v>20</v>
      </c>
      <c r="AV112" s="90"/>
      <c r="AW112" s="90" t="s">
        <v>360</v>
      </c>
      <c r="AX112" s="90" t="s">
        <v>365</v>
      </c>
      <c r="AY112" s="90" t="s">
        <v>183</v>
      </c>
      <c r="AZ112" s="90"/>
      <c r="BA112" s="90"/>
      <c r="BB112" s="90"/>
      <c r="BC112" s="90"/>
      <c r="BD112" s="90"/>
      <c r="BE112" s="90"/>
      <c r="BF112" s="90"/>
      <c r="BG112" s="90"/>
    </row>
    <row r="113" spans="42:59" x14ac:dyDescent="0.3">
      <c r="AP113" s="90">
        <f t="shared" si="4"/>
        <v>108</v>
      </c>
      <c r="AQ113" s="90" t="s">
        <v>366</v>
      </c>
      <c r="AR113" s="90" t="s">
        <v>367</v>
      </c>
      <c r="AS113" s="90" t="s">
        <v>183</v>
      </c>
      <c r="AT113" s="90" t="s">
        <v>7</v>
      </c>
      <c r="AU113" s="85" t="s">
        <v>32</v>
      </c>
      <c r="AV113" s="90"/>
      <c r="AW113" s="90" t="s">
        <v>363</v>
      </c>
      <c r="AX113" s="90" t="s">
        <v>368</v>
      </c>
      <c r="AY113" s="90" t="s">
        <v>298</v>
      </c>
      <c r="AZ113" s="90"/>
      <c r="BA113" s="90"/>
      <c r="BB113" s="90"/>
      <c r="BC113" s="90"/>
      <c r="BD113" s="90"/>
      <c r="BE113" s="90"/>
      <c r="BF113" s="90"/>
      <c r="BG113" s="90"/>
    </row>
    <row r="114" spans="42:59" x14ac:dyDescent="0.3">
      <c r="AP114" s="90">
        <f t="shared" si="4"/>
        <v>109</v>
      </c>
      <c r="AQ114" s="90" t="s">
        <v>369</v>
      </c>
      <c r="AR114" s="90" t="s">
        <v>370</v>
      </c>
      <c r="AS114" s="90" t="s">
        <v>211</v>
      </c>
      <c r="AT114" s="90" t="s">
        <v>26</v>
      </c>
      <c r="AU114" s="90" t="s">
        <v>20</v>
      </c>
      <c r="AV114" s="90"/>
      <c r="AW114" s="90" t="s">
        <v>366</v>
      </c>
      <c r="AX114" s="90" t="s">
        <v>371</v>
      </c>
      <c r="AY114" s="90" t="s">
        <v>183</v>
      </c>
      <c r="AZ114" s="90"/>
      <c r="BA114" s="90"/>
      <c r="BB114" s="90"/>
      <c r="BC114" s="90"/>
      <c r="BD114" s="90"/>
      <c r="BE114" s="90"/>
      <c r="BF114" s="90"/>
      <c r="BG114" s="90"/>
    </row>
    <row r="115" spans="42:59" x14ac:dyDescent="0.3">
      <c r="AP115" s="90">
        <f t="shared" si="4"/>
        <v>110</v>
      </c>
      <c r="AQ115" s="90" t="s">
        <v>372</v>
      </c>
      <c r="AR115" s="90" t="s">
        <v>373</v>
      </c>
      <c r="AS115" s="90" t="s">
        <v>38</v>
      </c>
      <c r="AT115" s="90" t="s">
        <v>7</v>
      </c>
      <c r="AU115" s="85" t="s">
        <v>32</v>
      </c>
      <c r="AV115" s="90"/>
      <c r="AW115" s="90" t="s">
        <v>369</v>
      </c>
      <c r="AX115" s="90" t="s">
        <v>374</v>
      </c>
      <c r="AY115" s="90" t="s">
        <v>211</v>
      </c>
      <c r="AZ115" s="90"/>
      <c r="BA115" s="90"/>
      <c r="BB115" s="90"/>
      <c r="BC115" s="90"/>
      <c r="BD115" s="90"/>
      <c r="BE115" s="90"/>
      <c r="BF115" s="90"/>
      <c r="BG115" s="90"/>
    </row>
    <row r="116" spans="42:59" x14ac:dyDescent="0.3">
      <c r="AP116" s="90">
        <f t="shared" si="4"/>
        <v>111</v>
      </c>
      <c r="AQ116" s="90" t="s">
        <v>375</v>
      </c>
      <c r="AR116" s="90" t="s">
        <v>376</v>
      </c>
      <c r="AS116" s="90" t="s">
        <v>263</v>
      </c>
      <c r="AT116" s="90" t="s">
        <v>7</v>
      </c>
      <c r="AU116" s="90" t="s">
        <v>8</v>
      </c>
      <c r="AV116" s="90"/>
      <c r="AW116" s="90" t="s">
        <v>372</v>
      </c>
      <c r="AX116" s="90" t="s">
        <v>377</v>
      </c>
      <c r="AY116" s="90" t="s">
        <v>38</v>
      </c>
      <c r="AZ116" s="90"/>
      <c r="BA116" s="90"/>
      <c r="BB116" s="90"/>
      <c r="BC116" s="90"/>
      <c r="BD116" s="90"/>
      <c r="BE116" s="90"/>
      <c r="BF116" s="90"/>
      <c r="BG116" s="90"/>
    </row>
    <row r="117" spans="42:59" x14ac:dyDescent="0.3">
      <c r="AP117" s="90">
        <f t="shared" si="4"/>
        <v>112</v>
      </c>
      <c r="AQ117" s="90" t="s">
        <v>378</v>
      </c>
      <c r="AR117" s="90" t="s">
        <v>379</v>
      </c>
      <c r="AS117" s="90" t="s">
        <v>95</v>
      </c>
      <c r="AT117" s="90" t="s">
        <v>26</v>
      </c>
      <c r="AU117" s="90" t="s">
        <v>20</v>
      </c>
      <c r="AV117" s="90"/>
      <c r="AW117" s="90" t="s">
        <v>375</v>
      </c>
      <c r="AX117" s="90" t="s">
        <v>380</v>
      </c>
      <c r="AY117" s="90" t="s">
        <v>263</v>
      </c>
      <c r="AZ117" s="90"/>
      <c r="BA117" s="90"/>
      <c r="BB117" s="90"/>
      <c r="BC117" s="90"/>
      <c r="BD117" s="90"/>
      <c r="BE117" s="90"/>
      <c r="BF117" s="90"/>
      <c r="BG117" s="90"/>
    </row>
    <row r="118" spans="42:59" x14ac:dyDescent="0.3">
      <c r="AP118" s="90">
        <f t="shared" si="4"/>
        <v>113</v>
      </c>
      <c r="AQ118" s="90" t="s">
        <v>381</v>
      </c>
      <c r="AR118" s="90" t="s">
        <v>382</v>
      </c>
      <c r="AS118" s="90" t="s">
        <v>25</v>
      </c>
      <c r="AT118" s="90" t="s">
        <v>26</v>
      </c>
      <c r="AU118" s="90" t="s">
        <v>8</v>
      </c>
      <c r="AV118" s="90"/>
      <c r="AW118" s="90" t="s">
        <v>378</v>
      </c>
      <c r="AX118" s="90" t="s">
        <v>383</v>
      </c>
      <c r="AY118" s="90" t="s">
        <v>95</v>
      </c>
      <c r="AZ118" s="90"/>
      <c r="BA118" s="90"/>
      <c r="BB118" s="90"/>
      <c r="BC118" s="90"/>
      <c r="BD118" s="90"/>
      <c r="BE118" s="90"/>
      <c r="BF118" s="90"/>
      <c r="BG118" s="90"/>
    </row>
    <row r="119" spans="42:59" x14ac:dyDescent="0.3">
      <c r="AP119" s="90">
        <f t="shared" si="4"/>
        <v>114</v>
      </c>
      <c r="AQ119" s="90" t="s">
        <v>384</v>
      </c>
      <c r="AR119" s="90" t="s">
        <v>385</v>
      </c>
      <c r="AS119" s="90" t="s">
        <v>263</v>
      </c>
      <c r="AT119" s="90" t="s">
        <v>58</v>
      </c>
      <c r="AU119" s="90" t="s">
        <v>8</v>
      </c>
      <c r="AV119" s="90"/>
      <c r="AW119" s="90" t="s">
        <v>381</v>
      </c>
      <c r="AX119" s="90" t="s">
        <v>386</v>
      </c>
      <c r="AY119" s="90" t="s">
        <v>25</v>
      </c>
      <c r="AZ119" s="90"/>
      <c r="BA119" s="90"/>
      <c r="BB119" s="90"/>
      <c r="BC119" s="90"/>
      <c r="BD119" s="90"/>
      <c r="BE119" s="90"/>
      <c r="BF119" s="90"/>
      <c r="BG119" s="90"/>
    </row>
    <row r="120" spans="42:59" x14ac:dyDescent="0.3">
      <c r="AP120" s="90">
        <f t="shared" si="4"/>
        <v>115</v>
      </c>
      <c r="AQ120" s="90" t="s">
        <v>387</v>
      </c>
      <c r="AR120" s="90" t="s">
        <v>388</v>
      </c>
      <c r="AS120" s="90" t="s">
        <v>298</v>
      </c>
      <c r="AT120" s="90" t="s">
        <v>58</v>
      </c>
      <c r="AU120" s="90" t="s">
        <v>20</v>
      </c>
      <c r="AV120" s="90"/>
      <c r="AW120" s="90" t="s">
        <v>384</v>
      </c>
      <c r="AX120" s="90" t="s">
        <v>389</v>
      </c>
      <c r="AY120" s="90" t="s">
        <v>263</v>
      </c>
      <c r="AZ120" s="90"/>
      <c r="BA120" s="90"/>
      <c r="BB120" s="90"/>
      <c r="BC120" s="90"/>
      <c r="BD120" s="90"/>
      <c r="BE120" s="90"/>
      <c r="BF120" s="90"/>
      <c r="BG120" s="90"/>
    </row>
    <row r="121" spans="42:59" x14ac:dyDescent="0.3">
      <c r="AP121" s="90">
        <f t="shared" si="4"/>
        <v>116</v>
      </c>
      <c r="AQ121" s="90" t="s">
        <v>390</v>
      </c>
      <c r="AR121" s="90" t="s">
        <v>391</v>
      </c>
      <c r="AS121" s="90" t="s">
        <v>183</v>
      </c>
      <c r="AT121" s="90" t="s">
        <v>58</v>
      </c>
      <c r="AU121" s="85" t="s">
        <v>32</v>
      </c>
      <c r="AV121" s="90"/>
      <c r="AW121" s="90" t="s">
        <v>387</v>
      </c>
      <c r="AX121" s="90" t="s">
        <v>392</v>
      </c>
      <c r="AY121" s="90" t="s">
        <v>298</v>
      </c>
      <c r="AZ121" s="90"/>
      <c r="BA121" s="90"/>
      <c r="BB121" s="90"/>
      <c r="BC121" s="90"/>
      <c r="BD121" s="90"/>
      <c r="BE121" s="90"/>
      <c r="BF121" s="90"/>
      <c r="BG121" s="90"/>
    </row>
    <row r="122" spans="42:59" x14ac:dyDescent="0.3">
      <c r="AP122" s="90">
        <f t="shared" si="4"/>
        <v>117</v>
      </c>
      <c r="AQ122" s="90" t="s">
        <v>393</v>
      </c>
      <c r="AR122" s="90" t="s">
        <v>394</v>
      </c>
      <c r="AS122" s="90" t="s">
        <v>112</v>
      </c>
      <c r="AT122" s="90" t="s">
        <v>70</v>
      </c>
      <c r="AU122" s="85" t="s">
        <v>32</v>
      </c>
      <c r="AV122" s="90"/>
      <c r="AW122" s="90" t="s">
        <v>390</v>
      </c>
      <c r="AX122" s="90" t="s">
        <v>395</v>
      </c>
      <c r="AY122" s="90" t="s">
        <v>183</v>
      </c>
      <c r="AZ122" s="90"/>
      <c r="BA122" s="90"/>
      <c r="BB122" s="90"/>
      <c r="BC122" s="90"/>
      <c r="BD122" s="90"/>
      <c r="BE122" s="90"/>
      <c r="BF122" s="90"/>
      <c r="BG122" s="90"/>
    </row>
    <row r="123" spans="42:59" x14ac:dyDescent="0.3">
      <c r="AP123" s="90">
        <f t="shared" si="4"/>
        <v>118</v>
      </c>
      <c r="AQ123" s="90" t="s">
        <v>396</v>
      </c>
      <c r="AR123" s="90" t="s">
        <v>397</v>
      </c>
      <c r="AS123" s="90" t="s">
        <v>126</v>
      </c>
      <c r="AT123" s="90" t="s">
        <v>70</v>
      </c>
      <c r="AU123" s="85" t="s">
        <v>32</v>
      </c>
      <c r="AV123" s="90"/>
      <c r="AW123" s="90" t="s">
        <v>393</v>
      </c>
      <c r="AX123" s="90" t="s">
        <v>398</v>
      </c>
      <c r="AY123" s="90" t="s">
        <v>112</v>
      </c>
      <c r="AZ123" s="90"/>
      <c r="BA123" s="90"/>
      <c r="BB123" s="90"/>
      <c r="BC123" s="90"/>
      <c r="BD123" s="90"/>
      <c r="BE123" s="90"/>
      <c r="BF123" s="90"/>
      <c r="BG123" s="90"/>
    </row>
    <row r="124" spans="42:59" x14ac:dyDescent="0.3">
      <c r="AP124" s="90">
        <f t="shared" si="4"/>
        <v>119</v>
      </c>
      <c r="AQ124" s="90" t="s">
        <v>399</v>
      </c>
      <c r="AR124" s="90" t="s">
        <v>400</v>
      </c>
      <c r="AS124" s="90" t="s">
        <v>38</v>
      </c>
      <c r="AT124" s="90" t="s">
        <v>70</v>
      </c>
      <c r="AU124" s="85" t="s">
        <v>32</v>
      </c>
      <c r="AV124" s="90"/>
      <c r="AW124" s="90" t="s">
        <v>396</v>
      </c>
      <c r="AX124" s="90" t="s">
        <v>401</v>
      </c>
      <c r="AY124" s="90" t="s">
        <v>126</v>
      </c>
      <c r="AZ124" s="90"/>
      <c r="BA124" s="90"/>
      <c r="BB124" s="90"/>
      <c r="BC124" s="90"/>
      <c r="BD124" s="90"/>
      <c r="BE124" s="90"/>
      <c r="BF124" s="90"/>
      <c r="BG124" s="90"/>
    </row>
    <row r="125" spans="42:59" x14ac:dyDescent="0.3">
      <c r="AP125" s="90">
        <f t="shared" si="4"/>
        <v>120</v>
      </c>
      <c r="AQ125" s="90" t="s">
        <v>402</v>
      </c>
      <c r="AR125" s="90" t="s">
        <v>403</v>
      </c>
      <c r="AS125" s="90" t="s">
        <v>404</v>
      </c>
      <c r="AT125" s="90" t="s">
        <v>70</v>
      </c>
      <c r="AU125" s="90" t="s">
        <v>8</v>
      </c>
      <c r="AV125" s="90"/>
      <c r="AW125" s="90" t="s">
        <v>399</v>
      </c>
      <c r="AX125" s="90" t="s">
        <v>405</v>
      </c>
      <c r="AY125" s="90" t="s">
        <v>38</v>
      </c>
      <c r="AZ125" s="90"/>
      <c r="BA125" s="90"/>
      <c r="BB125" s="90"/>
      <c r="BC125" s="90"/>
      <c r="BD125" s="90"/>
      <c r="BE125" s="90"/>
      <c r="BF125" s="90"/>
      <c r="BG125" s="90"/>
    </row>
    <row r="126" spans="42:59" x14ac:dyDescent="0.3">
      <c r="AP126" s="90">
        <f t="shared" si="4"/>
        <v>121</v>
      </c>
      <c r="AQ126" s="90" t="s">
        <v>406</v>
      </c>
      <c r="AR126" s="90" t="s">
        <v>407</v>
      </c>
      <c r="AS126" s="90" t="s">
        <v>105</v>
      </c>
      <c r="AT126" s="90" t="s">
        <v>58</v>
      </c>
      <c r="AU126" s="90" t="s">
        <v>20</v>
      </c>
      <c r="AV126" s="90"/>
      <c r="AW126" s="90" t="s">
        <v>402</v>
      </c>
      <c r="AX126" s="90" t="s">
        <v>408</v>
      </c>
      <c r="AY126" s="90" t="s">
        <v>404</v>
      </c>
      <c r="AZ126" s="90"/>
      <c r="BA126" s="90"/>
      <c r="BB126" s="90"/>
      <c r="BC126" s="90"/>
      <c r="BD126" s="90"/>
      <c r="BE126" s="90"/>
      <c r="BF126" s="90"/>
      <c r="BG126" s="90"/>
    </row>
    <row r="127" spans="42:59" x14ac:dyDescent="0.3">
      <c r="AP127" s="90">
        <f t="shared" si="4"/>
        <v>122</v>
      </c>
      <c r="AQ127" s="90" t="s">
        <v>409</v>
      </c>
      <c r="AR127" s="90" t="s">
        <v>410</v>
      </c>
      <c r="AS127" s="90" t="s">
        <v>6</v>
      </c>
      <c r="AT127" s="90" t="s">
        <v>70</v>
      </c>
      <c r="AU127" s="90" t="s">
        <v>8</v>
      </c>
      <c r="AV127" s="90"/>
      <c r="AW127" s="90" t="s">
        <v>406</v>
      </c>
      <c r="AX127" s="90" t="s">
        <v>411</v>
      </c>
      <c r="AY127" s="90" t="s">
        <v>105</v>
      </c>
      <c r="AZ127" s="90"/>
      <c r="BA127" s="90"/>
      <c r="BB127" s="90"/>
      <c r="BC127" s="90"/>
      <c r="BD127" s="90"/>
      <c r="BE127" s="90"/>
      <c r="BF127" s="90"/>
      <c r="BG127" s="90"/>
    </row>
    <row r="128" spans="42:59" x14ac:dyDescent="0.3">
      <c r="AP128" s="90">
        <f t="shared" si="4"/>
        <v>123</v>
      </c>
      <c r="AQ128" s="90" t="s">
        <v>412</v>
      </c>
      <c r="AR128" s="90" t="s">
        <v>413</v>
      </c>
      <c r="AS128" s="90" t="s">
        <v>38</v>
      </c>
      <c r="AT128" s="90" t="s">
        <v>70</v>
      </c>
      <c r="AU128" s="85" t="s">
        <v>32</v>
      </c>
      <c r="AV128" s="90"/>
      <c r="AW128" s="90" t="s">
        <v>409</v>
      </c>
      <c r="AX128" s="90" t="s">
        <v>414</v>
      </c>
      <c r="AY128" s="90" t="s">
        <v>6</v>
      </c>
      <c r="AZ128" s="90"/>
      <c r="BA128" s="90"/>
      <c r="BB128" s="90"/>
      <c r="BC128" s="90"/>
      <c r="BD128" s="90"/>
      <c r="BE128" s="90"/>
      <c r="BF128" s="90"/>
      <c r="BG128" s="90"/>
    </row>
    <row r="129" spans="42:59" x14ac:dyDescent="0.3">
      <c r="AP129" s="90">
        <f t="shared" si="4"/>
        <v>124</v>
      </c>
      <c r="AQ129" s="90" t="s">
        <v>415</v>
      </c>
      <c r="AR129" s="90" t="s">
        <v>416</v>
      </c>
      <c r="AS129" s="90" t="s">
        <v>105</v>
      </c>
      <c r="AT129" s="90" t="s">
        <v>70</v>
      </c>
      <c r="AU129" s="90" t="s">
        <v>20</v>
      </c>
      <c r="AV129" s="90"/>
      <c r="AW129" s="90" t="s">
        <v>412</v>
      </c>
      <c r="AX129" s="90" t="s">
        <v>417</v>
      </c>
      <c r="AY129" s="90" t="s">
        <v>38</v>
      </c>
      <c r="AZ129" s="90"/>
      <c r="BA129" s="90"/>
      <c r="BB129" s="90"/>
      <c r="BC129" s="90"/>
      <c r="BD129" s="90"/>
      <c r="BE129" s="90"/>
      <c r="BF129" s="90"/>
      <c r="BG129" s="90"/>
    </row>
    <row r="130" spans="42:59" x14ac:dyDescent="0.3">
      <c r="AP130" s="90">
        <f t="shared" si="4"/>
        <v>125</v>
      </c>
      <c r="AQ130" s="90" t="s">
        <v>418</v>
      </c>
      <c r="AR130" s="90" t="s">
        <v>419</v>
      </c>
      <c r="AS130" s="90" t="s">
        <v>263</v>
      </c>
      <c r="AT130" s="90" t="s">
        <v>70</v>
      </c>
      <c r="AU130" s="90" t="s">
        <v>8</v>
      </c>
      <c r="AV130" s="90"/>
      <c r="AW130" s="90" t="s">
        <v>415</v>
      </c>
      <c r="AX130" s="90" t="s">
        <v>420</v>
      </c>
      <c r="AY130" s="90" t="s">
        <v>105</v>
      </c>
      <c r="AZ130" s="90"/>
      <c r="BA130" s="90"/>
      <c r="BB130" s="90"/>
      <c r="BC130" s="90"/>
      <c r="BD130" s="90"/>
      <c r="BE130" s="90"/>
      <c r="BF130" s="90"/>
      <c r="BG130" s="90"/>
    </row>
    <row r="131" spans="42:59" x14ac:dyDescent="0.3">
      <c r="AP131" s="90">
        <f t="shared" si="4"/>
        <v>126</v>
      </c>
      <c r="AQ131" s="90" t="s">
        <v>421</v>
      </c>
      <c r="AR131" s="90" t="s">
        <v>422</v>
      </c>
      <c r="AS131" s="90" t="s">
        <v>19</v>
      </c>
      <c r="AT131" s="90" t="s">
        <v>26</v>
      </c>
      <c r="AU131" s="90" t="s">
        <v>20</v>
      </c>
      <c r="AV131" s="90"/>
      <c r="AW131" s="90" t="s">
        <v>418</v>
      </c>
      <c r="AX131" s="90" t="s">
        <v>423</v>
      </c>
      <c r="AY131" s="90" t="s">
        <v>263</v>
      </c>
      <c r="AZ131" s="90"/>
      <c r="BA131" s="90"/>
      <c r="BB131" s="90"/>
      <c r="BC131" s="90"/>
      <c r="BD131" s="90"/>
      <c r="BE131" s="90"/>
      <c r="BF131" s="90"/>
      <c r="BG131" s="90"/>
    </row>
    <row r="132" spans="42:59" x14ac:dyDescent="0.3">
      <c r="AP132" s="90">
        <f t="shared" si="4"/>
        <v>127</v>
      </c>
      <c r="AQ132" s="90" t="s">
        <v>424</v>
      </c>
      <c r="AR132" s="90" t="s">
        <v>425</v>
      </c>
      <c r="AS132" s="90" t="s">
        <v>19</v>
      </c>
      <c r="AT132" s="90" t="s">
        <v>58</v>
      </c>
      <c r="AU132" s="90" t="s">
        <v>20</v>
      </c>
      <c r="AV132" s="90"/>
      <c r="AW132" s="90" t="s">
        <v>421</v>
      </c>
      <c r="AX132" s="90" t="s">
        <v>426</v>
      </c>
      <c r="AY132" s="90" t="s">
        <v>19</v>
      </c>
      <c r="AZ132" s="90"/>
      <c r="BA132" s="90"/>
      <c r="BB132" s="90"/>
      <c r="BC132" s="90"/>
      <c r="BD132" s="90"/>
      <c r="BE132" s="90"/>
      <c r="BF132" s="90"/>
      <c r="BG132" s="90"/>
    </row>
    <row r="133" spans="42:59" x14ac:dyDescent="0.3">
      <c r="AP133" s="90">
        <f t="shared" si="4"/>
        <v>128</v>
      </c>
      <c r="AQ133" s="90" t="s">
        <v>427</v>
      </c>
      <c r="AR133" s="90" t="s">
        <v>428</v>
      </c>
      <c r="AS133" s="90" t="s">
        <v>142</v>
      </c>
      <c r="AT133" s="90" t="s">
        <v>70</v>
      </c>
      <c r="AU133" s="85" t="s">
        <v>32</v>
      </c>
      <c r="AV133" s="90"/>
      <c r="AW133" s="90" t="s">
        <v>424</v>
      </c>
      <c r="AX133" s="90" t="s">
        <v>429</v>
      </c>
      <c r="AY133" s="90" t="s">
        <v>19</v>
      </c>
      <c r="AZ133" s="90"/>
      <c r="BA133" s="90"/>
      <c r="BB133" s="90"/>
      <c r="BC133" s="90"/>
      <c r="BD133" s="90"/>
      <c r="BE133" s="90"/>
      <c r="BF133" s="90"/>
      <c r="BG133" s="90"/>
    </row>
    <row r="134" spans="42:59" x14ac:dyDescent="0.3">
      <c r="AP134" s="90">
        <f t="shared" si="4"/>
        <v>129</v>
      </c>
      <c r="AQ134" s="90" t="s">
        <v>430</v>
      </c>
      <c r="AR134" s="90" t="s">
        <v>431</v>
      </c>
      <c r="AS134" s="90" t="s">
        <v>298</v>
      </c>
      <c r="AT134" s="90" t="s">
        <v>26</v>
      </c>
      <c r="AU134" s="90" t="s">
        <v>20</v>
      </c>
      <c r="AV134" s="90"/>
      <c r="AW134" s="90" t="s">
        <v>427</v>
      </c>
      <c r="AX134" s="90" t="s">
        <v>432</v>
      </c>
      <c r="AY134" s="90" t="s">
        <v>142</v>
      </c>
      <c r="AZ134" s="90"/>
      <c r="BA134" s="90"/>
      <c r="BB134" s="90"/>
      <c r="BC134" s="90"/>
      <c r="BD134" s="90"/>
      <c r="BE134" s="90"/>
      <c r="BF134" s="90"/>
      <c r="BG134" s="90"/>
    </row>
    <row r="135" spans="42:59" x14ac:dyDescent="0.3">
      <c r="AP135" s="90">
        <f t="shared" si="4"/>
        <v>130</v>
      </c>
      <c r="AQ135" s="90" t="s">
        <v>433</v>
      </c>
      <c r="AR135" s="90" t="s">
        <v>434</v>
      </c>
      <c r="AS135" s="90" t="s">
        <v>51</v>
      </c>
      <c r="AT135" s="90" t="s">
        <v>46</v>
      </c>
      <c r="AU135" s="90" t="s">
        <v>20</v>
      </c>
      <c r="AV135" s="90"/>
      <c r="AW135" s="90" t="s">
        <v>430</v>
      </c>
      <c r="AX135" s="90" t="s">
        <v>435</v>
      </c>
      <c r="AY135" s="90" t="s">
        <v>298</v>
      </c>
      <c r="AZ135" s="90"/>
      <c r="BA135" s="90"/>
      <c r="BB135" s="90"/>
      <c r="BC135" s="90"/>
      <c r="BD135" s="90"/>
      <c r="BE135" s="90"/>
      <c r="BF135" s="90"/>
      <c r="BG135" s="90"/>
    </row>
    <row r="136" spans="42:59" x14ac:dyDescent="0.3">
      <c r="AP136" s="90">
        <f t="shared" ref="AP136:AP199" si="5">AP135+1</f>
        <v>131</v>
      </c>
      <c r="AQ136" s="90" t="s">
        <v>436</v>
      </c>
      <c r="AR136" s="90" t="s">
        <v>437</v>
      </c>
      <c r="AS136" s="90" t="s">
        <v>38</v>
      </c>
      <c r="AT136" s="90" t="s">
        <v>70</v>
      </c>
      <c r="AU136" s="85" t="s">
        <v>32</v>
      </c>
      <c r="AV136" s="90"/>
      <c r="AW136" s="90" t="s">
        <v>433</v>
      </c>
      <c r="AX136" s="90" t="s">
        <v>438</v>
      </c>
      <c r="AY136" s="90" t="s">
        <v>51</v>
      </c>
      <c r="AZ136" s="90"/>
      <c r="BA136" s="90"/>
      <c r="BB136" s="90"/>
      <c r="BC136" s="90"/>
      <c r="BD136" s="90"/>
      <c r="BE136" s="90"/>
      <c r="BF136" s="90"/>
      <c r="BG136" s="90"/>
    </row>
    <row r="137" spans="42:59" x14ac:dyDescent="0.3">
      <c r="AP137" s="90">
        <f t="shared" si="5"/>
        <v>132</v>
      </c>
      <c r="AQ137" s="90" t="s">
        <v>439</v>
      </c>
      <c r="AR137" s="90" t="s">
        <v>440</v>
      </c>
      <c r="AS137" s="90" t="s">
        <v>51</v>
      </c>
      <c r="AT137" s="90" t="s">
        <v>26</v>
      </c>
      <c r="AU137" s="90" t="s">
        <v>20</v>
      </c>
      <c r="AV137" s="90"/>
      <c r="AW137" s="90" t="s">
        <v>436</v>
      </c>
      <c r="AX137" s="90" t="s">
        <v>441</v>
      </c>
      <c r="AY137" s="90" t="s">
        <v>38</v>
      </c>
      <c r="AZ137" s="90"/>
      <c r="BA137" s="90"/>
      <c r="BB137" s="90"/>
      <c r="BC137" s="90"/>
      <c r="BD137" s="90"/>
      <c r="BE137" s="90"/>
      <c r="BF137" s="90"/>
      <c r="BG137" s="90"/>
    </row>
    <row r="138" spans="42:59" x14ac:dyDescent="0.3">
      <c r="AP138" s="90">
        <f t="shared" si="5"/>
        <v>133</v>
      </c>
      <c r="AQ138" s="90" t="s">
        <v>442</v>
      </c>
      <c r="AR138" s="90" t="s">
        <v>443</v>
      </c>
      <c r="AS138" s="90" t="s">
        <v>38</v>
      </c>
      <c r="AT138" s="90" t="s">
        <v>7</v>
      </c>
      <c r="AU138" s="85" t="s">
        <v>32</v>
      </c>
      <c r="AV138" s="90"/>
      <c r="AW138" s="90" t="s">
        <v>439</v>
      </c>
      <c r="AX138" s="90" t="s">
        <v>444</v>
      </c>
      <c r="AY138" s="90" t="s">
        <v>51</v>
      </c>
      <c r="AZ138" s="90"/>
      <c r="BA138" s="90"/>
      <c r="BB138" s="90"/>
      <c r="BC138" s="90"/>
      <c r="BD138" s="90"/>
      <c r="BE138" s="90"/>
      <c r="BF138" s="90"/>
      <c r="BG138" s="90"/>
    </row>
    <row r="139" spans="42:59" x14ac:dyDescent="0.3">
      <c r="AP139" s="90">
        <f t="shared" si="5"/>
        <v>134</v>
      </c>
      <c r="AQ139" s="90" t="s">
        <v>445</v>
      </c>
      <c r="AR139" s="90" t="s">
        <v>446</v>
      </c>
      <c r="AS139" s="90" t="s">
        <v>38</v>
      </c>
      <c r="AT139" s="90" t="s">
        <v>70</v>
      </c>
      <c r="AU139" s="85" t="s">
        <v>32</v>
      </c>
      <c r="AV139" s="90"/>
      <c r="AW139" s="90" t="s">
        <v>442</v>
      </c>
      <c r="AX139" s="90" t="s">
        <v>447</v>
      </c>
      <c r="AY139" s="90" t="s">
        <v>38</v>
      </c>
      <c r="AZ139" s="90"/>
      <c r="BA139" s="90"/>
      <c r="BB139" s="90"/>
      <c r="BC139" s="90"/>
      <c r="BD139" s="90"/>
      <c r="BE139" s="90"/>
      <c r="BF139" s="90"/>
      <c r="BG139" s="90"/>
    </row>
    <row r="140" spans="42:59" x14ac:dyDescent="0.3">
      <c r="AP140" s="90">
        <f t="shared" si="5"/>
        <v>135</v>
      </c>
      <c r="AQ140" s="90" t="s">
        <v>448</v>
      </c>
      <c r="AR140" s="90" t="s">
        <v>449</v>
      </c>
      <c r="AS140" s="90" t="s">
        <v>38</v>
      </c>
      <c r="AT140" s="90" t="s">
        <v>7</v>
      </c>
      <c r="AU140" s="85" t="s">
        <v>32</v>
      </c>
      <c r="AV140" s="90"/>
      <c r="AW140" s="90" t="s">
        <v>445</v>
      </c>
      <c r="AX140" s="90" t="s">
        <v>450</v>
      </c>
      <c r="AY140" s="90" t="s">
        <v>38</v>
      </c>
      <c r="AZ140" s="90"/>
      <c r="BA140" s="90"/>
      <c r="BB140" s="90"/>
      <c r="BC140" s="90"/>
      <c r="BD140" s="90"/>
      <c r="BE140" s="90"/>
      <c r="BF140" s="90"/>
      <c r="BG140" s="90"/>
    </row>
    <row r="141" spans="42:59" x14ac:dyDescent="0.3">
      <c r="AP141" s="90">
        <f t="shared" si="5"/>
        <v>136</v>
      </c>
      <c r="AQ141" s="90" t="s">
        <v>451</v>
      </c>
      <c r="AR141" s="90" t="s">
        <v>452</v>
      </c>
      <c r="AS141" s="90" t="s">
        <v>6</v>
      </c>
      <c r="AT141" s="90" t="s">
        <v>70</v>
      </c>
      <c r="AU141" s="90" t="s">
        <v>8</v>
      </c>
      <c r="AV141" s="90"/>
      <c r="AW141" s="90" t="s">
        <v>448</v>
      </c>
      <c r="AX141" s="90" t="s">
        <v>453</v>
      </c>
      <c r="AY141" s="90" t="s">
        <v>38</v>
      </c>
      <c r="AZ141" s="90"/>
      <c r="BA141" s="90"/>
      <c r="BB141" s="90"/>
      <c r="BC141" s="90"/>
      <c r="BD141" s="90"/>
      <c r="BE141" s="90"/>
      <c r="BF141" s="90"/>
      <c r="BG141" s="90"/>
    </row>
    <row r="142" spans="42:59" x14ac:dyDescent="0.3">
      <c r="AP142" s="90">
        <f t="shared" si="5"/>
        <v>137</v>
      </c>
      <c r="AQ142" s="90" t="s">
        <v>454</v>
      </c>
      <c r="AR142" s="90" t="s">
        <v>455</v>
      </c>
      <c r="AS142" s="90" t="s">
        <v>126</v>
      </c>
      <c r="AT142" s="90" t="s">
        <v>7</v>
      </c>
      <c r="AU142" s="85" t="s">
        <v>32</v>
      </c>
      <c r="AV142" s="90"/>
      <c r="AW142" s="90" t="s">
        <v>451</v>
      </c>
      <c r="AX142" s="90" t="s">
        <v>456</v>
      </c>
      <c r="AY142" s="90" t="s">
        <v>6</v>
      </c>
      <c r="AZ142" s="90"/>
      <c r="BA142" s="90"/>
      <c r="BB142" s="90"/>
      <c r="BC142" s="90"/>
      <c r="BD142" s="90"/>
      <c r="BE142" s="90"/>
      <c r="BF142" s="90"/>
      <c r="BG142" s="90"/>
    </row>
    <row r="143" spans="42:59" x14ac:dyDescent="0.3">
      <c r="AP143" s="90">
        <f t="shared" si="5"/>
        <v>138</v>
      </c>
      <c r="AQ143" s="90" t="s">
        <v>457</v>
      </c>
      <c r="AR143" s="90" t="s">
        <v>458</v>
      </c>
      <c r="AS143" s="90" t="s">
        <v>19</v>
      </c>
      <c r="AT143" s="90" t="s">
        <v>26</v>
      </c>
      <c r="AU143" s="90" t="s">
        <v>20</v>
      </c>
      <c r="AV143" s="90"/>
      <c r="AW143" s="90" t="s">
        <v>454</v>
      </c>
      <c r="AX143" s="90" t="s">
        <v>459</v>
      </c>
      <c r="AY143" s="90" t="s">
        <v>126</v>
      </c>
      <c r="AZ143" s="90"/>
      <c r="BA143" s="90"/>
      <c r="BB143" s="90"/>
      <c r="BC143" s="90"/>
      <c r="BD143" s="90"/>
      <c r="BE143" s="90"/>
      <c r="BF143" s="90"/>
      <c r="BG143" s="90"/>
    </row>
    <row r="144" spans="42:59" x14ac:dyDescent="0.3">
      <c r="AP144" s="90">
        <f t="shared" si="5"/>
        <v>139</v>
      </c>
      <c r="AQ144" s="90" t="s">
        <v>460</v>
      </c>
      <c r="AR144" s="90" t="s">
        <v>461</v>
      </c>
      <c r="AS144" s="90" t="s">
        <v>105</v>
      </c>
      <c r="AT144" s="90" t="s">
        <v>58</v>
      </c>
      <c r="AU144" s="90" t="s">
        <v>20</v>
      </c>
      <c r="AV144" s="90"/>
      <c r="AW144" s="90" t="s">
        <v>457</v>
      </c>
      <c r="AX144" s="90" t="s">
        <v>462</v>
      </c>
      <c r="AY144" s="90" t="s">
        <v>19</v>
      </c>
      <c r="AZ144" s="90"/>
      <c r="BA144" s="90"/>
      <c r="BB144" s="90"/>
      <c r="BC144" s="90"/>
      <c r="BD144" s="90"/>
      <c r="BE144" s="90"/>
      <c r="BF144" s="90"/>
      <c r="BG144" s="90"/>
    </row>
    <row r="145" spans="42:59" x14ac:dyDescent="0.3">
      <c r="AP145" s="90">
        <f t="shared" si="5"/>
        <v>140</v>
      </c>
      <c r="AQ145" s="90" t="s">
        <v>463</v>
      </c>
      <c r="AR145" s="90" t="s">
        <v>464</v>
      </c>
      <c r="AS145" s="90" t="s">
        <v>404</v>
      </c>
      <c r="AT145" s="90" t="s">
        <v>70</v>
      </c>
      <c r="AU145" s="90" t="s">
        <v>8</v>
      </c>
      <c r="AV145" s="90"/>
      <c r="AW145" s="90" t="s">
        <v>460</v>
      </c>
      <c r="AX145" s="90" t="s">
        <v>465</v>
      </c>
      <c r="AY145" s="90" t="s">
        <v>105</v>
      </c>
      <c r="AZ145" s="90"/>
      <c r="BA145" s="90"/>
      <c r="BB145" s="90"/>
      <c r="BC145" s="90"/>
      <c r="BD145" s="90"/>
      <c r="BE145" s="90"/>
      <c r="BF145" s="90"/>
      <c r="BG145" s="90"/>
    </row>
    <row r="146" spans="42:59" x14ac:dyDescent="0.3">
      <c r="AP146" s="90">
        <f t="shared" si="5"/>
        <v>141</v>
      </c>
      <c r="AQ146" s="90" t="s">
        <v>466</v>
      </c>
      <c r="AR146" s="90" t="s">
        <v>467</v>
      </c>
      <c r="AS146" s="90" t="s">
        <v>6</v>
      </c>
      <c r="AT146" s="90" t="s">
        <v>7</v>
      </c>
      <c r="AU146" s="90" t="s">
        <v>8</v>
      </c>
      <c r="AV146" s="90"/>
      <c r="AW146" s="90" t="s">
        <v>463</v>
      </c>
      <c r="AX146" s="90" t="s">
        <v>468</v>
      </c>
      <c r="AY146" s="90" t="s">
        <v>404</v>
      </c>
      <c r="AZ146" s="90"/>
      <c r="BA146" s="90"/>
      <c r="BB146" s="90"/>
      <c r="BC146" s="90"/>
      <c r="BD146" s="90"/>
      <c r="BE146" s="90"/>
      <c r="BF146" s="90"/>
      <c r="BG146" s="90"/>
    </row>
    <row r="147" spans="42:59" x14ac:dyDescent="0.3">
      <c r="AP147" s="90">
        <f t="shared" si="5"/>
        <v>142</v>
      </c>
      <c r="AQ147" s="90" t="s">
        <v>469</v>
      </c>
      <c r="AR147" s="90" t="s">
        <v>470</v>
      </c>
      <c r="AS147" s="90" t="s">
        <v>38</v>
      </c>
      <c r="AT147" s="90" t="s">
        <v>7</v>
      </c>
      <c r="AU147" s="85" t="s">
        <v>32</v>
      </c>
      <c r="AV147" s="90"/>
      <c r="AW147" s="90" t="s">
        <v>466</v>
      </c>
      <c r="AX147" s="90" t="s">
        <v>471</v>
      </c>
      <c r="AY147" s="90" t="s">
        <v>6</v>
      </c>
      <c r="AZ147" s="90"/>
      <c r="BA147" s="90"/>
      <c r="BB147" s="90"/>
      <c r="BC147" s="90"/>
      <c r="BD147" s="90"/>
      <c r="BE147" s="90"/>
      <c r="BF147" s="90"/>
      <c r="BG147" s="90"/>
    </row>
    <row r="148" spans="42:59" x14ac:dyDescent="0.3">
      <c r="AP148" s="90">
        <f t="shared" si="5"/>
        <v>143</v>
      </c>
      <c r="AQ148" s="90" t="s">
        <v>472</v>
      </c>
      <c r="AR148" s="90" t="s">
        <v>473</v>
      </c>
      <c r="AS148" s="90" t="s">
        <v>211</v>
      </c>
      <c r="AT148" s="90" t="s">
        <v>26</v>
      </c>
      <c r="AU148" s="90" t="s">
        <v>20</v>
      </c>
      <c r="AV148" s="90"/>
      <c r="AW148" s="90" t="s">
        <v>469</v>
      </c>
      <c r="AX148" s="90" t="s">
        <v>474</v>
      </c>
      <c r="AY148" s="90" t="s">
        <v>38</v>
      </c>
      <c r="AZ148" s="90"/>
      <c r="BA148" s="90"/>
      <c r="BB148" s="90"/>
      <c r="BC148" s="90"/>
      <c r="BD148" s="90"/>
      <c r="BE148" s="90"/>
      <c r="BF148" s="90"/>
      <c r="BG148" s="90"/>
    </row>
    <row r="149" spans="42:59" x14ac:dyDescent="0.3">
      <c r="AP149" s="90">
        <f t="shared" si="5"/>
        <v>144</v>
      </c>
      <c r="AQ149" s="90" t="s">
        <v>475</v>
      </c>
      <c r="AR149" s="90" t="s">
        <v>476</v>
      </c>
      <c r="AS149" s="90" t="s">
        <v>126</v>
      </c>
      <c r="AT149" s="90" t="s">
        <v>7</v>
      </c>
      <c r="AU149" s="85" t="s">
        <v>32</v>
      </c>
      <c r="AV149" s="90"/>
      <c r="AW149" s="90" t="s">
        <v>472</v>
      </c>
      <c r="AX149" s="90" t="s">
        <v>477</v>
      </c>
      <c r="AY149" s="90" t="s">
        <v>211</v>
      </c>
      <c r="AZ149" s="90"/>
      <c r="BA149" s="90"/>
      <c r="BB149" s="90"/>
      <c r="BC149" s="90"/>
      <c r="BD149" s="90"/>
      <c r="BE149" s="90"/>
      <c r="BF149" s="90"/>
      <c r="BG149" s="90"/>
    </row>
    <row r="150" spans="42:59" x14ac:dyDescent="0.3">
      <c r="AP150" s="90">
        <f t="shared" si="5"/>
        <v>145</v>
      </c>
      <c r="AQ150" s="90" t="s">
        <v>478</v>
      </c>
      <c r="AR150" s="90" t="s">
        <v>479</v>
      </c>
      <c r="AS150" s="90" t="s">
        <v>38</v>
      </c>
      <c r="AT150" s="90" t="s">
        <v>70</v>
      </c>
      <c r="AU150" s="85" t="s">
        <v>32</v>
      </c>
      <c r="AV150" s="90"/>
      <c r="AW150" s="90" t="s">
        <v>475</v>
      </c>
      <c r="AX150" s="90" t="s">
        <v>477</v>
      </c>
      <c r="AY150" s="90" t="s">
        <v>126</v>
      </c>
      <c r="AZ150" s="90"/>
      <c r="BA150" s="90"/>
      <c r="BB150" s="90"/>
      <c r="BC150" s="90"/>
      <c r="BD150" s="90"/>
      <c r="BE150" s="90"/>
      <c r="BF150" s="90"/>
      <c r="BG150" s="90"/>
    </row>
    <row r="151" spans="42:59" x14ac:dyDescent="0.3">
      <c r="AP151" s="90">
        <f t="shared" si="5"/>
        <v>146</v>
      </c>
      <c r="AQ151" s="90" t="s">
        <v>480</v>
      </c>
      <c r="AR151" s="90" t="s">
        <v>481</v>
      </c>
      <c r="AS151" s="90" t="s">
        <v>142</v>
      </c>
      <c r="AT151" s="90" t="s">
        <v>7</v>
      </c>
      <c r="AU151" s="85" t="s">
        <v>32</v>
      </c>
      <c r="AV151" s="90"/>
      <c r="AW151" s="90" t="s">
        <v>478</v>
      </c>
      <c r="AX151" s="90" t="s">
        <v>482</v>
      </c>
      <c r="AY151" s="90" t="s">
        <v>38</v>
      </c>
      <c r="AZ151" s="90"/>
      <c r="BA151" s="90"/>
      <c r="BB151" s="90"/>
      <c r="BC151" s="90"/>
      <c r="BD151" s="90"/>
      <c r="BE151" s="90"/>
      <c r="BF151" s="90"/>
      <c r="BG151" s="90"/>
    </row>
    <row r="152" spans="42:59" x14ac:dyDescent="0.3">
      <c r="AP152" s="90">
        <f t="shared" si="5"/>
        <v>147</v>
      </c>
      <c r="AQ152" s="90" t="s">
        <v>483</v>
      </c>
      <c r="AR152" s="90" t="s">
        <v>484</v>
      </c>
      <c r="AS152" s="90" t="s">
        <v>122</v>
      </c>
      <c r="AT152" s="90" t="s">
        <v>26</v>
      </c>
      <c r="AU152" s="90" t="s">
        <v>8</v>
      </c>
      <c r="AV152" s="90"/>
      <c r="AW152" s="90" t="s">
        <v>480</v>
      </c>
      <c r="AX152" s="90" t="s">
        <v>485</v>
      </c>
      <c r="AY152" s="90" t="s">
        <v>142</v>
      </c>
      <c r="AZ152" s="90"/>
      <c r="BA152" s="90"/>
      <c r="BB152" s="90"/>
      <c r="BC152" s="90"/>
      <c r="BD152" s="90"/>
      <c r="BE152" s="90"/>
      <c r="BF152" s="90"/>
      <c r="BG152" s="90"/>
    </row>
    <row r="153" spans="42:59" x14ac:dyDescent="0.3">
      <c r="AP153" s="90">
        <f t="shared" si="5"/>
        <v>148</v>
      </c>
      <c r="AQ153" s="90" t="s">
        <v>486</v>
      </c>
      <c r="AR153" s="90" t="s">
        <v>487</v>
      </c>
      <c r="AS153" s="90" t="s">
        <v>6</v>
      </c>
      <c r="AT153" s="90" t="s">
        <v>7</v>
      </c>
      <c r="AU153" s="90" t="s">
        <v>8</v>
      </c>
      <c r="AV153" s="90"/>
      <c r="AW153" s="90" t="s">
        <v>483</v>
      </c>
      <c r="AX153" s="90" t="s">
        <v>488</v>
      </c>
      <c r="AY153" s="90" t="s">
        <v>122</v>
      </c>
      <c r="AZ153" s="90"/>
      <c r="BA153" s="90"/>
      <c r="BB153" s="90"/>
      <c r="BC153" s="90"/>
      <c r="BD153" s="90"/>
      <c r="BE153" s="90"/>
      <c r="BF153" s="90"/>
      <c r="BG153" s="90"/>
    </row>
    <row r="154" spans="42:59" x14ac:dyDescent="0.3">
      <c r="AP154" s="90">
        <f t="shared" si="5"/>
        <v>149</v>
      </c>
      <c r="AQ154" s="90" t="s">
        <v>489</v>
      </c>
      <c r="AR154" s="90" t="s">
        <v>490</v>
      </c>
      <c r="AS154" s="90" t="s">
        <v>105</v>
      </c>
      <c r="AT154" s="90" t="s">
        <v>7</v>
      </c>
      <c r="AU154" s="90" t="s">
        <v>20</v>
      </c>
      <c r="AV154" s="90"/>
      <c r="AW154" s="90" t="s">
        <v>486</v>
      </c>
      <c r="AX154" s="90" t="s">
        <v>491</v>
      </c>
      <c r="AY154" s="90" t="s">
        <v>6</v>
      </c>
      <c r="AZ154" s="90"/>
      <c r="BA154" s="90"/>
      <c r="BB154" s="90"/>
      <c r="BC154" s="90"/>
      <c r="BD154" s="90"/>
      <c r="BE154" s="90"/>
      <c r="BF154" s="90"/>
      <c r="BG154" s="90"/>
    </row>
    <row r="155" spans="42:59" x14ac:dyDescent="0.3">
      <c r="AP155" s="90">
        <f t="shared" si="5"/>
        <v>150</v>
      </c>
      <c r="AQ155" s="90" t="s">
        <v>492</v>
      </c>
      <c r="AR155" s="90" t="s">
        <v>493</v>
      </c>
      <c r="AS155" s="90" t="s">
        <v>25</v>
      </c>
      <c r="AT155" s="90" t="s">
        <v>70</v>
      </c>
      <c r="AU155" s="90" t="s">
        <v>8</v>
      </c>
      <c r="AV155" s="90"/>
      <c r="AW155" s="90" t="s">
        <v>489</v>
      </c>
      <c r="AX155" s="90" t="s">
        <v>494</v>
      </c>
      <c r="AY155" s="90" t="s">
        <v>105</v>
      </c>
      <c r="AZ155" s="90"/>
      <c r="BA155" s="90"/>
      <c r="BB155" s="90"/>
      <c r="BC155" s="90"/>
      <c r="BD155" s="90"/>
      <c r="BE155" s="90"/>
      <c r="BF155" s="90"/>
      <c r="BG155" s="90"/>
    </row>
    <row r="156" spans="42:59" x14ac:dyDescent="0.3">
      <c r="AP156" s="90">
        <f t="shared" si="5"/>
        <v>151</v>
      </c>
      <c r="AQ156" s="90" t="s">
        <v>495</v>
      </c>
      <c r="AR156" s="90" t="s">
        <v>496</v>
      </c>
      <c r="AS156" s="90" t="s">
        <v>105</v>
      </c>
      <c r="AT156" s="90" t="s">
        <v>70</v>
      </c>
      <c r="AU156" s="90" t="s">
        <v>20</v>
      </c>
      <c r="AV156" s="90"/>
      <c r="AW156" s="90" t="s">
        <v>492</v>
      </c>
      <c r="AX156" s="90" t="s">
        <v>497</v>
      </c>
      <c r="AY156" s="90" t="s">
        <v>25</v>
      </c>
      <c r="AZ156" s="90"/>
      <c r="BA156" s="90"/>
      <c r="BB156" s="90"/>
      <c r="BC156" s="90"/>
      <c r="BD156" s="90"/>
      <c r="BE156" s="90"/>
      <c r="BF156" s="90"/>
      <c r="BG156" s="90"/>
    </row>
    <row r="157" spans="42:59" x14ac:dyDescent="0.3">
      <c r="AP157" s="90">
        <f t="shared" si="5"/>
        <v>152</v>
      </c>
      <c r="AQ157" s="90" t="s">
        <v>498</v>
      </c>
      <c r="AR157" s="90" t="s">
        <v>499</v>
      </c>
      <c r="AS157" s="90" t="s">
        <v>183</v>
      </c>
      <c r="AT157" s="90" t="s">
        <v>58</v>
      </c>
      <c r="AU157" s="85" t="s">
        <v>32</v>
      </c>
      <c r="AV157" s="90"/>
      <c r="AW157" s="90" t="s">
        <v>495</v>
      </c>
      <c r="AX157" s="90" t="s">
        <v>500</v>
      </c>
      <c r="AY157" s="90" t="s">
        <v>105</v>
      </c>
      <c r="AZ157" s="90"/>
      <c r="BA157" s="90"/>
      <c r="BB157" s="90"/>
      <c r="BC157" s="90"/>
      <c r="BD157" s="90"/>
      <c r="BE157" s="90"/>
      <c r="BF157" s="90"/>
      <c r="BG157" s="90"/>
    </row>
    <row r="158" spans="42:59" x14ac:dyDescent="0.3">
      <c r="AP158" s="90">
        <f t="shared" si="5"/>
        <v>153</v>
      </c>
      <c r="AQ158" s="90" t="s">
        <v>501</v>
      </c>
      <c r="AR158" s="90" t="s">
        <v>502</v>
      </c>
      <c r="AS158" s="90" t="s">
        <v>19</v>
      </c>
      <c r="AT158" s="90" t="s">
        <v>26</v>
      </c>
      <c r="AU158" s="90" t="s">
        <v>20</v>
      </c>
      <c r="AV158" s="90"/>
      <c r="AW158" s="90" t="s">
        <v>498</v>
      </c>
      <c r="AX158" s="90" t="s">
        <v>503</v>
      </c>
      <c r="AY158" s="90" t="s">
        <v>183</v>
      </c>
      <c r="AZ158" s="90"/>
      <c r="BA158" s="90"/>
      <c r="BB158" s="90"/>
      <c r="BC158" s="90"/>
      <c r="BD158" s="90"/>
      <c r="BE158" s="90"/>
      <c r="BF158" s="90"/>
      <c r="BG158" s="90"/>
    </row>
    <row r="159" spans="42:59" x14ac:dyDescent="0.3">
      <c r="AP159" s="90">
        <f t="shared" si="5"/>
        <v>154</v>
      </c>
      <c r="AQ159" s="90" t="s">
        <v>504</v>
      </c>
      <c r="AR159" s="90" t="s">
        <v>505</v>
      </c>
      <c r="AS159" s="90" t="s">
        <v>38</v>
      </c>
      <c r="AT159" s="90" t="s">
        <v>70</v>
      </c>
      <c r="AU159" s="85" t="s">
        <v>32</v>
      </c>
      <c r="AV159" s="90"/>
      <c r="AW159" s="90" t="s">
        <v>501</v>
      </c>
      <c r="AX159" s="90" t="s">
        <v>506</v>
      </c>
      <c r="AY159" s="90" t="s">
        <v>19</v>
      </c>
      <c r="AZ159" s="90"/>
      <c r="BA159" s="90"/>
      <c r="BB159" s="90"/>
      <c r="BC159" s="90"/>
      <c r="BD159" s="90"/>
      <c r="BE159" s="90"/>
      <c r="BF159" s="90"/>
      <c r="BG159" s="90"/>
    </row>
    <row r="160" spans="42:59" x14ac:dyDescent="0.3">
      <c r="AP160" s="90">
        <f t="shared" si="5"/>
        <v>155</v>
      </c>
      <c r="AQ160" s="90" t="s">
        <v>507</v>
      </c>
      <c r="AR160" s="90" t="s">
        <v>508</v>
      </c>
      <c r="AS160" s="90" t="s">
        <v>63</v>
      </c>
      <c r="AT160" s="90" t="s">
        <v>26</v>
      </c>
      <c r="AU160" s="85" t="s">
        <v>32</v>
      </c>
      <c r="AV160" s="90"/>
      <c r="AW160" s="90" t="s">
        <v>504</v>
      </c>
      <c r="AX160" s="90" t="s">
        <v>509</v>
      </c>
      <c r="AY160" s="90" t="s">
        <v>38</v>
      </c>
      <c r="AZ160" s="90"/>
      <c r="BA160" s="90"/>
      <c r="BB160" s="90"/>
      <c r="BC160" s="90"/>
      <c r="BD160" s="90"/>
      <c r="BE160" s="90"/>
      <c r="BF160" s="90"/>
      <c r="BG160" s="90"/>
    </row>
    <row r="161" spans="42:59" x14ac:dyDescent="0.3">
      <c r="AP161" s="90">
        <f t="shared" si="5"/>
        <v>156</v>
      </c>
      <c r="AQ161" s="90" t="s">
        <v>510</v>
      </c>
      <c r="AR161" s="90" t="s">
        <v>511</v>
      </c>
      <c r="AS161" s="90" t="s">
        <v>63</v>
      </c>
      <c r="AT161" s="90" t="s">
        <v>46</v>
      </c>
      <c r="AU161" s="85" t="s">
        <v>32</v>
      </c>
      <c r="AV161" s="90"/>
      <c r="AW161" s="90" t="s">
        <v>507</v>
      </c>
      <c r="AX161" s="90" t="s">
        <v>512</v>
      </c>
      <c r="AY161" s="90" t="s">
        <v>63</v>
      </c>
      <c r="AZ161" s="90"/>
      <c r="BA161" s="90"/>
      <c r="BB161" s="90"/>
      <c r="BC161" s="90"/>
      <c r="BD161" s="90"/>
      <c r="BE161" s="90"/>
      <c r="BF161" s="90"/>
      <c r="BG161" s="90"/>
    </row>
    <row r="162" spans="42:59" x14ac:dyDescent="0.3">
      <c r="AP162" s="90">
        <f t="shared" si="5"/>
        <v>157</v>
      </c>
      <c r="AQ162" s="90" t="s">
        <v>513</v>
      </c>
      <c r="AR162" s="90" t="s">
        <v>514</v>
      </c>
      <c r="AS162" s="90" t="s">
        <v>38</v>
      </c>
      <c r="AT162" s="90" t="s">
        <v>58</v>
      </c>
      <c r="AU162" s="85" t="s">
        <v>32</v>
      </c>
      <c r="AV162" s="90"/>
      <c r="AW162" s="90" t="s">
        <v>510</v>
      </c>
      <c r="AX162" s="90" t="s">
        <v>515</v>
      </c>
      <c r="AY162" s="90" t="s">
        <v>63</v>
      </c>
      <c r="AZ162" s="90"/>
      <c r="BA162" s="90"/>
      <c r="BB162" s="90"/>
      <c r="BC162" s="90"/>
      <c r="BD162" s="90"/>
      <c r="BE162" s="90"/>
      <c r="BF162" s="90"/>
      <c r="BG162" s="90"/>
    </row>
    <row r="163" spans="42:59" x14ac:dyDescent="0.3">
      <c r="AP163" s="90">
        <f t="shared" si="5"/>
        <v>158</v>
      </c>
      <c r="AQ163" s="90" t="s">
        <v>516</v>
      </c>
      <c r="AR163" s="90" t="s">
        <v>517</v>
      </c>
      <c r="AS163" s="90" t="s">
        <v>298</v>
      </c>
      <c r="AT163" s="90" t="s">
        <v>26</v>
      </c>
      <c r="AU163" s="90" t="s">
        <v>20</v>
      </c>
      <c r="AV163" s="90"/>
      <c r="AW163" s="90" t="s">
        <v>513</v>
      </c>
      <c r="AX163" s="90" t="s">
        <v>518</v>
      </c>
      <c r="AY163" s="90" t="s">
        <v>38</v>
      </c>
      <c r="AZ163" s="90"/>
      <c r="BA163" s="90"/>
      <c r="BB163" s="90"/>
      <c r="BC163" s="90"/>
      <c r="BD163" s="90"/>
      <c r="BE163" s="90"/>
      <c r="BF163" s="90"/>
      <c r="BG163" s="90"/>
    </row>
    <row r="164" spans="42:59" x14ac:dyDescent="0.3">
      <c r="AP164" s="90">
        <f t="shared" si="5"/>
        <v>159</v>
      </c>
      <c r="AQ164" s="90" t="s">
        <v>519</v>
      </c>
      <c r="AR164" s="90" t="s">
        <v>520</v>
      </c>
      <c r="AS164" s="90" t="s">
        <v>25</v>
      </c>
      <c r="AT164" s="90" t="s">
        <v>26</v>
      </c>
      <c r="AU164" s="90" t="s">
        <v>8</v>
      </c>
      <c r="AV164" s="90"/>
      <c r="AW164" s="90" t="s">
        <v>516</v>
      </c>
      <c r="AX164" s="90" t="s">
        <v>521</v>
      </c>
      <c r="AY164" s="90" t="s">
        <v>298</v>
      </c>
      <c r="AZ164" s="90"/>
      <c r="BA164" s="90"/>
      <c r="BB164" s="90"/>
      <c r="BC164" s="90"/>
      <c r="BD164" s="90"/>
      <c r="BE164" s="90"/>
      <c r="BF164" s="90"/>
      <c r="BG164" s="90"/>
    </row>
    <row r="165" spans="42:59" x14ac:dyDescent="0.3">
      <c r="AP165" s="90">
        <f t="shared" si="5"/>
        <v>160</v>
      </c>
      <c r="AQ165" s="90" t="s">
        <v>522</v>
      </c>
      <c r="AR165" s="90" t="s">
        <v>523</v>
      </c>
      <c r="AS165" s="90" t="s">
        <v>122</v>
      </c>
      <c r="AT165" s="90" t="s">
        <v>70</v>
      </c>
      <c r="AU165" s="90" t="s">
        <v>8</v>
      </c>
      <c r="AV165" s="90"/>
      <c r="AW165" s="90" t="s">
        <v>519</v>
      </c>
      <c r="AX165" s="90" t="s">
        <v>521</v>
      </c>
      <c r="AY165" s="90" t="s">
        <v>25</v>
      </c>
      <c r="AZ165" s="90"/>
      <c r="BA165" s="90"/>
      <c r="BB165" s="90"/>
      <c r="BC165" s="90"/>
      <c r="BD165" s="90"/>
      <c r="BE165" s="90"/>
      <c r="BF165" s="90"/>
      <c r="BG165" s="90"/>
    </row>
    <row r="166" spans="42:59" x14ac:dyDescent="0.3">
      <c r="AP166" s="90">
        <f t="shared" si="5"/>
        <v>161</v>
      </c>
      <c r="AQ166" s="90" t="s">
        <v>524</v>
      </c>
      <c r="AR166" s="90" t="s">
        <v>525</v>
      </c>
      <c r="AS166" s="90" t="s">
        <v>31</v>
      </c>
      <c r="AT166" s="90" t="s">
        <v>26</v>
      </c>
      <c r="AU166" s="85" t="s">
        <v>32</v>
      </c>
      <c r="AV166" s="90"/>
      <c r="AW166" s="90" t="s">
        <v>524</v>
      </c>
      <c r="AX166" s="90" t="s">
        <v>521</v>
      </c>
      <c r="AY166" s="90" t="s">
        <v>31</v>
      </c>
      <c r="AZ166" s="90"/>
      <c r="BA166" s="90"/>
      <c r="BB166" s="90"/>
      <c r="BC166" s="90"/>
      <c r="BD166" s="90"/>
      <c r="BE166" s="90"/>
      <c r="BF166" s="90"/>
      <c r="BG166" s="90"/>
    </row>
    <row r="167" spans="42:59" x14ac:dyDescent="0.3">
      <c r="AP167" s="90">
        <f t="shared" si="5"/>
        <v>162</v>
      </c>
      <c r="AQ167" s="90" t="s">
        <v>526</v>
      </c>
      <c r="AR167" s="90" t="s">
        <v>527</v>
      </c>
      <c r="AS167" s="90" t="s">
        <v>63</v>
      </c>
      <c r="AT167" s="90" t="s">
        <v>26</v>
      </c>
      <c r="AU167" s="85" t="s">
        <v>32</v>
      </c>
      <c r="AV167" s="90"/>
      <c r="AW167" s="90" t="s">
        <v>522</v>
      </c>
      <c r="AX167" s="90" t="s">
        <v>521</v>
      </c>
      <c r="AY167" s="90" t="s">
        <v>122</v>
      </c>
      <c r="AZ167" s="90"/>
      <c r="BA167" s="90"/>
      <c r="BB167" s="90"/>
      <c r="BC167" s="90"/>
      <c r="BD167" s="90"/>
      <c r="BE167" s="90"/>
      <c r="BF167" s="90"/>
      <c r="BG167" s="90"/>
    </row>
    <row r="168" spans="42:59" x14ac:dyDescent="0.3">
      <c r="AP168" s="90">
        <f t="shared" si="5"/>
        <v>163</v>
      </c>
      <c r="AQ168" s="90" t="s">
        <v>528</v>
      </c>
      <c r="AR168" s="90" t="s">
        <v>529</v>
      </c>
      <c r="AS168" s="90" t="s">
        <v>6</v>
      </c>
      <c r="AT168" s="90" t="s">
        <v>7</v>
      </c>
      <c r="AU168" s="90" t="s">
        <v>8</v>
      </c>
      <c r="AV168" s="90"/>
      <c r="AW168" s="90" t="s">
        <v>526</v>
      </c>
      <c r="AX168" s="90" t="s">
        <v>530</v>
      </c>
      <c r="AY168" s="90" t="s">
        <v>63</v>
      </c>
      <c r="AZ168" s="90"/>
      <c r="BA168" s="90"/>
      <c r="BB168" s="90"/>
      <c r="BC168" s="90"/>
      <c r="BD168" s="90"/>
      <c r="BE168" s="90"/>
      <c r="BF168" s="90"/>
      <c r="BG168" s="90"/>
    </row>
    <row r="169" spans="42:59" x14ac:dyDescent="0.3">
      <c r="AP169" s="90">
        <f t="shared" si="5"/>
        <v>164</v>
      </c>
      <c r="AQ169" s="90" t="s">
        <v>531</v>
      </c>
      <c r="AR169" s="90" t="s">
        <v>532</v>
      </c>
      <c r="AS169" s="90" t="s">
        <v>6</v>
      </c>
      <c r="AT169" s="90" t="s">
        <v>58</v>
      </c>
      <c r="AU169" s="90" t="s">
        <v>8</v>
      </c>
      <c r="AV169" s="90"/>
      <c r="AW169" s="90" t="s">
        <v>528</v>
      </c>
      <c r="AX169" s="90" t="s">
        <v>533</v>
      </c>
      <c r="AY169" s="90" t="s">
        <v>6</v>
      </c>
      <c r="AZ169" s="90"/>
      <c r="BA169" s="90"/>
      <c r="BB169" s="90"/>
      <c r="BC169" s="90"/>
      <c r="BD169" s="90"/>
      <c r="BE169" s="90"/>
      <c r="BF169" s="90"/>
      <c r="BG169" s="90"/>
    </row>
    <row r="170" spans="42:59" x14ac:dyDescent="0.3">
      <c r="AP170" s="90">
        <f t="shared" si="5"/>
        <v>165</v>
      </c>
      <c r="AQ170" s="90" t="s">
        <v>534</v>
      </c>
      <c r="AR170" s="90" t="s">
        <v>535</v>
      </c>
      <c r="AS170" s="90" t="s">
        <v>31</v>
      </c>
      <c r="AT170" s="90" t="s">
        <v>26</v>
      </c>
      <c r="AU170" s="85" t="s">
        <v>32</v>
      </c>
      <c r="AV170" s="90"/>
      <c r="AW170" s="90" t="s">
        <v>531</v>
      </c>
      <c r="AX170" s="90" t="s">
        <v>536</v>
      </c>
      <c r="AY170" s="90" t="s">
        <v>6</v>
      </c>
      <c r="AZ170" s="90"/>
      <c r="BA170" s="90"/>
      <c r="BB170" s="90"/>
      <c r="BC170" s="90"/>
      <c r="BD170" s="90"/>
      <c r="BE170" s="90"/>
      <c r="BF170" s="90"/>
      <c r="BG170" s="90"/>
    </row>
    <row r="171" spans="42:59" x14ac:dyDescent="0.3">
      <c r="AP171" s="90">
        <f t="shared" si="5"/>
        <v>166</v>
      </c>
      <c r="AQ171" s="90" t="s">
        <v>537</v>
      </c>
      <c r="AR171" s="90" t="s">
        <v>538</v>
      </c>
      <c r="AS171" s="90" t="s">
        <v>25</v>
      </c>
      <c r="AT171" s="90" t="s">
        <v>26</v>
      </c>
      <c r="AU171" s="90" t="s">
        <v>8</v>
      </c>
      <c r="AV171" s="90"/>
      <c r="AW171" s="90" t="s">
        <v>534</v>
      </c>
      <c r="AX171" s="90" t="s">
        <v>539</v>
      </c>
      <c r="AY171" s="90" t="s">
        <v>31</v>
      </c>
      <c r="AZ171" s="90"/>
      <c r="BA171" s="90"/>
      <c r="BB171" s="90"/>
      <c r="BC171" s="90"/>
      <c r="BD171" s="90"/>
      <c r="BE171" s="90"/>
      <c r="BF171" s="90"/>
      <c r="BG171" s="90"/>
    </row>
    <row r="172" spans="42:59" x14ac:dyDescent="0.3">
      <c r="AP172" s="90">
        <f t="shared" si="5"/>
        <v>167</v>
      </c>
      <c r="AQ172" s="90" t="s">
        <v>540</v>
      </c>
      <c r="AR172" s="90" t="s">
        <v>541</v>
      </c>
      <c r="AS172" s="90" t="s">
        <v>19</v>
      </c>
      <c r="AT172" s="90" t="s">
        <v>26</v>
      </c>
      <c r="AU172" s="90" t="s">
        <v>20</v>
      </c>
      <c r="AV172" s="90"/>
      <c r="AW172" s="90" t="s">
        <v>537</v>
      </c>
      <c r="AX172" s="90" t="s">
        <v>542</v>
      </c>
      <c r="AY172" s="90" t="s">
        <v>25</v>
      </c>
      <c r="AZ172" s="90"/>
      <c r="BA172" s="90"/>
      <c r="BB172" s="90"/>
      <c r="BC172" s="90"/>
      <c r="BD172" s="90"/>
      <c r="BE172" s="90"/>
      <c r="BF172" s="90"/>
      <c r="BG172" s="90"/>
    </row>
    <row r="173" spans="42:59" x14ac:dyDescent="0.3">
      <c r="AP173" s="90">
        <f t="shared" si="5"/>
        <v>168</v>
      </c>
      <c r="AQ173" s="90" t="s">
        <v>543</v>
      </c>
      <c r="AR173" s="90" t="s">
        <v>544</v>
      </c>
      <c r="AS173" s="90" t="s">
        <v>38</v>
      </c>
      <c r="AT173" s="90" t="s">
        <v>70</v>
      </c>
      <c r="AU173" s="85" t="s">
        <v>32</v>
      </c>
      <c r="AV173" s="90"/>
      <c r="AW173" s="90" t="s">
        <v>540</v>
      </c>
      <c r="AX173" s="90" t="s">
        <v>545</v>
      </c>
      <c r="AY173" s="90" t="s">
        <v>19</v>
      </c>
      <c r="AZ173" s="90"/>
      <c r="BA173" s="90"/>
      <c r="BB173" s="90"/>
      <c r="BC173" s="90"/>
      <c r="BD173" s="90"/>
      <c r="BE173" s="90"/>
      <c r="BF173" s="90"/>
      <c r="BG173" s="90"/>
    </row>
    <row r="174" spans="42:59" x14ac:dyDescent="0.3">
      <c r="AP174" s="90">
        <f t="shared" si="5"/>
        <v>169</v>
      </c>
      <c r="AQ174" s="90" t="s">
        <v>546</v>
      </c>
      <c r="AR174" s="90" t="s">
        <v>547</v>
      </c>
      <c r="AS174" s="90" t="s">
        <v>142</v>
      </c>
      <c r="AT174" s="90" t="s">
        <v>7</v>
      </c>
      <c r="AU174" s="85" t="s">
        <v>32</v>
      </c>
      <c r="AV174" s="90"/>
      <c r="AW174" s="90" t="s">
        <v>543</v>
      </c>
      <c r="AX174" s="90" t="s">
        <v>548</v>
      </c>
      <c r="AY174" s="90" t="s">
        <v>38</v>
      </c>
      <c r="AZ174" s="90"/>
      <c r="BA174" s="90"/>
      <c r="BB174" s="90"/>
      <c r="BC174" s="90"/>
      <c r="BD174" s="90"/>
      <c r="BE174" s="90"/>
      <c r="BF174" s="90"/>
      <c r="BG174" s="90"/>
    </row>
    <row r="175" spans="42:59" x14ac:dyDescent="0.3">
      <c r="AP175" s="90">
        <f t="shared" si="5"/>
        <v>170</v>
      </c>
      <c r="AQ175" s="90" t="s">
        <v>549</v>
      </c>
      <c r="AR175" s="90" t="s">
        <v>550</v>
      </c>
      <c r="AS175" s="90" t="s">
        <v>81</v>
      </c>
      <c r="AT175" s="90" t="s">
        <v>7</v>
      </c>
      <c r="AU175" s="90" t="s">
        <v>20</v>
      </c>
      <c r="AV175" s="90"/>
      <c r="AW175" s="90" t="s">
        <v>546</v>
      </c>
      <c r="AX175" s="90" t="s">
        <v>551</v>
      </c>
      <c r="AY175" s="90" t="s">
        <v>142</v>
      </c>
      <c r="AZ175" s="90"/>
      <c r="BA175" s="90"/>
      <c r="BB175" s="90"/>
      <c r="BC175" s="90"/>
      <c r="BD175" s="90"/>
      <c r="BE175" s="90"/>
      <c r="BF175" s="90"/>
      <c r="BG175" s="90"/>
    </row>
    <row r="176" spans="42:59" x14ac:dyDescent="0.3">
      <c r="AP176" s="90">
        <f t="shared" si="5"/>
        <v>171</v>
      </c>
      <c r="AQ176" s="90" t="s">
        <v>552</v>
      </c>
      <c r="AR176" s="90" t="s">
        <v>553</v>
      </c>
      <c r="AS176" s="90" t="s">
        <v>298</v>
      </c>
      <c r="AT176" s="90" t="s">
        <v>58</v>
      </c>
      <c r="AU176" s="90" t="s">
        <v>20</v>
      </c>
      <c r="AV176" s="90"/>
      <c r="AW176" s="90" t="s">
        <v>549</v>
      </c>
      <c r="AX176" s="90" t="s">
        <v>554</v>
      </c>
      <c r="AY176" s="90" t="s">
        <v>81</v>
      </c>
      <c r="AZ176" s="90"/>
      <c r="BA176" s="90"/>
      <c r="BB176" s="90"/>
      <c r="BC176" s="90"/>
      <c r="BD176" s="90"/>
      <c r="BE176" s="90"/>
      <c r="BF176" s="90"/>
      <c r="BG176" s="90"/>
    </row>
    <row r="177" spans="42:59" x14ac:dyDescent="0.3">
      <c r="AP177" s="90">
        <f t="shared" si="5"/>
        <v>172</v>
      </c>
      <c r="AQ177" s="90" t="s">
        <v>555</v>
      </c>
      <c r="AR177" s="90" t="s">
        <v>556</v>
      </c>
      <c r="AS177" s="90" t="s">
        <v>25</v>
      </c>
      <c r="AT177" s="90" t="s">
        <v>46</v>
      </c>
      <c r="AU177" s="90" t="s">
        <v>8</v>
      </c>
      <c r="AV177" s="90"/>
      <c r="AW177" s="90" t="s">
        <v>552</v>
      </c>
      <c r="AX177" s="90" t="s">
        <v>557</v>
      </c>
      <c r="AY177" s="90" t="s">
        <v>298</v>
      </c>
      <c r="AZ177" s="90"/>
      <c r="BA177" s="90"/>
      <c r="BB177" s="90"/>
      <c r="BC177" s="90"/>
      <c r="BD177" s="90"/>
      <c r="BE177" s="90"/>
      <c r="BF177" s="90"/>
      <c r="BG177" s="90"/>
    </row>
    <row r="178" spans="42:59" x14ac:dyDescent="0.3">
      <c r="AP178" s="90">
        <f t="shared" si="5"/>
        <v>173</v>
      </c>
      <c r="AQ178" s="90" t="s">
        <v>558</v>
      </c>
      <c r="AR178" s="90" t="s">
        <v>559</v>
      </c>
      <c r="AS178" s="90" t="s">
        <v>126</v>
      </c>
      <c r="AT178" s="90" t="s">
        <v>7</v>
      </c>
      <c r="AU178" s="85" t="s">
        <v>32</v>
      </c>
      <c r="AV178" s="90"/>
      <c r="AW178" s="90" t="s">
        <v>555</v>
      </c>
      <c r="AX178" s="90" t="s">
        <v>560</v>
      </c>
      <c r="AY178" s="90" t="s">
        <v>25</v>
      </c>
      <c r="AZ178" s="90"/>
      <c r="BA178" s="90"/>
      <c r="BB178" s="90"/>
      <c r="BC178" s="90"/>
      <c r="BD178" s="90"/>
      <c r="BE178" s="90"/>
      <c r="BF178" s="90"/>
      <c r="BG178" s="90"/>
    </row>
    <row r="179" spans="42:59" x14ac:dyDescent="0.3">
      <c r="AP179" s="90">
        <f t="shared" si="5"/>
        <v>174</v>
      </c>
      <c r="AQ179" s="90" t="s">
        <v>561</v>
      </c>
      <c r="AR179" s="90" t="s">
        <v>562</v>
      </c>
      <c r="AS179" s="90" t="s">
        <v>38</v>
      </c>
      <c r="AT179" s="90" t="s">
        <v>7</v>
      </c>
      <c r="AU179" s="85" t="s">
        <v>32</v>
      </c>
      <c r="AV179" s="90"/>
      <c r="AW179" s="90" t="s">
        <v>558</v>
      </c>
      <c r="AX179" s="90" t="s">
        <v>563</v>
      </c>
      <c r="AY179" s="90" t="s">
        <v>126</v>
      </c>
      <c r="AZ179" s="90"/>
      <c r="BA179" s="90"/>
      <c r="BB179" s="90"/>
      <c r="BC179" s="90"/>
      <c r="BD179" s="90"/>
      <c r="BE179" s="90"/>
      <c r="BF179" s="90"/>
      <c r="BG179" s="90"/>
    </row>
    <row r="180" spans="42:59" x14ac:dyDescent="0.3">
      <c r="AP180" s="90">
        <f t="shared" si="5"/>
        <v>175</v>
      </c>
      <c r="AQ180" s="90" t="s">
        <v>564</v>
      </c>
      <c r="AR180" s="90" t="s">
        <v>565</v>
      </c>
      <c r="AS180" s="90" t="s">
        <v>81</v>
      </c>
      <c r="AT180" s="90" t="s">
        <v>70</v>
      </c>
      <c r="AU180" s="90" t="s">
        <v>20</v>
      </c>
      <c r="AV180" s="90"/>
      <c r="AW180" s="90" t="s">
        <v>561</v>
      </c>
      <c r="AX180" s="90" t="s">
        <v>566</v>
      </c>
      <c r="AY180" s="90" t="s">
        <v>38</v>
      </c>
      <c r="AZ180" s="90"/>
      <c r="BA180" s="90"/>
      <c r="BB180" s="90"/>
      <c r="BC180" s="90"/>
      <c r="BD180" s="90"/>
      <c r="BE180" s="90"/>
      <c r="BF180" s="90"/>
      <c r="BG180" s="90"/>
    </row>
    <row r="181" spans="42:59" x14ac:dyDescent="0.3">
      <c r="AP181" s="90">
        <f t="shared" si="5"/>
        <v>176</v>
      </c>
      <c r="AQ181" s="90" t="s">
        <v>567</v>
      </c>
      <c r="AR181" s="90" t="s">
        <v>568</v>
      </c>
      <c r="AS181" s="90" t="s">
        <v>81</v>
      </c>
      <c r="AT181" s="90" t="s">
        <v>58</v>
      </c>
      <c r="AU181" s="90" t="s">
        <v>20</v>
      </c>
      <c r="AV181" s="90"/>
      <c r="AW181" s="90" t="s">
        <v>564</v>
      </c>
      <c r="AX181" s="90" t="s">
        <v>569</v>
      </c>
      <c r="AY181" s="90" t="s">
        <v>81</v>
      </c>
      <c r="AZ181" s="90"/>
      <c r="BA181" s="90"/>
      <c r="BB181" s="90"/>
      <c r="BC181" s="90"/>
      <c r="BD181" s="90"/>
      <c r="BE181" s="90"/>
      <c r="BF181" s="90"/>
      <c r="BG181" s="90"/>
    </row>
    <row r="182" spans="42:59" x14ac:dyDescent="0.3">
      <c r="AP182" s="90">
        <f t="shared" si="5"/>
        <v>177</v>
      </c>
      <c r="AQ182" s="90" t="s">
        <v>570</v>
      </c>
      <c r="AR182" s="90" t="s">
        <v>571</v>
      </c>
      <c r="AS182" s="90" t="s">
        <v>122</v>
      </c>
      <c r="AT182" s="90" t="s">
        <v>58</v>
      </c>
      <c r="AU182" s="90" t="s">
        <v>8</v>
      </c>
      <c r="AV182" s="90"/>
      <c r="AW182" s="90" t="s">
        <v>567</v>
      </c>
      <c r="AX182" s="90" t="s">
        <v>572</v>
      </c>
      <c r="AY182" s="90" t="s">
        <v>81</v>
      </c>
      <c r="AZ182" s="90"/>
      <c r="BA182" s="90"/>
      <c r="BB182" s="90"/>
      <c r="BC182" s="90"/>
      <c r="BD182" s="90"/>
      <c r="BE182" s="90"/>
      <c r="BF182" s="90"/>
      <c r="BG182" s="90"/>
    </row>
    <row r="183" spans="42:59" x14ac:dyDescent="0.3">
      <c r="AP183" s="90">
        <f t="shared" si="5"/>
        <v>178</v>
      </c>
      <c r="AQ183" s="90" t="s">
        <v>573</v>
      </c>
      <c r="AR183" s="90" t="s">
        <v>574</v>
      </c>
      <c r="AS183" s="90" t="s">
        <v>63</v>
      </c>
      <c r="AT183" s="90" t="s">
        <v>26</v>
      </c>
      <c r="AU183" s="85" t="s">
        <v>32</v>
      </c>
      <c r="AV183" s="90"/>
      <c r="AW183" s="90" t="s">
        <v>570</v>
      </c>
      <c r="AX183" s="90" t="s">
        <v>575</v>
      </c>
      <c r="AY183" s="90" t="s">
        <v>122</v>
      </c>
      <c r="AZ183" s="90"/>
      <c r="BA183" s="90"/>
      <c r="BB183" s="90"/>
      <c r="BC183" s="90"/>
      <c r="BD183" s="90"/>
      <c r="BE183" s="90"/>
      <c r="BF183" s="90"/>
      <c r="BG183" s="90"/>
    </row>
    <row r="184" spans="42:59" x14ac:dyDescent="0.3">
      <c r="AP184" s="90">
        <f t="shared" si="5"/>
        <v>179</v>
      </c>
      <c r="AQ184" s="90" t="s">
        <v>576</v>
      </c>
      <c r="AR184" s="90" t="s">
        <v>577</v>
      </c>
      <c r="AS184" s="90" t="s">
        <v>211</v>
      </c>
      <c r="AT184" s="90" t="s">
        <v>26</v>
      </c>
      <c r="AU184" s="90" t="s">
        <v>20</v>
      </c>
      <c r="AV184" s="90"/>
      <c r="AW184" s="90" t="s">
        <v>573</v>
      </c>
      <c r="AX184" s="90" t="s">
        <v>578</v>
      </c>
      <c r="AY184" s="90" t="s">
        <v>63</v>
      </c>
      <c r="AZ184" s="90"/>
      <c r="BA184" s="90"/>
      <c r="BB184" s="90"/>
      <c r="BC184" s="90"/>
      <c r="BD184" s="90"/>
      <c r="BE184" s="90"/>
      <c r="BF184" s="90"/>
      <c r="BG184" s="90"/>
    </row>
    <row r="185" spans="42:59" x14ac:dyDescent="0.3">
      <c r="AP185" s="90">
        <f t="shared" si="5"/>
        <v>180</v>
      </c>
      <c r="AQ185" s="90" t="s">
        <v>579</v>
      </c>
      <c r="AR185" s="90" t="s">
        <v>580</v>
      </c>
      <c r="AS185" s="90" t="s">
        <v>298</v>
      </c>
      <c r="AT185" s="90" t="s">
        <v>7</v>
      </c>
      <c r="AU185" s="90" t="s">
        <v>20</v>
      </c>
      <c r="AV185" s="90"/>
      <c r="AW185" s="90" t="s">
        <v>576</v>
      </c>
      <c r="AX185" s="90" t="s">
        <v>581</v>
      </c>
      <c r="AY185" s="90" t="s">
        <v>211</v>
      </c>
      <c r="AZ185" s="90"/>
      <c r="BA185" s="90"/>
      <c r="BB185" s="90"/>
      <c r="BC185" s="90"/>
      <c r="BD185" s="90"/>
      <c r="BE185" s="90"/>
      <c r="BF185" s="90"/>
      <c r="BG185" s="90"/>
    </row>
    <row r="186" spans="42:59" x14ac:dyDescent="0.3">
      <c r="AP186" s="90">
        <f t="shared" si="5"/>
        <v>181</v>
      </c>
      <c r="AQ186" s="90" t="s">
        <v>582</v>
      </c>
      <c r="AR186" s="90" t="s">
        <v>583</v>
      </c>
      <c r="AS186" s="90" t="s">
        <v>31</v>
      </c>
      <c r="AT186" s="90" t="s">
        <v>26</v>
      </c>
      <c r="AU186" s="85" t="s">
        <v>32</v>
      </c>
      <c r="AV186" s="90"/>
      <c r="AW186" s="90" t="s">
        <v>579</v>
      </c>
      <c r="AX186" s="90" t="s">
        <v>581</v>
      </c>
      <c r="AY186" s="90" t="s">
        <v>298</v>
      </c>
      <c r="AZ186" s="90"/>
      <c r="BA186" s="90"/>
      <c r="BB186" s="90"/>
      <c r="BC186" s="90"/>
      <c r="BD186" s="90"/>
      <c r="BE186" s="90"/>
      <c r="BF186" s="90"/>
      <c r="BG186" s="90"/>
    </row>
    <row r="187" spans="42:59" x14ac:dyDescent="0.3">
      <c r="AP187" s="90">
        <f t="shared" si="5"/>
        <v>182</v>
      </c>
      <c r="AQ187" s="90" t="s">
        <v>584</v>
      </c>
      <c r="AR187" s="90" t="s">
        <v>585</v>
      </c>
      <c r="AS187" s="90" t="s">
        <v>112</v>
      </c>
      <c r="AT187" s="90" t="s">
        <v>70</v>
      </c>
      <c r="AU187" s="85" t="s">
        <v>32</v>
      </c>
      <c r="AV187" s="90"/>
      <c r="AW187" s="90" t="s">
        <v>582</v>
      </c>
      <c r="AX187" s="90" t="s">
        <v>581</v>
      </c>
      <c r="AY187" s="90" t="s">
        <v>31</v>
      </c>
      <c r="AZ187" s="90"/>
      <c r="BA187" s="90"/>
      <c r="BB187" s="90"/>
      <c r="BC187" s="90"/>
      <c r="BD187" s="90"/>
      <c r="BE187" s="90"/>
      <c r="BF187" s="90"/>
      <c r="BG187" s="90"/>
    </row>
    <row r="188" spans="42:59" x14ac:dyDescent="0.3">
      <c r="AP188" s="90">
        <f t="shared" si="5"/>
        <v>183</v>
      </c>
      <c r="AQ188" s="90" t="s">
        <v>586</v>
      </c>
      <c r="AR188" s="90" t="s">
        <v>587</v>
      </c>
      <c r="AS188" s="90" t="s">
        <v>38</v>
      </c>
      <c r="AT188" s="90" t="s">
        <v>70</v>
      </c>
      <c r="AU188" s="85" t="s">
        <v>32</v>
      </c>
      <c r="AV188" s="90"/>
      <c r="AW188" s="90" t="s">
        <v>584</v>
      </c>
      <c r="AX188" s="90" t="s">
        <v>588</v>
      </c>
      <c r="AY188" s="90" t="s">
        <v>112</v>
      </c>
      <c r="AZ188" s="90"/>
      <c r="BA188" s="90"/>
      <c r="BB188" s="90"/>
      <c r="BC188" s="90"/>
      <c r="BD188" s="90"/>
      <c r="BE188" s="90"/>
      <c r="BF188" s="90"/>
      <c r="BG188" s="90"/>
    </row>
    <row r="189" spans="42:59" x14ac:dyDescent="0.3">
      <c r="AP189" s="90">
        <f t="shared" si="5"/>
        <v>184</v>
      </c>
      <c r="AQ189" s="90" t="s">
        <v>589</v>
      </c>
      <c r="AR189" s="90" t="s">
        <v>590</v>
      </c>
      <c r="AS189" s="90" t="s">
        <v>31</v>
      </c>
      <c r="AT189" s="90" t="s">
        <v>7</v>
      </c>
      <c r="AU189" s="85" t="s">
        <v>32</v>
      </c>
      <c r="AV189" s="90"/>
      <c r="AW189" s="90" t="s">
        <v>586</v>
      </c>
      <c r="AX189" s="90" t="s">
        <v>591</v>
      </c>
      <c r="AY189" s="90" t="s">
        <v>38</v>
      </c>
      <c r="AZ189" s="90"/>
      <c r="BA189" s="90"/>
      <c r="BB189" s="90"/>
      <c r="BC189" s="90"/>
      <c r="BD189" s="90"/>
      <c r="BE189" s="90"/>
      <c r="BF189" s="90"/>
      <c r="BG189" s="90"/>
    </row>
    <row r="190" spans="42:59" x14ac:dyDescent="0.3">
      <c r="AP190" s="90">
        <f t="shared" si="5"/>
        <v>185</v>
      </c>
      <c r="AQ190" s="90" t="s">
        <v>592</v>
      </c>
      <c r="AR190" s="90" t="s">
        <v>593</v>
      </c>
      <c r="AS190" s="90" t="s">
        <v>81</v>
      </c>
      <c r="AT190" s="90" t="s">
        <v>7</v>
      </c>
      <c r="AU190" s="90" t="s">
        <v>20</v>
      </c>
      <c r="AV190" s="90"/>
      <c r="AW190" s="90" t="s">
        <v>589</v>
      </c>
      <c r="AX190" s="90" t="s">
        <v>594</v>
      </c>
      <c r="AY190" s="90" t="s">
        <v>31</v>
      </c>
      <c r="AZ190" s="90"/>
      <c r="BA190" s="90"/>
      <c r="BB190" s="90"/>
      <c r="BC190" s="90"/>
      <c r="BD190" s="90"/>
      <c r="BE190" s="90"/>
      <c r="BF190" s="90"/>
      <c r="BG190" s="90"/>
    </row>
    <row r="191" spans="42:59" x14ac:dyDescent="0.3">
      <c r="AP191" s="90">
        <f t="shared" si="5"/>
        <v>186</v>
      </c>
      <c r="AQ191" s="90" t="s">
        <v>595</v>
      </c>
      <c r="AR191" s="90" t="s">
        <v>596</v>
      </c>
      <c r="AS191" s="90" t="s">
        <v>81</v>
      </c>
      <c r="AT191" s="90" t="s">
        <v>7</v>
      </c>
      <c r="AU191" s="90" t="s">
        <v>20</v>
      </c>
      <c r="AV191" s="90"/>
      <c r="AW191" s="90" t="s">
        <v>592</v>
      </c>
      <c r="AX191" s="90" t="s">
        <v>597</v>
      </c>
      <c r="AY191" s="90" t="s">
        <v>81</v>
      </c>
      <c r="AZ191" s="90"/>
      <c r="BA191" s="90"/>
      <c r="BB191" s="90"/>
      <c r="BC191" s="90"/>
      <c r="BD191" s="90"/>
      <c r="BE191" s="90"/>
      <c r="BF191" s="90"/>
      <c r="BG191" s="90"/>
    </row>
    <row r="192" spans="42:59" x14ac:dyDescent="0.3">
      <c r="AP192" s="90">
        <f t="shared" si="5"/>
        <v>187</v>
      </c>
      <c r="AQ192" s="90" t="s">
        <v>598</v>
      </c>
      <c r="AR192" s="90" t="s">
        <v>599</v>
      </c>
      <c r="AS192" s="90" t="s">
        <v>81</v>
      </c>
      <c r="AT192" s="90" t="s">
        <v>7</v>
      </c>
      <c r="AU192" s="90" t="s">
        <v>20</v>
      </c>
      <c r="AV192" s="90"/>
      <c r="AW192" s="90" t="s">
        <v>595</v>
      </c>
      <c r="AX192" s="90" t="s">
        <v>600</v>
      </c>
      <c r="AY192" s="90" t="s">
        <v>81</v>
      </c>
      <c r="AZ192" s="90"/>
      <c r="BA192" s="90"/>
      <c r="BB192" s="90"/>
      <c r="BC192" s="90"/>
      <c r="BD192" s="90"/>
      <c r="BE192" s="90"/>
      <c r="BF192" s="90"/>
      <c r="BG192" s="90"/>
    </row>
    <row r="193" spans="42:59" x14ac:dyDescent="0.3">
      <c r="AP193" s="90">
        <f t="shared" si="5"/>
        <v>188</v>
      </c>
      <c r="AQ193" s="90" t="s">
        <v>601</v>
      </c>
      <c r="AR193" s="90" t="s">
        <v>602</v>
      </c>
      <c r="AS193" s="90" t="s">
        <v>105</v>
      </c>
      <c r="AT193" s="90" t="s">
        <v>58</v>
      </c>
      <c r="AU193" s="90" t="s">
        <v>20</v>
      </c>
      <c r="AV193" s="90"/>
      <c r="AW193" s="90" t="s">
        <v>598</v>
      </c>
      <c r="AX193" s="90" t="s">
        <v>603</v>
      </c>
      <c r="AY193" s="90" t="s">
        <v>81</v>
      </c>
      <c r="AZ193" s="90"/>
      <c r="BA193" s="90"/>
      <c r="BB193" s="90"/>
      <c r="BC193" s="90"/>
      <c r="BD193" s="90"/>
      <c r="BE193" s="90"/>
      <c r="BF193" s="90"/>
      <c r="BG193" s="90"/>
    </row>
    <row r="194" spans="42:59" x14ac:dyDescent="0.3">
      <c r="AP194" s="90">
        <f t="shared" si="5"/>
        <v>189</v>
      </c>
      <c r="AQ194" s="90" t="s">
        <v>604</v>
      </c>
      <c r="AR194" s="90" t="s">
        <v>605</v>
      </c>
      <c r="AS194" s="90" t="s">
        <v>173</v>
      </c>
      <c r="AT194" s="90" t="s">
        <v>70</v>
      </c>
      <c r="AU194" s="85" t="s">
        <v>32</v>
      </c>
      <c r="AV194" s="90"/>
      <c r="AW194" s="90" t="s">
        <v>601</v>
      </c>
      <c r="AX194" s="90" t="s">
        <v>606</v>
      </c>
      <c r="AY194" s="90" t="s">
        <v>105</v>
      </c>
      <c r="AZ194" s="90"/>
      <c r="BA194" s="90"/>
      <c r="BB194" s="90"/>
      <c r="BC194" s="90"/>
      <c r="BD194" s="90"/>
      <c r="BE194" s="90"/>
      <c r="BF194" s="90"/>
      <c r="BG194" s="90"/>
    </row>
    <row r="195" spans="42:59" x14ac:dyDescent="0.3">
      <c r="AP195" s="90">
        <f t="shared" si="5"/>
        <v>190</v>
      </c>
      <c r="AQ195" s="90" t="s">
        <v>607</v>
      </c>
      <c r="AR195" s="90" t="s">
        <v>608</v>
      </c>
      <c r="AS195" s="90" t="s">
        <v>63</v>
      </c>
      <c r="AT195" s="90" t="s">
        <v>46</v>
      </c>
      <c r="AU195" s="85" t="s">
        <v>32</v>
      </c>
      <c r="AV195" s="90"/>
      <c r="AW195" s="90" t="s">
        <v>604</v>
      </c>
      <c r="AX195" s="90" t="s">
        <v>609</v>
      </c>
      <c r="AY195" s="90" t="s">
        <v>173</v>
      </c>
      <c r="AZ195" s="90"/>
      <c r="BA195" s="90"/>
      <c r="BB195" s="90"/>
      <c r="BC195" s="90"/>
      <c r="BD195" s="90"/>
      <c r="BE195" s="90"/>
      <c r="BF195" s="90"/>
      <c r="BG195" s="90"/>
    </row>
    <row r="196" spans="42:59" x14ac:dyDescent="0.3">
      <c r="AP196" s="90">
        <f t="shared" si="5"/>
        <v>191</v>
      </c>
      <c r="AQ196" s="90" t="s">
        <v>610</v>
      </c>
      <c r="AR196" s="90" t="s">
        <v>611</v>
      </c>
      <c r="AS196" s="90" t="s">
        <v>19</v>
      </c>
      <c r="AT196" s="90" t="s">
        <v>26</v>
      </c>
      <c r="AU196" s="90" t="s">
        <v>20</v>
      </c>
      <c r="AV196" s="90"/>
      <c r="AW196" s="90" t="s">
        <v>607</v>
      </c>
      <c r="AX196" s="90" t="s">
        <v>612</v>
      </c>
      <c r="AY196" s="90" t="s">
        <v>63</v>
      </c>
      <c r="AZ196" s="90"/>
      <c r="BA196" s="90"/>
      <c r="BB196" s="90"/>
      <c r="BC196" s="90"/>
      <c r="BD196" s="90"/>
      <c r="BE196" s="90"/>
      <c r="BF196" s="90"/>
      <c r="BG196" s="90"/>
    </row>
    <row r="197" spans="42:59" x14ac:dyDescent="0.3">
      <c r="AP197" s="90">
        <f t="shared" si="5"/>
        <v>192</v>
      </c>
      <c r="AQ197" s="90" t="s">
        <v>613</v>
      </c>
      <c r="AR197" s="90" t="s">
        <v>614</v>
      </c>
      <c r="AS197" s="90" t="s">
        <v>404</v>
      </c>
      <c r="AT197" s="90" t="s">
        <v>7</v>
      </c>
      <c r="AU197" s="90" t="s">
        <v>8</v>
      </c>
      <c r="AV197" s="90"/>
      <c r="AW197" s="90" t="s">
        <v>610</v>
      </c>
      <c r="AX197" s="90" t="s">
        <v>615</v>
      </c>
      <c r="AY197" s="90" t="s">
        <v>19</v>
      </c>
      <c r="AZ197" s="90"/>
      <c r="BA197" s="90"/>
      <c r="BB197" s="90"/>
      <c r="BC197" s="90"/>
      <c r="BD197" s="90"/>
      <c r="BE197" s="90"/>
      <c r="BF197" s="90"/>
      <c r="BG197" s="90"/>
    </row>
    <row r="198" spans="42:59" x14ac:dyDescent="0.3">
      <c r="AP198" s="90">
        <f t="shared" si="5"/>
        <v>193</v>
      </c>
      <c r="AQ198" s="90" t="s">
        <v>616</v>
      </c>
      <c r="AR198" s="90" t="s">
        <v>617</v>
      </c>
      <c r="AS198" s="90" t="s">
        <v>19</v>
      </c>
      <c r="AT198" s="90" t="s">
        <v>74</v>
      </c>
      <c r="AU198" s="90" t="s">
        <v>20</v>
      </c>
      <c r="AV198" s="90"/>
      <c r="AW198" s="90" t="s">
        <v>613</v>
      </c>
      <c r="AX198" s="90" t="s">
        <v>615</v>
      </c>
      <c r="AY198" s="90" t="s">
        <v>404</v>
      </c>
      <c r="AZ198" s="90"/>
      <c r="BA198" s="90"/>
      <c r="BB198" s="90"/>
      <c r="BC198" s="90"/>
      <c r="BD198" s="90"/>
      <c r="BE198" s="90"/>
      <c r="BF198" s="90"/>
      <c r="BG198" s="90"/>
    </row>
    <row r="199" spans="42:59" x14ac:dyDescent="0.3">
      <c r="AP199" s="90">
        <f t="shared" si="5"/>
        <v>194</v>
      </c>
      <c r="AQ199" s="90" t="s">
        <v>618</v>
      </c>
      <c r="AR199" s="90" t="s">
        <v>619</v>
      </c>
      <c r="AS199" s="90" t="s">
        <v>25</v>
      </c>
      <c r="AT199" s="90" t="s">
        <v>46</v>
      </c>
      <c r="AU199" s="90" t="s">
        <v>8</v>
      </c>
      <c r="AV199" s="90"/>
      <c r="AW199" s="90" t="s">
        <v>616</v>
      </c>
      <c r="AX199" s="90" t="s">
        <v>620</v>
      </c>
      <c r="AY199" s="90" t="s">
        <v>19</v>
      </c>
      <c r="AZ199" s="90"/>
      <c r="BA199" s="90"/>
      <c r="BB199" s="90"/>
      <c r="BC199" s="90"/>
      <c r="BD199" s="90"/>
      <c r="BE199" s="90"/>
      <c r="BF199" s="90"/>
      <c r="BG199" s="90"/>
    </row>
    <row r="200" spans="42:59" x14ac:dyDescent="0.3">
      <c r="AP200" s="90">
        <f t="shared" ref="AP200:AP263" si="6">AP199+1</f>
        <v>195</v>
      </c>
      <c r="AQ200" s="90" t="s">
        <v>621</v>
      </c>
      <c r="AR200" s="90" t="s">
        <v>622</v>
      </c>
      <c r="AS200" s="90" t="s">
        <v>63</v>
      </c>
      <c r="AT200" s="90" t="s">
        <v>26</v>
      </c>
      <c r="AU200" s="85" t="s">
        <v>32</v>
      </c>
      <c r="AV200" s="90"/>
      <c r="AW200" s="90" t="s">
        <v>618</v>
      </c>
      <c r="AX200" s="90" t="s">
        <v>623</v>
      </c>
      <c r="AY200" s="90" t="s">
        <v>25</v>
      </c>
      <c r="AZ200" s="90"/>
      <c r="BA200" s="90"/>
      <c r="BB200" s="90"/>
      <c r="BC200" s="90"/>
      <c r="BD200" s="90"/>
      <c r="BE200" s="90"/>
      <c r="BF200" s="90"/>
      <c r="BG200" s="90"/>
    </row>
    <row r="201" spans="42:59" x14ac:dyDescent="0.3">
      <c r="AP201" s="90">
        <f t="shared" si="6"/>
        <v>196</v>
      </c>
      <c r="AQ201" s="90" t="s">
        <v>624</v>
      </c>
      <c r="AR201" s="90" t="s">
        <v>625</v>
      </c>
      <c r="AS201" s="90" t="s">
        <v>183</v>
      </c>
      <c r="AT201" s="90" t="s">
        <v>58</v>
      </c>
      <c r="AU201" s="85" t="s">
        <v>32</v>
      </c>
      <c r="AV201" s="90"/>
      <c r="AW201" s="90" t="s">
        <v>621</v>
      </c>
      <c r="AX201" s="90" t="s">
        <v>626</v>
      </c>
      <c r="AY201" s="90" t="s">
        <v>63</v>
      </c>
      <c r="AZ201" s="90"/>
      <c r="BA201" s="90"/>
      <c r="BB201" s="90"/>
      <c r="BC201" s="90"/>
      <c r="BD201" s="90"/>
      <c r="BE201" s="90"/>
      <c r="BF201" s="90"/>
      <c r="BG201" s="90"/>
    </row>
    <row r="202" spans="42:59" x14ac:dyDescent="0.3">
      <c r="AP202" s="90">
        <f t="shared" si="6"/>
        <v>197</v>
      </c>
      <c r="AQ202" s="90" t="s">
        <v>627</v>
      </c>
      <c r="AR202" s="90" t="s">
        <v>628</v>
      </c>
      <c r="AS202" s="90" t="s">
        <v>183</v>
      </c>
      <c r="AT202" s="90" t="s">
        <v>26</v>
      </c>
      <c r="AU202" s="85" t="s">
        <v>32</v>
      </c>
      <c r="AV202" s="90"/>
      <c r="AW202" s="90" t="s">
        <v>624</v>
      </c>
      <c r="AX202" s="90" t="s">
        <v>629</v>
      </c>
      <c r="AY202" s="90" t="s">
        <v>183</v>
      </c>
      <c r="AZ202" s="90"/>
      <c r="BA202" s="90"/>
      <c r="BB202" s="90"/>
      <c r="BC202" s="90"/>
      <c r="BD202" s="90"/>
      <c r="BE202" s="90"/>
      <c r="BF202" s="90"/>
      <c r="BG202" s="90"/>
    </row>
    <row r="203" spans="42:59" x14ac:dyDescent="0.3">
      <c r="AP203" s="90">
        <f t="shared" si="6"/>
        <v>198</v>
      </c>
      <c r="AQ203" s="90" t="s">
        <v>630</v>
      </c>
      <c r="AR203" s="90" t="s">
        <v>631</v>
      </c>
      <c r="AS203" s="90" t="s">
        <v>31</v>
      </c>
      <c r="AT203" s="90" t="s">
        <v>26</v>
      </c>
      <c r="AU203" s="85" t="s">
        <v>32</v>
      </c>
      <c r="AV203" s="90"/>
      <c r="AW203" s="90" t="s">
        <v>627</v>
      </c>
      <c r="AX203" s="90" t="s">
        <v>632</v>
      </c>
      <c r="AY203" s="90" t="s">
        <v>183</v>
      </c>
      <c r="AZ203" s="90"/>
      <c r="BA203" s="90"/>
      <c r="BB203" s="90"/>
      <c r="BC203" s="90"/>
      <c r="BD203" s="90"/>
      <c r="BE203" s="90"/>
      <c r="BF203" s="90"/>
      <c r="BG203" s="90"/>
    </row>
    <row r="204" spans="42:59" x14ac:dyDescent="0.3">
      <c r="AP204" s="90">
        <f t="shared" si="6"/>
        <v>199</v>
      </c>
      <c r="AQ204" s="90" t="s">
        <v>633</v>
      </c>
      <c r="AR204" s="90" t="s">
        <v>634</v>
      </c>
      <c r="AS204" s="90" t="s">
        <v>63</v>
      </c>
      <c r="AT204" s="90" t="s">
        <v>26</v>
      </c>
      <c r="AU204" s="85" t="s">
        <v>32</v>
      </c>
      <c r="AV204" s="90"/>
      <c r="AW204" s="90" t="s">
        <v>630</v>
      </c>
      <c r="AX204" s="90" t="s">
        <v>635</v>
      </c>
      <c r="AY204" s="90" t="s">
        <v>31</v>
      </c>
      <c r="AZ204" s="90"/>
      <c r="BA204" s="90"/>
      <c r="BB204" s="90"/>
      <c r="BC204" s="90"/>
      <c r="BD204" s="90"/>
      <c r="BE204" s="90"/>
      <c r="BF204" s="90"/>
      <c r="BG204" s="90"/>
    </row>
    <row r="205" spans="42:59" x14ac:dyDescent="0.3">
      <c r="AP205" s="90">
        <f t="shared" si="6"/>
        <v>200</v>
      </c>
      <c r="AQ205" s="90" t="s">
        <v>636</v>
      </c>
      <c r="AR205" s="90" t="s">
        <v>637</v>
      </c>
      <c r="AS205" s="90" t="s">
        <v>31</v>
      </c>
      <c r="AT205" s="90" t="s">
        <v>26</v>
      </c>
      <c r="AU205" s="85" t="s">
        <v>32</v>
      </c>
      <c r="AV205" s="90"/>
      <c r="AW205" s="90" t="s">
        <v>633</v>
      </c>
      <c r="AX205" s="90" t="s">
        <v>638</v>
      </c>
      <c r="AY205" s="90" t="s">
        <v>63</v>
      </c>
      <c r="AZ205" s="90"/>
      <c r="BA205" s="90"/>
      <c r="BB205" s="90"/>
      <c r="BC205" s="90"/>
      <c r="BD205" s="90"/>
      <c r="BE205" s="90"/>
      <c r="BF205" s="90"/>
      <c r="BG205" s="90"/>
    </row>
    <row r="206" spans="42:59" x14ac:dyDescent="0.3">
      <c r="AP206" s="90">
        <f t="shared" si="6"/>
        <v>201</v>
      </c>
      <c r="AQ206" s="90" t="s">
        <v>639</v>
      </c>
      <c r="AR206" s="90" t="s">
        <v>640</v>
      </c>
      <c r="AS206" s="90" t="s">
        <v>38</v>
      </c>
      <c r="AT206" s="90" t="s">
        <v>7</v>
      </c>
      <c r="AU206" s="85" t="s">
        <v>32</v>
      </c>
      <c r="AV206" s="90"/>
      <c r="AW206" s="90" t="s">
        <v>636</v>
      </c>
      <c r="AX206" s="90" t="s">
        <v>641</v>
      </c>
      <c r="AY206" s="90" t="s">
        <v>31</v>
      </c>
      <c r="AZ206" s="90"/>
      <c r="BA206" s="90"/>
      <c r="BB206" s="90"/>
      <c r="BC206" s="90"/>
      <c r="BD206" s="90"/>
      <c r="BE206" s="90"/>
      <c r="BF206" s="90"/>
      <c r="BG206" s="90"/>
    </row>
    <row r="207" spans="42:59" x14ac:dyDescent="0.3">
      <c r="AP207" s="90">
        <f t="shared" si="6"/>
        <v>202</v>
      </c>
      <c r="AQ207" s="90" t="s">
        <v>642</v>
      </c>
      <c r="AR207" s="90" t="s">
        <v>643</v>
      </c>
      <c r="AS207" s="90" t="s">
        <v>112</v>
      </c>
      <c r="AT207" s="90" t="s">
        <v>70</v>
      </c>
      <c r="AU207" s="85" t="s">
        <v>32</v>
      </c>
      <c r="AV207" s="90"/>
      <c r="AW207" s="90" t="s">
        <v>639</v>
      </c>
      <c r="AX207" s="90" t="s">
        <v>644</v>
      </c>
      <c r="AY207" s="90" t="s">
        <v>38</v>
      </c>
      <c r="AZ207" s="90"/>
      <c r="BA207" s="90"/>
      <c r="BB207" s="90"/>
      <c r="BC207" s="90"/>
      <c r="BD207" s="90"/>
      <c r="BE207" s="90"/>
      <c r="BF207" s="90"/>
      <c r="BG207" s="90"/>
    </row>
    <row r="208" spans="42:59" x14ac:dyDescent="0.3">
      <c r="AP208" s="90">
        <f t="shared" si="6"/>
        <v>203</v>
      </c>
      <c r="AQ208" s="90" t="s">
        <v>645</v>
      </c>
      <c r="AR208" s="90" t="s">
        <v>646</v>
      </c>
      <c r="AS208" s="90" t="s">
        <v>298</v>
      </c>
      <c r="AT208" s="90" t="s">
        <v>58</v>
      </c>
      <c r="AU208" s="90" t="s">
        <v>20</v>
      </c>
      <c r="AV208" s="90"/>
      <c r="AW208" s="90" t="s">
        <v>642</v>
      </c>
      <c r="AX208" s="90" t="s">
        <v>647</v>
      </c>
      <c r="AY208" s="90" t="s">
        <v>112</v>
      </c>
      <c r="AZ208" s="90"/>
      <c r="BA208" s="90"/>
      <c r="BB208" s="90"/>
      <c r="BC208" s="90"/>
      <c r="BD208" s="90"/>
      <c r="BE208" s="90"/>
      <c r="BF208" s="90"/>
      <c r="BG208" s="90"/>
    </row>
    <row r="209" spans="42:59" x14ac:dyDescent="0.3">
      <c r="AP209" s="90">
        <f t="shared" si="6"/>
        <v>204</v>
      </c>
      <c r="AQ209" s="90" t="s">
        <v>648</v>
      </c>
      <c r="AR209" s="90" t="s">
        <v>649</v>
      </c>
      <c r="AS209" s="90" t="s">
        <v>95</v>
      </c>
      <c r="AT209" s="90" t="s">
        <v>58</v>
      </c>
      <c r="AU209" s="90" t="s">
        <v>20</v>
      </c>
      <c r="AV209" s="90"/>
      <c r="AW209" s="90" t="s">
        <v>645</v>
      </c>
      <c r="AX209" s="90" t="s">
        <v>650</v>
      </c>
      <c r="AY209" s="90" t="s">
        <v>298</v>
      </c>
      <c r="AZ209" s="90"/>
      <c r="BA209" s="90"/>
      <c r="BB209" s="90"/>
      <c r="BC209" s="90"/>
      <c r="BD209" s="90"/>
      <c r="BE209" s="90"/>
      <c r="BF209" s="90"/>
      <c r="BG209" s="90"/>
    </row>
    <row r="210" spans="42:59" x14ac:dyDescent="0.3">
      <c r="AP210" s="90">
        <f t="shared" si="6"/>
        <v>205</v>
      </c>
      <c r="AQ210" s="90" t="s">
        <v>651</v>
      </c>
      <c r="AR210" s="90" t="s">
        <v>652</v>
      </c>
      <c r="AS210" s="90" t="s">
        <v>38</v>
      </c>
      <c r="AT210" s="90" t="s">
        <v>7</v>
      </c>
      <c r="AU210" s="85" t="s">
        <v>32</v>
      </c>
      <c r="AV210" s="90"/>
      <c r="AW210" s="90" t="s">
        <v>648</v>
      </c>
      <c r="AX210" s="90" t="s">
        <v>653</v>
      </c>
      <c r="AY210" s="90" t="s">
        <v>95</v>
      </c>
      <c r="AZ210" s="90"/>
      <c r="BA210" s="90"/>
      <c r="BB210" s="90"/>
      <c r="BC210" s="90"/>
      <c r="BD210" s="90"/>
      <c r="BE210" s="90"/>
      <c r="BF210" s="90"/>
      <c r="BG210" s="90"/>
    </row>
    <row r="211" spans="42:59" x14ac:dyDescent="0.3">
      <c r="AP211" s="90">
        <f t="shared" si="6"/>
        <v>206</v>
      </c>
      <c r="AQ211" s="90" t="s">
        <v>654</v>
      </c>
      <c r="AR211" s="90" t="s">
        <v>655</v>
      </c>
      <c r="AS211" s="90" t="s">
        <v>38</v>
      </c>
      <c r="AT211" s="90" t="s">
        <v>7</v>
      </c>
      <c r="AU211" s="85" t="s">
        <v>32</v>
      </c>
      <c r="AV211" s="90"/>
      <c r="AW211" s="90" t="s">
        <v>651</v>
      </c>
      <c r="AX211" s="90" t="s">
        <v>656</v>
      </c>
      <c r="AY211" s="90" t="s">
        <v>38</v>
      </c>
      <c r="AZ211" s="90"/>
      <c r="BA211" s="90"/>
      <c r="BB211" s="90"/>
      <c r="BC211" s="90"/>
      <c r="BD211" s="90"/>
      <c r="BE211" s="90"/>
      <c r="BF211" s="90"/>
      <c r="BG211" s="90"/>
    </row>
    <row r="212" spans="42:59" x14ac:dyDescent="0.3">
      <c r="AP212" s="90">
        <f t="shared" si="6"/>
        <v>207</v>
      </c>
      <c r="AQ212" s="90" t="s">
        <v>657</v>
      </c>
      <c r="AR212" s="90" t="s">
        <v>658</v>
      </c>
      <c r="AS212" s="90" t="s">
        <v>173</v>
      </c>
      <c r="AT212" s="90" t="s">
        <v>7</v>
      </c>
      <c r="AU212" s="85" t="s">
        <v>32</v>
      </c>
      <c r="AV212" s="90"/>
      <c r="AW212" s="90" t="s">
        <v>654</v>
      </c>
      <c r="AX212" s="90" t="s">
        <v>659</v>
      </c>
      <c r="AY212" s="90" t="s">
        <v>38</v>
      </c>
      <c r="AZ212" s="90"/>
      <c r="BA212" s="90"/>
      <c r="BB212" s="90"/>
      <c r="BC212" s="90"/>
      <c r="BD212" s="90"/>
      <c r="BE212" s="90"/>
      <c r="BF212" s="90"/>
      <c r="BG212" s="90"/>
    </row>
    <row r="213" spans="42:59" x14ac:dyDescent="0.3">
      <c r="AP213" s="90">
        <f t="shared" si="6"/>
        <v>208</v>
      </c>
      <c r="AQ213" s="90" t="s">
        <v>660</v>
      </c>
      <c r="AR213" s="90" t="s">
        <v>661</v>
      </c>
      <c r="AS213" s="90" t="s">
        <v>6</v>
      </c>
      <c r="AT213" s="90" t="s">
        <v>7</v>
      </c>
      <c r="AU213" s="90" t="s">
        <v>8</v>
      </c>
      <c r="AV213" s="90"/>
      <c r="AW213" s="90" t="s">
        <v>657</v>
      </c>
      <c r="AX213" s="90" t="s">
        <v>662</v>
      </c>
      <c r="AY213" s="90" t="s">
        <v>173</v>
      </c>
      <c r="AZ213" s="90"/>
      <c r="BA213" s="90"/>
      <c r="BB213" s="90"/>
      <c r="BC213" s="90"/>
      <c r="BD213" s="90"/>
      <c r="BE213" s="90"/>
      <c r="BF213" s="90"/>
      <c r="BG213" s="90"/>
    </row>
    <row r="214" spans="42:59" x14ac:dyDescent="0.3">
      <c r="AP214" s="90">
        <f t="shared" si="6"/>
        <v>209</v>
      </c>
      <c r="AQ214" s="90" t="s">
        <v>663</v>
      </c>
      <c r="AR214" s="90" t="s">
        <v>664</v>
      </c>
      <c r="AS214" s="90" t="s">
        <v>263</v>
      </c>
      <c r="AT214" s="90" t="s">
        <v>58</v>
      </c>
      <c r="AU214" s="90" t="s">
        <v>8</v>
      </c>
      <c r="AV214" s="90"/>
      <c r="AW214" s="90" t="s">
        <v>660</v>
      </c>
      <c r="AX214" s="90" t="s">
        <v>665</v>
      </c>
      <c r="AY214" s="90" t="s">
        <v>6</v>
      </c>
      <c r="AZ214" s="90"/>
      <c r="BA214" s="90"/>
      <c r="BB214" s="90"/>
      <c r="BC214" s="90"/>
      <c r="BD214" s="90"/>
      <c r="BE214" s="90"/>
      <c r="BF214" s="90"/>
      <c r="BG214" s="90"/>
    </row>
    <row r="215" spans="42:59" x14ac:dyDescent="0.3">
      <c r="AP215" s="90">
        <f t="shared" si="6"/>
        <v>210</v>
      </c>
      <c r="AQ215" s="90" t="s">
        <v>666</v>
      </c>
      <c r="AR215" s="90" t="s">
        <v>667</v>
      </c>
      <c r="AS215" s="90" t="s">
        <v>25</v>
      </c>
      <c r="AT215" s="90" t="s">
        <v>46</v>
      </c>
      <c r="AU215" s="90" t="s">
        <v>8</v>
      </c>
      <c r="AV215" s="90"/>
      <c r="AW215" s="90" t="s">
        <v>663</v>
      </c>
      <c r="AX215" s="90" t="s">
        <v>668</v>
      </c>
      <c r="AY215" s="90" t="s">
        <v>263</v>
      </c>
      <c r="AZ215" s="90"/>
      <c r="BA215" s="90"/>
      <c r="BB215" s="90"/>
      <c r="BC215" s="90"/>
      <c r="BD215" s="90"/>
      <c r="BE215" s="90"/>
      <c r="BF215" s="90"/>
      <c r="BG215" s="90"/>
    </row>
    <row r="216" spans="42:59" x14ac:dyDescent="0.3">
      <c r="AP216" s="90">
        <f t="shared" si="6"/>
        <v>211</v>
      </c>
      <c r="AQ216" s="90" t="s">
        <v>669</v>
      </c>
      <c r="AR216" s="90" t="s">
        <v>670</v>
      </c>
      <c r="AS216" s="90" t="s">
        <v>263</v>
      </c>
      <c r="AT216" s="90" t="s">
        <v>70</v>
      </c>
      <c r="AU216" s="90" t="s">
        <v>8</v>
      </c>
      <c r="AV216" s="90"/>
      <c r="AW216" s="90" t="s">
        <v>666</v>
      </c>
      <c r="AX216" s="90" t="s">
        <v>671</v>
      </c>
      <c r="AY216" s="90" t="s">
        <v>25</v>
      </c>
      <c r="AZ216" s="90"/>
      <c r="BA216" s="90"/>
      <c r="BB216" s="90"/>
      <c r="BC216" s="90"/>
      <c r="BD216" s="90"/>
      <c r="BE216" s="90"/>
      <c r="BF216" s="90"/>
      <c r="BG216" s="90"/>
    </row>
    <row r="217" spans="42:59" x14ac:dyDescent="0.3">
      <c r="AP217" s="90">
        <f t="shared" si="6"/>
        <v>212</v>
      </c>
      <c r="AQ217" s="90" t="s">
        <v>672</v>
      </c>
      <c r="AR217" s="90" t="s">
        <v>673</v>
      </c>
      <c r="AS217" s="90" t="s">
        <v>6</v>
      </c>
      <c r="AT217" s="90" t="s">
        <v>70</v>
      </c>
      <c r="AU217" s="90" t="s">
        <v>8</v>
      </c>
      <c r="AV217" s="90"/>
      <c r="AW217" s="90" t="s">
        <v>669</v>
      </c>
      <c r="AX217" s="90" t="s">
        <v>674</v>
      </c>
      <c r="AY217" s="90" t="s">
        <v>263</v>
      </c>
      <c r="AZ217" s="90"/>
      <c r="BA217" s="90"/>
      <c r="BB217" s="90"/>
      <c r="BC217" s="90"/>
      <c r="BD217" s="90"/>
      <c r="BE217" s="90"/>
      <c r="BF217" s="90"/>
      <c r="BG217" s="90"/>
    </row>
    <row r="218" spans="42:59" x14ac:dyDescent="0.3">
      <c r="AP218" s="90">
        <f t="shared" si="6"/>
        <v>213</v>
      </c>
      <c r="AQ218" s="90" t="s">
        <v>675</v>
      </c>
      <c r="AR218" s="90" t="s">
        <v>676</v>
      </c>
      <c r="AS218" s="90" t="s">
        <v>404</v>
      </c>
      <c r="AT218" s="90" t="s">
        <v>7</v>
      </c>
      <c r="AU218" s="90" t="s">
        <v>8</v>
      </c>
      <c r="AV218" s="90"/>
      <c r="AW218" s="90" t="s">
        <v>672</v>
      </c>
      <c r="AX218" s="90" t="s">
        <v>677</v>
      </c>
      <c r="AY218" s="90" t="s">
        <v>6</v>
      </c>
      <c r="AZ218" s="90"/>
      <c r="BA218" s="90"/>
      <c r="BB218" s="90"/>
      <c r="BC218" s="90"/>
      <c r="BD218" s="90"/>
      <c r="BE218" s="90"/>
      <c r="BF218" s="90"/>
      <c r="BG218" s="90"/>
    </row>
    <row r="219" spans="42:59" x14ac:dyDescent="0.3">
      <c r="AP219" s="90">
        <f t="shared" si="6"/>
        <v>214</v>
      </c>
      <c r="AQ219" s="90" t="s">
        <v>678</v>
      </c>
      <c r="AR219" s="90" t="s">
        <v>679</v>
      </c>
      <c r="AS219" s="90" t="s">
        <v>122</v>
      </c>
      <c r="AT219" s="90" t="s">
        <v>58</v>
      </c>
      <c r="AU219" s="90" t="s">
        <v>8</v>
      </c>
      <c r="AV219" s="90"/>
      <c r="AW219" s="90" t="s">
        <v>675</v>
      </c>
      <c r="AX219" s="90" t="s">
        <v>680</v>
      </c>
      <c r="AY219" s="90" t="s">
        <v>404</v>
      </c>
      <c r="AZ219" s="90"/>
      <c r="BA219" s="90"/>
      <c r="BB219" s="90"/>
      <c r="BC219" s="90"/>
      <c r="BD219" s="90"/>
      <c r="BE219" s="90"/>
      <c r="BF219" s="90"/>
      <c r="BG219" s="90"/>
    </row>
    <row r="220" spans="42:59" x14ac:dyDescent="0.3">
      <c r="AP220" s="90">
        <f t="shared" si="6"/>
        <v>215</v>
      </c>
      <c r="AQ220" s="90" t="s">
        <v>681</v>
      </c>
      <c r="AR220" s="90" t="s">
        <v>682</v>
      </c>
      <c r="AS220" s="90" t="s">
        <v>38</v>
      </c>
      <c r="AT220" s="90" t="s">
        <v>7</v>
      </c>
      <c r="AU220" s="85" t="s">
        <v>32</v>
      </c>
      <c r="AV220" s="90"/>
      <c r="AW220" s="90" t="s">
        <v>678</v>
      </c>
      <c r="AX220" s="90" t="s">
        <v>683</v>
      </c>
      <c r="AY220" s="90" t="s">
        <v>122</v>
      </c>
      <c r="AZ220" s="90"/>
      <c r="BA220" s="90"/>
      <c r="BB220" s="90"/>
      <c r="BC220" s="90"/>
      <c r="BD220" s="90"/>
      <c r="BE220" s="90"/>
      <c r="BF220" s="90"/>
      <c r="BG220" s="90"/>
    </row>
    <row r="221" spans="42:59" x14ac:dyDescent="0.3">
      <c r="AP221" s="90">
        <f t="shared" si="6"/>
        <v>216</v>
      </c>
      <c r="AQ221" s="90" t="s">
        <v>684</v>
      </c>
      <c r="AR221" s="90" t="s">
        <v>685</v>
      </c>
      <c r="AS221" s="90" t="s">
        <v>142</v>
      </c>
      <c r="AT221" s="90" t="s">
        <v>7</v>
      </c>
      <c r="AU221" s="85" t="s">
        <v>32</v>
      </c>
      <c r="AV221" s="90"/>
      <c r="AW221" s="90" t="s">
        <v>681</v>
      </c>
      <c r="AX221" s="90" t="s">
        <v>686</v>
      </c>
      <c r="AY221" s="90" t="s">
        <v>38</v>
      </c>
      <c r="AZ221" s="90"/>
      <c r="BA221" s="90"/>
      <c r="BB221" s="90"/>
      <c r="BC221" s="90"/>
      <c r="BD221" s="90"/>
      <c r="BE221" s="90"/>
      <c r="BF221" s="90"/>
      <c r="BG221" s="90"/>
    </row>
    <row r="222" spans="42:59" x14ac:dyDescent="0.3">
      <c r="AP222" s="90">
        <f t="shared" si="6"/>
        <v>217</v>
      </c>
      <c r="AQ222" s="90" t="s">
        <v>687</v>
      </c>
      <c r="AR222" s="90" t="s">
        <v>688</v>
      </c>
      <c r="AS222" s="90" t="s">
        <v>81</v>
      </c>
      <c r="AT222" s="90" t="s">
        <v>70</v>
      </c>
      <c r="AU222" s="90" t="s">
        <v>20</v>
      </c>
      <c r="AV222" s="90"/>
      <c r="AW222" s="90" t="s">
        <v>684</v>
      </c>
      <c r="AX222" s="90" t="s">
        <v>689</v>
      </c>
      <c r="AY222" s="90" t="s">
        <v>142</v>
      </c>
      <c r="AZ222" s="90"/>
      <c r="BA222" s="90"/>
      <c r="BB222" s="90"/>
      <c r="BC222" s="90"/>
      <c r="BD222" s="90"/>
      <c r="BE222" s="90"/>
      <c r="BF222" s="90"/>
      <c r="BG222" s="90"/>
    </row>
    <row r="223" spans="42:59" x14ac:dyDescent="0.3">
      <c r="AP223" s="90">
        <f t="shared" si="6"/>
        <v>218</v>
      </c>
      <c r="AQ223" s="90" t="s">
        <v>690</v>
      </c>
      <c r="AR223" s="90" t="s">
        <v>691</v>
      </c>
      <c r="AS223" s="90" t="s">
        <v>112</v>
      </c>
      <c r="AT223" s="90" t="s">
        <v>70</v>
      </c>
      <c r="AU223" s="85" t="s">
        <v>32</v>
      </c>
      <c r="AV223" s="90"/>
      <c r="AW223" s="90" t="s">
        <v>687</v>
      </c>
      <c r="AX223" s="90" t="s">
        <v>692</v>
      </c>
      <c r="AY223" s="90" t="s">
        <v>81</v>
      </c>
      <c r="AZ223" s="90"/>
      <c r="BA223" s="90"/>
      <c r="BB223" s="90"/>
      <c r="BC223" s="90"/>
      <c r="BD223" s="90"/>
      <c r="BE223" s="90"/>
      <c r="BF223" s="90"/>
      <c r="BG223" s="90"/>
    </row>
    <row r="224" spans="42:59" x14ac:dyDescent="0.3">
      <c r="AP224" s="90">
        <f t="shared" si="6"/>
        <v>219</v>
      </c>
      <c r="AQ224" s="90" t="s">
        <v>693</v>
      </c>
      <c r="AR224" s="90" t="s">
        <v>694</v>
      </c>
      <c r="AS224" s="90" t="s">
        <v>38</v>
      </c>
      <c r="AT224" s="90" t="s">
        <v>7</v>
      </c>
      <c r="AU224" s="85" t="s">
        <v>32</v>
      </c>
      <c r="AV224" s="90"/>
      <c r="AW224" s="90" t="s">
        <v>690</v>
      </c>
      <c r="AX224" s="90" t="s">
        <v>695</v>
      </c>
      <c r="AY224" s="90" t="s">
        <v>112</v>
      </c>
      <c r="AZ224" s="90"/>
      <c r="BA224" s="90"/>
      <c r="BB224" s="90"/>
      <c r="BC224" s="90"/>
      <c r="BD224" s="90"/>
      <c r="BE224" s="90"/>
      <c r="BF224" s="90"/>
      <c r="BG224" s="90"/>
    </row>
    <row r="225" spans="42:59" x14ac:dyDescent="0.3">
      <c r="AP225" s="90">
        <f t="shared" si="6"/>
        <v>220</v>
      </c>
      <c r="AQ225" s="90" t="s">
        <v>696</v>
      </c>
      <c r="AR225" s="90" t="s">
        <v>697</v>
      </c>
      <c r="AS225" s="90" t="s">
        <v>25</v>
      </c>
      <c r="AT225" s="90" t="s">
        <v>26</v>
      </c>
      <c r="AU225" s="90" t="s">
        <v>8</v>
      </c>
      <c r="AV225" s="90"/>
      <c r="AW225" s="90" t="s">
        <v>693</v>
      </c>
      <c r="AX225" s="90" t="s">
        <v>698</v>
      </c>
      <c r="AY225" s="90" t="s">
        <v>38</v>
      </c>
      <c r="AZ225" s="90"/>
      <c r="BA225" s="90"/>
      <c r="BB225" s="90"/>
      <c r="BC225" s="90"/>
      <c r="BD225" s="90"/>
      <c r="BE225" s="90"/>
      <c r="BF225" s="90"/>
      <c r="BG225" s="90"/>
    </row>
    <row r="226" spans="42:59" x14ac:dyDescent="0.3">
      <c r="AP226" s="90">
        <f t="shared" si="6"/>
        <v>221</v>
      </c>
      <c r="AQ226" s="90" t="s">
        <v>699</v>
      </c>
      <c r="AR226" s="90" t="s">
        <v>700</v>
      </c>
      <c r="AS226" s="90" t="s">
        <v>6</v>
      </c>
      <c r="AT226" s="90" t="s">
        <v>58</v>
      </c>
      <c r="AU226" s="90" t="s">
        <v>8</v>
      </c>
      <c r="AV226" s="90"/>
      <c r="AW226" s="90" t="s">
        <v>696</v>
      </c>
      <c r="AX226" s="90" t="s">
        <v>701</v>
      </c>
      <c r="AY226" s="90" t="s">
        <v>25</v>
      </c>
      <c r="AZ226" s="90"/>
      <c r="BA226" s="90"/>
      <c r="BB226" s="90"/>
      <c r="BC226" s="90"/>
      <c r="BD226" s="90"/>
      <c r="BE226" s="90"/>
      <c r="BF226" s="90"/>
      <c r="BG226" s="90"/>
    </row>
    <row r="227" spans="42:59" x14ac:dyDescent="0.3">
      <c r="AP227" s="90">
        <f t="shared" si="6"/>
        <v>222</v>
      </c>
      <c r="AQ227" s="90" t="s">
        <v>702</v>
      </c>
      <c r="AR227" s="90" t="s">
        <v>703</v>
      </c>
      <c r="AS227" s="90" t="s">
        <v>63</v>
      </c>
      <c r="AT227" s="90" t="s">
        <v>7</v>
      </c>
      <c r="AU227" s="85" t="s">
        <v>32</v>
      </c>
      <c r="AV227" s="90"/>
      <c r="AW227" s="90" t="s">
        <v>699</v>
      </c>
      <c r="AX227" s="90" t="s">
        <v>704</v>
      </c>
      <c r="AY227" s="90" t="s">
        <v>6</v>
      </c>
      <c r="AZ227" s="90"/>
      <c r="BA227" s="90"/>
      <c r="BB227" s="90"/>
      <c r="BC227" s="90"/>
      <c r="BD227" s="90"/>
      <c r="BE227" s="90"/>
      <c r="BF227" s="90"/>
      <c r="BG227" s="90"/>
    </row>
    <row r="228" spans="42:59" x14ac:dyDescent="0.3">
      <c r="AP228" s="90">
        <f t="shared" si="6"/>
        <v>223</v>
      </c>
      <c r="AQ228" s="90" t="s">
        <v>705</v>
      </c>
      <c r="AR228" s="90" t="s">
        <v>706</v>
      </c>
      <c r="AS228" s="90" t="s">
        <v>31</v>
      </c>
      <c r="AT228" s="90" t="s">
        <v>26</v>
      </c>
      <c r="AU228" s="85" t="s">
        <v>32</v>
      </c>
      <c r="AV228" s="90"/>
      <c r="AW228" s="90" t="s">
        <v>702</v>
      </c>
      <c r="AX228" s="90" t="s">
        <v>707</v>
      </c>
      <c r="AY228" s="90" t="s">
        <v>63</v>
      </c>
      <c r="AZ228" s="90"/>
      <c r="BA228" s="90"/>
      <c r="BB228" s="90"/>
      <c r="BC228" s="90"/>
      <c r="BD228" s="90"/>
      <c r="BE228" s="90"/>
      <c r="BF228" s="90"/>
      <c r="BG228" s="90"/>
    </row>
    <row r="229" spans="42:59" x14ac:dyDescent="0.3">
      <c r="AP229" s="90">
        <f t="shared" si="6"/>
        <v>224</v>
      </c>
      <c r="AQ229" s="90" t="s">
        <v>708</v>
      </c>
      <c r="AR229" s="90" t="s">
        <v>709</v>
      </c>
      <c r="AS229" s="90" t="s">
        <v>404</v>
      </c>
      <c r="AT229" s="90" t="s">
        <v>46</v>
      </c>
      <c r="AU229" s="90" t="s">
        <v>8</v>
      </c>
      <c r="AV229" s="90"/>
      <c r="AW229" s="90" t="s">
        <v>705</v>
      </c>
      <c r="AX229" s="90" t="s">
        <v>710</v>
      </c>
      <c r="AY229" s="90" t="s">
        <v>31</v>
      </c>
      <c r="AZ229" s="90"/>
      <c r="BA229" s="90"/>
      <c r="BB229" s="90"/>
      <c r="BC229" s="90"/>
      <c r="BD229" s="90"/>
      <c r="BE229" s="90"/>
      <c r="BF229" s="90"/>
      <c r="BG229" s="90"/>
    </row>
    <row r="230" spans="42:59" x14ac:dyDescent="0.3">
      <c r="AP230" s="90">
        <f t="shared" si="6"/>
        <v>225</v>
      </c>
      <c r="AQ230" s="90" t="s">
        <v>711</v>
      </c>
      <c r="AR230" s="90" t="s">
        <v>712</v>
      </c>
      <c r="AS230" s="90" t="s">
        <v>211</v>
      </c>
      <c r="AT230" s="90" t="s">
        <v>26</v>
      </c>
      <c r="AU230" s="90" t="s">
        <v>20</v>
      </c>
      <c r="AV230" s="90"/>
      <c r="AW230" s="90" t="s">
        <v>708</v>
      </c>
      <c r="AX230" s="90" t="s">
        <v>713</v>
      </c>
      <c r="AY230" s="90" t="s">
        <v>404</v>
      </c>
      <c r="AZ230" s="90"/>
      <c r="BA230" s="90"/>
      <c r="BB230" s="90"/>
      <c r="BC230" s="90"/>
      <c r="BD230" s="90"/>
      <c r="BE230" s="90"/>
      <c r="BF230" s="90"/>
      <c r="BG230" s="90"/>
    </row>
    <row r="231" spans="42:59" x14ac:dyDescent="0.3">
      <c r="AP231" s="90">
        <f t="shared" si="6"/>
        <v>226</v>
      </c>
      <c r="AQ231" s="90" t="s">
        <v>714</v>
      </c>
      <c r="AR231" s="90" t="s">
        <v>715</v>
      </c>
      <c r="AS231" s="90" t="s">
        <v>404</v>
      </c>
      <c r="AT231" s="90" t="s">
        <v>26</v>
      </c>
      <c r="AU231" s="90" t="s">
        <v>8</v>
      </c>
      <c r="AV231" s="90"/>
      <c r="AW231" s="90" t="s">
        <v>711</v>
      </c>
      <c r="AX231" s="90" t="s">
        <v>716</v>
      </c>
      <c r="AY231" s="90" t="s">
        <v>211</v>
      </c>
      <c r="AZ231" s="90"/>
      <c r="BA231" s="90"/>
      <c r="BB231" s="90"/>
      <c r="BC231" s="90"/>
      <c r="BD231" s="90"/>
      <c r="BE231" s="90"/>
      <c r="BF231" s="90"/>
      <c r="BG231" s="90"/>
    </row>
    <row r="232" spans="42:59" x14ac:dyDescent="0.3">
      <c r="AP232" s="90">
        <f t="shared" si="6"/>
        <v>227</v>
      </c>
      <c r="AQ232" s="90" t="s">
        <v>717</v>
      </c>
      <c r="AR232" s="90" t="s">
        <v>718</v>
      </c>
      <c r="AS232" s="90" t="s">
        <v>6</v>
      </c>
      <c r="AT232" s="90" t="s">
        <v>58</v>
      </c>
      <c r="AU232" s="90" t="s">
        <v>8</v>
      </c>
      <c r="AV232" s="90"/>
      <c r="AW232" s="90" t="s">
        <v>714</v>
      </c>
      <c r="AX232" s="90" t="s">
        <v>716</v>
      </c>
      <c r="AY232" s="90" t="s">
        <v>404</v>
      </c>
      <c r="AZ232" s="90"/>
      <c r="BA232" s="90"/>
      <c r="BB232" s="90"/>
      <c r="BC232" s="90"/>
      <c r="BD232" s="90"/>
      <c r="BE232" s="90"/>
      <c r="BF232" s="90"/>
      <c r="BG232" s="90"/>
    </row>
    <row r="233" spans="42:59" x14ac:dyDescent="0.3">
      <c r="AP233" s="90">
        <f t="shared" si="6"/>
        <v>228</v>
      </c>
      <c r="AQ233" s="90" t="s">
        <v>719</v>
      </c>
      <c r="AR233" s="90" t="s">
        <v>720</v>
      </c>
      <c r="AS233" s="90" t="s">
        <v>31</v>
      </c>
      <c r="AT233" s="90" t="s">
        <v>26</v>
      </c>
      <c r="AU233" s="85" t="s">
        <v>32</v>
      </c>
      <c r="AV233" s="90"/>
      <c r="AW233" s="90" t="s">
        <v>717</v>
      </c>
      <c r="AX233" s="90" t="s">
        <v>721</v>
      </c>
      <c r="AY233" s="90" t="s">
        <v>6</v>
      </c>
      <c r="AZ233" s="90"/>
      <c r="BA233" s="90"/>
      <c r="BB233" s="90"/>
      <c r="BC233" s="90"/>
      <c r="BD233" s="90"/>
      <c r="BE233" s="90"/>
      <c r="BF233" s="90"/>
      <c r="BG233" s="90"/>
    </row>
    <row r="234" spans="42:59" x14ac:dyDescent="0.3">
      <c r="AP234" s="90">
        <f t="shared" si="6"/>
        <v>229</v>
      </c>
      <c r="AQ234" s="90" t="s">
        <v>722</v>
      </c>
      <c r="AR234" s="90" t="s">
        <v>723</v>
      </c>
      <c r="AS234" s="90" t="s">
        <v>6</v>
      </c>
      <c r="AT234" s="90" t="s">
        <v>7</v>
      </c>
      <c r="AU234" s="90" t="s">
        <v>8</v>
      </c>
      <c r="AV234" s="90"/>
      <c r="AW234" s="90" t="s">
        <v>719</v>
      </c>
      <c r="AX234" s="90" t="s">
        <v>724</v>
      </c>
      <c r="AY234" s="90" t="s">
        <v>31</v>
      </c>
      <c r="AZ234" s="90"/>
      <c r="BA234" s="90"/>
      <c r="BB234" s="90"/>
      <c r="BC234" s="90"/>
      <c r="BD234" s="90"/>
      <c r="BE234" s="90"/>
      <c r="BF234" s="90"/>
      <c r="BG234" s="90"/>
    </row>
    <row r="235" spans="42:59" x14ac:dyDescent="0.3">
      <c r="AP235" s="90">
        <f t="shared" si="6"/>
        <v>230</v>
      </c>
      <c r="AQ235" s="90" t="s">
        <v>725</v>
      </c>
      <c r="AR235" s="90" t="s">
        <v>726</v>
      </c>
      <c r="AS235" s="90" t="s">
        <v>126</v>
      </c>
      <c r="AT235" s="90" t="s">
        <v>70</v>
      </c>
      <c r="AU235" s="85" t="s">
        <v>32</v>
      </c>
      <c r="AV235" s="90"/>
      <c r="AW235" s="90" t="s">
        <v>722</v>
      </c>
      <c r="AX235" s="90" t="s">
        <v>727</v>
      </c>
      <c r="AY235" s="90" t="s">
        <v>6</v>
      </c>
      <c r="AZ235" s="90"/>
      <c r="BA235" s="90"/>
      <c r="BB235" s="90"/>
      <c r="BC235" s="90"/>
      <c r="BD235" s="90"/>
      <c r="BE235" s="90"/>
      <c r="BF235" s="90"/>
      <c r="BG235" s="90"/>
    </row>
    <row r="236" spans="42:59" x14ac:dyDescent="0.3">
      <c r="AP236" s="90">
        <f t="shared" si="6"/>
        <v>231</v>
      </c>
      <c r="AQ236" s="90" t="s">
        <v>728</v>
      </c>
      <c r="AR236" s="90" t="s">
        <v>729</v>
      </c>
      <c r="AS236" s="90" t="s">
        <v>95</v>
      </c>
      <c r="AT236" s="90" t="s">
        <v>7</v>
      </c>
      <c r="AU236" s="90" t="s">
        <v>20</v>
      </c>
      <c r="AV236" s="90"/>
      <c r="AW236" s="90" t="s">
        <v>725</v>
      </c>
      <c r="AX236" s="90" t="s">
        <v>730</v>
      </c>
      <c r="AY236" s="90" t="s">
        <v>126</v>
      </c>
      <c r="AZ236" s="90"/>
      <c r="BA236" s="90"/>
      <c r="BB236" s="90"/>
      <c r="BC236" s="90"/>
      <c r="BD236" s="90"/>
      <c r="BE236" s="90"/>
      <c r="BF236" s="90"/>
      <c r="BG236" s="90"/>
    </row>
    <row r="237" spans="42:59" x14ac:dyDescent="0.3">
      <c r="AP237" s="90">
        <f t="shared" si="6"/>
        <v>232</v>
      </c>
      <c r="AQ237" s="90" t="s">
        <v>731</v>
      </c>
      <c r="AR237" s="90" t="s">
        <v>732</v>
      </c>
      <c r="AS237" s="90" t="s">
        <v>95</v>
      </c>
      <c r="AT237" s="90" t="s">
        <v>26</v>
      </c>
      <c r="AU237" s="90" t="s">
        <v>20</v>
      </c>
      <c r="AV237" s="90"/>
      <c r="AW237" s="90" t="s">
        <v>728</v>
      </c>
      <c r="AX237" s="90" t="s">
        <v>733</v>
      </c>
      <c r="AY237" s="90" t="s">
        <v>95</v>
      </c>
      <c r="AZ237" s="90"/>
      <c r="BA237" s="90"/>
      <c r="BB237" s="90"/>
      <c r="BC237" s="90"/>
      <c r="BD237" s="90"/>
      <c r="BE237" s="90"/>
      <c r="BF237" s="90"/>
      <c r="BG237" s="90"/>
    </row>
    <row r="238" spans="42:59" x14ac:dyDescent="0.3">
      <c r="AP238" s="90">
        <f t="shared" si="6"/>
        <v>233</v>
      </c>
      <c r="AQ238" s="90" t="s">
        <v>734</v>
      </c>
      <c r="AR238" s="90" t="s">
        <v>735</v>
      </c>
      <c r="AS238" s="90" t="s">
        <v>263</v>
      </c>
      <c r="AT238" s="90" t="s">
        <v>70</v>
      </c>
      <c r="AU238" s="90" t="s">
        <v>8</v>
      </c>
      <c r="AV238" s="90"/>
      <c r="AW238" s="90" t="s">
        <v>731</v>
      </c>
      <c r="AX238" s="90" t="s">
        <v>736</v>
      </c>
      <c r="AY238" s="90" t="s">
        <v>95</v>
      </c>
      <c r="AZ238" s="90"/>
      <c r="BA238" s="90"/>
      <c r="BB238" s="90"/>
      <c r="BC238" s="90"/>
      <c r="BD238" s="90"/>
      <c r="BE238" s="90"/>
      <c r="BF238" s="90"/>
      <c r="BG238" s="90"/>
    </row>
    <row r="239" spans="42:59" x14ac:dyDescent="0.3">
      <c r="AP239" s="90">
        <f t="shared" si="6"/>
        <v>234</v>
      </c>
      <c r="AQ239" s="90" t="s">
        <v>737</v>
      </c>
      <c r="AR239" s="90" t="s">
        <v>738</v>
      </c>
      <c r="AS239" s="90" t="s">
        <v>183</v>
      </c>
      <c r="AT239" s="90" t="s">
        <v>26</v>
      </c>
      <c r="AU239" s="85" t="s">
        <v>32</v>
      </c>
      <c r="AV239" s="90"/>
      <c r="AW239" s="90" t="s">
        <v>734</v>
      </c>
      <c r="AX239" s="90" t="s">
        <v>739</v>
      </c>
      <c r="AY239" s="90" t="s">
        <v>263</v>
      </c>
      <c r="AZ239" s="90"/>
      <c r="BA239" s="90"/>
      <c r="BB239" s="90"/>
      <c r="BC239" s="90"/>
      <c r="BD239" s="90"/>
      <c r="BE239" s="90"/>
      <c r="BF239" s="90"/>
      <c r="BG239" s="90"/>
    </row>
    <row r="240" spans="42:59" x14ac:dyDescent="0.3">
      <c r="AP240" s="90">
        <f t="shared" si="6"/>
        <v>235</v>
      </c>
      <c r="AQ240" s="90" t="s">
        <v>740</v>
      </c>
      <c r="AR240" s="90" t="s">
        <v>741</v>
      </c>
      <c r="AS240" s="90" t="s">
        <v>112</v>
      </c>
      <c r="AT240" s="90" t="s">
        <v>74</v>
      </c>
      <c r="AU240" s="85" t="s">
        <v>32</v>
      </c>
      <c r="AV240" s="90"/>
      <c r="AW240" s="90" t="s">
        <v>737</v>
      </c>
      <c r="AX240" s="90" t="s">
        <v>742</v>
      </c>
      <c r="AY240" s="90" t="s">
        <v>183</v>
      </c>
      <c r="AZ240" s="90"/>
      <c r="BA240" s="90"/>
      <c r="BB240" s="90"/>
      <c r="BC240" s="90"/>
      <c r="BD240" s="90"/>
      <c r="BE240" s="90"/>
      <c r="BF240" s="90"/>
      <c r="BG240" s="90"/>
    </row>
    <row r="241" spans="42:59" x14ac:dyDescent="0.3">
      <c r="AP241" s="90">
        <f t="shared" si="6"/>
        <v>236</v>
      </c>
      <c r="AQ241" s="90" t="s">
        <v>743</v>
      </c>
      <c r="AR241" s="90" t="s">
        <v>744</v>
      </c>
      <c r="AS241" s="90" t="s">
        <v>6</v>
      </c>
      <c r="AT241" s="90" t="s">
        <v>7</v>
      </c>
      <c r="AU241" s="90" t="s">
        <v>8</v>
      </c>
      <c r="AV241" s="90"/>
      <c r="AW241" s="90" t="s">
        <v>740</v>
      </c>
      <c r="AX241" s="90" t="s">
        <v>745</v>
      </c>
      <c r="AY241" s="90" t="s">
        <v>112</v>
      </c>
      <c r="AZ241" s="90"/>
      <c r="BA241" s="90"/>
      <c r="BB241" s="90"/>
      <c r="BC241" s="90"/>
      <c r="BD241" s="90"/>
      <c r="BE241" s="90"/>
      <c r="BF241" s="90"/>
      <c r="BG241" s="90"/>
    </row>
    <row r="242" spans="42:59" x14ac:dyDescent="0.3">
      <c r="AP242" s="90">
        <f t="shared" si="6"/>
        <v>237</v>
      </c>
      <c r="AQ242" s="90" t="s">
        <v>746</v>
      </c>
      <c r="AR242" s="90" t="s">
        <v>747</v>
      </c>
      <c r="AS242" s="90" t="s">
        <v>112</v>
      </c>
      <c r="AT242" s="90" t="s">
        <v>70</v>
      </c>
      <c r="AU242" s="85" t="s">
        <v>32</v>
      </c>
      <c r="AV242" s="90"/>
      <c r="AW242" s="90" t="s">
        <v>743</v>
      </c>
      <c r="AX242" s="90" t="s">
        <v>748</v>
      </c>
      <c r="AY242" s="90" t="s">
        <v>6</v>
      </c>
      <c r="AZ242" s="90"/>
      <c r="BA242" s="90"/>
      <c r="BB242" s="90"/>
      <c r="BC242" s="90"/>
      <c r="BD242" s="90"/>
      <c r="BE242" s="90"/>
      <c r="BF242" s="90"/>
      <c r="BG242" s="90"/>
    </row>
    <row r="243" spans="42:59" x14ac:dyDescent="0.3">
      <c r="AP243" s="90">
        <f t="shared" si="6"/>
        <v>238</v>
      </c>
      <c r="AQ243" s="90" t="s">
        <v>749</v>
      </c>
      <c r="AR243" s="90" t="s">
        <v>750</v>
      </c>
      <c r="AS243" s="90" t="s">
        <v>142</v>
      </c>
      <c r="AT243" s="90" t="s">
        <v>7</v>
      </c>
      <c r="AU243" s="85" t="s">
        <v>32</v>
      </c>
      <c r="AV243" s="90"/>
      <c r="AW243" s="90" t="s">
        <v>746</v>
      </c>
      <c r="AX243" s="90" t="s">
        <v>751</v>
      </c>
      <c r="AY243" s="90" t="s">
        <v>112</v>
      </c>
      <c r="AZ243" s="90"/>
      <c r="BA243" s="90"/>
      <c r="BB243" s="90"/>
      <c r="BC243" s="90"/>
      <c r="BD243" s="90"/>
      <c r="BE243" s="90"/>
      <c r="BF243" s="90"/>
      <c r="BG243" s="90"/>
    </row>
    <row r="244" spans="42:59" x14ac:dyDescent="0.3">
      <c r="AP244" s="90">
        <f t="shared" si="6"/>
        <v>239</v>
      </c>
      <c r="AQ244" s="90" t="s">
        <v>752</v>
      </c>
      <c r="AR244" s="90" t="s">
        <v>753</v>
      </c>
      <c r="AS244" s="90" t="s">
        <v>6</v>
      </c>
      <c r="AT244" s="90" t="s">
        <v>70</v>
      </c>
      <c r="AU244" s="90" t="s">
        <v>8</v>
      </c>
      <c r="AV244" s="90"/>
      <c r="AW244" s="90" t="s">
        <v>749</v>
      </c>
      <c r="AX244" s="90" t="s">
        <v>754</v>
      </c>
      <c r="AY244" s="90" t="s">
        <v>142</v>
      </c>
      <c r="AZ244" s="90"/>
      <c r="BA244" s="90"/>
      <c r="BB244" s="90"/>
      <c r="BC244" s="90"/>
      <c r="BD244" s="90"/>
      <c r="BE244" s="90"/>
      <c r="BF244" s="90"/>
      <c r="BG244" s="90"/>
    </row>
    <row r="245" spans="42:59" x14ac:dyDescent="0.3">
      <c r="AP245" s="90">
        <f t="shared" si="6"/>
        <v>240</v>
      </c>
      <c r="AQ245" s="90" t="s">
        <v>755</v>
      </c>
      <c r="AR245" s="90" t="s">
        <v>756</v>
      </c>
      <c r="AS245" s="90" t="s">
        <v>25</v>
      </c>
      <c r="AT245" s="90" t="s">
        <v>26</v>
      </c>
      <c r="AU245" s="90" t="s">
        <v>8</v>
      </c>
      <c r="AV245" s="90"/>
      <c r="AW245" s="90" t="s">
        <v>752</v>
      </c>
      <c r="AX245" s="90" t="s">
        <v>757</v>
      </c>
      <c r="AY245" s="90" t="s">
        <v>6</v>
      </c>
      <c r="AZ245" s="90"/>
      <c r="BA245" s="90"/>
      <c r="BB245" s="90"/>
      <c r="BC245" s="90"/>
      <c r="BD245" s="90"/>
      <c r="BE245" s="90"/>
      <c r="BF245" s="90"/>
      <c r="BG245" s="90"/>
    </row>
    <row r="246" spans="42:59" x14ac:dyDescent="0.3">
      <c r="AP246" s="90">
        <f t="shared" si="6"/>
        <v>241</v>
      </c>
      <c r="AQ246" s="90" t="s">
        <v>758</v>
      </c>
      <c r="AR246" s="90" t="s">
        <v>759</v>
      </c>
      <c r="AS246" s="90" t="s">
        <v>183</v>
      </c>
      <c r="AT246" s="90" t="s">
        <v>7</v>
      </c>
      <c r="AU246" s="85" t="s">
        <v>32</v>
      </c>
      <c r="AV246" s="90"/>
      <c r="AW246" s="90" t="s">
        <v>755</v>
      </c>
      <c r="AX246" s="90" t="s">
        <v>760</v>
      </c>
      <c r="AY246" s="90" t="s">
        <v>25</v>
      </c>
      <c r="AZ246" s="90"/>
      <c r="BA246" s="90"/>
      <c r="BB246" s="90"/>
      <c r="BC246" s="90"/>
      <c r="BD246" s="90"/>
      <c r="BE246" s="90"/>
      <c r="BF246" s="90"/>
      <c r="BG246" s="90"/>
    </row>
    <row r="247" spans="42:59" x14ac:dyDescent="0.3">
      <c r="AP247" s="90">
        <f t="shared" si="6"/>
        <v>242</v>
      </c>
      <c r="AQ247" s="90" t="s">
        <v>761</v>
      </c>
      <c r="AR247" s="90" t="s">
        <v>762</v>
      </c>
      <c r="AS247" s="90" t="s">
        <v>31</v>
      </c>
      <c r="AT247" s="90" t="s">
        <v>26</v>
      </c>
      <c r="AU247" s="85" t="s">
        <v>32</v>
      </c>
      <c r="AV247" s="90"/>
      <c r="AW247" s="90" t="s">
        <v>758</v>
      </c>
      <c r="AX247" s="90" t="s">
        <v>763</v>
      </c>
      <c r="AY247" s="90" t="s">
        <v>183</v>
      </c>
      <c r="AZ247" s="90"/>
      <c r="BA247" s="90"/>
      <c r="BB247" s="90"/>
      <c r="BC247" s="90"/>
      <c r="BD247" s="90"/>
      <c r="BE247" s="90"/>
      <c r="BF247" s="90"/>
      <c r="BG247" s="90"/>
    </row>
    <row r="248" spans="42:59" x14ac:dyDescent="0.3">
      <c r="AP248" s="90">
        <f t="shared" si="6"/>
        <v>243</v>
      </c>
      <c r="AQ248" s="90" t="s">
        <v>764</v>
      </c>
      <c r="AR248" s="90" t="s">
        <v>765</v>
      </c>
      <c r="AS248" s="90" t="s">
        <v>95</v>
      </c>
      <c r="AT248" s="90" t="s">
        <v>26</v>
      </c>
      <c r="AU248" s="90" t="s">
        <v>20</v>
      </c>
      <c r="AV248" s="90"/>
      <c r="AW248" s="90" t="s">
        <v>761</v>
      </c>
      <c r="AX248" s="90" t="s">
        <v>766</v>
      </c>
      <c r="AY248" s="90" t="s">
        <v>31</v>
      </c>
      <c r="AZ248" s="90"/>
      <c r="BA248" s="90"/>
      <c r="BB248" s="90"/>
      <c r="BC248" s="90"/>
      <c r="BD248" s="90"/>
      <c r="BE248" s="90"/>
      <c r="BF248" s="90"/>
      <c r="BG248" s="90"/>
    </row>
    <row r="249" spans="42:59" x14ac:dyDescent="0.3">
      <c r="AP249" s="90">
        <f t="shared" si="6"/>
        <v>244</v>
      </c>
      <c r="AQ249" s="90" t="s">
        <v>767</v>
      </c>
      <c r="AR249" s="90" t="s">
        <v>768</v>
      </c>
      <c r="AS249" s="90" t="s">
        <v>63</v>
      </c>
      <c r="AT249" s="90" t="s">
        <v>26</v>
      </c>
      <c r="AU249" s="85" t="s">
        <v>32</v>
      </c>
      <c r="AV249" s="90"/>
      <c r="AW249" s="90" t="s">
        <v>764</v>
      </c>
      <c r="AX249" s="90" t="s">
        <v>769</v>
      </c>
      <c r="AY249" s="90" t="s">
        <v>95</v>
      </c>
      <c r="AZ249" s="90"/>
      <c r="BA249" s="90"/>
      <c r="BB249" s="90"/>
      <c r="BC249" s="90"/>
      <c r="BD249" s="90"/>
      <c r="BE249" s="90"/>
      <c r="BF249" s="90"/>
      <c r="BG249" s="90"/>
    </row>
    <row r="250" spans="42:59" x14ac:dyDescent="0.3">
      <c r="AP250" s="90">
        <f t="shared" si="6"/>
        <v>245</v>
      </c>
      <c r="AQ250" s="90" t="s">
        <v>770</v>
      </c>
      <c r="AR250" s="90" t="s">
        <v>771</v>
      </c>
      <c r="AS250" s="90" t="s">
        <v>6</v>
      </c>
      <c r="AT250" s="90" t="s">
        <v>7</v>
      </c>
      <c r="AU250" s="90" t="s">
        <v>8</v>
      </c>
      <c r="AV250" s="90"/>
      <c r="AW250" s="90" t="s">
        <v>767</v>
      </c>
      <c r="AX250" s="90" t="s">
        <v>772</v>
      </c>
      <c r="AY250" s="90" t="s">
        <v>63</v>
      </c>
      <c r="AZ250" s="90"/>
      <c r="BA250" s="90"/>
      <c r="BB250" s="90"/>
      <c r="BC250" s="90"/>
      <c r="BD250" s="90"/>
      <c r="BE250" s="90"/>
      <c r="BF250" s="90"/>
      <c r="BG250" s="90"/>
    </row>
    <row r="251" spans="42:59" x14ac:dyDescent="0.3">
      <c r="AP251" s="90">
        <f t="shared" si="6"/>
        <v>246</v>
      </c>
      <c r="AQ251" s="90" t="s">
        <v>773</v>
      </c>
      <c r="AR251" s="90" t="s">
        <v>774</v>
      </c>
      <c r="AS251" s="90" t="s">
        <v>95</v>
      </c>
      <c r="AT251" s="90" t="s">
        <v>46</v>
      </c>
      <c r="AU251" s="90" t="s">
        <v>20</v>
      </c>
      <c r="AV251" s="90"/>
      <c r="AW251" s="90" t="s">
        <v>770</v>
      </c>
      <c r="AX251" s="90" t="s">
        <v>775</v>
      </c>
      <c r="AY251" s="90" t="s">
        <v>6</v>
      </c>
      <c r="AZ251" s="90"/>
      <c r="BA251" s="90"/>
      <c r="BB251" s="90"/>
      <c r="BC251" s="90"/>
      <c r="BD251" s="90"/>
      <c r="BE251" s="90"/>
      <c r="BF251" s="90"/>
      <c r="BG251" s="90"/>
    </row>
    <row r="252" spans="42:59" x14ac:dyDescent="0.3">
      <c r="AP252" s="90">
        <f t="shared" si="6"/>
        <v>247</v>
      </c>
      <c r="AQ252" s="90" t="s">
        <v>776</v>
      </c>
      <c r="AR252" s="90" t="s">
        <v>777</v>
      </c>
      <c r="AS252" s="90" t="s">
        <v>95</v>
      </c>
      <c r="AT252" s="90" t="s">
        <v>74</v>
      </c>
      <c r="AU252" s="90" t="s">
        <v>20</v>
      </c>
      <c r="AV252" s="90"/>
      <c r="AW252" s="90" t="s">
        <v>773</v>
      </c>
      <c r="AX252" s="90" t="s">
        <v>778</v>
      </c>
      <c r="AY252" s="90" t="s">
        <v>95</v>
      </c>
      <c r="AZ252" s="90"/>
      <c r="BA252" s="90"/>
      <c r="BB252" s="90"/>
      <c r="BC252" s="90"/>
      <c r="BD252" s="90"/>
      <c r="BE252" s="90"/>
      <c r="BF252" s="90"/>
      <c r="BG252" s="90"/>
    </row>
    <row r="253" spans="42:59" x14ac:dyDescent="0.3">
      <c r="AP253" s="90">
        <f t="shared" si="6"/>
        <v>248</v>
      </c>
      <c r="AQ253" s="90" t="s">
        <v>779</v>
      </c>
      <c r="AR253" s="90" t="s">
        <v>780</v>
      </c>
      <c r="AS253" s="90" t="s">
        <v>25</v>
      </c>
      <c r="AT253" s="90" t="s">
        <v>46</v>
      </c>
      <c r="AU253" s="90" t="s">
        <v>8</v>
      </c>
      <c r="AV253" s="90"/>
      <c r="AW253" s="90" t="s">
        <v>776</v>
      </c>
      <c r="AX253" s="90" t="s">
        <v>781</v>
      </c>
      <c r="AY253" s="90" t="s">
        <v>95</v>
      </c>
      <c r="AZ253" s="90"/>
      <c r="BA253" s="90"/>
      <c r="BB253" s="90"/>
      <c r="BC253" s="90"/>
      <c r="BD253" s="90"/>
      <c r="BE253" s="90"/>
      <c r="BF253" s="90"/>
      <c r="BG253" s="90"/>
    </row>
    <row r="254" spans="42:59" x14ac:dyDescent="0.3">
      <c r="AP254" s="90">
        <f t="shared" si="6"/>
        <v>249</v>
      </c>
      <c r="AQ254" s="90" t="s">
        <v>782</v>
      </c>
      <c r="AR254" s="90" t="s">
        <v>783</v>
      </c>
      <c r="AS254" s="90" t="s">
        <v>81</v>
      </c>
      <c r="AT254" s="90" t="s">
        <v>7</v>
      </c>
      <c r="AU254" s="90" t="s">
        <v>20</v>
      </c>
      <c r="AV254" s="90"/>
      <c r="AW254" s="90" t="s">
        <v>779</v>
      </c>
      <c r="AX254" s="90" t="s">
        <v>784</v>
      </c>
      <c r="AY254" s="90" t="s">
        <v>25</v>
      </c>
      <c r="AZ254" s="90"/>
      <c r="BA254" s="90"/>
      <c r="BB254" s="90"/>
      <c r="BC254" s="90"/>
      <c r="BD254" s="90"/>
      <c r="BE254" s="90"/>
      <c r="BF254" s="90"/>
      <c r="BG254" s="90"/>
    </row>
    <row r="255" spans="42:59" x14ac:dyDescent="0.3">
      <c r="AP255" s="90">
        <f t="shared" si="6"/>
        <v>250</v>
      </c>
      <c r="AQ255" s="90" t="s">
        <v>785</v>
      </c>
      <c r="AR255" s="90" t="s">
        <v>786</v>
      </c>
      <c r="AS255" s="90" t="s">
        <v>95</v>
      </c>
      <c r="AT255" s="90" t="s">
        <v>7</v>
      </c>
      <c r="AU255" s="90" t="s">
        <v>20</v>
      </c>
      <c r="AV255" s="90"/>
      <c r="AW255" s="90" t="s">
        <v>782</v>
      </c>
      <c r="AX255" s="90" t="s">
        <v>787</v>
      </c>
      <c r="AY255" s="90" t="s">
        <v>81</v>
      </c>
      <c r="AZ255" s="90"/>
      <c r="BA255" s="90"/>
      <c r="BB255" s="90"/>
      <c r="BC255" s="90"/>
      <c r="BD255" s="90"/>
      <c r="BE255" s="90"/>
      <c r="BF255" s="90"/>
      <c r="BG255" s="90"/>
    </row>
    <row r="256" spans="42:59" x14ac:dyDescent="0.3">
      <c r="AP256" s="90">
        <f t="shared" si="6"/>
        <v>251</v>
      </c>
      <c r="AQ256" s="90" t="s">
        <v>788</v>
      </c>
      <c r="AR256" s="90" t="s">
        <v>789</v>
      </c>
      <c r="AS256" s="90" t="s">
        <v>81</v>
      </c>
      <c r="AT256" s="90" t="s">
        <v>7</v>
      </c>
      <c r="AU256" s="90" t="s">
        <v>20</v>
      </c>
      <c r="AV256" s="90"/>
      <c r="AW256" s="90" t="s">
        <v>785</v>
      </c>
      <c r="AX256" s="90" t="s">
        <v>790</v>
      </c>
      <c r="AY256" s="90" t="s">
        <v>95</v>
      </c>
      <c r="AZ256" s="90"/>
      <c r="BA256" s="90"/>
      <c r="BB256" s="90"/>
      <c r="BC256" s="90"/>
      <c r="BD256" s="90"/>
      <c r="BE256" s="90"/>
      <c r="BF256" s="90"/>
      <c r="BG256" s="90"/>
    </row>
    <row r="257" spans="42:59" x14ac:dyDescent="0.3">
      <c r="AP257" s="90">
        <f t="shared" si="6"/>
        <v>252</v>
      </c>
      <c r="AQ257" s="90" t="s">
        <v>791</v>
      </c>
      <c r="AR257" s="90" t="s">
        <v>792</v>
      </c>
      <c r="AS257" s="90" t="s">
        <v>211</v>
      </c>
      <c r="AT257" s="90" t="s">
        <v>26</v>
      </c>
      <c r="AU257" s="90" t="s">
        <v>20</v>
      </c>
      <c r="AV257" s="90"/>
      <c r="AW257" s="90" t="s">
        <v>788</v>
      </c>
      <c r="AX257" s="90" t="s">
        <v>793</v>
      </c>
      <c r="AY257" s="90" t="s">
        <v>81</v>
      </c>
      <c r="AZ257" s="90"/>
      <c r="BA257" s="90"/>
      <c r="BB257" s="90"/>
      <c r="BC257" s="90"/>
      <c r="BD257" s="90"/>
      <c r="BE257" s="90"/>
      <c r="BF257" s="90"/>
      <c r="BG257" s="90"/>
    </row>
    <row r="258" spans="42:59" x14ac:dyDescent="0.3">
      <c r="AP258" s="90">
        <f t="shared" si="6"/>
        <v>253</v>
      </c>
      <c r="AQ258" s="90" t="s">
        <v>794</v>
      </c>
      <c r="AR258" s="90" t="s">
        <v>795</v>
      </c>
      <c r="AS258" s="90" t="s">
        <v>404</v>
      </c>
      <c r="AT258" s="90" t="s">
        <v>70</v>
      </c>
      <c r="AU258" s="90" t="s">
        <v>8</v>
      </c>
      <c r="AV258" s="90"/>
      <c r="AW258" s="90" t="s">
        <v>791</v>
      </c>
      <c r="AX258" s="90" t="s">
        <v>796</v>
      </c>
      <c r="AY258" s="90" t="s">
        <v>211</v>
      </c>
      <c r="AZ258" s="90"/>
      <c r="BA258" s="90"/>
      <c r="BB258" s="90"/>
      <c r="BC258" s="90"/>
      <c r="BD258" s="90"/>
      <c r="BE258" s="90"/>
      <c r="BF258" s="90"/>
      <c r="BG258" s="90"/>
    </row>
    <row r="259" spans="42:59" x14ac:dyDescent="0.3">
      <c r="AP259" s="90">
        <f t="shared" si="6"/>
        <v>254</v>
      </c>
      <c r="AQ259" s="90" t="s">
        <v>797</v>
      </c>
      <c r="AR259" s="90" t="s">
        <v>798</v>
      </c>
      <c r="AS259" s="90" t="s">
        <v>25</v>
      </c>
      <c r="AT259" s="90" t="s">
        <v>46</v>
      </c>
      <c r="AU259" s="90" t="s">
        <v>8</v>
      </c>
      <c r="AV259" s="90"/>
      <c r="AW259" s="90" t="s">
        <v>794</v>
      </c>
      <c r="AX259" s="90" t="s">
        <v>796</v>
      </c>
      <c r="AY259" s="90" t="s">
        <v>404</v>
      </c>
      <c r="AZ259" s="90"/>
      <c r="BA259" s="90"/>
      <c r="BB259" s="90"/>
      <c r="BC259" s="90"/>
      <c r="BD259" s="90"/>
      <c r="BE259" s="90"/>
      <c r="BF259" s="90"/>
      <c r="BG259" s="90"/>
    </row>
    <row r="260" spans="42:59" x14ac:dyDescent="0.3">
      <c r="AP260" s="90">
        <f t="shared" si="6"/>
        <v>255</v>
      </c>
      <c r="AQ260" s="90" t="s">
        <v>799</v>
      </c>
      <c r="AR260" s="90" t="s">
        <v>800</v>
      </c>
      <c r="AS260" s="90" t="s">
        <v>25</v>
      </c>
      <c r="AT260" s="90" t="s">
        <v>26</v>
      </c>
      <c r="AU260" s="90" t="s">
        <v>8</v>
      </c>
      <c r="AV260" s="90"/>
      <c r="AW260" s="90" t="s">
        <v>797</v>
      </c>
      <c r="AX260" s="90" t="s">
        <v>801</v>
      </c>
      <c r="AY260" s="90" t="s">
        <v>25</v>
      </c>
      <c r="AZ260" s="90"/>
      <c r="BA260" s="90"/>
      <c r="BB260" s="90"/>
      <c r="BC260" s="90"/>
      <c r="BD260" s="90"/>
      <c r="BE260" s="90"/>
      <c r="BF260" s="90"/>
      <c r="BG260" s="90"/>
    </row>
    <row r="261" spans="42:59" x14ac:dyDescent="0.3">
      <c r="AP261" s="90">
        <f t="shared" si="6"/>
        <v>256</v>
      </c>
      <c r="AQ261" s="90" t="s">
        <v>802</v>
      </c>
      <c r="AR261" s="90" t="s">
        <v>803</v>
      </c>
      <c r="AS261" s="90" t="s">
        <v>38</v>
      </c>
      <c r="AT261" s="90" t="s">
        <v>7</v>
      </c>
      <c r="AU261" s="85" t="s">
        <v>32</v>
      </c>
      <c r="AV261" s="90"/>
      <c r="AW261" s="90" t="s">
        <v>799</v>
      </c>
      <c r="AX261" s="90" t="s">
        <v>804</v>
      </c>
      <c r="AY261" s="90" t="s">
        <v>25</v>
      </c>
      <c r="AZ261" s="90"/>
      <c r="BA261" s="90"/>
      <c r="BB261" s="90"/>
      <c r="BC261" s="90"/>
      <c r="BD261" s="90"/>
      <c r="BE261" s="90"/>
      <c r="BF261" s="90"/>
      <c r="BG261" s="90"/>
    </row>
    <row r="262" spans="42:59" x14ac:dyDescent="0.3">
      <c r="AP262" s="90">
        <f t="shared" si="6"/>
        <v>257</v>
      </c>
      <c r="AQ262" s="90" t="s">
        <v>805</v>
      </c>
      <c r="AR262" s="90" t="s">
        <v>806</v>
      </c>
      <c r="AS262" s="90" t="s">
        <v>31</v>
      </c>
      <c r="AT262" s="90" t="s">
        <v>26</v>
      </c>
      <c r="AU262" s="85" t="s">
        <v>32</v>
      </c>
      <c r="AV262" s="90"/>
      <c r="AW262" s="90" t="s">
        <v>802</v>
      </c>
      <c r="AX262" s="90" t="s">
        <v>807</v>
      </c>
      <c r="AY262" s="90" t="s">
        <v>38</v>
      </c>
      <c r="AZ262" s="90"/>
      <c r="BA262" s="90"/>
      <c r="BB262" s="90"/>
      <c r="BC262" s="90"/>
      <c r="BD262" s="90"/>
      <c r="BE262" s="90"/>
      <c r="BF262" s="90"/>
      <c r="BG262" s="90"/>
    </row>
    <row r="263" spans="42:59" x14ac:dyDescent="0.3">
      <c r="AP263" s="90">
        <f t="shared" si="6"/>
        <v>258</v>
      </c>
      <c r="AQ263" s="90" t="s">
        <v>808</v>
      </c>
      <c r="AR263" s="90" t="s">
        <v>809</v>
      </c>
      <c r="AS263" s="90" t="s">
        <v>183</v>
      </c>
      <c r="AT263" s="90" t="s">
        <v>58</v>
      </c>
      <c r="AU263" s="85" t="s">
        <v>32</v>
      </c>
      <c r="AV263" s="90"/>
      <c r="AW263" s="90" t="s">
        <v>805</v>
      </c>
      <c r="AX263" s="90" t="s">
        <v>810</v>
      </c>
      <c r="AY263" s="90" t="s">
        <v>31</v>
      </c>
      <c r="AZ263" s="90"/>
      <c r="BA263" s="90"/>
      <c r="BB263" s="90"/>
      <c r="BC263" s="90"/>
      <c r="BD263" s="90"/>
      <c r="BE263" s="90"/>
      <c r="BF263" s="90"/>
      <c r="BG263" s="90"/>
    </row>
    <row r="264" spans="42:59" x14ac:dyDescent="0.3">
      <c r="AP264" s="90">
        <f t="shared" ref="AP264:AP327" si="7">AP263+1</f>
        <v>259</v>
      </c>
      <c r="AQ264" s="90" t="s">
        <v>811</v>
      </c>
      <c r="AR264" s="90" t="s">
        <v>812</v>
      </c>
      <c r="AS264" s="90" t="s">
        <v>142</v>
      </c>
      <c r="AT264" s="90" t="s">
        <v>70</v>
      </c>
      <c r="AU264" s="85" t="s">
        <v>32</v>
      </c>
      <c r="AV264" s="90"/>
      <c r="AW264" s="90" t="s">
        <v>808</v>
      </c>
      <c r="AX264" s="90" t="s">
        <v>813</v>
      </c>
      <c r="AY264" s="90" t="s">
        <v>183</v>
      </c>
      <c r="AZ264" s="90"/>
      <c r="BA264" s="90"/>
      <c r="BB264" s="90"/>
      <c r="BC264" s="90"/>
      <c r="BD264" s="90"/>
      <c r="BE264" s="90"/>
      <c r="BF264" s="90"/>
      <c r="BG264" s="90"/>
    </row>
    <row r="265" spans="42:59" x14ac:dyDescent="0.3">
      <c r="AP265" s="90">
        <f t="shared" si="7"/>
        <v>260</v>
      </c>
      <c r="AQ265" s="90" t="s">
        <v>814</v>
      </c>
      <c r="AR265" s="90" t="s">
        <v>815</v>
      </c>
      <c r="AS265" s="90" t="s">
        <v>81</v>
      </c>
      <c r="AT265" s="90" t="s">
        <v>70</v>
      </c>
      <c r="AU265" s="90" t="s">
        <v>20</v>
      </c>
      <c r="AV265" s="90"/>
      <c r="AW265" s="90" t="s">
        <v>811</v>
      </c>
      <c r="AX265" s="90" t="s">
        <v>816</v>
      </c>
      <c r="AY265" s="90" t="s">
        <v>142</v>
      </c>
      <c r="AZ265" s="90"/>
      <c r="BA265" s="90"/>
      <c r="BB265" s="90"/>
      <c r="BC265" s="90"/>
      <c r="BD265" s="90"/>
      <c r="BE265" s="90"/>
      <c r="BF265" s="90"/>
      <c r="BG265" s="90"/>
    </row>
    <row r="266" spans="42:59" x14ac:dyDescent="0.3">
      <c r="AP266" s="90">
        <f t="shared" si="7"/>
        <v>261</v>
      </c>
      <c r="AQ266" s="90" t="s">
        <v>817</v>
      </c>
      <c r="AR266" s="90" t="s">
        <v>818</v>
      </c>
      <c r="AS266" s="90" t="s">
        <v>19</v>
      </c>
      <c r="AT266" s="90" t="s">
        <v>7</v>
      </c>
      <c r="AU266" s="90" t="s">
        <v>20</v>
      </c>
      <c r="AV266" s="90"/>
      <c r="AW266" s="90" t="s">
        <v>814</v>
      </c>
      <c r="AX266" s="90" t="s">
        <v>819</v>
      </c>
      <c r="AY266" s="90" t="s">
        <v>81</v>
      </c>
      <c r="AZ266" s="90"/>
      <c r="BA266" s="90"/>
      <c r="BB266" s="90"/>
      <c r="BC266" s="90"/>
      <c r="BD266" s="90"/>
      <c r="BE266" s="90"/>
      <c r="BF266" s="90"/>
      <c r="BG266" s="90"/>
    </row>
    <row r="267" spans="42:59" x14ac:dyDescent="0.3">
      <c r="AP267" s="90">
        <f t="shared" si="7"/>
        <v>262</v>
      </c>
      <c r="AQ267" s="90" t="s">
        <v>820</v>
      </c>
      <c r="AR267" s="90" t="s">
        <v>821</v>
      </c>
      <c r="AS267" s="90" t="s">
        <v>95</v>
      </c>
      <c r="AT267" s="90" t="s">
        <v>26</v>
      </c>
      <c r="AU267" s="90" t="s">
        <v>20</v>
      </c>
      <c r="AV267" s="90"/>
      <c r="AW267" s="90" t="s">
        <v>817</v>
      </c>
      <c r="AX267" s="90" t="s">
        <v>822</v>
      </c>
      <c r="AY267" s="90" t="s">
        <v>19</v>
      </c>
      <c r="AZ267" s="90"/>
      <c r="BA267" s="90"/>
      <c r="BB267" s="90"/>
      <c r="BC267" s="90"/>
      <c r="BD267" s="90"/>
      <c r="BE267" s="90"/>
      <c r="BF267" s="90"/>
      <c r="BG267" s="90"/>
    </row>
    <row r="268" spans="42:59" x14ac:dyDescent="0.3">
      <c r="AP268" s="90">
        <f t="shared" si="7"/>
        <v>263</v>
      </c>
      <c r="AQ268" s="90" t="s">
        <v>823</v>
      </c>
      <c r="AR268" s="90" t="s">
        <v>824</v>
      </c>
      <c r="AS268" s="90" t="s">
        <v>173</v>
      </c>
      <c r="AT268" s="90" t="s">
        <v>7</v>
      </c>
      <c r="AU268" s="85" t="s">
        <v>32</v>
      </c>
      <c r="AV268" s="90"/>
      <c r="AW268" s="90" t="s">
        <v>820</v>
      </c>
      <c r="AX268" s="90" t="s">
        <v>825</v>
      </c>
      <c r="AY268" s="90" t="s">
        <v>95</v>
      </c>
      <c r="AZ268" s="90"/>
      <c r="BA268" s="90"/>
      <c r="BB268" s="90"/>
      <c r="BC268" s="90"/>
      <c r="BD268" s="90"/>
      <c r="BE268" s="90"/>
      <c r="BF268" s="90"/>
      <c r="BG268" s="90"/>
    </row>
    <row r="269" spans="42:59" x14ac:dyDescent="0.3">
      <c r="AP269" s="90">
        <f t="shared" si="7"/>
        <v>264</v>
      </c>
      <c r="AQ269" s="90" t="s">
        <v>826</v>
      </c>
      <c r="AR269" s="90" t="s">
        <v>827</v>
      </c>
      <c r="AS269" s="90" t="s">
        <v>38</v>
      </c>
      <c r="AT269" s="90" t="s">
        <v>70</v>
      </c>
      <c r="AU269" s="85" t="s">
        <v>32</v>
      </c>
      <c r="AV269" s="90"/>
      <c r="AW269" s="90" t="s">
        <v>823</v>
      </c>
      <c r="AX269" s="90" t="s">
        <v>828</v>
      </c>
      <c r="AY269" s="90" t="s">
        <v>173</v>
      </c>
      <c r="AZ269" s="90"/>
      <c r="BA269" s="90"/>
      <c r="BB269" s="90"/>
      <c r="BC269" s="90"/>
      <c r="BD269" s="90"/>
      <c r="BE269" s="90"/>
      <c r="BF269" s="90"/>
      <c r="BG269" s="90"/>
    </row>
    <row r="270" spans="42:59" x14ac:dyDescent="0.3">
      <c r="AP270" s="90">
        <f t="shared" si="7"/>
        <v>265</v>
      </c>
      <c r="AQ270" s="90" t="s">
        <v>829</v>
      </c>
      <c r="AR270" s="90" t="s">
        <v>830</v>
      </c>
      <c r="AS270" s="90" t="s">
        <v>6</v>
      </c>
      <c r="AT270" s="90" t="s">
        <v>7</v>
      </c>
      <c r="AU270" s="90" t="s">
        <v>8</v>
      </c>
      <c r="AV270" s="90"/>
      <c r="AW270" s="90" t="s">
        <v>826</v>
      </c>
      <c r="AX270" s="90" t="s">
        <v>831</v>
      </c>
      <c r="AY270" s="90" t="s">
        <v>38</v>
      </c>
      <c r="AZ270" s="90"/>
      <c r="BA270" s="90"/>
      <c r="BB270" s="90"/>
      <c r="BC270" s="90"/>
      <c r="BD270" s="90"/>
      <c r="BE270" s="90"/>
      <c r="BF270" s="90"/>
      <c r="BG270" s="90"/>
    </row>
    <row r="271" spans="42:59" x14ac:dyDescent="0.3">
      <c r="AP271" s="90">
        <f t="shared" si="7"/>
        <v>266</v>
      </c>
      <c r="AQ271" s="90" t="s">
        <v>832</v>
      </c>
      <c r="AR271" s="90" t="s">
        <v>833</v>
      </c>
      <c r="AS271" s="90" t="s">
        <v>126</v>
      </c>
      <c r="AT271" s="90" t="s">
        <v>7</v>
      </c>
      <c r="AU271" s="85" t="s">
        <v>32</v>
      </c>
      <c r="AV271" s="90"/>
      <c r="AW271" s="90" t="s">
        <v>829</v>
      </c>
      <c r="AX271" s="90" t="s">
        <v>834</v>
      </c>
      <c r="AY271" s="90" t="s">
        <v>6</v>
      </c>
      <c r="AZ271" s="90"/>
      <c r="BA271" s="90"/>
      <c r="BB271" s="90"/>
      <c r="BC271" s="90"/>
      <c r="BD271" s="90"/>
      <c r="BE271" s="90"/>
      <c r="BF271" s="90"/>
      <c r="BG271" s="90"/>
    </row>
    <row r="272" spans="42:59" x14ac:dyDescent="0.3">
      <c r="AP272" s="90">
        <f t="shared" si="7"/>
        <v>267</v>
      </c>
      <c r="AQ272" s="90" t="s">
        <v>835</v>
      </c>
      <c r="AR272" s="90" t="s">
        <v>836</v>
      </c>
      <c r="AS272" s="90" t="s">
        <v>6</v>
      </c>
      <c r="AT272" s="90" t="s">
        <v>7</v>
      </c>
      <c r="AU272" s="90" t="s">
        <v>8</v>
      </c>
      <c r="AV272" s="90"/>
      <c r="AW272" s="90" t="s">
        <v>832</v>
      </c>
      <c r="AX272" s="90" t="s">
        <v>837</v>
      </c>
      <c r="AY272" s="90" t="s">
        <v>126</v>
      </c>
      <c r="AZ272" s="90"/>
      <c r="BA272" s="90"/>
      <c r="BB272" s="90"/>
      <c r="BC272" s="90"/>
      <c r="BD272" s="90"/>
      <c r="BE272" s="90"/>
      <c r="BF272" s="90"/>
      <c r="BG272" s="90"/>
    </row>
    <row r="273" spans="42:59" x14ac:dyDescent="0.3">
      <c r="AP273" s="90">
        <f t="shared" si="7"/>
        <v>268</v>
      </c>
      <c r="AQ273" s="90" t="s">
        <v>838</v>
      </c>
      <c r="AR273" s="90" t="s">
        <v>839</v>
      </c>
      <c r="AS273" s="90" t="s">
        <v>38</v>
      </c>
      <c r="AT273" s="90" t="s">
        <v>70</v>
      </c>
      <c r="AU273" s="85" t="s">
        <v>32</v>
      </c>
      <c r="AV273" s="90"/>
      <c r="AW273" s="90" t="s">
        <v>835</v>
      </c>
      <c r="AX273" s="90" t="s">
        <v>840</v>
      </c>
      <c r="AY273" s="90" t="s">
        <v>6</v>
      </c>
      <c r="AZ273" s="90"/>
      <c r="BA273" s="90"/>
      <c r="BB273" s="90"/>
      <c r="BC273" s="90"/>
      <c r="BD273" s="90"/>
      <c r="BE273" s="90"/>
      <c r="BF273" s="90"/>
      <c r="BG273" s="90"/>
    </row>
    <row r="274" spans="42:59" x14ac:dyDescent="0.3">
      <c r="AP274" s="90">
        <f t="shared" si="7"/>
        <v>269</v>
      </c>
      <c r="AQ274" s="90" t="s">
        <v>841</v>
      </c>
      <c r="AR274" s="90" t="s">
        <v>842</v>
      </c>
      <c r="AS274" s="90" t="s">
        <v>298</v>
      </c>
      <c r="AT274" s="90" t="s">
        <v>26</v>
      </c>
      <c r="AU274" s="90" t="s">
        <v>20</v>
      </c>
      <c r="AV274" s="90"/>
      <c r="AW274" s="90" t="s">
        <v>838</v>
      </c>
      <c r="AX274" s="90" t="s">
        <v>843</v>
      </c>
      <c r="AY274" s="90" t="s">
        <v>38</v>
      </c>
      <c r="AZ274" s="90"/>
      <c r="BA274" s="90"/>
      <c r="BB274" s="90"/>
      <c r="BC274" s="90"/>
      <c r="BD274" s="90"/>
      <c r="BE274" s="90"/>
      <c r="BF274" s="90"/>
      <c r="BG274" s="90"/>
    </row>
    <row r="275" spans="42:59" x14ac:dyDescent="0.3">
      <c r="AP275" s="90">
        <f t="shared" si="7"/>
        <v>270</v>
      </c>
      <c r="AQ275" s="90" t="s">
        <v>844</v>
      </c>
      <c r="AR275" s="90" t="s">
        <v>845</v>
      </c>
      <c r="AS275" s="90" t="s">
        <v>95</v>
      </c>
      <c r="AT275" s="90" t="s">
        <v>7</v>
      </c>
      <c r="AU275" s="90" t="s">
        <v>20</v>
      </c>
      <c r="AV275" s="90"/>
      <c r="AW275" s="90" t="s">
        <v>841</v>
      </c>
      <c r="AX275" s="90" t="s">
        <v>846</v>
      </c>
      <c r="AY275" s="90" t="s">
        <v>298</v>
      </c>
      <c r="AZ275" s="90"/>
      <c r="BA275" s="90"/>
      <c r="BB275" s="90"/>
      <c r="BC275" s="90"/>
      <c r="BD275" s="90"/>
      <c r="BE275" s="90"/>
      <c r="BF275" s="90"/>
      <c r="BG275" s="90"/>
    </row>
    <row r="276" spans="42:59" x14ac:dyDescent="0.3">
      <c r="AP276" s="90">
        <f t="shared" si="7"/>
        <v>271</v>
      </c>
      <c r="AQ276" s="90" t="s">
        <v>847</v>
      </c>
      <c r="AR276" s="90" t="s">
        <v>848</v>
      </c>
      <c r="AS276" s="90" t="s">
        <v>6</v>
      </c>
      <c r="AT276" s="90" t="s">
        <v>70</v>
      </c>
      <c r="AU276" s="90" t="s">
        <v>8</v>
      </c>
      <c r="AV276" s="90"/>
      <c r="AW276" s="90" t="s">
        <v>844</v>
      </c>
      <c r="AX276" s="90" t="s">
        <v>849</v>
      </c>
      <c r="AY276" s="90" t="s">
        <v>95</v>
      </c>
      <c r="AZ276" s="90"/>
      <c r="BA276" s="90"/>
      <c r="BB276" s="90"/>
      <c r="BC276" s="90"/>
      <c r="BD276" s="90"/>
      <c r="BE276" s="90"/>
      <c r="BF276" s="90"/>
      <c r="BG276" s="90"/>
    </row>
    <row r="277" spans="42:59" x14ac:dyDescent="0.3">
      <c r="AP277" s="90">
        <f t="shared" si="7"/>
        <v>272</v>
      </c>
      <c r="AQ277" s="90" t="s">
        <v>850</v>
      </c>
      <c r="AR277" s="90" t="s">
        <v>851</v>
      </c>
      <c r="AS277" s="90" t="s">
        <v>183</v>
      </c>
      <c r="AT277" s="90" t="s">
        <v>7</v>
      </c>
      <c r="AU277" s="85" t="s">
        <v>32</v>
      </c>
      <c r="AV277" s="90"/>
      <c r="AW277" s="90" t="s">
        <v>847</v>
      </c>
      <c r="AX277" s="90" t="s">
        <v>852</v>
      </c>
      <c r="AY277" s="90" t="s">
        <v>6</v>
      </c>
      <c r="AZ277" s="90"/>
      <c r="BA277" s="90"/>
      <c r="BB277" s="90"/>
      <c r="BC277" s="90"/>
      <c r="BD277" s="90"/>
      <c r="BE277" s="90"/>
      <c r="BF277" s="90"/>
      <c r="BG277" s="90"/>
    </row>
    <row r="278" spans="42:59" x14ac:dyDescent="0.3">
      <c r="AP278" s="90">
        <f t="shared" si="7"/>
        <v>273</v>
      </c>
      <c r="AQ278" s="90" t="s">
        <v>853</v>
      </c>
      <c r="AR278" s="90" t="s">
        <v>854</v>
      </c>
      <c r="AS278" s="90" t="s">
        <v>19</v>
      </c>
      <c r="AT278" s="90" t="s">
        <v>7</v>
      </c>
      <c r="AU278" s="90" t="s">
        <v>20</v>
      </c>
      <c r="AV278" s="90"/>
      <c r="AW278" s="90" t="s">
        <v>850</v>
      </c>
      <c r="AX278" s="90" t="s">
        <v>855</v>
      </c>
      <c r="AY278" s="90" t="s">
        <v>183</v>
      </c>
      <c r="AZ278" s="90"/>
      <c r="BA278" s="90"/>
      <c r="BB278" s="90"/>
      <c r="BC278" s="90"/>
      <c r="BD278" s="90"/>
      <c r="BE278" s="90"/>
      <c r="BF278" s="90"/>
      <c r="BG278" s="90"/>
    </row>
    <row r="279" spans="42:59" x14ac:dyDescent="0.3">
      <c r="AP279" s="90">
        <f t="shared" si="7"/>
        <v>274</v>
      </c>
      <c r="AQ279" s="90" t="s">
        <v>856</v>
      </c>
      <c r="AR279" s="90" t="s">
        <v>857</v>
      </c>
      <c r="AS279" s="90" t="s">
        <v>31</v>
      </c>
      <c r="AT279" s="90" t="s">
        <v>58</v>
      </c>
      <c r="AU279" s="85" t="s">
        <v>32</v>
      </c>
      <c r="AV279" s="90"/>
      <c r="AW279" s="90" t="s">
        <v>853</v>
      </c>
      <c r="AX279" s="90" t="s">
        <v>858</v>
      </c>
      <c r="AY279" s="90" t="s">
        <v>19</v>
      </c>
      <c r="AZ279" s="90"/>
      <c r="BA279" s="90"/>
      <c r="BB279" s="90"/>
      <c r="BC279" s="90"/>
      <c r="BD279" s="90"/>
      <c r="BE279" s="90"/>
      <c r="BF279" s="90"/>
      <c r="BG279" s="90"/>
    </row>
    <row r="280" spans="42:59" x14ac:dyDescent="0.3">
      <c r="AP280" s="90">
        <f t="shared" si="7"/>
        <v>275</v>
      </c>
      <c r="AQ280" s="90" t="s">
        <v>859</v>
      </c>
      <c r="AR280" s="90" t="s">
        <v>860</v>
      </c>
      <c r="AS280" s="90" t="s">
        <v>51</v>
      </c>
      <c r="AT280" s="90" t="s">
        <v>26</v>
      </c>
      <c r="AU280" s="90" t="s">
        <v>20</v>
      </c>
      <c r="AV280" s="90"/>
      <c r="AW280" s="90" t="s">
        <v>856</v>
      </c>
      <c r="AX280" s="90" t="s">
        <v>861</v>
      </c>
      <c r="AY280" s="90" t="s">
        <v>31</v>
      </c>
      <c r="AZ280" s="90"/>
      <c r="BA280" s="90"/>
      <c r="BB280" s="90"/>
      <c r="BC280" s="90"/>
      <c r="BD280" s="90"/>
      <c r="BE280" s="90"/>
      <c r="BF280" s="90"/>
      <c r="BG280" s="90"/>
    </row>
    <row r="281" spans="42:59" x14ac:dyDescent="0.3">
      <c r="AP281" s="90">
        <f t="shared" si="7"/>
        <v>276</v>
      </c>
      <c r="AQ281" s="90" t="s">
        <v>862</v>
      </c>
      <c r="AR281" s="90" t="s">
        <v>863</v>
      </c>
      <c r="AS281" s="90" t="s">
        <v>88</v>
      </c>
      <c r="AT281" s="90" t="s">
        <v>46</v>
      </c>
      <c r="AU281" s="90" t="s">
        <v>20</v>
      </c>
      <c r="AV281" s="90"/>
      <c r="AW281" s="90" t="s">
        <v>859</v>
      </c>
      <c r="AX281" s="90" t="s">
        <v>864</v>
      </c>
      <c r="AY281" s="90" t="s">
        <v>51</v>
      </c>
      <c r="AZ281" s="90"/>
      <c r="BA281" s="90"/>
      <c r="BB281" s="90"/>
      <c r="BC281" s="90"/>
      <c r="BD281" s="90"/>
      <c r="BE281" s="90"/>
      <c r="BF281" s="90"/>
      <c r="BG281" s="90"/>
    </row>
    <row r="282" spans="42:59" x14ac:dyDescent="0.3">
      <c r="AP282" s="90">
        <f t="shared" si="7"/>
        <v>277</v>
      </c>
      <c r="AQ282" s="90" t="s">
        <v>865</v>
      </c>
      <c r="AR282" s="90" t="s">
        <v>866</v>
      </c>
      <c r="AS282" s="90" t="s">
        <v>105</v>
      </c>
      <c r="AT282" s="90" t="s">
        <v>58</v>
      </c>
      <c r="AU282" s="90" t="s">
        <v>20</v>
      </c>
      <c r="AV282" s="90"/>
      <c r="AW282" s="90" t="s">
        <v>862</v>
      </c>
      <c r="AX282" s="90" t="s">
        <v>867</v>
      </c>
      <c r="AY282" s="90" t="s">
        <v>88</v>
      </c>
      <c r="AZ282" s="90"/>
      <c r="BA282" s="90"/>
      <c r="BB282" s="90"/>
      <c r="BC282" s="90"/>
      <c r="BD282" s="90"/>
      <c r="BE282" s="90"/>
      <c r="BF282" s="90"/>
      <c r="BG282" s="90"/>
    </row>
    <row r="283" spans="42:59" x14ac:dyDescent="0.3">
      <c r="AP283" s="90">
        <f t="shared" si="7"/>
        <v>278</v>
      </c>
      <c r="AQ283" s="90" t="s">
        <v>868</v>
      </c>
      <c r="AR283" s="90" t="s">
        <v>869</v>
      </c>
      <c r="AS283" s="90" t="s">
        <v>38</v>
      </c>
      <c r="AT283" s="90" t="s">
        <v>70</v>
      </c>
      <c r="AU283" s="85" t="s">
        <v>32</v>
      </c>
      <c r="AV283" s="90"/>
      <c r="AW283" s="90" t="s">
        <v>865</v>
      </c>
      <c r="AX283" s="90" t="s">
        <v>870</v>
      </c>
      <c r="AY283" s="90" t="s">
        <v>105</v>
      </c>
      <c r="AZ283" s="90"/>
      <c r="BA283" s="90"/>
      <c r="BB283" s="90"/>
      <c r="BC283" s="90"/>
      <c r="BD283" s="90"/>
      <c r="BE283" s="90"/>
      <c r="BF283" s="90"/>
      <c r="BG283" s="90"/>
    </row>
    <row r="284" spans="42:59" x14ac:dyDescent="0.3">
      <c r="AP284" s="90">
        <f t="shared" si="7"/>
        <v>279</v>
      </c>
      <c r="AQ284" s="90" t="s">
        <v>871</v>
      </c>
      <c r="AR284" s="90" t="s">
        <v>872</v>
      </c>
      <c r="AS284" s="90" t="s">
        <v>183</v>
      </c>
      <c r="AT284" s="90" t="s">
        <v>7</v>
      </c>
      <c r="AU284" s="85" t="s">
        <v>32</v>
      </c>
      <c r="AV284" s="90"/>
      <c r="AW284" s="90" t="s">
        <v>868</v>
      </c>
      <c r="AX284" s="90" t="s">
        <v>873</v>
      </c>
      <c r="AY284" s="90" t="s">
        <v>38</v>
      </c>
      <c r="AZ284" s="90"/>
      <c r="BA284" s="90"/>
      <c r="BB284" s="90"/>
      <c r="BC284" s="90"/>
      <c r="BD284" s="90"/>
      <c r="BE284" s="90"/>
      <c r="BF284" s="90"/>
      <c r="BG284" s="90"/>
    </row>
    <row r="285" spans="42:59" x14ac:dyDescent="0.3">
      <c r="AP285" s="90">
        <f t="shared" si="7"/>
        <v>280</v>
      </c>
      <c r="AQ285" s="90" t="s">
        <v>874</v>
      </c>
      <c r="AR285" s="90" t="s">
        <v>875</v>
      </c>
      <c r="AS285" s="90" t="s">
        <v>81</v>
      </c>
      <c r="AT285" s="90" t="s">
        <v>7</v>
      </c>
      <c r="AU285" s="90" t="s">
        <v>20</v>
      </c>
      <c r="AV285" s="90"/>
      <c r="AW285" s="90" t="s">
        <v>871</v>
      </c>
      <c r="AX285" s="90" t="s">
        <v>876</v>
      </c>
      <c r="AY285" s="90" t="s">
        <v>183</v>
      </c>
      <c r="AZ285" s="90"/>
      <c r="BA285" s="90"/>
      <c r="BB285" s="90"/>
      <c r="BC285" s="90"/>
      <c r="BD285" s="90"/>
      <c r="BE285" s="90"/>
      <c r="BF285" s="90"/>
      <c r="BG285" s="90"/>
    </row>
    <row r="286" spans="42:59" x14ac:dyDescent="0.3">
      <c r="AP286" s="90">
        <f t="shared" si="7"/>
        <v>281</v>
      </c>
      <c r="AQ286" s="90" t="s">
        <v>877</v>
      </c>
      <c r="AR286" s="90" t="s">
        <v>878</v>
      </c>
      <c r="AS286" s="90" t="s">
        <v>38</v>
      </c>
      <c r="AT286" s="90" t="s">
        <v>70</v>
      </c>
      <c r="AU286" s="85" t="s">
        <v>32</v>
      </c>
      <c r="AV286" s="90"/>
      <c r="AW286" s="90" t="s">
        <v>874</v>
      </c>
      <c r="AX286" s="90" t="s">
        <v>879</v>
      </c>
      <c r="AY286" s="90" t="s">
        <v>81</v>
      </c>
      <c r="AZ286" s="90"/>
      <c r="BA286" s="90"/>
      <c r="BB286" s="90"/>
      <c r="BC286" s="90"/>
      <c r="BD286" s="90"/>
      <c r="BE286" s="90"/>
      <c r="BF286" s="90"/>
      <c r="BG286" s="90"/>
    </row>
    <row r="287" spans="42:59" x14ac:dyDescent="0.3">
      <c r="AP287" s="90">
        <f t="shared" si="7"/>
        <v>282</v>
      </c>
      <c r="AQ287" s="90" t="s">
        <v>880</v>
      </c>
      <c r="AR287" s="90" t="s">
        <v>881</v>
      </c>
      <c r="AS287" s="90" t="s">
        <v>6</v>
      </c>
      <c r="AT287" s="90" t="s">
        <v>58</v>
      </c>
      <c r="AU287" s="90" t="s">
        <v>8</v>
      </c>
      <c r="AV287" s="90"/>
      <c r="AW287" s="90" t="s">
        <v>877</v>
      </c>
      <c r="AX287" s="90" t="s">
        <v>882</v>
      </c>
      <c r="AY287" s="90" t="s">
        <v>38</v>
      </c>
      <c r="AZ287" s="90"/>
      <c r="BA287" s="90"/>
      <c r="BB287" s="90"/>
      <c r="BC287" s="90"/>
      <c r="BD287" s="90"/>
      <c r="BE287" s="90"/>
      <c r="BF287" s="90"/>
      <c r="BG287" s="90"/>
    </row>
    <row r="288" spans="42:59" x14ac:dyDescent="0.3">
      <c r="AP288" s="90">
        <f t="shared" si="7"/>
        <v>283</v>
      </c>
      <c r="AQ288" s="90" t="s">
        <v>883</v>
      </c>
      <c r="AR288" s="90" t="s">
        <v>884</v>
      </c>
      <c r="AS288" s="90" t="s">
        <v>6</v>
      </c>
      <c r="AT288" s="90" t="s">
        <v>7</v>
      </c>
      <c r="AU288" s="90" t="s">
        <v>8</v>
      </c>
      <c r="AV288" s="90"/>
      <c r="AW288" s="90" t="s">
        <v>880</v>
      </c>
      <c r="AX288" s="90" t="s">
        <v>885</v>
      </c>
      <c r="AY288" s="90" t="s">
        <v>6</v>
      </c>
      <c r="AZ288" s="90"/>
      <c r="BA288" s="90"/>
      <c r="BB288" s="90"/>
      <c r="BC288" s="90"/>
      <c r="BD288" s="90"/>
      <c r="BE288" s="90"/>
      <c r="BF288" s="90"/>
      <c r="BG288" s="90"/>
    </row>
    <row r="289" spans="42:59" x14ac:dyDescent="0.3">
      <c r="AP289" s="90">
        <f t="shared" si="7"/>
        <v>284</v>
      </c>
      <c r="AQ289" s="90" t="s">
        <v>886</v>
      </c>
      <c r="AR289" s="90" t="s">
        <v>887</v>
      </c>
      <c r="AS289" s="90" t="s">
        <v>95</v>
      </c>
      <c r="AT289" s="90" t="s">
        <v>26</v>
      </c>
      <c r="AU289" s="90" t="s">
        <v>20</v>
      </c>
      <c r="AV289" s="90"/>
      <c r="AW289" s="90" t="s">
        <v>883</v>
      </c>
      <c r="AX289" s="90" t="s">
        <v>888</v>
      </c>
      <c r="AY289" s="90" t="s">
        <v>6</v>
      </c>
      <c r="AZ289" s="90"/>
      <c r="BA289" s="90"/>
      <c r="BB289" s="90"/>
      <c r="BC289" s="90"/>
      <c r="BD289" s="90"/>
      <c r="BE289" s="90"/>
      <c r="BF289" s="90"/>
      <c r="BG289" s="90"/>
    </row>
    <row r="290" spans="42:59" x14ac:dyDescent="0.3">
      <c r="AP290" s="90">
        <f t="shared" si="7"/>
        <v>285</v>
      </c>
      <c r="AQ290" s="90" t="s">
        <v>889</v>
      </c>
      <c r="AR290" s="90" t="s">
        <v>890</v>
      </c>
      <c r="AS290" s="90" t="s">
        <v>51</v>
      </c>
      <c r="AT290" s="90" t="s">
        <v>26</v>
      </c>
      <c r="AU290" s="90" t="s">
        <v>20</v>
      </c>
      <c r="AV290" s="90"/>
      <c r="AW290" s="90" t="s">
        <v>886</v>
      </c>
      <c r="AX290" s="90" t="s">
        <v>891</v>
      </c>
      <c r="AY290" s="90" t="s">
        <v>95</v>
      </c>
      <c r="AZ290" s="90"/>
      <c r="BA290" s="90"/>
      <c r="BB290" s="90"/>
      <c r="BC290" s="90"/>
      <c r="BD290" s="90"/>
      <c r="BE290" s="90"/>
      <c r="BF290" s="90"/>
      <c r="BG290" s="90"/>
    </row>
    <row r="291" spans="42:59" x14ac:dyDescent="0.3">
      <c r="AP291" s="90">
        <f t="shared" si="7"/>
        <v>286</v>
      </c>
      <c r="AQ291" s="90" t="s">
        <v>892</v>
      </c>
      <c r="AR291" s="90" t="s">
        <v>893</v>
      </c>
      <c r="AS291" s="90" t="s">
        <v>105</v>
      </c>
      <c r="AT291" s="90" t="s">
        <v>26</v>
      </c>
      <c r="AU291" s="90" t="s">
        <v>20</v>
      </c>
      <c r="AV291" s="90"/>
      <c r="AW291" s="90" t="s">
        <v>889</v>
      </c>
      <c r="AX291" s="90" t="s">
        <v>894</v>
      </c>
      <c r="AY291" s="90" t="s">
        <v>51</v>
      </c>
      <c r="AZ291" s="90"/>
      <c r="BA291" s="90"/>
      <c r="BB291" s="90"/>
      <c r="BC291" s="90"/>
      <c r="BD291" s="90"/>
      <c r="BE291" s="90"/>
      <c r="BF291" s="90"/>
      <c r="BG291" s="90"/>
    </row>
    <row r="292" spans="42:59" x14ac:dyDescent="0.3">
      <c r="AP292" s="90">
        <f t="shared" si="7"/>
        <v>287</v>
      </c>
      <c r="AQ292" s="90" t="s">
        <v>895</v>
      </c>
      <c r="AR292" s="90" t="s">
        <v>896</v>
      </c>
      <c r="AS292" s="90" t="s">
        <v>31</v>
      </c>
      <c r="AT292" s="90" t="s">
        <v>26</v>
      </c>
      <c r="AU292" s="85" t="s">
        <v>32</v>
      </c>
      <c r="AV292" s="90"/>
      <c r="AW292" s="90" t="s">
        <v>892</v>
      </c>
      <c r="AX292" s="90" t="s">
        <v>897</v>
      </c>
      <c r="AY292" s="90" t="s">
        <v>105</v>
      </c>
      <c r="AZ292" s="90"/>
      <c r="BA292" s="90"/>
      <c r="BB292" s="90"/>
      <c r="BC292" s="90"/>
      <c r="BD292" s="90"/>
      <c r="BE292" s="90"/>
      <c r="BF292" s="90"/>
      <c r="BG292" s="90"/>
    </row>
    <row r="293" spans="42:59" x14ac:dyDescent="0.3">
      <c r="AP293" s="90">
        <f t="shared" si="7"/>
        <v>288</v>
      </c>
      <c r="AQ293" s="90" t="s">
        <v>898</v>
      </c>
      <c r="AR293" s="90" t="s">
        <v>899</v>
      </c>
      <c r="AS293" s="90" t="s">
        <v>95</v>
      </c>
      <c r="AT293" s="90" t="s">
        <v>7</v>
      </c>
      <c r="AU293" s="90" t="s">
        <v>20</v>
      </c>
      <c r="AV293" s="90"/>
      <c r="AW293" s="90" t="s">
        <v>895</v>
      </c>
      <c r="AX293" s="90" t="s">
        <v>897</v>
      </c>
      <c r="AY293" s="90" t="s">
        <v>31</v>
      </c>
      <c r="AZ293" s="90"/>
      <c r="BA293" s="90"/>
      <c r="BB293" s="90"/>
      <c r="BC293" s="90"/>
      <c r="BD293" s="90"/>
      <c r="BE293" s="90"/>
      <c r="BF293" s="90"/>
      <c r="BG293" s="90"/>
    </row>
    <row r="294" spans="42:59" x14ac:dyDescent="0.3">
      <c r="AP294" s="90">
        <f t="shared" si="7"/>
        <v>289</v>
      </c>
      <c r="AQ294" s="90" t="s">
        <v>900</v>
      </c>
      <c r="AR294" s="90" t="s">
        <v>901</v>
      </c>
      <c r="AS294" s="90" t="s">
        <v>298</v>
      </c>
      <c r="AT294" s="90" t="s">
        <v>58</v>
      </c>
      <c r="AU294" s="90" t="s">
        <v>20</v>
      </c>
      <c r="AV294" s="90"/>
      <c r="AW294" s="90" t="s">
        <v>898</v>
      </c>
      <c r="AX294" s="90" t="s">
        <v>902</v>
      </c>
      <c r="AY294" s="90" t="s">
        <v>95</v>
      </c>
      <c r="AZ294" s="90"/>
      <c r="BA294" s="90"/>
      <c r="BB294" s="90"/>
      <c r="BC294" s="90"/>
      <c r="BD294" s="90"/>
      <c r="BE294" s="90"/>
      <c r="BF294" s="90"/>
      <c r="BG294" s="90"/>
    </row>
    <row r="295" spans="42:59" x14ac:dyDescent="0.3">
      <c r="AP295" s="90">
        <f t="shared" si="7"/>
        <v>290</v>
      </c>
      <c r="AQ295" s="90" t="s">
        <v>903</v>
      </c>
      <c r="AR295" s="90" t="s">
        <v>904</v>
      </c>
      <c r="AS295" s="90" t="s">
        <v>122</v>
      </c>
      <c r="AT295" s="90" t="s">
        <v>7</v>
      </c>
      <c r="AU295" s="90" t="s">
        <v>8</v>
      </c>
      <c r="AV295" s="90"/>
      <c r="AW295" s="90" t="s">
        <v>900</v>
      </c>
      <c r="AX295" s="90" t="s">
        <v>905</v>
      </c>
      <c r="AY295" s="90" t="s">
        <v>298</v>
      </c>
      <c r="AZ295" s="90"/>
      <c r="BA295" s="90"/>
      <c r="BB295" s="90"/>
      <c r="BC295" s="90"/>
      <c r="BD295" s="90"/>
      <c r="BE295" s="90"/>
      <c r="BF295" s="90"/>
      <c r="BG295" s="90"/>
    </row>
    <row r="296" spans="42:59" x14ac:dyDescent="0.3">
      <c r="AP296" s="90">
        <f t="shared" si="7"/>
        <v>291</v>
      </c>
      <c r="AQ296" s="90" t="s">
        <v>906</v>
      </c>
      <c r="AR296" s="90" t="s">
        <v>907</v>
      </c>
      <c r="AS296" s="90" t="s">
        <v>105</v>
      </c>
      <c r="AT296" s="90" t="s">
        <v>70</v>
      </c>
      <c r="AU296" s="90" t="s">
        <v>20</v>
      </c>
      <c r="AV296" s="90"/>
      <c r="AW296" s="90" t="s">
        <v>903</v>
      </c>
      <c r="AX296" s="90" t="s">
        <v>908</v>
      </c>
      <c r="AY296" s="90" t="s">
        <v>122</v>
      </c>
      <c r="AZ296" s="90"/>
      <c r="BA296" s="90"/>
      <c r="BB296" s="90"/>
      <c r="BC296" s="90"/>
      <c r="BD296" s="90"/>
      <c r="BE296" s="90"/>
      <c r="BF296" s="90"/>
      <c r="BG296" s="90"/>
    </row>
    <row r="297" spans="42:59" x14ac:dyDescent="0.3">
      <c r="AP297" s="90">
        <f t="shared" si="7"/>
        <v>292</v>
      </c>
      <c r="AQ297" s="90" t="s">
        <v>909</v>
      </c>
      <c r="AR297" s="90" t="s">
        <v>910</v>
      </c>
      <c r="AS297" s="90" t="s">
        <v>126</v>
      </c>
      <c r="AT297" s="90" t="s">
        <v>7</v>
      </c>
      <c r="AU297" s="85" t="s">
        <v>32</v>
      </c>
      <c r="AV297" s="90"/>
      <c r="AW297" s="90" t="s">
        <v>906</v>
      </c>
      <c r="AX297" s="90" t="s">
        <v>911</v>
      </c>
      <c r="AY297" s="90" t="s">
        <v>105</v>
      </c>
      <c r="AZ297" s="90"/>
      <c r="BA297" s="90"/>
      <c r="BB297" s="90"/>
      <c r="BC297" s="90"/>
      <c r="BD297" s="90"/>
      <c r="BE297" s="90"/>
      <c r="BF297" s="90"/>
      <c r="BG297" s="90"/>
    </row>
    <row r="298" spans="42:59" x14ac:dyDescent="0.3">
      <c r="AP298" s="90">
        <f t="shared" si="7"/>
        <v>293</v>
      </c>
      <c r="AQ298" s="90" t="s">
        <v>912</v>
      </c>
      <c r="AR298" s="90" t="s">
        <v>913</v>
      </c>
      <c r="AS298" s="90" t="s">
        <v>19</v>
      </c>
      <c r="AT298" s="90" t="s">
        <v>7</v>
      </c>
      <c r="AU298" s="90" t="s">
        <v>20</v>
      </c>
      <c r="AV298" s="90"/>
      <c r="AW298" s="90" t="s">
        <v>909</v>
      </c>
      <c r="AX298" s="90" t="s">
        <v>914</v>
      </c>
      <c r="AY298" s="90" t="s">
        <v>126</v>
      </c>
      <c r="AZ298" s="90"/>
      <c r="BA298" s="90"/>
      <c r="BB298" s="90"/>
      <c r="BC298" s="90"/>
      <c r="BD298" s="90"/>
      <c r="BE298" s="90"/>
      <c r="BF298" s="90"/>
      <c r="BG298" s="90"/>
    </row>
    <row r="299" spans="42:59" x14ac:dyDescent="0.3">
      <c r="AP299" s="90">
        <f t="shared" si="7"/>
        <v>294</v>
      </c>
      <c r="AQ299" s="90" t="s">
        <v>915</v>
      </c>
      <c r="AR299" s="90" t="s">
        <v>916</v>
      </c>
      <c r="AS299" s="90" t="s">
        <v>6</v>
      </c>
      <c r="AT299" s="90" t="s">
        <v>58</v>
      </c>
      <c r="AU299" s="90" t="s">
        <v>8</v>
      </c>
      <c r="AV299" s="90"/>
      <c r="AW299" s="90" t="s">
        <v>912</v>
      </c>
      <c r="AX299" s="90" t="s">
        <v>917</v>
      </c>
      <c r="AY299" s="90" t="s">
        <v>19</v>
      </c>
      <c r="AZ299" s="90"/>
      <c r="BA299" s="90"/>
      <c r="BB299" s="90"/>
      <c r="BC299" s="90"/>
      <c r="BD299" s="90"/>
      <c r="BE299" s="90"/>
      <c r="BF299" s="90"/>
      <c r="BG299" s="90"/>
    </row>
    <row r="300" spans="42:59" x14ac:dyDescent="0.3">
      <c r="AP300" s="90">
        <f t="shared" si="7"/>
        <v>295</v>
      </c>
      <c r="AQ300" s="90" t="s">
        <v>918</v>
      </c>
      <c r="AR300" s="90" t="s">
        <v>919</v>
      </c>
      <c r="AS300" s="90" t="s">
        <v>6</v>
      </c>
      <c r="AT300" s="90" t="s">
        <v>7</v>
      </c>
      <c r="AU300" s="90" t="s">
        <v>8</v>
      </c>
      <c r="AV300" s="90"/>
      <c r="AW300" s="90" t="s">
        <v>915</v>
      </c>
      <c r="AX300" s="90" t="s">
        <v>920</v>
      </c>
      <c r="AY300" s="90" t="s">
        <v>6</v>
      </c>
      <c r="AZ300" s="90"/>
      <c r="BA300" s="90"/>
      <c r="BB300" s="90"/>
      <c r="BC300" s="90"/>
      <c r="BD300" s="90"/>
      <c r="BE300" s="90"/>
      <c r="BF300" s="90"/>
      <c r="BG300" s="90"/>
    </row>
    <row r="301" spans="42:59" x14ac:dyDescent="0.3">
      <c r="AP301" s="90">
        <f t="shared" si="7"/>
        <v>296</v>
      </c>
      <c r="AQ301" s="90" t="s">
        <v>921</v>
      </c>
      <c r="AR301" s="90" t="s">
        <v>922</v>
      </c>
      <c r="AS301" s="90" t="s">
        <v>211</v>
      </c>
      <c r="AT301" s="90" t="s">
        <v>26</v>
      </c>
      <c r="AU301" s="90" t="s">
        <v>20</v>
      </c>
      <c r="AV301" s="90"/>
      <c r="AW301" s="90" t="s">
        <v>918</v>
      </c>
      <c r="AX301" s="90" t="s">
        <v>923</v>
      </c>
      <c r="AY301" s="90" t="s">
        <v>6</v>
      </c>
      <c r="AZ301" s="90"/>
      <c r="BA301" s="90"/>
      <c r="BB301" s="90"/>
      <c r="BC301" s="90"/>
      <c r="BD301" s="90"/>
      <c r="BE301" s="90"/>
      <c r="BF301" s="90"/>
      <c r="BG301" s="90"/>
    </row>
    <row r="302" spans="42:59" x14ac:dyDescent="0.3">
      <c r="AP302" s="90">
        <f t="shared" si="7"/>
        <v>297</v>
      </c>
      <c r="AQ302" s="90" t="s">
        <v>924</v>
      </c>
      <c r="AR302" s="90" t="s">
        <v>925</v>
      </c>
      <c r="AS302" s="90" t="s">
        <v>38</v>
      </c>
      <c r="AT302" s="90" t="s">
        <v>7</v>
      </c>
      <c r="AU302" s="85" t="s">
        <v>32</v>
      </c>
      <c r="AV302" s="90"/>
      <c r="AW302" s="90" t="s">
        <v>921</v>
      </c>
      <c r="AX302" s="90" t="s">
        <v>926</v>
      </c>
      <c r="AY302" s="90" t="s">
        <v>211</v>
      </c>
      <c r="AZ302" s="90"/>
      <c r="BA302" s="90"/>
      <c r="BB302" s="90"/>
      <c r="BC302" s="90"/>
      <c r="BD302" s="90"/>
      <c r="BE302" s="90"/>
      <c r="BF302" s="90"/>
      <c r="BG302" s="90"/>
    </row>
    <row r="303" spans="42:59" x14ac:dyDescent="0.3">
      <c r="AP303" s="90">
        <f t="shared" si="7"/>
        <v>298</v>
      </c>
      <c r="AQ303" s="90" t="s">
        <v>927</v>
      </c>
      <c r="AR303" s="90" t="s">
        <v>928</v>
      </c>
      <c r="AS303" s="90" t="s">
        <v>105</v>
      </c>
      <c r="AT303" s="90" t="s">
        <v>7</v>
      </c>
      <c r="AU303" s="90" t="s">
        <v>20</v>
      </c>
      <c r="AV303" s="90"/>
      <c r="AW303" s="90" t="s">
        <v>924</v>
      </c>
      <c r="AX303" s="90" t="s">
        <v>929</v>
      </c>
      <c r="AY303" s="90" t="s">
        <v>38</v>
      </c>
      <c r="AZ303" s="90"/>
      <c r="BA303" s="90"/>
      <c r="BB303" s="90"/>
      <c r="BC303" s="90"/>
      <c r="BD303" s="90"/>
      <c r="BE303" s="90"/>
      <c r="BF303" s="90"/>
      <c r="BG303" s="90"/>
    </row>
    <row r="304" spans="42:59" x14ac:dyDescent="0.3">
      <c r="AP304" s="90">
        <f t="shared" si="7"/>
        <v>299</v>
      </c>
      <c r="AQ304" s="90" t="s">
        <v>930</v>
      </c>
      <c r="AR304" s="90" t="s">
        <v>931</v>
      </c>
      <c r="AS304" s="90" t="s">
        <v>105</v>
      </c>
      <c r="AT304" s="90" t="s">
        <v>58</v>
      </c>
      <c r="AU304" s="90" t="s">
        <v>20</v>
      </c>
      <c r="AV304" s="90"/>
      <c r="AW304" s="90" t="s">
        <v>927</v>
      </c>
      <c r="AX304" s="90" t="s">
        <v>932</v>
      </c>
      <c r="AY304" s="90" t="s">
        <v>105</v>
      </c>
      <c r="AZ304" s="90"/>
      <c r="BA304" s="90"/>
      <c r="BB304" s="90"/>
      <c r="BC304" s="90"/>
      <c r="BD304" s="90"/>
      <c r="BE304" s="90"/>
      <c r="BF304" s="90"/>
      <c r="BG304" s="90"/>
    </row>
    <row r="305" spans="42:59" x14ac:dyDescent="0.3">
      <c r="AP305" s="90">
        <f t="shared" si="7"/>
        <v>300</v>
      </c>
      <c r="AQ305" s="90" t="s">
        <v>933</v>
      </c>
      <c r="AR305" s="90" t="s">
        <v>934</v>
      </c>
      <c r="AS305" s="90" t="s">
        <v>183</v>
      </c>
      <c r="AT305" s="90" t="s">
        <v>46</v>
      </c>
      <c r="AU305" s="85" t="s">
        <v>32</v>
      </c>
      <c r="AV305" s="90"/>
      <c r="AW305" s="90" t="s">
        <v>930</v>
      </c>
      <c r="AX305" s="90" t="s">
        <v>935</v>
      </c>
      <c r="AY305" s="90" t="s">
        <v>105</v>
      </c>
      <c r="AZ305" s="90"/>
      <c r="BA305" s="90"/>
      <c r="BB305" s="90"/>
      <c r="BC305" s="90"/>
      <c r="BD305" s="90"/>
      <c r="BE305" s="90"/>
      <c r="BF305" s="90"/>
      <c r="BG305" s="90"/>
    </row>
    <row r="306" spans="42:59" x14ac:dyDescent="0.3">
      <c r="AP306" s="90">
        <f t="shared" si="7"/>
        <v>301</v>
      </c>
      <c r="AQ306" s="90" t="s">
        <v>936</v>
      </c>
      <c r="AR306" s="90" t="s">
        <v>937</v>
      </c>
      <c r="AS306" s="90" t="s">
        <v>183</v>
      </c>
      <c r="AT306" s="90" t="s">
        <v>26</v>
      </c>
      <c r="AU306" s="85" t="s">
        <v>32</v>
      </c>
      <c r="AV306" s="90"/>
      <c r="AW306" s="90" t="s">
        <v>933</v>
      </c>
      <c r="AX306" s="90" t="s">
        <v>938</v>
      </c>
      <c r="AY306" s="90" t="s">
        <v>183</v>
      </c>
      <c r="AZ306" s="90"/>
      <c r="BA306" s="90"/>
      <c r="BB306" s="90"/>
      <c r="BC306" s="90"/>
      <c r="BD306" s="90"/>
      <c r="BE306" s="90"/>
      <c r="BF306" s="90"/>
      <c r="BG306" s="90"/>
    </row>
    <row r="307" spans="42:59" x14ac:dyDescent="0.3">
      <c r="AP307" s="90">
        <f t="shared" si="7"/>
        <v>302</v>
      </c>
      <c r="AQ307" s="90" t="s">
        <v>939</v>
      </c>
      <c r="AR307" s="90" t="s">
        <v>940</v>
      </c>
      <c r="AS307" s="90" t="s">
        <v>81</v>
      </c>
      <c r="AT307" s="90" t="s">
        <v>70</v>
      </c>
      <c r="AU307" s="90" t="s">
        <v>20</v>
      </c>
      <c r="AV307" s="90"/>
      <c r="AW307" s="90" t="s">
        <v>936</v>
      </c>
      <c r="AX307" s="90" t="s">
        <v>941</v>
      </c>
      <c r="AY307" s="90" t="s">
        <v>183</v>
      </c>
      <c r="AZ307" s="90"/>
      <c r="BA307" s="90"/>
      <c r="BB307" s="90"/>
      <c r="BC307" s="90"/>
      <c r="BD307" s="90"/>
      <c r="BE307" s="90"/>
      <c r="BF307" s="90"/>
      <c r="BG307" s="90"/>
    </row>
    <row r="308" spans="42:59" x14ac:dyDescent="0.3">
      <c r="AP308" s="90">
        <f t="shared" si="7"/>
        <v>303</v>
      </c>
      <c r="AQ308" s="90" t="s">
        <v>942</v>
      </c>
      <c r="AR308" s="90" t="s">
        <v>943</v>
      </c>
      <c r="AS308" s="90" t="s">
        <v>263</v>
      </c>
      <c r="AT308" s="90" t="s">
        <v>7</v>
      </c>
      <c r="AU308" s="90" t="s">
        <v>8</v>
      </c>
      <c r="AV308" s="90"/>
      <c r="AW308" s="90" t="s">
        <v>939</v>
      </c>
      <c r="AX308" s="90" t="s">
        <v>944</v>
      </c>
      <c r="AY308" s="90" t="s">
        <v>81</v>
      </c>
      <c r="AZ308" s="90"/>
      <c r="BA308" s="90"/>
      <c r="BB308" s="90"/>
      <c r="BC308" s="90"/>
      <c r="BD308" s="90"/>
      <c r="BE308" s="90"/>
      <c r="BF308" s="90"/>
      <c r="BG308" s="90"/>
    </row>
    <row r="309" spans="42:59" x14ac:dyDescent="0.3">
      <c r="AP309" s="90">
        <f t="shared" si="7"/>
        <v>304</v>
      </c>
      <c r="AQ309" s="90" t="s">
        <v>945</v>
      </c>
      <c r="AR309" s="90" t="s">
        <v>946</v>
      </c>
      <c r="AS309" s="90" t="s">
        <v>88</v>
      </c>
      <c r="AT309" s="90" t="s">
        <v>26</v>
      </c>
      <c r="AU309" s="90" t="s">
        <v>20</v>
      </c>
      <c r="AV309" s="90"/>
      <c r="AW309" s="90" t="s">
        <v>942</v>
      </c>
      <c r="AX309" s="90" t="s">
        <v>947</v>
      </c>
      <c r="AY309" s="90" t="s">
        <v>263</v>
      </c>
      <c r="AZ309" s="90"/>
      <c r="BA309" s="90"/>
      <c r="BB309" s="90"/>
      <c r="BC309" s="90"/>
      <c r="BD309" s="90"/>
      <c r="BE309" s="90"/>
      <c r="BF309" s="90"/>
      <c r="BG309" s="90"/>
    </row>
    <row r="310" spans="42:59" x14ac:dyDescent="0.3">
      <c r="AP310" s="90">
        <f t="shared" si="7"/>
        <v>305</v>
      </c>
      <c r="AQ310" s="90" t="s">
        <v>948</v>
      </c>
      <c r="AR310" s="90" t="s">
        <v>949</v>
      </c>
      <c r="AS310" s="90" t="s">
        <v>263</v>
      </c>
      <c r="AT310" s="90" t="s">
        <v>7</v>
      </c>
      <c r="AU310" s="90" t="s">
        <v>8</v>
      </c>
      <c r="AV310" s="90"/>
      <c r="AW310" s="90" t="s">
        <v>945</v>
      </c>
      <c r="AX310" s="90" t="s">
        <v>950</v>
      </c>
      <c r="AY310" s="90" t="s">
        <v>88</v>
      </c>
      <c r="AZ310" s="90"/>
      <c r="BA310" s="90"/>
      <c r="BB310" s="90"/>
      <c r="BC310" s="90"/>
      <c r="BD310" s="90"/>
      <c r="BE310" s="90"/>
      <c r="BF310" s="90"/>
      <c r="BG310" s="90"/>
    </row>
    <row r="311" spans="42:59" x14ac:dyDescent="0.3">
      <c r="AP311" s="90">
        <f t="shared" si="7"/>
        <v>306</v>
      </c>
      <c r="AQ311" s="90" t="s">
        <v>951</v>
      </c>
      <c r="AR311" s="90" t="s">
        <v>952</v>
      </c>
      <c r="AS311" s="90" t="s">
        <v>6</v>
      </c>
      <c r="AT311" s="90" t="s">
        <v>7</v>
      </c>
      <c r="AU311" s="90" t="s">
        <v>8</v>
      </c>
      <c r="AV311" s="90"/>
      <c r="AW311" s="90" t="s">
        <v>948</v>
      </c>
      <c r="AX311" s="90" t="s">
        <v>263</v>
      </c>
      <c r="AY311" s="90" t="s">
        <v>263</v>
      </c>
      <c r="AZ311" s="90"/>
      <c r="BA311" s="90"/>
      <c r="BB311" s="90"/>
      <c r="BC311" s="90"/>
      <c r="BD311" s="90"/>
      <c r="BE311" s="90"/>
      <c r="BF311" s="90"/>
      <c r="BG311" s="90"/>
    </row>
    <row r="312" spans="42:59" x14ac:dyDescent="0.3">
      <c r="AP312" s="90">
        <f t="shared" si="7"/>
        <v>307</v>
      </c>
      <c r="AQ312" s="90" t="s">
        <v>953</v>
      </c>
      <c r="AR312" s="90" t="s">
        <v>954</v>
      </c>
      <c r="AS312" s="90" t="s">
        <v>38</v>
      </c>
      <c r="AT312" s="90" t="s">
        <v>7</v>
      </c>
      <c r="AU312" s="85" t="s">
        <v>32</v>
      </c>
      <c r="AV312" s="90"/>
      <c r="AW312" s="90" t="s">
        <v>951</v>
      </c>
      <c r="AX312" s="90" t="s">
        <v>955</v>
      </c>
      <c r="AY312" s="90" t="s">
        <v>6</v>
      </c>
      <c r="AZ312" s="90"/>
      <c r="BA312" s="90"/>
      <c r="BB312" s="90"/>
      <c r="BC312" s="90"/>
      <c r="BD312" s="90"/>
      <c r="BE312" s="90"/>
      <c r="BF312" s="90"/>
      <c r="BG312" s="90"/>
    </row>
    <row r="313" spans="42:59" x14ac:dyDescent="0.3">
      <c r="AP313" s="90">
        <f t="shared" si="7"/>
        <v>308</v>
      </c>
      <c r="AQ313" s="90" t="s">
        <v>956</v>
      </c>
      <c r="AR313" s="90" t="s">
        <v>957</v>
      </c>
      <c r="AS313" s="90" t="s">
        <v>25</v>
      </c>
      <c r="AT313" s="90" t="s">
        <v>46</v>
      </c>
      <c r="AU313" s="90" t="s">
        <v>8</v>
      </c>
      <c r="AV313" s="90"/>
      <c r="AW313" s="90" t="s">
        <v>953</v>
      </c>
      <c r="AX313" s="90" t="s">
        <v>958</v>
      </c>
      <c r="AY313" s="90" t="s">
        <v>38</v>
      </c>
      <c r="AZ313" s="90"/>
      <c r="BA313" s="90"/>
      <c r="BB313" s="90"/>
      <c r="BC313" s="90"/>
      <c r="BD313" s="90"/>
      <c r="BE313" s="90"/>
      <c r="BF313" s="90"/>
      <c r="BG313" s="90"/>
    </row>
    <row r="314" spans="42:59" x14ac:dyDescent="0.3">
      <c r="AP314" s="90">
        <f t="shared" si="7"/>
        <v>309</v>
      </c>
      <c r="AQ314" s="90" t="s">
        <v>959</v>
      </c>
      <c r="AR314" s="90" t="s">
        <v>960</v>
      </c>
      <c r="AS314" s="90" t="s">
        <v>126</v>
      </c>
      <c r="AT314" s="90" t="s">
        <v>7</v>
      </c>
      <c r="AU314" s="85" t="s">
        <v>32</v>
      </c>
      <c r="AV314" s="90"/>
      <c r="AW314" s="90" t="s">
        <v>956</v>
      </c>
      <c r="AX314" s="90" t="s">
        <v>961</v>
      </c>
      <c r="AY314" s="90" t="s">
        <v>25</v>
      </c>
      <c r="AZ314" s="90"/>
      <c r="BA314" s="90"/>
      <c r="BB314" s="90"/>
      <c r="BC314" s="90"/>
      <c r="BD314" s="90"/>
      <c r="BE314" s="90"/>
      <c r="BF314" s="90"/>
      <c r="BG314" s="90"/>
    </row>
    <row r="315" spans="42:59" x14ac:dyDescent="0.3">
      <c r="AP315" s="90">
        <f t="shared" si="7"/>
        <v>310</v>
      </c>
      <c r="AQ315" s="90" t="s">
        <v>962</v>
      </c>
      <c r="AR315" s="90" t="s">
        <v>963</v>
      </c>
      <c r="AS315" s="90" t="s">
        <v>122</v>
      </c>
      <c r="AT315" s="90" t="s">
        <v>7</v>
      </c>
      <c r="AU315" s="90" t="s">
        <v>8</v>
      </c>
      <c r="AV315" s="90"/>
      <c r="AW315" s="90" t="s">
        <v>959</v>
      </c>
      <c r="AX315" s="90" t="s">
        <v>964</v>
      </c>
      <c r="AY315" s="90" t="s">
        <v>126</v>
      </c>
      <c r="AZ315" s="90"/>
      <c r="BA315" s="90"/>
      <c r="BB315" s="90"/>
      <c r="BC315" s="90"/>
      <c r="BD315" s="90"/>
      <c r="BE315" s="90"/>
      <c r="BF315" s="90"/>
      <c r="BG315" s="90"/>
    </row>
    <row r="316" spans="42:59" x14ac:dyDescent="0.3">
      <c r="AP316" s="90">
        <f t="shared" si="7"/>
        <v>311</v>
      </c>
      <c r="AQ316" s="90" t="s">
        <v>965</v>
      </c>
      <c r="AR316" s="90" t="s">
        <v>966</v>
      </c>
      <c r="AS316" s="90" t="s">
        <v>6</v>
      </c>
      <c r="AT316" s="90" t="s">
        <v>26</v>
      </c>
      <c r="AU316" s="90" t="s">
        <v>8</v>
      </c>
      <c r="AV316" s="90"/>
      <c r="AW316" s="90" t="s">
        <v>962</v>
      </c>
      <c r="AX316" s="90" t="s">
        <v>967</v>
      </c>
      <c r="AY316" s="90" t="s">
        <v>122</v>
      </c>
      <c r="AZ316" s="90"/>
      <c r="BA316" s="90"/>
      <c r="BB316" s="90"/>
      <c r="BC316" s="90"/>
      <c r="BD316" s="90"/>
      <c r="BE316" s="90"/>
      <c r="BF316" s="90"/>
      <c r="BG316" s="90"/>
    </row>
    <row r="317" spans="42:59" x14ac:dyDescent="0.3">
      <c r="AP317" s="90">
        <f t="shared" si="7"/>
        <v>312</v>
      </c>
      <c r="AQ317" s="90" t="s">
        <v>968</v>
      </c>
      <c r="AR317" s="90" t="s">
        <v>969</v>
      </c>
      <c r="AS317" s="90" t="s">
        <v>263</v>
      </c>
      <c r="AT317" s="90" t="s">
        <v>7</v>
      </c>
      <c r="AU317" s="90" t="s">
        <v>8</v>
      </c>
      <c r="AV317" s="90"/>
      <c r="AW317" s="90" t="s">
        <v>965</v>
      </c>
      <c r="AX317" s="90" t="s">
        <v>970</v>
      </c>
      <c r="AY317" s="90" t="s">
        <v>6</v>
      </c>
      <c r="AZ317" s="90"/>
      <c r="BA317" s="90"/>
      <c r="BB317" s="90"/>
      <c r="BC317" s="90"/>
      <c r="BD317" s="90"/>
      <c r="BE317" s="90"/>
      <c r="BF317" s="90"/>
      <c r="BG317" s="90"/>
    </row>
    <row r="318" spans="42:59" x14ac:dyDescent="0.3">
      <c r="AP318" s="90">
        <f t="shared" si="7"/>
        <v>313</v>
      </c>
      <c r="AQ318" s="90" t="s">
        <v>971</v>
      </c>
      <c r="AR318" s="90" t="s">
        <v>972</v>
      </c>
      <c r="AS318" s="90" t="s">
        <v>211</v>
      </c>
      <c r="AT318" s="90" t="s">
        <v>26</v>
      </c>
      <c r="AU318" s="90" t="s">
        <v>20</v>
      </c>
      <c r="AV318" s="90"/>
      <c r="AW318" s="90" t="s">
        <v>968</v>
      </c>
      <c r="AX318" s="90" t="s">
        <v>973</v>
      </c>
      <c r="AY318" s="90" t="s">
        <v>263</v>
      </c>
      <c r="AZ318" s="90"/>
      <c r="BA318" s="90"/>
      <c r="BB318" s="90"/>
      <c r="BC318" s="90"/>
      <c r="BD318" s="90"/>
      <c r="BE318" s="90"/>
      <c r="BF318" s="90"/>
      <c r="BG318" s="90"/>
    </row>
    <row r="319" spans="42:59" x14ac:dyDescent="0.3">
      <c r="AP319" s="90">
        <f t="shared" si="7"/>
        <v>314</v>
      </c>
      <c r="AQ319" s="90" t="s">
        <v>974</v>
      </c>
      <c r="AR319" s="90" t="s">
        <v>975</v>
      </c>
      <c r="AS319" s="90" t="s">
        <v>183</v>
      </c>
      <c r="AT319" s="90" t="s">
        <v>7</v>
      </c>
      <c r="AU319" s="85" t="s">
        <v>32</v>
      </c>
      <c r="AV319" s="90"/>
      <c r="AW319" s="90" t="s">
        <v>971</v>
      </c>
      <c r="AX319" s="90" t="s">
        <v>976</v>
      </c>
      <c r="AY319" s="90" t="s">
        <v>211</v>
      </c>
      <c r="AZ319" s="90"/>
      <c r="BA319" s="90"/>
      <c r="BB319" s="90"/>
      <c r="BC319" s="90"/>
      <c r="BD319" s="90"/>
      <c r="BE319" s="90"/>
      <c r="BF319" s="90"/>
      <c r="BG319" s="90"/>
    </row>
    <row r="320" spans="42:59" x14ac:dyDescent="0.3">
      <c r="AP320" s="90">
        <f t="shared" si="7"/>
        <v>315</v>
      </c>
      <c r="AQ320" s="90" t="s">
        <v>977</v>
      </c>
      <c r="AR320" s="90" t="s">
        <v>978</v>
      </c>
      <c r="AS320" s="90" t="s">
        <v>6</v>
      </c>
      <c r="AT320" s="90" t="s">
        <v>70</v>
      </c>
      <c r="AU320" s="90" t="s">
        <v>8</v>
      </c>
      <c r="AV320" s="90"/>
      <c r="AW320" s="90" t="s">
        <v>974</v>
      </c>
      <c r="AX320" s="90" t="s">
        <v>979</v>
      </c>
      <c r="AY320" s="90" t="s">
        <v>183</v>
      </c>
      <c r="AZ320" s="90"/>
      <c r="BA320" s="90"/>
      <c r="BB320" s="90"/>
      <c r="BC320" s="90"/>
      <c r="BD320" s="90"/>
      <c r="BE320" s="90"/>
      <c r="BF320" s="90"/>
      <c r="BG320" s="90"/>
    </row>
    <row r="321" spans="42:59" x14ac:dyDescent="0.3">
      <c r="AP321" s="90">
        <f t="shared" si="7"/>
        <v>316</v>
      </c>
      <c r="AQ321" s="90" t="s">
        <v>980</v>
      </c>
      <c r="AR321" s="90" t="s">
        <v>981</v>
      </c>
      <c r="AS321" s="90" t="s">
        <v>298</v>
      </c>
      <c r="AT321" s="90" t="s">
        <v>58</v>
      </c>
      <c r="AU321" s="90" t="s">
        <v>20</v>
      </c>
      <c r="AV321" s="90"/>
      <c r="AW321" s="90" t="s">
        <v>977</v>
      </c>
      <c r="AX321" s="90" t="s">
        <v>982</v>
      </c>
      <c r="AY321" s="90" t="s">
        <v>6</v>
      </c>
      <c r="AZ321" s="90"/>
      <c r="BA321" s="90"/>
      <c r="BB321" s="90"/>
      <c r="BC321" s="90"/>
      <c r="BD321" s="90"/>
      <c r="BE321" s="90"/>
      <c r="BF321" s="90"/>
      <c r="BG321" s="90"/>
    </row>
    <row r="322" spans="42:59" x14ac:dyDescent="0.3">
      <c r="AP322" s="90">
        <f t="shared" si="7"/>
        <v>317</v>
      </c>
      <c r="AQ322" s="90" t="s">
        <v>983</v>
      </c>
      <c r="AR322" s="90" t="s">
        <v>984</v>
      </c>
      <c r="AS322" s="90" t="s">
        <v>263</v>
      </c>
      <c r="AT322" s="90" t="s">
        <v>58</v>
      </c>
      <c r="AU322" s="90" t="s">
        <v>8</v>
      </c>
      <c r="AV322" s="90"/>
      <c r="AW322" s="90" t="s">
        <v>980</v>
      </c>
      <c r="AX322" s="90" t="s">
        <v>985</v>
      </c>
      <c r="AY322" s="90" t="s">
        <v>298</v>
      </c>
      <c r="AZ322" s="90"/>
      <c r="BA322" s="90"/>
      <c r="BB322" s="90"/>
      <c r="BC322" s="90"/>
      <c r="BD322" s="90"/>
      <c r="BE322" s="90"/>
      <c r="BF322" s="90"/>
      <c r="BG322" s="90"/>
    </row>
    <row r="323" spans="42:59" x14ac:dyDescent="0.3">
      <c r="AP323" s="90">
        <f t="shared" si="7"/>
        <v>318</v>
      </c>
      <c r="AQ323" s="90" t="s">
        <v>986</v>
      </c>
      <c r="AR323" s="90" t="s">
        <v>987</v>
      </c>
      <c r="AS323" s="90" t="s">
        <v>63</v>
      </c>
      <c r="AT323" s="90" t="s">
        <v>26</v>
      </c>
      <c r="AU323" s="85" t="s">
        <v>32</v>
      </c>
      <c r="AV323" s="90"/>
      <c r="AW323" s="90" t="s">
        <v>983</v>
      </c>
      <c r="AX323" s="90" t="s">
        <v>985</v>
      </c>
      <c r="AY323" s="90" t="s">
        <v>263</v>
      </c>
      <c r="AZ323" s="90"/>
      <c r="BA323" s="90"/>
      <c r="BB323" s="90"/>
      <c r="BC323" s="90"/>
      <c r="BD323" s="90"/>
      <c r="BE323" s="90"/>
      <c r="BF323" s="90"/>
      <c r="BG323" s="90"/>
    </row>
    <row r="324" spans="42:59" x14ac:dyDescent="0.3">
      <c r="AP324" s="90">
        <f t="shared" si="7"/>
        <v>319</v>
      </c>
      <c r="AQ324" s="90" t="s">
        <v>988</v>
      </c>
      <c r="AR324" s="90" t="s">
        <v>989</v>
      </c>
      <c r="AS324" s="90" t="s">
        <v>126</v>
      </c>
      <c r="AT324" s="90" t="s">
        <v>70</v>
      </c>
      <c r="AU324" s="85" t="s">
        <v>32</v>
      </c>
      <c r="AV324" s="90"/>
      <c r="AW324" s="90" t="s">
        <v>986</v>
      </c>
      <c r="AX324" s="90" t="s">
        <v>990</v>
      </c>
      <c r="AY324" s="90" t="s">
        <v>63</v>
      </c>
      <c r="AZ324" s="90"/>
      <c r="BA324" s="90"/>
      <c r="BB324" s="90"/>
      <c r="BC324" s="90"/>
      <c r="BD324" s="90"/>
      <c r="BE324" s="90"/>
      <c r="BF324" s="90"/>
      <c r="BG324" s="90"/>
    </row>
    <row r="325" spans="42:59" x14ac:dyDescent="0.3">
      <c r="AP325" s="90">
        <f t="shared" si="7"/>
        <v>320</v>
      </c>
      <c r="AQ325" s="90" t="s">
        <v>991</v>
      </c>
      <c r="AR325" s="90" t="s">
        <v>992</v>
      </c>
      <c r="AS325" s="90" t="s">
        <v>122</v>
      </c>
      <c r="AT325" s="90" t="s">
        <v>58</v>
      </c>
      <c r="AU325" s="90" t="s">
        <v>8</v>
      </c>
      <c r="AV325" s="90"/>
      <c r="AW325" s="90" t="s">
        <v>988</v>
      </c>
      <c r="AX325" s="90" t="s">
        <v>993</v>
      </c>
      <c r="AY325" s="90" t="s">
        <v>126</v>
      </c>
      <c r="AZ325" s="90"/>
      <c r="BA325" s="90"/>
      <c r="BB325" s="90"/>
      <c r="BC325" s="90"/>
      <c r="BD325" s="90"/>
      <c r="BE325" s="90"/>
      <c r="BF325" s="90"/>
      <c r="BG325" s="90"/>
    </row>
    <row r="326" spans="42:59" x14ac:dyDescent="0.3">
      <c r="AP326" s="90">
        <f t="shared" si="7"/>
        <v>321</v>
      </c>
      <c r="AQ326" s="90" t="s">
        <v>994</v>
      </c>
      <c r="AR326" s="90" t="s">
        <v>995</v>
      </c>
      <c r="AS326" s="90" t="s">
        <v>38</v>
      </c>
      <c r="AT326" s="90" t="s">
        <v>7</v>
      </c>
      <c r="AU326" s="85" t="s">
        <v>32</v>
      </c>
      <c r="AV326" s="90"/>
      <c r="AW326" s="90" t="s">
        <v>991</v>
      </c>
      <c r="AX326" s="90" t="s">
        <v>996</v>
      </c>
      <c r="AY326" s="90" t="s">
        <v>122</v>
      </c>
      <c r="AZ326" s="90"/>
      <c r="BA326" s="90"/>
      <c r="BB326" s="90"/>
      <c r="BC326" s="90"/>
      <c r="BD326" s="90"/>
      <c r="BE326" s="90"/>
      <c r="BF326" s="90"/>
      <c r="BG326" s="90"/>
    </row>
    <row r="327" spans="42:59" x14ac:dyDescent="0.3">
      <c r="AP327" s="90">
        <f t="shared" si="7"/>
        <v>322</v>
      </c>
      <c r="AQ327" s="90" t="s">
        <v>997</v>
      </c>
      <c r="AR327" s="90" t="s">
        <v>998</v>
      </c>
      <c r="AS327" s="90" t="s">
        <v>183</v>
      </c>
      <c r="AT327" s="90" t="s">
        <v>58</v>
      </c>
      <c r="AU327" s="85" t="s">
        <v>32</v>
      </c>
      <c r="AV327" s="90"/>
      <c r="AW327" s="90" t="s">
        <v>994</v>
      </c>
      <c r="AX327" s="90" t="s">
        <v>999</v>
      </c>
      <c r="AY327" s="90" t="s">
        <v>38</v>
      </c>
      <c r="AZ327" s="90"/>
      <c r="BA327" s="90"/>
      <c r="BB327" s="90"/>
      <c r="BC327" s="90"/>
      <c r="BD327" s="90"/>
      <c r="BE327" s="90"/>
      <c r="BF327" s="90"/>
      <c r="BG327" s="90"/>
    </row>
    <row r="328" spans="42:59" x14ac:dyDescent="0.3">
      <c r="AP328" s="90">
        <f t="shared" ref="AP328:AP391" si="8">AP327+1</f>
        <v>323</v>
      </c>
      <c r="AQ328" s="90" t="s">
        <v>1000</v>
      </c>
      <c r="AR328" s="90" t="s">
        <v>1001</v>
      </c>
      <c r="AS328" s="90" t="s">
        <v>38</v>
      </c>
      <c r="AT328" s="90" t="s">
        <v>7</v>
      </c>
      <c r="AU328" s="85" t="s">
        <v>32</v>
      </c>
      <c r="AV328" s="90"/>
      <c r="AW328" s="90" t="s">
        <v>997</v>
      </c>
      <c r="AX328" s="90" t="s">
        <v>1002</v>
      </c>
      <c r="AY328" s="90" t="s">
        <v>183</v>
      </c>
      <c r="AZ328" s="90"/>
      <c r="BA328" s="90"/>
      <c r="BB328" s="90"/>
      <c r="BC328" s="90"/>
      <c r="BD328" s="90"/>
      <c r="BE328" s="90"/>
      <c r="BF328" s="90"/>
      <c r="BG328" s="90"/>
    </row>
    <row r="329" spans="42:59" x14ac:dyDescent="0.3">
      <c r="AP329" s="90">
        <f t="shared" si="8"/>
        <v>324</v>
      </c>
      <c r="AQ329" s="90" t="s">
        <v>1003</v>
      </c>
      <c r="AR329" s="90" t="s">
        <v>1004</v>
      </c>
      <c r="AS329" s="90" t="s">
        <v>105</v>
      </c>
      <c r="AT329" s="90" t="s">
        <v>7</v>
      </c>
      <c r="AU329" s="90" t="s">
        <v>20</v>
      </c>
      <c r="AV329" s="90"/>
      <c r="AW329" s="90" t="s">
        <v>1000</v>
      </c>
      <c r="AX329" s="90" t="s">
        <v>1005</v>
      </c>
      <c r="AY329" s="90" t="s">
        <v>38</v>
      </c>
      <c r="AZ329" s="90"/>
      <c r="BA329" s="90"/>
      <c r="BB329" s="90"/>
      <c r="BC329" s="90"/>
      <c r="BD329" s="90"/>
      <c r="BE329" s="90"/>
      <c r="BF329" s="90"/>
      <c r="BG329" s="90"/>
    </row>
    <row r="330" spans="42:59" x14ac:dyDescent="0.3">
      <c r="AP330" s="90">
        <f t="shared" si="8"/>
        <v>325</v>
      </c>
      <c r="AQ330" s="90" t="s">
        <v>1006</v>
      </c>
      <c r="AR330" s="90" t="s">
        <v>1007</v>
      </c>
      <c r="AS330" s="90" t="s">
        <v>183</v>
      </c>
      <c r="AT330" s="90" t="s">
        <v>7</v>
      </c>
      <c r="AU330" s="85" t="s">
        <v>32</v>
      </c>
      <c r="AV330" s="90"/>
      <c r="AW330" s="90" t="s">
        <v>1003</v>
      </c>
      <c r="AX330" s="90" t="s">
        <v>1008</v>
      </c>
      <c r="AY330" s="90" t="s">
        <v>105</v>
      </c>
      <c r="AZ330" s="90"/>
      <c r="BA330" s="90"/>
      <c r="BB330" s="90"/>
      <c r="BC330" s="90"/>
      <c r="BD330" s="90"/>
      <c r="BE330" s="90"/>
      <c r="BF330" s="90"/>
      <c r="BG330" s="90"/>
    </row>
    <row r="331" spans="42:59" x14ac:dyDescent="0.3">
      <c r="AP331" s="90">
        <f t="shared" si="8"/>
        <v>326</v>
      </c>
      <c r="AQ331" s="90" t="s">
        <v>1009</v>
      </c>
      <c r="AR331" s="90" t="s">
        <v>1010</v>
      </c>
      <c r="AS331" s="90" t="s">
        <v>183</v>
      </c>
      <c r="AT331" s="90" t="s">
        <v>7</v>
      </c>
      <c r="AU331" s="85" t="s">
        <v>32</v>
      </c>
      <c r="AV331" s="90"/>
      <c r="AW331" s="90" t="s">
        <v>1006</v>
      </c>
      <c r="AX331" s="90" t="s">
        <v>1011</v>
      </c>
      <c r="AY331" s="90" t="s">
        <v>183</v>
      </c>
      <c r="AZ331" s="90"/>
      <c r="BA331" s="90"/>
      <c r="BB331" s="90"/>
      <c r="BC331" s="90"/>
      <c r="BD331" s="90"/>
      <c r="BE331" s="90"/>
      <c r="BF331" s="90"/>
      <c r="BG331" s="90"/>
    </row>
    <row r="332" spans="42:59" x14ac:dyDescent="0.3">
      <c r="AP332" s="90">
        <f t="shared" si="8"/>
        <v>327</v>
      </c>
      <c r="AQ332" s="90" t="s">
        <v>1012</v>
      </c>
      <c r="AR332" s="90" t="s">
        <v>1013</v>
      </c>
      <c r="AS332" s="90" t="s">
        <v>183</v>
      </c>
      <c r="AT332" s="90" t="s">
        <v>70</v>
      </c>
      <c r="AU332" s="85" t="s">
        <v>32</v>
      </c>
      <c r="AV332" s="90"/>
      <c r="AW332" s="90" t="s">
        <v>1009</v>
      </c>
      <c r="AX332" s="90" t="s">
        <v>1014</v>
      </c>
      <c r="AY332" s="90" t="s">
        <v>183</v>
      </c>
      <c r="AZ332" s="90"/>
      <c r="BA332" s="90"/>
      <c r="BB332" s="90"/>
      <c r="BC332" s="90"/>
      <c r="BD332" s="90"/>
      <c r="BE332" s="90"/>
      <c r="BF332" s="90"/>
      <c r="BG332" s="90"/>
    </row>
    <row r="333" spans="42:59" x14ac:dyDescent="0.3">
      <c r="AP333" s="90">
        <f t="shared" si="8"/>
        <v>328</v>
      </c>
      <c r="AQ333" s="90" t="s">
        <v>1015</v>
      </c>
      <c r="AR333" s="90" t="s">
        <v>1016</v>
      </c>
      <c r="AS333" s="90" t="s">
        <v>183</v>
      </c>
      <c r="AT333" s="90" t="s">
        <v>70</v>
      </c>
      <c r="AU333" s="85" t="s">
        <v>32</v>
      </c>
      <c r="AV333" s="90"/>
      <c r="AW333" s="90" t="s">
        <v>1012</v>
      </c>
      <c r="AX333" s="90" t="s">
        <v>1017</v>
      </c>
      <c r="AY333" s="90" t="s">
        <v>183</v>
      </c>
      <c r="AZ333" s="90"/>
      <c r="BA333" s="90"/>
      <c r="BB333" s="90"/>
      <c r="BC333" s="90"/>
      <c r="BD333" s="90"/>
      <c r="BE333" s="90"/>
      <c r="BF333" s="90"/>
      <c r="BG333" s="90"/>
    </row>
    <row r="334" spans="42:59" x14ac:dyDescent="0.3">
      <c r="AP334" s="90">
        <f t="shared" si="8"/>
        <v>329</v>
      </c>
      <c r="AQ334" s="90" t="s">
        <v>1018</v>
      </c>
      <c r="AR334" s="90" t="s">
        <v>1019</v>
      </c>
      <c r="AS334" s="90" t="s">
        <v>81</v>
      </c>
      <c r="AT334" s="90" t="s">
        <v>7</v>
      </c>
      <c r="AU334" s="90" t="s">
        <v>20</v>
      </c>
      <c r="AV334" s="90"/>
      <c r="AW334" s="90" t="s">
        <v>1015</v>
      </c>
      <c r="AX334" s="90" t="s">
        <v>1020</v>
      </c>
      <c r="AY334" s="90" t="s">
        <v>183</v>
      </c>
      <c r="AZ334" s="90"/>
      <c r="BA334" s="90"/>
      <c r="BB334" s="90"/>
      <c r="BC334" s="90"/>
      <c r="BD334" s="90"/>
      <c r="BE334" s="90"/>
      <c r="BF334" s="90"/>
      <c r="BG334" s="90"/>
    </row>
    <row r="335" spans="42:59" x14ac:dyDescent="0.3">
      <c r="AP335" s="90">
        <f t="shared" si="8"/>
        <v>330</v>
      </c>
      <c r="AQ335" s="90" t="s">
        <v>1021</v>
      </c>
      <c r="AR335" s="90" t="s">
        <v>1022</v>
      </c>
      <c r="AS335" s="90" t="s">
        <v>105</v>
      </c>
      <c r="AT335" s="90" t="s">
        <v>7</v>
      </c>
      <c r="AU335" s="90" t="s">
        <v>20</v>
      </c>
      <c r="AV335" s="90"/>
      <c r="AW335" s="90" t="s">
        <v>1018</v>
      </c>
      <c r="AX335" s="90" t="s">
        <v>1023</v>
      </c>
      <c r="AY335" s="90" t="s">
        <v>81</v>
      </c>
      <c r="AZ335" s="90"/>
      <c r="BA335" s="90"/>
      <c r="BB335" s="90"/>
      <c r="BC335" s="90"/>
      <c r="BD335" s="90"/>
      <c r="BE335" s="90"/>
      <c r="BF335" s="90"/>
      <c r="BG335" s="90"/>
    </row>
    <row r="336" spans="42:59" x14ac:dyDescent="0.3">
      <c r="AP336" s="90">
        <f t="shared" si="8"/>
        <v>331</v>
      </c>
      <c r="AQ336" s="90" t="s">
        <v>1024</v>
      </c>
      <c r="AR336" s="90" t="s">
        <v>1025</v>
      </c>
      <c r="AS336" s="90" t="s">
        <v>105</v>
      </c>
      <c r="AT336" s="90" t="s">
        <v>70</v>
      </c>
      <c r="AU336" s="90" t="s">
        <v>20</v>
      </c>
      <c r="AV336" s="90"/>
      <c r="AW336" s="90" t="s">
        <v>1021</v>
      </c>
      <c r="AX336" s="90" t="s">
        <v>1026</v>
      </c>
      <c r="AY336" s="90" t="s">
        <v>105</v>
      </c>
      <c r="AZ336" s="90"/>
      <c r="BA336" s="90"/>
      <c r="BB336" s="90"/>
      <c r="BC336" s="90"/>
      <c r="BD336" s="90"/>
      <c r="BE336" s="90"/>
      <c r="BF336" s="90"/>
      <c r="BG336" s="90"/>
    </row>
    <row r="337" spans="42:59" x14ac:dyDescent="0.3">
      <c r="AP337" s="90">
        <f t="shared" si="8"/>
        <v>332</v>
      </c>
      <c r="AQ337" s="90" t="s">
        <v>1027</v>
      </c>
      <c r="AR337" s="90" t="s">
        <v>1028</v>
      </c>
      <c r="AS337" s="90" t="s">
        <v>183</v>
      </c>
      <c r="AT337" s="90" t="s">
        <v>58</v>
      </c>
      <c r="AU337" s="85" t="s">
        <v>32</v>
      </c>
      <c r="AV337" s="90"/>
      <c r="AW337" s="90" t="s">
        <v>1024</v>
      </c>
      <c r="AX337" s="90" t="s">
        <v>1029</v>
      </c>
      <c r="AY337" s="90" t="s">
        <v>105</v>
      </c>
      <c r="AZ337" s="90"/>
      <c r="BA337" s="90"/>
      <c r="BB337" s="90"/>
      <c r="BC337" s="90"/>
      <c r="BD337" s="90"/>
      <c r="BE337" s="90"/>
      <c r="BF337" s="90"/>
      <c r="BG337" s="90"/>
    </row>
    <row r="338" spans="42:59" x14ac:dyDescent="0.3">
      <c r="AP338" s="90">
        <f t="shared" si="8"/>
        <v>333</v>
      </c>
      <c r="AQ338" s="90" t="s">
        <v>1030</v>
      </c>
      <c r="AR338" s="90" t="s">
        <v>1031</v>
      </c>
      <c r="AS338" s="90" t="s">
        <v>183</v>
      </c>
      <c r="AT338" s="90" t="s">
        <v>7</v>
      </c>
      <c r="AU338" s="85" t="s">
        <v>32</v>
      </c>
      <c r="AV338" s="90"/>
      <c r="AW338" s="90" t="s">
        <v>1027</v>
      </c>
      <c r="AX338" s="90" t="s">
        <v>1032</v>
      </c>
      <c r="AY338" s="90" t="s">
        <v>183</v>
      </c>
      <c r="AZ338" s="90"/>
      <c r="BA338" s="90"/>
      <c r="BB338" s="90"/>
      <c r="BC338" s="90"/>
      <c r="BD338" s="90"/>
      <c r="BE338" s="90"/>
      <c r="BF338" s="90"/>
      <c r="BG338" s="90"/>
    </row>
    <row r="339" spans="42:59" x14ac:dyDescent="0.3">
      <c r="AP339" s="90">
        <f t="shared" si="8"/>
        <v>334</v>
      </c>
      <c r="AQ339" s="90" t="s">
        <v>1033</v>
      </c>
      <c r="AR339" s="90" t="s">
        <v>1034</v>
      </c>
      <c r="AS339" s="90" t="s">
        <v>142</v>
      </c>
      <c r="AT339" s="90" t="s">
        <v>7</v>
      </c>
      <c r="AU339" s="85" t="s">
        <v>32</v>
      </c>
      <c r="AV339" s="90"/>
      <c r="AW339" s="90" t="s">
        <v>1030</v>
      </c>
      <c r="AX339" s="90" t="s">
        <v>1035</v>
      </c>
      <c r="AY339" s="90" t="s">
        <v>183</v>
      </c>
      <c r="AZ339" s="90"/>
      <c r="BA339" s="90"/>
      <c r="BB339" s="90"/>
      <c r="BC339" s="90"/>
      <c r="BD339" s="90"/>
      <c r="BE339" s="90"/>
      <c r="BF339" s="90"/>
      <c r="BG339" s="90"/>
    </row>
    <row r="340" spans="42:59" x14ac:dyDescent="0.3">
      <c r="AP340" s="90">
        <f t="shared" si="8"/>
        <v>335</v>
      </c>
      <c r="AQ340" s="90" t="s">
        <v>1036</v>
      </c>
      <c r="AR340" s="90" t="s">
        <v>1037</v>
      </c>
      <c r="AS340" s="90" t="s">
        <v>19</v>
      </c>
      <c r="AT340" s="90" t="s">
        <v>26</v>
      </c>
      <c r="AU340" s="90" t="s">
        <v>20</v>
      </c>
      <c r="AV340" s="90"/>
      <c r="AW340" s="90" t="s">
        <v>1033</v>
      </c>
      <c r="AX340" s="90" t="s">
        <v>1038</v>
      </c>
      <c r="AY340" s="90" t="s">
        <v>142</v>
      </c>
      <c r="AZ340" s="90"/>
      <c r="BA340" s="90"/>
      <c r="BB340" s="90"/>
      <c r="BC340" s="90"/>
      <c r="BD340" s="90"/>
      <c r="BE340" s="90"/>
      <c r="BF340" s="90"/>
      <c r="BG340" s="90"/>
    </row>
    <row r="341" spans="42:59" x14ac:dyDescent="0.3">
      <c r="AP341" s="90">
        <f t="shared" si="8"/>
        <v>336</v>
      </c>
      <c r="AQ341" s="90" t="s">
        <v>1039</v>
      </c>
      <c r="AR341" s="90" t="s">
        <v>1040</v>
      </c>
      <c r="AS341" s="90" t="s">
        <v>298</v>
      </c>
      <c r="AT341" s="90" t="s">
        <v>7</v>
      </c>
      <c r="AU341" s="90" t="s">
        <v>20</v>
      </c>
      <c r="AV341" s="90"/>
      <c r="AW341" s="90" t="s">
        <v>1036</v>
      </c>
      <c r="AX341" s="90" t="s">
        <v>1041</v>
      </c>
      <c r="AY341" s="90" t="s">
        <v>19</v>
      </c>
      <c r="AZ341" s="90"/>
      <c r="BA341" s="90"/>
      <c r="BB341" s="90"/>
      <c r="BC341" s="90"/>
      <c r="BD341" s="90"/>
      <c r="BE341" s="90"/>
      <c r="BF341" s="90"/>
      <c r="BG341" s="90"/>
    </row>
    <row r="342" spans="42:59" x14ac:dyDescent="0.3">
      <c r="AP342" s="90">
        <f t="shared" si="8"/>
        <v>337</v>
      </c>
      <c r="AQ342" s="90" t="s">
        <v>1042</v>
      </c>
      <c r="AR342" s="90" t="s">
        <v>1043</v>
      </c>
      <c r="AS342" s="90" t="s">
        <v>6</v>
      </c>
      <c r="AT342" s="90" t="s">
        <v>7</v>
      </c>
      <c r="AU342" s="90" t="s">
        <v>8</v>
      </c>
      <c r="AV342" s="90"/>
      <c r="AW342" s="90" t="s">
        <v>1039</v>
      </c>
      <c r="AX342" s="90" t="s">
        <v>1044</v>
      </c>
      <c r="AY342" s="90" t="s">
        <v>298</v>
      </c>
      <c r="AZ342" s="90"/>
      <c r="BA342" s="90"/>
      <c r="BB342" s="90"/>
      <c r="BC342" s="90"/>
      <c r="BD342" s="90"/>
      <c r="BE342" s="90"/>
      <c r="BF342" s="90"/>
      <c r="BG342" s="90"/>
    </row>
    <row r="343" spans="42:59" x14ac:dyDescent="0.3">
      <c r="AP343" s="90">
        <f t="shared" si="8"/>
        <v>338</v>
      </c>
      <c r="AQ343" s="90" t="s">
        <v>1045</v>
      </c>
      <c r="AR343" s="90" t="s">
        <v>1046</v>
      </c>
      <c r="AS343" s="90" t="s">
        <v>6</v>
      </c>
      <c r="AT343" s="90" t="s">
        <v>7</v>
      </c>
      <c r="AU343" s="90" t="s">
        <v>8</v>
      </c>
      <c r="AV343" s="90"/>
      <c r="AW343" s="90" t="s">
        <v>1042</v>
      </c>
      <c r="AX343" s="90" t="s">
        <v>1047</v>
      </c>
      <c r="AY343" s="90" t="s">
        <v>6</v>
      </c>
      <c r="AZ343" s="90"/>
      <c r="BA343" s="90"/>
      <c r="BB343" s="90"/>
      <c r="BC343" s="90"/>
      <c r="BD343" s="90"/>
      <c r="BE343" s="90"/>
      <c r="BF343" s="90"/>
      <c r="BG343" s="90"/>
    </row>
    <row r="344" spans="42:59" x14ac:dyDescent="0.3">
      <c r="AP344" s="90">
        <f t="shared" si="8"/>
        <v>339</v>
      </c>
      <c r="AQ344" s="90" t="s">
        <v>1048</v>
      </c>
      <c r="AR344" s="90" t="s">
        <v>1049</v>
      </c>
      <c r="AS344" s="90" t="s">
        <v>183</v>
      </c>
      <c r="AT344" s="90" t="s">
        <v>70</v>
      </c>
      <c r="AU344" s="85" t="s">
        <v>32</v>
      </c>
      <c r="AV344" s="90"/>
      <c r="AW344" s="90" t="s">
        <v>1045</v>
      </c>
      <c r="AX344" s="90" t="s">
        <v>1050</v>
      </c>
      <c r="AY344" s="90" t="s">
        <v>6</v>
      </c>
      <c r="AZ344" s="90"/>
      <c r="BA344" s="90"/>
      <c r="BB344" s="90"/>
      <c r="BC344" s="90"/>
      <c r="BD344" s="90"/>
      <c r="BE344" s="90"/>
      <c r="BF344" s="90"/>
      <c r="BG344" s="90"/>
    </row>
    <row r="345" spans="42:59" x14ac:dyDescent="0.3">
      <c r="AP345" s="90">
        <f t="shared" si="8"/>
        <v>340</v>
      </c>
      <c r="AQ345" s="90" t="s">
        <v>1051</v>
      </c>
      <c r="AR345" s="90" t="s">
        <v>1052</v>
      </c>
      <c r="AS345" s="90" t="s">
        <v>263</v>
      </c>
      <c r="AT345" s="90" t="s">
        <v>74</v>
      </c>
      <c r="AU345" s="90" t="s">
        <v>8</v>
      </c>
      <c r="AV345" s="90"/>
      <c r="AW345" s="90" t="s">
        <v>1048</v>
      </c>
      <c r="AX345" s="90" t="s">
        <v>1053</v>
      </c>
      <c r="AY345" s="90" t="s">
        <v>183</v>
      </c>
      <c r="AZ345" s="90"/>
      <c r="BA345" s="90"/>
      <c r="BB345" s="90"/>
      <c r="BC345" s="90"/>
      <c r="BD345" s="90"/>
      <c r="BE345" s="90"/>
      <c r="BF345" s="90"/>
      <c r="BG345" s="90"/>
    </row>
    <row r="346" spans="42:59" x14ac:dyDescent="0.3">
      <c r="AP346" s="90">
        <f t="shared" si="8"/>
        <v>341</v>
      </c>
      <c r="AQ346" s="90" t="s">
        <v>1054</v>
      </c>
      <c r="AR346" s="90" t="s">
        <v>1055</v>
      </c>
      <c r="AS346" s="90" t="s">
        <v>105</v>
      </c>
      <c r="AT346" s="90" t="s">
        <v>46</v>
      </c>
      <c r="AU346" s="90" t="s">
        <v>20</v>
      </c>
      <c r="AV346" s="90"/>
      <c r="AW346" s="90" t="s">
        <v>1051</v>
      </c>
      <c r="AX346" s="90" t="s">
        <v>1056</v>
      </c>
      <c r="AY346" s="90" t="s">
        <v>263</v>
      </c>
      <c r="AZ346" s="90"/>
      <c r="BA346" s="90"/>
      <c r="BB346" s="90"/>
      <c r="BC346" s="90"/>
      <c r="BD346" s="90"/>
      <c r="BE346" s="90"/>
      <c r="BF346" s="90"/>
      <c r="BG346" s="90"/>
    </row>
    <row r="347" spans="42:59" x14ac:dyDescent="0.3">
      <c r="AP347" s="90">
        <f t="shared" si="8"/>
        <v>342</v>
      </c>
      <c r="AQ347" s="90" t="s">
        <v>1057</v>
      </c>
      <c r="AR347" s="90" t="s">
        <v>1058</v>
      </c>
      <c r="AS347" s="90" t="s">
        <v>38</v>
      </c>
      <c r="AT347" s="90" t="s">
        <v>7</v>
      </c>
      <c r="AU347" s="85" t="s">
        <v>32</v>
      </c>
      <c r="AV347" s="90"/>
      <c r="AW347" s="90" t="s">
        <v>1054</v>
      </c>
      <c r="AX347" s="90" t="s">
        <v>1059</v>
      </c>
      <c r="AY347" s="90" t="s">
        <v>105</v>
      </c>
      <c r="AZ347" s="90"/>
      <c r="BA347" s="90"/>
      <c r="BB347" s="90"/>
      <c r="BC347" s="90"/>
      <c r="BD347" s="90"/>
      <c r="BE347" s="90"/>
      <c r="BF347" s="90"/>
      <c r="BG347" s="90"/>
    </row>
    <row r="348" spans="42:59" x14ac:dyDescent="0.3">
      <c r="AP348" s="90">
        <f t="shared" si="8"/>
        <v>343</v>
      </c>
      <c r="AQ348" s="90" t="s">
        <v>1060</v>
      </c>
      <c r="AR348" s="90" t="s">
        <v>1061</v>
      </c>
      <c r="AS348" s="90" t="s">
        <v>142</v>
      </c>
      <c r="AT348" s="90" t="s">
        <v>7</v>
      </c>
      <c r="AU348" s="85" t="s">
        <v>32</v>
      </c>
      <c r="AV348" s="90"/>
      <c r="AW348" s="90" t="s">
        <v>1057</v>
      </c>
      <c r="AX348" s="90" t="s">
        <v>1062</v>
      </c>
      <c r="AY348" s="90" t="s">
        <v>38</v>
      </c>
      <c r="AZ348" s="90"/>
      <c r="BA348" s="90"/>
      <c r="BB348" s="90"/>
      <c r="BC348" s="90"/>
      <c r="BD348" s="90"/>
      <c r="BE348" s="90"/>
      <c r="BF348" s="90"/>
      <c r="BG348" s="90"/>
    </row>
    <row r="349" spans="42:59" x14ac:dyDescent="0.3">
      <c r="AP349" s="90">
        <f t="shared" si="8"/>
        <v>344</v>
      </c>
      <c r="AQ349" s="90" t="s">
        <v>1063</v>
      </c>
      <c r="AR349" s="90" t="s">
        <v>1064</v>
      </c>
      <c r="AS349" s="90" t="s">
        <v>126</v>
      </c>
      <c r="AT349" s="90" t="s">
        <v>74</v>
      </c>
      <c r="AU349" s="85" t="s">
        <v>32</v>
      </c>
      <c r="AV349" s="90"/>
      <c r="AW349" s="90" t="s">
        <v>1060</v>
      </c>
      <c r="AX349" s="90" t="s">
        <v>1065</v>
      </c>
      <c r="AY349" s="90" t="s">
        <v>142</v>
      </c>
      <c r="AZ349" s="90"/>
      <c r="BA349" s="90"/>
      <c r="BB349" s="90"/>
      <c r="BC349" s="90"/>
      <c r="BD349" s="90"/>
      <c r="BE349" s="90"/>
      <c r="BF349" s="90"/>
      <c r="BG349" s="90"/>
    </row>
    <row r="350" spans="42:59" x14ac:dyDescent="0.3">
      <c r="AP350" s="90">
        <f t="shared" si="8"/>
        <v>345</v>
      </c>
      <c r="AQ350" s="90" t="s">
        <v>1066</v>
      </c>
      <c r="AR350" s="90" t="s">
        <v>1067</v>
      </c>
      <c r="AS350" s="90" t="s">
        <v>298</v>
      </c>
      <c r="AT350" s="90" t="s">
        <v>7</v>
      </c>
      <c r="AU350" s="90" t="s">
        <v>20</v>
      </c>
      <c r="AV350" s="90"/>
      <c r="AW350" s="90" t="s">
        <v>1063</v>
      </c>
      <c r="AX350" s="90" t="s">
        <v>1068</v>
      </c>
      <c r="AY350" s="90" t="s">
        <v>126</v>
      </c>
      <c r="AZ350" s="90"/>
      <c r="BA350" s="90"/>
      <c r="BB350" s="90"/>
      <c r="BC350" s="90"/>
      <c r="BD350" s="90"/>
      <c r="BE350" s="90"/>
      <c r="BF350" s="90"/>
      <c r="BG350" s="90"/>
    </row>
    <row r="351" spans="42:59" x14ac:dyDescent="0.3">
      <c r="AP351" s="90">
        <f t="shared" si="8"/>
        <v>346</v>
      </c>
      <c r="AQ351" s="90" t="s">
        <v>1069</v>
      </c>
      <c r="AR351" s="90" t="s">
        <v>1070</v>
      </c>
      <c r="AS351" s="90" t="s">
        <v>63</v>
      </c>
      <c r="AT351" s="90" t="s">
        <v>46</v>
      </c>
      <c r="AU351" s="85" t="s">
        <v>32</v>
      </c>
      <c r="AV351" s="90"/>
      <c r="AW351" s="90" t="s">
        <v>1066</v>
      </c>
      <c r="AX351" s="90" t="s">
        <v>1071</v>
      </c>
      <c r="AY351" s="90" t="s">
        <v>298</v>
      </c>
      <c r="AZ351" s="90"/>
      <c r="BA351" s="90"/>
      <c r="BB351" s="90"/>
      <c r="BC351" s="90"/>
      <c r="BD351" s="90"/>
      <c r="BE351" s="90"/>
      <c r="BF351" s="90"/>
      <c r="BG351" s="90"/>
    </row>
    <row r="352" spans="42:59" x14ac:dyDescent="0.3">
      <c r="AP352" s="90">
        <f t="shared" si="8"/>
        <v>347</v>
      </c>
      <c r="AQ352" s="90" t="s">
        <v>1072</v>
      </c>
      <c r="AR352" s="90" t="s">
        <v>1073</v>
      </c>
      <c r="AS352" s="90" t="s">
        <v>38</v>
      </c>
      <c r="AT352" s="90" t="s">
        <v>70</v>
      </c>
      <c r="AU352" s="85" t="s">
        <v>32</v>
      </c>
      <c r="AV352" s="90"/>
      <c r="AW352" s="90" t="s">
        <v>1069</v>
      </c>
      <c r="AX352" s="90" t="s">
        <v>1074</v>
      </c>
      <c r="AY352" s="90" t="s">
        <v>63</v>
      </c>
      <c r="AZ352" s="90"/>
      <c r="BA352" s="90"/>
      <c r="BB352" s="90"/>
      <c r="BC352" s="90"/>
      <c r="BD352" s="90"/>
      <c r="BE352" s="90"/>
      <c r="BF352" s="90"/>
      <c r="BG352" s="90"/>
    </row>
    <row r="353" spans="42:59" x14ac:dyDescent="0.3">
      <c r="AP353" s="90">
        <f t="shared" si="8"/>
        <v>348</v>
      </c>
      <c r="AQ353" s="90" t="s">
        <v>1075</v>
      </c>
      <c r="AR353" s="90" t="s">
        <v>1076</v>
      </c>
      <c r="AS353" s="90" t="s">
        <v>112</v>
      </c>
      <c r="AT353" s="90" t="s">
        <v>70</v>
      </c>
      <c r="AU353" s="85" t="s">
        <v>32</v>
      </c>
      <c r="AV353" s="90"/>
      <c r="AW353" s="90" t="s">
        <v>1072</v>
      </c>
      <c r="AX353" s="90" t="s">
        <v>1077</v>
      </c>
      <c r="AY353" s="90" t="s">
        <v>38</v>
      </c>
      <c r="AZ353" s="90"/>
      <c r="BA353" s="90"/>
      <c r="BB353" s="90"/>
      <c r="BC353" s="90"/>
      <c r="BD353" s="90"/>
      <c r="BE353" s="90"/>
      <c r="BF353" s="90"/>
      <c r="BG353" s="90"/>
    </row>
    <row r="354" spans="42:59" x14ac:dyDescent="0.3">
      <c r="AP354" s="90">
        <f t="shared" si="8"/>
        <v>349</v>
      </c>
      <c r="AQ354" s="90" t="s">
        <v>1078</v>
      </c>
      <c r="AR354" s="90" t="s">
        <v>1079</v>
      </c>
      <c r="AS354" s="90" t="s">
        <v>263</v>
      </c>
      <c r="AT354" s="90" t="s">
        <v>70</v>
      </c>
      <c r="AU354" s="90" t="s">
        <v>8</v>
      </c>
      <c r="AV354" s="90"/>
      <c r="AW354" s="90" t="s">
        <v>1075</v>
      </c>
      <c r="AX354" s="90" t="s">
        <v>1080</v>
      </c>
      <c r="AY354" s="90" t="s">
        <v>112</v>
      </c>
      <c r="AZ354" s="90"/>
      <c r="BA354" s="90"/>
      <c r="BB354" s="90"/>
      <c r="BC354" s="90"/>
      <c r="BD354" s="90"/>
      <c r="BE354" s="90"/>
      <c r="BF354" s="90"/>
      <c r="BG354" s="90"/>
    </row>
    <row r="355" spans="42:59" x14ac:dyDescent="0.3">
      <c r="AP355" s="90">
        <f t="shared" si="8"/>
        <v>350</v>
      </c>
      <c r="AQ355" s="90" t="s">
        <v>1081</v>
      </c>
      <c r="AR355" s="90" t="s">
        <v>1082</v>
      </c>
      <c r="AS355" s="90" t="s">
        <v>126</v>
      </c>
      <c r="AT355" s="90" t="s">
        <v>7</v>
      </c>
      <c r="AU355" s="85" t="s">
        <v>32</v>
      </c>
      <c r="AV355" s="90"/>
      <c r="AW355" s="90" t="s">
        <v>1078</v>
      </c>
      <c r="AX355" s="90" t="s">
        <v>1083</v>
      </c>
      <c r="AY355" s="90" t="s">
        <v>263</v>
      </c>
      <c r="AZ355" s="90"/>
      <c r="BA355" s="90"/>
      <c r="BB355" s="90"/>
      <c r="BC355" s="90"/>
      <c r="BD355" s="90"/>
      <c r="BE355" s="90"/>
      <c r="BF355" s="90"/>
      <c r="BG355" s="90"/>
    </row>
    <row r="356" spans="42:59" x14ac:dyDescent="0.3">
      <c r="AP356" s="90">
        <f t="shared" si="8"/>
        <v>351</v>
      </c>
      <c r="AQ356" s="90" t="s">
        <v>1084</v>
      </c>
      <c r="AR356" s="90" t="s">
        <v>1085</v>
      </c>
      <c r="AS356" s="90" t="s">
        <v>173</v>
      </c>
      <c r="AT356" s="90" t="s">
        <v>7</v>
      </c>
      <c r="AU356" s="85" t="s">
        <v>32</v>
      </c>
      <c r="AV356" s="90"/>
      <c r="AW356" s="90" t="s">
        <v>1081</v>
      </c>
      <c r="AX356" s="90" t="s">
        <v>1086</v>
      </c>
      <c r="AY356" s="90" t="s">
        <v>126</v>
      </c>
      <c r="AZ356" s="90"/>
      <c r="BA356" s="90"/>
      <c r="BB356" s="90"/>
      <c r="BC356" s="90"/>
      <c r="BD356" s="90"/>
      <c r="BE356" s="90"/>
      <c r="BF356" s="90"/>
      <c r="BG356" s="90"/>
    </row>
    <row r="357" spans="42:59" x14ac:dyDescent="0.3">
      <c r="AP357" s="90">
        <f t="shared" si="8"/>
        <v>352</v>
      </c>
      <c r="AQ357" s="90" t="s">
        <v>1087</v>
      </c>
      <c r="AR357" s="90" t="s">
        <v>1088</v>
      </c>
      <c r="AS357" s="90" t="s">
        <v>105</v>
      </c>
      <c r="AT357" s="90" t="s">
        <v>26</v>
      </c>
      <c r="AU357" s="90" t="s">
        <v>20</v>
      </c>
      <c r="AV357" s="90"/>
      <c r="AW357" s="90" t="s">
        <v>1084</v>
      </c>
      <c r="AX357" s="90" t="s">
        <v>1089</v>
      </c>
      <c r="AY357" s="90" t="s">
        <v>173</v>
      </c>
      <c r="AZ357" s="90"/>
      <c r="BA357" s="90"/>
      <c r="BB357" s="90"/>
      <c r="BC357" s="90"/>
      <c r="BD357" s="90"/>
      <c r="BE357" s="90"/>
      <c r="BF357" s="90"/>
      <c r="BG357" s="90"/>
    </row>
    <row r="358" spans="42:59" x14ac:dyDescent="0.3">
      <c r="AP358" s="90">
        <f t="shared" si="8"/>
        <v>353</v>
      </c>
      <c r="AQ358" s="90" t="s">
        <v>1090</v>
      </c>
      <c r="AR358" s="90" t="s">
        <v>1091</v>
      </c>
      <c r="AS358" s="90" t="s">
        <v>122</v>
      </c>
      <c r="AT358" s="90" t="s">
        <v>70</v>
      </c>
      <c r="AU358" s="90" t="s">
        <v>8</v>
      </c>
      <c r="AV358" s="90"/>
      <c r="AW358" s="90" t="s">
        <v>1087</v>
      </c>
      <c r="AX358" s="90" t="s">
        <v>1092</v>
      </c>
      <c r="AY358" s="90" t="s">
        <v>105</v>
      </c>
      <c r="AZ358" s="90"/>
      <c r="BA358" s="90"/>
      <c r="BB358" s="90"/>
      <c r="BC358" s="90"/>
      <c r="BD358" s="90"/>
      <c r="BE358" s="90"/>
      <c r="BF358" s="90"/>
      <c r="BG358" s="90"/>
    </row>
    <row r="359" spans="42:59" x14ac:dyDescent="0.3">
      <c r="AP359" s="90">
        <f t="shared" si="8"/>
        <v>354</v>
      </c>
      <c r="AQ359" s="90" t="s">
        <v>1093</v>
      </c>
      <c r="AR359" s="90" t="s">
        <v>1094</v>
      </c>
      <c r="AS359" s="90" t="s">
        <v>88</v>
      </c>
      <c r="AT359" s="90" t="s">
        <v>46</v>
      </c>
      <c r="AU359" s="90" t="s">
        <v>20</v>
      </c>
      <c r="AV359" s="90"/>
      <c r="AW359" s="90" t="s">
        <v>1090</v>
      </c>
      <c r="AX359" s="90" t="s">
        <v>1095</v>
      </c>
      <c r="AY359" s="90" t="s">
        <v>122</v>
      </c>
      <c r="AZ359" s="90"/>
      <c r="BA359" s="90"/>
      <c r="BB359" s="90"/>
      <c r="BC359" s="90"/>
      <c r="BD359" s="90"/>
      <c r="BE359" s="90"/>
      <c r="BF359" s="90"/>
      <c r="BG359" s="90"/>
    </row>
    <row r="360" spans="42:59" x14ac:dyDescent="0.3">
      <c r="AP360" s="90">
        <f t="shared" si="8"/>
        <v>355</v>
      </c>
      <c r="AQ360" s="90" t="s">
        <v>1096</v>
      </c>
      <c r="AR360" s="90" t="s">
        <v>1097</v>
      </c>
      <c r="AS360" s="90" t="s">
        <v>19</v>
      </c>
      <c r="AT360" s="90" t="s">
        <v>7</v>
      </c>
      <c r="AU360" s="90" t="s">
        <v>20</v>
      </c>
      <c r="AV360" s="90"/>
      <c r="AW360" s="90" t="s">
        <v>1093</v>
      </c>
      <c r="AX360" s="90" t="s">
        <v>1098</v>
      </c>
      <c r="AY360" s="90" t="s">
        <v>88</v>
      </c>
      <c r="AZ360" s="90"/>
      <c r="BA360" s="90"/>
      <c r="BB360" s="90"/>
      <c r="BC360" s="90"/>
      <c r="BD360" s="90"/>
      <c r="BE360" s="90"/>
      <c r="BF360" s="90"/>
      <c r="BG360" s="90"/>
    </row>
    <row r="361" spans="42:59" x14ac:dyDescent="0.3">
      <c r="AP361" s="90">
        <f t="shared" si="8"/>
        <v>356</v>
      </c>
      <c r="AQ361" s="90" t="s">
        <v>1099</v>
      </c>
      <c r="AR361" s="90" t="s">
        <v>1100</v>
      </c>
      <c r="AS361" s="90" t="s">
        <v>38</v>
      </c>
      <c r="AT361" s="90" t="s">
        <v>7</v>
      </c>
      <c r="AU361" s="85" t="s">
        <v>32</v>
      </c>
      <c r="AV361" s="90"/>
      <c r="AW361" s="90" t="s">
        <v>1096</v>
      </c>
      <c r="AX361" s="90" t="s">
        <v>1101</v>
      </c>
      <c r="AY361" s="90" t="s">
        <v>19</v>
      </c>
      <c r="AZ361" s="90"/>
      <c r="BA361" s="90"/>
      <c r="BB361" s="90"/>
      <c r="BC361" s="90"/>
      <c r="BD361" s="90"/>
      <c r="BE361" s="90"/>
      <c r="BF361" s="90"/>
      <c r="BG361" s="90"/>
    </row>
    <row r="362" spans="42:59" x14ac:dyDescent="0.3">
      <c r="AP362" s="90">
        <f t="shared" si="8"/>
        <v>357</v>
      </c>
      <c r="AQ362" s="90" t="s">
        <v>1102</v>
      </c>
      <c r="AR362" s="90" t="s">
        <v>1103</v>
      </c>
      <c r="AS362" s="90" t="s">
        <v>38</v>
      </c>
      <c r="AT362" s="90" t="s">
        <v>58</v>
      </c>
      <c r="AU362" s="85" t="s">
        <v>32</v>
      </c>
      <c r="AV362" s="90"/>
      <c r="AW362" s="90" t="s">
        <v>1099</v>
      </c>
      <c r="AX362" s="90" t="s">
        <v>1104</v>
      </c>
      <c r="AY362" s="90" t="s">
        <v>38</v>
      </c>
      <c r="AZ362" s="90"/>
      <c r="BA362" s="90"/>
      <c r="BB362" s="90"/>
      <c r="BC362" s="90"/>
      <c r="BD362" s="90"/>
      <c r="BE362" s="90"/>
      <c r="BF362" s="90"/>
      <c r="BG362" s="90"/>
    </row>
    <row r="363" spans="42:59" x14ac:dyDescent="0.3">
      <c r="AP363" s="90">
        <f t="shared" si="8"/>
        <v>358</v>
      </c>
      <c r="AQ363" s="90" t="s">
        <v>1105</v>
      </c>
      <c r="AR363" s="90" t="s">
        <v>1106</v>
      </c>
      <c r="AS363" s="90" t="s">
        <v>126</v>
      </c>
      <c r="AT363" s="90" t="s">
        <v>7</v>
      </c>
      <c r="AU363" s="85" t="s">
        <v>32</v>
      </c>
      <c r="AV363" s="90"/>
      <c r="AW363" s="90" t="s">
        <v>1102</v>
      </c>
      <c r="AX363" s="90" t="s">
        <v>1107</v>
      </c>
      <c r="AY363" s="90" t="s">
        <v>38</v>
      </c>
      <c r="AZ363" s="90"/>
      <c r="BA363" s="90"/>
      <c r="BB363" s="90"/>
      <c r="BC363" s="90"/>
      <c r="BD363" s="90"/>
      <c r="BE363" s="90"/>
      <c r="BF363" s="90"/>
      <c r="BG363" s="90"/>
    </row>
    <row r="364" spans="42:59" x14ac:dyDescent="0.3">
      <c r="AP364" s="90">
        <f t="shared" si="8"/>
        <v>359</v>
      </c>
      <c r="AQ364" s="90" t="s">
        <v>1108</v>
      </c>
      <c r="AR364" s="90" t="s">
        <v>1109</v>
      </c>
      <c r="AS364" s="90" t="s">
        <v>38</v>
      </c>
      <c r="AT364" s="90" t="s">
        <v>7</v>
      </c>
      <c r="AU364" s="85" t="s">
        <v>32</v>
      </c>
      <c r="AV364" s="90"/>
      <c r="AW364" s="90" t="s">
        <v>1105</v>
      </c>
      <c r="AX364" s="90" t="s">
        <v>1110</v>
      </c>
      <c r="AY364" s="90" t="s">
        <v>126</v>
      </c>
      <c r="AZ364" s="90"/>
      <c r="BA364" s="90"/>
      <c r="BB364" s="90"/>
      <c r="BC364" s="90"/>
      <c r="BD364" s="90"/>
      <c r="BE364" s="90"/>
      <c r="BF364" s="90"/>
      <c r="BG364" s="90"/>
    </row>
    <row r="365" spans="42:59" x14ac:dyDescent="0.3">
      <c r="AP365" s="90">
        <f t="shared" si="8"/>
        <v>360</v>
      </c>
      <c r="AQ365" s="90" t="s">
        <v>1111</v>
      </c>
      <c r="AR365" s="90" t="s">
        <v>1112</v>
      </c>
      <c r="AS365" s="90" t="s">
        <v>81</v>
      </c>
      <c r="AT365" s="90" t="s">
        <v>7</v>
      </c>
      <c r="AU365" s="90" t="s">
        <v>20</v>
      </c>
      <c r="AV365" s="90"/>
      <c r="AW365" s="90" t="s">
        <v>1108</v>
      </c>
      <c r="AX365" s="90" t="s">
        <v>1113</v>
      </c>
      <c r="AY365" s="90" t="s">
        <v>38</v>
      </c>
      <c r="AZ365" s="90"/>
      <c r="BA365" s="90"/>
      <c r="BB365" s="90"/>
      <c r="BC365" s="90"/>
      <c r="BD365" s="90"/>
      <c r="BE365" s="90"/>
      <c r="BF365" s="90"/>
      <c r="BG365" s="90"/>
    </row>
    <row r="366" spans="42:59" x14ac:dyDescent="0.3">
      <c r="AP366" s="90">
        <f t="shared" si="8"/>
        <v>361</v>
      </c>
      <c r="AQ366" s="90" t="s">
        <v>1114</v>
      </c>
      <c r="AR366" s="90" t="s">
        <v>1115</v>
      </c>
      <c r="AS366" s="90" t="s">
        <v>88</v>
      </c>
      <c r="AT366" s="90" t="s">
        <v>74</v>
      </c>
      <c r="AU366" s="90" t="s">
        <v>20</v>
      </c>
      <c r="AV366" s="90"/>
      <c r="AW366" s="90" t="s">
        <v>1111</v>
      </c>
      <c r="AX366" s="90" t="s">
        <v>1116</v>
      </c>
      <c r="AY366" s="90" t="s">
        <v>81</v>
      </c>
      <c r="AZ366" s="90"/>
      <c r="BA366" s="90"/>
      <c r="BB366" s="90"/>
      <c r="BC366" s="90"/>
      <c r="BD366" s="90"/>
      <c r="BE366" s="90"/>
      <c r="BF366" s="90"/>
      <c r="BG366" s="90"/>
    </row>
    <row r="367" spans="42:59" x14ac:dyDescent="0.3">
      <c r="AP367" s="90">
        <f t="shared" si="8"/>
        <v>362</v>
      </c>
      <c r="AQ367" s="90" t="s">
        <v>1117</v>
      </c>
      <c r="AR367" s="90" t="s">
        <v>1118</v>
      </c>
      <c r="AS367" s="90" t="s">
        <v>95</v>
      </c>
      <c r="AT367" s="90" t="s">
        <v>7</v>
      </c>
      <c r="AU367" s="90" t="s">
        <v>20</v>
      </c>
      <c r="AV367" s="90"/>
      <c r="AW367" s="90" t="s">
        <v>1114</v>
      </c>
      <c r="AX367" s="90" t="s">
        <v>1119</v>
      </c>
      <c r="AY367" s="90" t="s">
        <v>88</v>
      </c>
      <c r="AZ367" s="90"/>
      <c r="BA367" s="90"/>
      <c r="BB367" s="90"/>
      <c r="BC367" s="90"/>
      <c r="BD367" s="90"/>
      <c r="BE367" s="90"/>
      <c r="BF367" s="90"/>
      <c r="BG367" s="90"/>
    </row>
    <row r="368" spans="42:59" x14ac:dyDescent="0.3">
      <c r="AP368" s="90">
        <f t="shared" si="8"/>
        <v>363</v>
      </c>
      <c r="AQ368" s="90" t="s">
        <v>1120</v>
      </c>
      <c r="AR368" s="90" t="s">
        <v>1121</v>
      </c>
      <c r="AS368" s="90" t="s">
        <v>6</v>
      </c>
      <c r="AT368" s="90" t="s">
        <v>58</v>
      </c>
      <c r="AU368" s="90" t="s">
        <v>8</v>
      </c>
      <c r="AV368" s="90"/>
      <c r="AW368" s="90" t="s">
        <v>1117</v>
      </c>
      <c r="AX368" s="90" t="s">
        <v>1122</v>
      </c>
      <c r="AY368" s="90" t="s">
        <v>95</v>
      </c>
      <c r="AZ368" s="90"/>
      <c r="BA368" s="90"/>
      <c r="BB368" s="90"/>
      <c r="BC368" s="90"/>
      <c r="BD368" s="90"/>
      <c r="BE368" s="90"/>
      <c r="BF368" s="90"/>
      <c r="BG368" s="90"/>
    </row>
    <row r="369" spans="42:59" x14ac:dyDescent="0.3">
      <c r="AP369" s="90">
        <f t="shared" si="8"/>
        <v>364</v>
      </c>
      <c r="AQ369" s="90" t="s">
        <v>1123</v>
      </c>
      <c r="AR369" s="90" t="s">
        <v>1124</v>
      </c>
      <c r="AS369" s="90" t="s">
        <v>95</v>
      </c>
      <c r="AT369" s="90" t="s">
        <v>26</v>
      </c>
      <c r="AU369" s="90" t="s">
        <v>20</v>
      </c>
      <c r="AV369" s="90"/>
      <c r="AW369" s="90" t="s">
        <v>1120</v>
      </c>
      <c r="AX369" s="90" t="s">
        <v>1125</v>
      </c>
      <c r="AY369" s="90" t="s">
        <v>6</v>
      </c>
      <c r="AZ369" s="90"/>
      <c r="BA369" s="90"/>
      <c r="BB369" s="90"/>
      <c r="BC369" s="90"/>
      <c r="BD369" s="90"/>
      <c r="BE369" s="90"/>
      <c r="BF369" s="90"/>
      <c r="BG369" s="90"/>
    </row>
    <row r="370" spans="42:59" x14ac:dyDescent="0.3">
      <c r="AP370" s="90">
        <f t="shared" si="8"/>
        <v>365</v>
      </c>
      <c r="AQ370" s="90" t="s">
        <v>1126</v>
      </c>
      <c r="AR370" s="90" t="s">
        <v>1127</v>
      </c>
      <c r="AS370" s="90" t="s">
        <v>6</v>
      </c>
      <c r="AT370" s="90" t="s">
        <v>58</v>
      </c>
      <c r="AU370" s="90" t="s">
        <v>8</v>
      </c>
      <c r="AV370" s="90"/>
      <c r="AW370" s="90" t="s">
        <v>1123</v>
      </c>
      <c r="AX370" s="90" t="s">
        <v>1125</v>
      </c>
      <c r="AY370" s="90" t="s">
        <v>95</v>
      </c>
      <c r="AZ370" s="90"/>
      <c r="BA370" s="90"/>
      <c r="BB370" s="90"/>
      <c r="BC370" s="90"/>
      <c r="BD370" s="90"/>
      <c r="BE370" s="90"/>
      <c r="BF370" s="90"/>
      <c r="BG370" s="90"/>
    </row>
    <row r="371" spans="42:59" x14ac:dyDescent="0.3">
      <c r="AP371" s="90">
        <f t="shared" si="8"/>
        <v>366</v>
      </c>
      <c r="AQ371" s="90" t="s">
        <v>1128</v>
      </c>
      <c r="AR371" s="90" t="s">
        <v>1129</v>
      </c>
      <c r="AS371" s="90" t="s">
        <v>63</v>
      </c>
      <c r="AT371" s="90" t="s">
        <v>46</v>
      </c>
      <c r="AU371" s="85" t="s">
        <v>32</v>
      </c>
      <c r="AV371" s="90"/>
      <c r="AW371" s="90" t="s">
        <v>1126</v>
      </c>
      <c r="AX371" s="90" t="s">
        <v>1130</v>
      </c>
      <c r="AY371" s="90" t="s">
        <v>6</v>
      </c>
      <c r="AZ371" s="90"/>
      <c r="BA371" s="90"/>
      <c r="BB371" s="90"/>
      <c r="BC371" s="90"/>
      <c r="BD371" s="90"/>
      <c r="BE371" s="90"/>
      <c r="BF371" s="90"/>
      <c r="BG371" s="90"/>
    </row>
    <row r="372" spans="42:59" x14ac:dyDescent="0.3">
      <c r="AP372" s="90">
        <f t="shared" si="8"/>
        <v>367</v>
      </c>
      <c r="AQ372" s="90" t="s">
        <v>1131</v>
      </c>
      <c r="AR372" s="90" t="s">
        <v>1132</v>
      </c>
      <c r="AS372" s="90" t="s">
        <v>263</v>
      </c>
      <c r="AT372" s="90" t="s">
        <v>7</v>
      </c>
      <c r="AU372" s="90" t="s">
        <v>8</v>
      </c>
      <c r="AV372" s="90"/>
      <c r="AW372" s="90" t="s">
        <v>1128</v>
      </c>
      <c r="AX372" s="90" t="s">
        <v>1133</v>
      </c>
      <c r="AY372" s="90" t="s">
        <v>63</v>
      </c>
      <c r="AZ372" s="90"/>
      <c r="BA372" s="90"/>
      <c r="BB372" s="90"/>
      <c r="BC372" s="90"/>
      <c r="BD372" s="90"/>
      <c r="BE372" s="90"/>
      <c r="BF372" s="90"/>
      <c r="BG372" s="90"/>
    </row>
    <row r="373" spans="42:59" x14ac:dyDescent="0.3">
      <c r="AP373" s="90">
        <f t="shared" si="8"/>
        <v>368</v>
      </c>
      <c r="AQ373" s="90" t="s">
        <v>1134</v>
      </c>
      <c r="AR373" s="90" t="s">
        <v>1135</v>
      </c>
      <c r="AS373" s="90" t="s">
        <v>38</v>
      </c>
      <c r="AT373" s="90" t="s">
        <v>58</v>
      </c>
      <c r="AU373" s="85" t="s">
        <v>32</v>
      </c>
      <c r="AV373" s="90"/>
      <c r="AW373" s="90" t="s">
        <v>1131</v>
      </c>
      <c r="AX373" s="90" t="s">
        <v>1136</v>
      </c>
      <c r="AY373" s="90" t="s">
        <v>263</v>
      </c>
      <c r="AZ373" s="90"/>
      <c r="BA373" s="90"/>
      <c r="BB373" s="90"/>
      <c r="BC373" s="90"/>
      <c r="BD373" s="90"/>
      <c r="BE373" s="90"/>
      <c r="BF373" s="90"/>
      <c r="BG373" s="90"/>
    </row>
    <row r="374" spans="42:59" x14ac:dyDescent="0.3">
      <c r="AP374" s="90">
        <f t="shared" si="8"/>
        <v>369</v>
      </c>
      <c r="AQ374" s="90" t="s">
        <v>1137</v>
      </c>
      <c r="AR374" s="90" t="s">
        <v>1138</v>
      </c>
      <c r="AS374" s="90" t="s">
        <v>51</v>
      </c>
      <c r="AT374" s="90" t="s">
        <v>26</v>
      </c>
      <c r="AU374" s="90" t="s">
        <v>20</v>
      </c>
      <c r="AV374" s="90"/>
      <c r="AW374" s="90" t="s">
        <v>1134</v>
      </c>
      <c r="AX374" s="90" t="s">
        <v>1139</v>
      </c>
      <c r="AY374" s="90" t="s">
        <v>38</v>
      </c>
      <c r="AZ374" s="90"/>
      <c r="BA374" s="90"/>
      <c r="BB374" s="90"/>
      <c r="BC374" s="90"/>
      <c r="BD374" s="90"/>
      <c r="BE374" s="90"/>
      <c r="BF374" s="90"/>
      <c r="BG374" s="90"/>
    </row>
    <row r="375" spans="42:59" x14ac:dyDescent="0.3">
      <c r="AP375" s="90">
        <f t="shared" si="8"/>
        <v>370</v>
      </c>
      <c r="AQ375" s="90" t="s">
        <v>1140</v>
      </c>
      <c r="AR375" s="90" t="s">
        <v>1141</v>
      </c>
      <c r="AS375" s="90" t="s">
        <v>38</v>
      </c>
      <c r="AT375" s="90" t="s">
        <v>7</v>
      </c>
      <c r="AU375" s="85" t="s">
        <v>32</v>
      </c>
      <c r="AV375" s="90"/>
      <c r="AW375" s="90" t="s">
        <v>1137</v>
      </c>
      <c r="AX375" s="90" t="s">
        <v>1142</v>
      </c>
      <c r="AY375" s="90" t="s">
        <v>51</v>
      </c>
      <c r="AZ375" s="90"/>
      <c r="BA375" s="90"/>
      <c r="BB375" s="90"/>
      <c r="BC375" s="90"/>
      <c r="BD375" s="90"/>
      <c r="BE375" s="90"/>
      <c r="BF375" s="90"/>
      <c r="BG375" s="90"/>
    </row>
    <row r="376" spans="42:59" x14ac:dyDescent="0.3">
      <c r="AP376" s="90">
        <f t="shared" si="8"/>
        <v>371</v>
      </c>
      <c r="AQ376" s="90" t="s">
        <v>294</v>
      </c>
      <c r="AR376" s="90" t="s">
        <v>1143</v>
      </c>
      <c r="AS376" s="90" t="s">
        <v>126</v>
      </c>
      <c r="AT376" s="90" t="s">
        <v>70</v>
      </c>
      <c r="AU376" s="85" t="s">
        <v>32</v>
      </c>
      <c r="AV376" s="90"/>
      <c r="AW376" s="90" t="s">
        <v>1140</v>
      </c>
      <c r="AX376" s="90" t="s">
        <v>1144</v>
      </c>
      <c r="AY376" s="90" t="s">
        <v>38</v>
      </c>
      <c r="AZ376" s="90"/>
      <c r="BA376" s="90"/>
      <c r="BB376" s="90"/>
      <c r="BC376" s="90"/>
      <c r="BD376" s="90"/>
      <c r="BE376" s="90"/>
      <c r="BF376" s="90"/>
      <c r="BG376" s="90"/>
    </row>
    <row r="377" spans="42:59" x14ac:dyDescent="0.3">
      <c r="AP377" s="90">
        <f t="shared" si="8"/>
        <v>372</v>
      </c>
      <c r="AQ377" s="90" t="s">
        <v>1145</v>
      </c>
      <c r="AR377" s="90" t="s">
        <v>1146</v>
      </c>
      <c r="AS377" s="90" t="s">
        <v>31</v>
      </c>
      <c r="AT377" s="90" t="s">
        <v>26</v>
      </c>
      <c r="AU377" s="85" t="s">
        <v>32</v>
      </c>
      <c r="AV377" s="90"/>
      <c r="AW377" s="90" t="s">
        <v>1145</v>
      </c>
      <c r="AX377" s="90" t="s">
        <v>1147</v>
      </c>
      <c r="AY377" s="90" t="s">
        <v>31</v>
      </c>
      <c r="AZ377" s="90"/>
      <c r="BA377" s="90"/>
      <c r="BB377" s="90"/>
      <c r="BC377" s="90"/>
      <c r="BD377" s="90"/>
      <c r="BE377" s="90"/>
      <c r="BF377" s="90"/>
      <c r="BG377" s="90"/>
    </row>
    <row r="378" spans="42:59" x14ac:dyDescent="0.3">
      <c r="AP378" s="90">
        <f t="shared" si="8"/>
        <v>373</v>
      </c>
      <c r="AQ378" s="90" t="s">
        <v>1148</v>
      </c>
      <c r="AR378" s="90" t="s">
        <v>1149</v>
      </c>
      <c r="AS378" s="90" t="s">
        <v>38</v>
      </c>
      <c r="AT378" s="90" t="s">
        <v>70</v>
      </c>
      <c r="AU378" s="85" t="s">
        <v>32</v>
      </c>
      <c r="AV378" s="90"/>
      <c r="AW378" s="90" t="s">
        <v>1148</v>
      </c>
      <c r="AX378" s="90" t="s">
        <v>1150</v>
      </c>
      <c r="AY378" s="90" t="s">
        <v>38</v>
      </c>
      <c r="AZ378" s="90"/>
      <c r="BA378" s="90"/>
      <c r="BB378" s="90"/>
      <c r="BC378" s="90"/>
      <c r="BD378" s="90"/>
      <c r="BE378" s="90"/>
      <c r="BF378" s="90"/>
      <c r="BG378" s="90"/>
    </row>
    <row r="379" spans="42:59" x14ac:dyDescent="0.3">
      <c r="AP379" s="90">
        <f t="shared" si="8"/>
        <v>374</v>
      </c>
      <c r="AQ379" s="90" t="s">
        <v>1151</v>
      </c>
      <c r="AR379" s="90" t="s">
        <v>1152</v>
      </c>
      <c r="AS379" s="90" t="s">
        <v>105</v>
      </c>
      <c r="AT379" s="90" t="s">
        <v>70</v>
      </c>
      <c r="AU379" s="90" t="s">
        <v>20</v>
      </c>
      <c r="AV379" s="90"/>
      <c r="AW379" s="90" t="s">
        <v>1151</v>
      </c>
      <c r="AX379" s="90" t="s">
        <v>1153</v>
      </c>
      <c r="AY379" s="90" t="s">
        <v>105</v>
      </c>
      <c r="AZ379" s="90"/>
      <c r="BA379" s="90"/>
      <c r="BB379" s="90"/>
      <c r="BC379" s="90"/>
      <c r="BD379" s="90"/>
      <c r="BE379" s="90"/>
      <c r="BF379" s="90"/>
      <c r="BG379" s="90"/>
    </row>
    <row r="380" spans="42:59" x14ac:dyDescent="0.3">
      <c r="AP380" s="90">
        <f t="shared" si="8"/>
        <v>375</v>
      </c>
      <c r="AQ380" s="90" t="s">
        <v>1154</v>
      </c>
      <c r="AR380" s="90" t="s">
        <v>1155</v>
      </c>
      <c r="AS380" s="90" t="s">
        <v>38</v>
      </c>
      <c r="AT380" s="90" t="s">
        <v>7</v>
      </c>
      <c r="AU380" s="85" t="s">
        <v>32</v>
      </c>
      <c r="AV380" s="90"/>
      <c r="AW380" s="90" t="s">
        <v>1154</v>
      </c>
      <c r="AX380" s="90" t="s">
        <v>1156</v>
      </c>
      <c r="AY380" s="90" t="s">
        <v>38</v>
      </c>
      <c r="AZ380" s="90"/>
      <c r="BA380" s="90"/>
      <c r="BB380" s="90"/>
      <c r="BC380" s="90"/>
      <c r="BD380" s="90"/>
      <c r="BE380" s="90"/>
      <c r="BF380" s="90"/>
      <c r="BG380" s="90"/>
    </row>
    <row r="381" spans="42:59" x14ac:dyDescent="0.3">
      <c r="AP381" s="90">
        <f t="shared" si="8"/>
        <v>376</v>
      </c>
      <c r="AQ381" s="90" t="s">
        <v>1157</v>
      </c>
      <c r="AR381" s="90" t="s">
        <v>1158</v>
      </c>
      <c r="AS381" s="90" t="s">
        <v>38</v>
      </c>
      <c r="AT381" s="90" t="s">
        <v>7</v>
      </c>
      <c r="AU381" s="85" t="s">
        <v>32</v>
      </c>
      <c r="AV381" s="90"/>
      <c r="AW381" s="90" t="s">
        <v>1157</v>
      </c>
      <c r="AX381" s="90" t="s">
        <v>1159</v>
      </c>
      <c r="AY381" s="90" t="s">
        <v>38</v>
      </c>
      <c r="AZ381" s="90"/>
      <c r="BA381" s="90"/>
      <c r="BB381" s="90"/>
      <c r="BC381" s="90"/>
      <c r="BD381" s="90"/>
      <c r="BE381" s="90"/>
      <c r="BF381" s="90"/>
      <c r="BG381" s="90"/>
    </row>
    <row r="382" spans="42:59" x14ac:dyDescent="0.3">
      <c r="AP382" s="90">
        <f t="shared" si="8"/>
        <v>377</v>
      </c>
      <c r="AQ382" s="90" t="s">
        <v>1160</v>
      </c>
      <c r="AR382" s="90" t="s">
        <v>1161</v>
      </c>
      <c r="AS382" s="90" t="s">
        <v>183</v>
      </c>
      <c r="AT382" s="90" t="s">
        <v>7</v>
      </c>
      <c r="AU382" s="85" t="s">
        <v>32</v>
      </c>
      <c r="AV382" s="90"/>
      <c r="AW382" s="90" t="s">
        <v>1160</v>
      </c>
      <c r="AX382" s="90" t="s">
        <v>1162</v>
      </c>
      <c r="AY382" s="90" t="s">
        <v>183</v>
      </c>
      <c r="AZ382" s="90"/>
      <c r="BA382" s="90"/>
      <c r="BB382" s="90"/>
      <c r="BC382" s="90"/>
      <c r="BD382" s="90"/>
      <c r="BE382" s="90"/>
      <c r="BF382" s="90"/>
      <c r="BG382" s="90"/>
    </row>
    <row r="383" spans="42:59" x14ac:dyDescent="0.3">
      <c r="AP383" s="90">
        <f t="shared" si="8"/>
        <v>378</v>
      </c>
      <c r="AQ383" s="90" t="s">
        <v>1163</v>
      </c>
      <c r="AR383" s="90" t="s">
        <v>1164</v>
      </c>
      <c r="AS383" s="90" t="s">
        <v>173</v>
      </c>
      <c r="AT383" s="90" t="s">
        <v>70</v>
      </c>
      <c r="AU383" s="85" t="s">
        <v>32</v>
      </c>
      <c r="AV383" s="90"/>
      <c r="AW383" s="90" t="s">
        <v>1163</v>
      </c>
      <c r="AX383" s="90" t="s">
        <v>173</v>
      </c>
      <c r="AY383" s="90" t="s">
        <v>173</v>
      </c>
      <c r="AZ383" s="90"/>
      <c r="BA383" s="90"/>
      <c r="BB383" s="90"/>
      <c r="BC383" s="90"/>
      <c r="BD383" s="90"/>
      <c r="BE383" s="90"/>
      <c r="BF383" s="90"/>
      <c r="BG383" s="90"/>
    </row>
    <row r="384" spans="42:59" x14ac:dyDescent="0.3">
      <c r="AP384" s="90">
        <f t="shared" si="8"/>
        <v>379</v>
      </c>
      <c r="AQ384" s="90" t="s">
        <v>1165</v>
      </c>
      <c r="AR384" s="90" t="s">
        <v>1166</v>
      </c>
      <c r="AS384" s="90" t="s">
        <v>173</v>
      </c>
      <c r="AT384" s="90" t="s">
        <v>70</v>
      </c>
      <c r="AU384" s="85" t="s">
        <v>32</v>
      </c>
      <c r="AV384" s="90"/>
      <c r="AW384" s="90" t="s">
        <v>1165</v>
      </c>
      <c r="AX384" s="90" t="s">
        <v>1167</v>
      </c>
      <c r="AY384" s="90" t="s">
        <v>173</v>
      </c>
      <c r="AZ384" s="90"/>
      <c r="BA384" s="90"/>
      <c r="BB384" s="90"/>
      <c r="BC384" s="90"/>
      <c r="BD384" s="90"/>
      <c r="BE384" s="90"/>
      <c r="BF384" s="90"/>
      <c r="BG384" s="90"/>
    </row>
    <row r="385" spans="42:59" x14ac:dyDescent="0.3">
      <c r="AP385" s="90">
        <f t="shared" si="8"/>
        <v>380</v>
      </c>
      <c r="AQ385" s="90" t="s">
        <v>1168</v>
      </c>
      <c r="AR385" s="90" t="s">
        <v>1169</v>
      </c>
      <c r="AS385" s="90" t="s">
        <v>298</v>
      </c>
      <c r="AT385" s="90" t="s">
        <v>7</v>
      </c>
      <c r="AU385" s="90" t="s">
        <v>20</v>
      </c>
      <c r="AV385" s="90"/>
      <c r="AW385" s="90" t="s">
        <v>1168</v>
      </c>
      <c r="AX385" s="90" t="s">
        <v>1170</v>
      </c>
      <c r="AY385" s="90" t="s">
        <v>298</v>
      </c>
      <c r="AZ385" s="90"/>
      <c r="BA385" s="90"/>
      <c r="BB385" s="90"/>
      <c r="BC385" s="90"/>
      <c r="BD385" s="90"/>
      <c r="BE385" s="90"/>
      <c r="BF385" s="90"/>
      <c r="BG385" s="90"/>
    </row>
    <row r="386" spans="42:59" x14ac:dyDescent="0.3">
      <c r="AP386" s="90">
        <f t="shared" si="8"/>
        <v>381</v>
      </c>
      <c r="AQ386" s="90" t="s">
        <v>1171</v>
      </c>
      <c r="AR386" s="90" t="s">
        <v>1172</v>
      </c>
      <c r="AS386" s="90" t="s">
        <v>122</v>
      </c>
      <c r="AT386" s="90" t="s">
        <v>26</v>
      </c>
      <c r="AU386" s="90" t="s">
        <v>8</v>
      </c>
      <c r="AV386" s="90"/>
      <c r="AW386" s="90" t="s">
        <v>1171</v>
      </c>
      <c r="AX386" s="90" t="s">
        <v>1173</v>
      </c>
      <c r="AY386" s="90" t="s">
        <v>122</v>
      </c>
      <c r="AZ386" s="90"/>
      <c r="BA386" s="90"/>
      <c r="BB386" s="90"/>
      <c r="BC386" s="90"/>
      <c r="BD386" s="90"/>
      <c r="BE386" s="90"/>
      <c r="BF386" s="90"/>
      <c r="BG386" s="90"/>
    </row>
    <row r="387" spans="42:59" x14ac:dyDescent="0.3">
      <c r="AP387" s="90">
        <f t="shared" si="8"/>
        <v>382</v>
      </c>
      <c r="AQ387" s="90" t="s">
        <v>1174</v>
      </c>
      <c r="AR387" s="90" t="s">
        <v>1175</v>
      </c>
      <c r="AS387" s="90" t="s">
        <v>105</v>
      </c>
      <c r="AT387" s="90" t="s">
        <v>46</v>
      </c>
      <c r="AU387" s="90" t="s">
        <v>20</v>
      </c>
      <c r="AV387" s="90"/>
      <c r="AW387" s="90" t="s">
        <v>1174</v>
      </c>
      <c r="AX387" s="90" t="s">
        <v>1176</v>
      </c>
      <c r="AY387" s="90" t="s">
        <v>105</v>
      </c>
      <c r="AZ387" s="90"/>
      <c r="BA387" s="90"/>
      <c r="BB387" s="90"/>
      <c r="BC387" s="90"/>
      <c r="BD387" s="90"/>
      <c r="BE387" s="90"/>
      <c r="BF387" s="90"/>
      <c r="BG387" s="90"/>
    </row>
    <row r="388" spans="42:59" x14ac:dyDescent="0.3">
      <c r="AP388" s="90">
        <f t="shared" si="8"/>
        <v>383</v>
      </c>
      <c r="AQ388" s="90" t="s">
        <v>1177</v>
      </c>
      <c r="AR388" s="90" t="s">
        <v>1178</v>
      </c>
      <c r="AS388" s="90" t="s">
        <v>105</v>
      </c>
      <c r="AT388" s="90" t="s">
        <v>26</v>
      </c>
      <c r="AU388" s="90" t="s">
        <v>20</v>
      </c>
      <c r="AV388" s="90"/>
      <c r="AW388" s="90" t="s">
        <v>1177</v>
      </c>
      <c r="AX388" s="90" t="s">
        <v>1179</v>
      </c>
      <c r="AY388" s="90" t="s">
        <v>105</v>
      </c>
      <c r="AZ388" s="90"/>
      <c r="BA388" s="90"/>
      <c r="BB388" s="90"/>
      <c r="BC388" s="90"/>
      <c r="BD388" s="90"/>
      <c r="BE388" s="90"/>
      <c r="BF388" s="90"/>
      <c r="BG388" s="90"/>
    </row>
    <row r="389" spans="42:59" x14ac:dyDescent="0.3">
      <c r="AP389" s="90">
        <f t="shared" si="8"/>
        <v>384</v>
      </c>
      <c r="AQ389" s="90" t="s">
        <v>1180</v>
      </c>
      <c r="AR389" s="90" t="s">
        <v>1181</v>
      </c>
      <c r="AS389" s="90" t="s">
        <v>404</v>
      </c>
      <c r="AT389" s="90" t="s">
        <v>46</v>
      </c>
      <c r="AU389" s="90" t="s">
        <v>8</v>
      </c>
      <c r="AV389" s="90"/>
      <c r="AW389" s="90" t="s">
        <v>1180</v>
      </c>
      <c r="AX389" s="90" t="s">
        <v>1182</v>
      </c>
      <c r="AY389" s="90" t="s">
        <v>404</v>
      </c>
      <c r="AZ389" s="90"/>
      <c r="BA389" s="90"/>
      <c r="BB389" s="90"/>
      <c r="BC389" s="90"/>
      <c r="BD389" s="90"/>
      <c r="BE389" s="90"/>
      <c r="BF389" s="90"/>
      <c r="BG389" s="90"/>
    </row>
    <row r="390" spans="42:59" x14ac:dyDescent="0.3">
      <c r="AP390" s="90">
        <f t="shared" si="8"/>
        <v>385</v>
      </c>
      <c r="AQ390" s="90" t="s">
        <v>1183</v>
      </c>
      <c r="AR390" s="90" t="s">
        <v>1184</v>
      </c>
      <c r="AS390" s="90" t="s">
        <v>51</v>
      </c>
      <c r="AT390" s="90" t="s">
        <v>7</v>
      </c>
      <c r="AU390" s="90" t="s">
        <v>20</v>
      </c>
      <c r="AV390" s="90"/>
      <c r="AW390" s="90" t="s">
        <v>1183</v>
      </c>
      <c r="AX390" s="90" t="s">
        <v>1185</v>
      </c>
      <c r="AY390" s="90" t="s">
        <v>51</v>
      </c>
      <c r="AZ390" s="90"/>
      <c r="BA390" s="90"/>
      <c r="BB390" s="90"/>
      <c r="BC390" s="90"/>
      <c r="BD390" s="90"/>
      <c r="BE390" s="90"/>
      <c r="BF390" s="90"/>
      <c r="BG390" s="90"/>
    </row>
    <row r="391" spans="42:59" x14ac:dyDescent="0.3">
      <c r="AP391" s="90">
        <f t="shared" si="8"/>
        <v>386</v>
      </c>
      <c r="AQ391" s="90" t="s">
        <v>1186</v>
      </c>
      <c r="AR391" s="90" t="s">
        <v>1187</v>
      </c>
      <c r="AS391" s="90" t="s">
        <v>81</v>
      </c>
      <c r="AT391" s="90" t="s">
        <v>7</v>
      </c>
      <c r="AU391" s="90" t="s">
        <v>20</v>
      </c>
      <c r="AV391" s="90"/>
      <c r="AW391" s="90" t="s">
        <v>1186</v>
      </c>
      <c r="AX391" s="90" t="s">
        <v>1188</v>
      </c>
      <c r="AY391" s="90" t="s">
        <v>81</v>
      </c>
      <c r="AZ391" s="90"/>
      <c r="BA391" s="90"/>
      <c r="BB391" s="90"/>
      <c r="BC391" s="90"/>
      <c r="BD391" s="90"/>
      <c r="BE391" s="90"/>
      <c r="BF391" s="90"/>
      <c r="BG391" s="90"/>
    </row>
    <row r="392" spans="42:59" x14ac:dyDescent="0.3">
      <c r="AP392" s="90">
        <f t="shared" ref="AP392:AP455" si="9">AP391+1</f>
        <v>387</v>
      </c>
      <c r="AQ392" s="90" t="s">
        <v>1189</v>
      </c>
      <c r="AR392" s="90" t="s">
        <v>1190</v>
      </c>
      <c r="AS392" s="90" t="s">
        <v>51</v>
      </c>
      <c r="AT392" s="90" t="s">
        <v>26</v>
      </c>
      <c r="AU392" s="90" t="s">
        <v>20</v>
      </c>
      <c r="AV392" s="90"/>
      <c r="AW392" s="90" t="s">
        <v>1189</v>
      </c>
      <c r="AX392" s="90" t="s">
        <v>1191</v>
      </c>
      <c r="AY392" s="90" t="s">
        <v>51</v>
      </c>
      <c r="AZ392" s="90"/>
      <c r="BA392" s="90"/>
      <c r="BB392" s="90"/>
      <c r="BC392" s="90"/>
      <c r="BD392" s="90"/>
      <c r="BE392" s="90"/>
      <c r="BF392" s="90"/>
      <c r="BG392" s="90"/>
    </row>
    <row r="393" spans="42:59" x14ac:dyDescent="0.3">
      <c r="AP393" s="90">
        <f t="shared" si="9"/>
        <v>388</v>
      </c>
      <c r="AQ393" s="90" t="s">
        <v>1192</v>
      </c>
      <c r="AR393" s="90" t="s">
        <v>1193</v>
      </c>
      <c r="AS393" s="90" t="s">
        <v>183</v>
      </c>
      <c r="AT393" s="90" t="s">
        <v>7</v>
      </c>
      <c r="AU393" s="85" t="s">
        <v>32</v>
      </c>
      <c r="AV393" s="90"/>
      <c r="AW393" s="90" t="s">
        <v>1192</v>
      </c>
      <c r="AX393" s="90" t="s">
        <v>1194</v>
      </c>
      <c r="AY393" s="90" t="s">
        <v>183</v>
      </c>
      <c r="AZ393" s="90"/>
      <c r="BA393" s="90"/>
      <c r="BB393" s="90"/>
      <c r="BC393" s="90"/>
      <c r="BD393" s="90"/>
      <c r="BE393" s="90"/>
      <c r="BF393" s="90"/>
      <c r="BG393" s="90"/>
    </row>
    <row r="394" spans="42:59" x14ac:dyDescent="0.3">
      <c r="AP394" s="90">
        <f t="shared" si="9"/>
        <v>389</v>
      </c>
      <c r="AQ394" s="90" t="s">
        <v>1195</v>
      </c>
      <c r="AR394" s="90" t="s">
        <v>1196</v>
      </c>
      <c r="AS394" s="90" t="s">
        <v>263</v>
      </c>
      <c r="AT394" s="90" t="s">
        <v>70</v>
      </c>
      <c r="AU394" s="90" t="s">
        <v>8</v>
      </c>
      <c r="AV394" s="90"/>
      <c r="AW394" s="90" t="s">
        <v>1195</v>
      </c>
      <c r="AX394" s="90" t="s">
        <v>1197</v>
      </c>
      <c r="AY394" s="90" t="s">
        <v>263</v>
      </c>
      <c r="AZ394" s="90"/>
      <c r="BA394" s="90"/>
      <c r="BB394" s="90"/>
      <c r="BC394" s="90"/>
      <c r="BD394" s="90"/>
      <c r="BE394" s="90"/>
      <c r="BF394" s="90"/>
      <c r="BG394" s="90"/>
    </row>
    <row r="395" spans="42:59" x14ac:dyDescent="0.3">
      <c r="AP395" s="90">
        <f t="shared" si="9"/>
        <v>390</v>
      </c>
      <c r="AQ395" s="90" t="s">
        <v>1198</v>
      </c>
      <c r="AR395" s="90" t="s">
        <v>1199</v>
      </c>
      <c r="AS395" s="90" t="s">
        <v>31</v>
      </c>
      <c r="AT395" s="90" t="s">
        <v>70</v>
      </c>
      <c r="AU395" s="85" t="s">
        <v>32</v>
      </c>
      <c r="AV395" s="90"/>
      <c r="AW395" s="90" t="s">
        <v>1198</v>
      </c>
      <c r="AX395" s="90" t="s">
        <v>1200</v>
      </c>
      <c r="AY395" s="90" t="s">
        <v>31</v>
      </c>
      <c r="AZ395" s="90"/>
      <c r="BA395" s="90"/>
      <c r="BB395" s="90"/>
      <c r="BC395" s="90"/>
      <c r="BD395" s="90"/>
      <c r="BE395" s="90"/>
      <c r="BF395" s="90"/>
      <c r="BG395" s="90"/>
    </row>
    <row r="396" spans="42:59" x14ac:dyDescent="0.3">
      <c r="AP396" s="90">
        <f t="shared" si="9"/>
        <v>391</v>
      </c>
      <c r="AQ396" s="90" t="s">
        <v>1201</v>
      </c>
      <c r="AR396" s="90" t="s">
        <v>1202</v>
      </c>
      <c r="AS396" s="90" t="s">
        <v>51</v>
      </c>
      <c r="AT396" s="90" t="s">
        <v>26</v>
      </c>
      <c r="AU396" s="90" t="s">
        <v>20</v>
      </c>
      <c r="AV396" s="90"/>
      <c r="AW396" s="90" t="s">
        <v>1201</v>
      </c>
      <c r="AX396" s="90" t="s">
        <v>1203</v>
      </c>
      <c r="AY396" s="90" t="s">
        <v>51</v>
      </c>
      <c r="AZ396" s="90"/>
      <c r="BA396" s="90"/>
      <c r="BB396" s="90"/>
      <c r="BC396" s="90"/>
      <c r="BD396" s="90"/>
      <c r="BE396" s="90"/>
      <c r="BF396" s="90"/>
      <c r="BG396" s="90"/>
    </row>
    <row r="397" spans="42:59" x14ac:dyDescent="0.3">
      <c r="AP397" s="90">
        <f t="shared" si="9"/>
        <v>392</v>
      </c>
      <c r="AQ397" s="90" t="s">
        <v>1204</v>
      </c>
      <c r="AR397" s="90" t="s">
        <v>1205</v>
      </c>
      <c r="AS397" s="90" t="s">
        <v>95</v>
      </c>
      <c r="AT397" s="90" t="s">
        <v>7</v>
      </c>
      <c r="AU397" s="90" t="s">
        <v>20</v>
      </c>
      <c r="AV397" s="90"/>
      <c r="AW397" s="90" t="s">
        <v>1204</v>
      </c>
      <c r="AX397" s="90" t="s">
        <v>1206</v>
      </c>
      <c r="AY397" s="90" t="s">
        <v>95</v>
      </c>
      <c r="AZ397" s="90"/>
      <c r="BA397" s="90"/>
      <c r="BB397" s="90"/>
      <c r="BC397" s="90"/>
      <c r="BD397" s="90"/>
      <c r="BE397" s="90"/>
      <c r="BF397" s="90"/>
      <c r="BG397" s="90"/>
    </row>
    <row r="398" spans="42:59" x14ac:dyDescent="0.3">
      <c r="AP398" s="90">
        <f t="shared" si="9"/>
        <v>393</v>
      </c>
      <c r="AQ398" s="90" t="s">
        <v>1207</v>
      </c>
      <c r="AR398" s="90" t="s">
        <v>1208</v>
      </c>
      <c r="AS398" s="90" t="s">
        <v>81</v>
      </c>
      <c r="AT398" s="90" t="s">
        <v>70</v>
      </c>
      <c r="AU398" s="90" t="s">
        <v>20</v>
      </c>
      <c r="AV398" s="90"/>
      <c r="AW398" s="90" t="s">
        <v>1207</v>
      </c>
      <c r="AX398" s="90" t="s">
        <v>1209</v>
      </c>
      <c r="AY398" s="90" t="s">
        <v>81</v>
      </c>
      <c r="AZ398" s="90"/>
      <c r="BA398" s="90"/>
      <c r="BB398" s="90"/>
      <c r="BC398" s="90"/>
      <c r="BD398" s="90"/>
      <c r="BE398" s="90"/>
      <c r="BF398" s="90"/>
      <c r="BG398" s="90"/>
    </row>
    <row r="399" spans="42:59" x14ac:dyDescent="0.3">
      <c r="AP399" s="90">
        <f t="shared" si="9"/>
        <v>394</v>
      </c>
      <c r="AQ399" s="90" t="s">
        <v>1210</v>
      </c>
      <c r="AR399" s="90" t="s">
        <v>1211</v>
      </c>
      <c r="AS399" s="90" t="s">
        <v>263</v>
      </c>
      <c r="AT399" s="90" t="s">
        <v>58</v>
      </c>
      <c r="AU399" s="90" t="s">
        <v>8</v>
      </c>
      <c r="AV399" s="90"/>
      <c r="AW399" s="90" t="s">
        <v>1210</v>
      </c>
      <c r="AX399" s="90" t="s">
        <v>1212</v>
      </c>
      <c r="AY399" s="90" t="s">
        <v>263</v>
      </c>
      <c r="AZ399" s="90"/>
      <c r="BA399" s="90"/>
      <c r="BB399" s="90"/>
      <c r="BC399" s="90"/>
      <c r="BD399" s="90"/>
      <c r="BE399" s="90"/>
      <c r="BF399" s="90"/>
      <c r="BG399" s="90"/>
    </row>
    <row r="400" spans="42:59" x14ac:dyDescent="0.3">
      <c r="AP400" s="90">
        <f t="shared" si="9"/>
        <v>395</v>
      </c>
      <c r="AQ400" s="90" t="s">
        <v>1213</v>
      </c>
      <c r="AR400" s="90" t="s">
        <v>1214</v>
      </c>
      <c r="AS400" s="90" t="s">
        <v>298</v>
      </c>
      <c r="AT400" s="90" t="s">
        <v>7</v>
      </c>
      <c r="AU400" s="90" t="s">
        <v>20</v>
      </c>
      <c r="AV400" s="90"/>
      <c r="AW400" s="90" t="s">
        <v>1213</v>
      </c>
      <c r="AX400" s="90" t="s">
        <v>1215</v>
      </c>
      <c r="AY400" s="90" t="s">
        <v>298</v>
      </c>
      <c r="AZ400" s="90"/>
      <c r="BA400" s="90"/>
      <c r="BB400" s="90"/>
      <c r="BC400" s="90"/>
      <c r="BD400" s="90"/>
      <c r="BE400" s="90"/>
      <c r="BF400" s="90"/>
      <c r="BG400" s="90"/>
    </row>
    <row r="401" spans="42:59" x14ac:dyDescent="0.3">
      <c r="AP401" s="90">
        <f t="shared" si="9"/>
        <v>396</v>
      </c>
      <c r="AQ401" s="90" t="s">
        <v>1216</v>
      </c>
      <c r="AR401" s="90" t="s">
        <v>1217</v>
      </c>
      <c r="AS401" s="90" t="s">
        <v>51</v>
      </c>
      <c r="AT401" s="90" t="s">
        <v>26</v>
      </c>
      <c r="AU401" s="90" t="s">
        <v>20</v>
      </c>
      <c r="AV401" s="90"/>
      <c r="AW401" s="90" t="s">
        <v>1216</v>
      </c>
      <c r="AX401" s="90" t="s">
        <v>1218</v>
      </c>
      <c r="AY401" s="90" t="s">
        <v>51</v>
      </c>
      <c r="AZ401" s="90"/>
      <c r="BA401" s="90"/>
      <c r="BB401" s="90"/>
      <c r="BC401" s="90"/>
      <c r="BD401" s="90"/>
      <c r="BE401" s="90"/>
      <c r="BF401" s="90"/>
      <c r="BG401" s="90"/>
    </row>
    <row r="402" spans="42:59" x14ac:dyDescent="0.3">
      <c r="AP402" s="90">
        <f t="shared" si="9"/>
        <v>397</v>
      </c>
      <c r="AQ402" s="90" t="s">
        <v>1219</v>
      </c>
      <c r="AR402" s="90" t="s">
        <v>1220</v>
      </c>
      <c r="AS402" s="90" t="s">
        <v>142</v>
      </c>
      <c r="AT402" s="90" t="s">
        <v>70</v>
      </c>
      <c r="AU402" s="85" t="s">
        <v>32</v>
      </c>
      <c r="AV402" s="90"/>
      <c r="AW402" s="90" t="s">
        <v>1219</v>
      </c>
      <c r="AX402" s="90" t="s">
        <v>1221</v>
      </c>
      <c r="AY402" s="90" t="s">
        <v>142</v>
      </c>
      <c r="AZ402" s="90"/>
      <c r="BA402" s="90"/>
      <c r="BB402" s="90"/>
      <c r="BC402" s="90"/>
      <c r="BD402" s="90"/>
      <c r="BE402" s="90"/>
      <c r="BF402" s="90"/>
      <c r="BG402" s="90"/>
    </row>
    <row r="403" spans="42:59" x14ac:dyDescent="0.3">
      <c r="AP403" s="90">
        <f t="shared" si="9"/>
        <v>398</v>
      </c>
      <c r="AQ403" s="90" t="s">
        <v>1222</v>
      </c>
      <c r="AR403" s="90" t="s">
        <v>1223</v>
      </c>
      <c r="AS403" s="90" t="s">
        <v>263</v>
      </c>
      <c r="AT403" s="90" t="s">
        <v>70</v>
      </c>
      <c r="AU403" s="90" t="s">
        <v>8</v>
      </c>
      <c r="AV403" s="90"/>
      <c r="AW403" s="90" t="s">
        <v>1222</v>
      </c>
      <c r="AX403" s="90" t="s">
        <v>1224</v>
      </c>
      <c r="AY403" s="90" t="s">
        <v>263</v>
      </c>
      <c r="AZ403" s="90"/>
      <c r="BA403" s="90"/>
      <c r="BB403" s="90"/>
      <c r="BC403" s="90"/>
      <c r="BD403" s="90"/>
      <c r="BE403" s="90"/>
      <c r="BF403" s="90"/>
      <c r="BG403" s="90"/>
    </row>
    <row r="404" spans="42:59" x14ac:dyDescent="0.3">
      <c r="AP404" s="90">
        <f t="shared" si="9"/>
        <v>399</v>
      </c>
      <c r="AQ404" s="90" t="s">
        <v>1225</v>
      </c>
      <c r="AR404" s="90" t="s">
        <v>1226</v>
      </c>
      <c r="AS404" s="90" t="s">
        <v>19</v>
      </c>
      <c r="AT404" s="90" t="s">
        <v>7</v>
      </c>
      <c r="AU404" s="90" t="s">
        <v>20</v>
      </c>
      <c r="AV404" s="90"/>
      <c r="AW404" s="90" t="s">
        <v>1225</v>
      </c>
      <c r="AX404" s="90" t="s">
        <v>1227</v>
      </c>
      <c r="AY404" s="90" t="s">
        <v>19</v>
      </c>
      <c r="AZ404" s="90"/>
      <c r="BA404" s="90"/>
      <c r="BB404" s="90"/>
      <c r="BC404" s="90"/>
      <c r="BD404" s="90"/>
      <c r="BE404" s="90"/>
      <c r="BF404" s="90"/>
      <c r="BG404" s="90"/>
    </row>
    <row r="405" spans="42:59" x14ac:dyDescent="0.3">
      <c r="AP405" s="90">
        <f t="shared" si="9"/>
        <v>400</v>
      </c>
      <c r="AQ405" s="90" t="s">
        <v>1228</v>
      </c>
      <c r="AR405" s="90" t="s">
        <v>1229</v>
      </c>
      <c r="AS405" s="90" t="s">
        <v>95</v>
      </c>
      <c r="AT405" s="90" t="s">
        <v>26</v>
      </c>
      <c r="AU405" s="90" t="s">
        <v>20</v>
      </c>
      <c r="AV405" s="90"/>
      <c r="AW405" s="90" t="s">
        <v>1228</v>
      </c>
      <c r="AX405" s="90" t="s">
        <v>1230</v>
      </c>
      <c r="AY405" s="90" t="s">
        <v>95</v>
      </c>
      <c r="AZ405" s="90"/>
      <c r="BA405" s="90"/>
      <c r="BB405" s="90"/>
      <c r="BC405" s="90"/>
      <c r="BD405" s="90"/>
      <c r="BE405" s="90"/>
      <c r="BF405" s="90"/>
      <c r="BG405" s="90"/>
    </row>
    <row r="406" spans="42:59" x14ac:dyDescent="0.3">
      <c r="AP406" s="90">
        <f t="shared" si="9"/>
        <v>401</v>
      </c>
      <c r="AQ406" s="90" t="s">
        <v>1231</v>
      </c>
      <c r="AR406" s="90" t="s">
        <v>1232</v>
      </c>
      <c r="AS406" s="90" t="s">
        <v>31</v>
      </c>
      <c r="AT406" s="90" t="s">
        <v>26</v>
      </c>
      <c r="AU406" s="85" t="s">
        <v>32</v>
      </c>
      <c r="AV406" s="90"/>
      <c r="AW406" s="90" t="s">
        <v>1231</v>
      </c>
      <c r="AX406" s="90" t="s">
        <v>1233</v>
      </c>
      <c r="AY406" s="90" t="s">
        <v>31</v>
      </c>
      <c r="AZ406" s="90"/>
      <c r="BA406" s="90"/>
      <c r="BB406" s="90"/>
      <c r="BC406" s="90"/>
      <c r="BD406" s="90"/>
      <c r="BE406" s="90"/>
      <c r="BF406" s="90"/>
      <c r="BG406" s="90"/>
    </row>
    <row r="407" spans="42:59" x14ac:dyDescent="0.3">
      <c r="AP407" s="90">
        <f t="shared" si="9"/>
        <v>402</v>
      </c>
      <c r="AQ407" s="90" t="s">
        <v>1234</v>
      </c>
      <c r="AR407" s="90" t="s">
        <v>1235</v>
      </c>
      <c r="AS407" s="90" t="s">
        <v>95</v>
      </c>
      <c r="AT407" s="90" t="s">
        <v>7</v>
      </c>
      <c r="AU407" s="90" t="s">
        <v>20</v>
      </c>
      <c r="AV407" s="90"/>
      <c r="AW407" s="90" t="s">
        <v>1234</v>
      </c>
      <c r="AX407" s="90" t="s">
        <v>1236</v>
      </c>
      <c r="AY407" s="90" t="s">
        <v>95</v>
      </c>
      <c r="AZ407" s="90"/>
      <c r="BA407" s="90"/>
      <c r="BB407" s="90"/>
      <c r="BC407" s="90"/>
      <c r="BD407" s="90"/>
      <c r="BE407" s="90"/>
      <c r="BF407" s="90"/>
      <c r="BG407" s="90"/>
    </row>
    <row r="408" spans="42:59" x14ac:dyDescent="0.3">
      <c r="AP408" s="90">
        <f t="shared" si="9"/>
        <v>403</v>
      </c>
      <c r="AQ408" s="90" t="s">
        <v>1237</v>
      </c>
      <c r="AR408" s="90" t="s">
        <v>1238</v>
      </c>
      <c r="AS408" s="90" t="s">
        <v>95</v>
      </c>
      <c r="AT408" s="90" t="s">
        <v>7</v>
      </c>
      <c r="AU408" s="90" t="s">
        <v>20</v>
      </c>
      <c r="AV408" s="90"/>
      <c r="AW408" s="90" t="s">
        <v>1237</v>
      </c>
      <c r="AX408" s="90" t="s">
        <v>1239</v>
      </c>
      <c r="AY408" s="90" t="s">
        <v>95</v>
      </c>
      <c r="AZ408" s="90"/>
      <c r="BA408" s="90"/>
      <c r="BB408" s="90"/>
      <c r="BC408" s="90"/>
      <c r="BD408" s="90"/>
      <c r="BE408" s="90"/>
      <c r="BF408" s="90"/>
      <c r="BG408" s="90"/>
    </row>
    <row r="409" spans="42:59" x14ac:dyDescent="0.3">
      <c r="AP409" s="90">
        <f t="shared" si="9"/>
        <v>404</v>
      </c>
      <c r="AQ409" s="90" t="s">
        <v>1240</v>
      </c>
      <c r="AR409" s="90" t="s">
        <v>1241</v>
      </c>
      <c r="AS409" s="90" t="s">
        <v>173</v>
      </c>
      <c r="AT409" s="90" t="s">
        <v>7</v>
      </c>
      <c r="AU409" s="85" t="s">
        <v>32</v>
      </c>
      <c r="AV409" s="90"/>
      <c r="AW409" s="90" t="s">
        <v>1240</v>
      </c>
      <c r="AX409" s="90" t="s">
        <v>1242</v>
      </c>
      <c r="AY409" s="90" t="s">
        <v>173</v>
      </c>
      <c r="AZ409" s="90"/>
      <c r="BA409" s="90"/>
      <c r="BB409" s="90"/>
      <c r="BC409" s="90"/>
      <c r="BD409" s="90"/>
      <c r="BE409" s="90"/>
      <c r="BF409" s="90"/>
      <c r="BG409" s="90"/>
    </row>
    <row r="410" spans="42:59" x14ac:dyDescent="0.3">
      <c r="AP410" s="90">
        <f t="shared" si="9"/>
        <v>405</v>
      </c>
      <c r="AQ410" s="90" t="s">
        <v>1243</v>
      </c>
      <c r="AR410" s="90" t="s">
        <v>1244</v>
      </c>
      <c r="AS410" s="90" t="s">
        <v>19</v>
      </c>
      <c r="AT410" s="90" t="s">
        <v>26</v>
      </c>
      <c r="AU410" s="90" t="s">
        <v>20</v>
      </c>
      <c r="AV410" s="90"/>
      <c r="AW410" s="90" t="s">
        <v>1243</v>
      </c>
      <c r="AX410" s="90" t="s">
        <v>1245</v>
      </c>
      <c r="AY410" s="90" t="s">
        <v>19</v>
      </c>
      <c r="AZ410" s="90"/>
      <c r="BA410" s="90"/>
      <c r="BB410" s="90"/>
      <c r="BC410" s="90"/>
      <c r="BD410" s="90"/>
      <c r="BE410" s="90"/>
      <c r="BF410" s="90"/>
      <c r="BG410" s="90"/>
    </row>
    <row r="411" spans="42:59" x14ac:dyDescent="0.3">
      <c r="AP411" s="90">
        <f t="shared" si="9"/>
        <v>406</v>
      </c>
      <c r="AQ411" s="90" t="s">
        <v>1246</v>
      </c>
      <c r="AR411" s="90" t="s">
        <v>1247</v>
      </c>
      <c r="AS411" s="90" t="s">
        <v>404</v>
      </c>
      <c r="AT411" s="90" t="s">
        <v>7</v>
      </c>
      <c r="AU411" s="90" t="s">
        <v>8</v>
      </c>
      <c r="AV411" s="90"/>
      <c r="AW411" s="90" t="s">
        <v>1246</v>
      </c>
      <c r="AX411" s="90" t="s">
        <v>1248</v>
      </c>
      <c r="AY411" s="90" t="s">
        <v>404</v>
      </c>
      <c r="AZ411" s="90"/>
      <c r="BA411" s="90"/>
      <c r="BB411" s="90"/>
      <c r="BC411" s="90"/>
      <c r="BD411" s="90"/>
      <c r="BE411" s="90"/>
      <c r="BF411" s="90"/>
      <c r="BG411" s="90"/>
    </row>
    <row r="412" spans="42:59" x14ac:dyDescent="0.3">
      <c r="AP412" s="90">
        <f t="shared" si="9"/>
        <v>407</v>
      </c>
      <c r="AQ412" s="90" t="s">
        <v>1249</v>
      </c>
      <c r="AR412" s="90" t="s">
        <v>1250</v>
      </c>
      <c r="AS412" s="90" t="s">
        <v>173</v>
      </c>
      <c r="AT412" s="90" t="s">
        <v>70</v>
      </c>
      <c r="AU412" s="85" t="s">
        <v>32</v>
      </c>
      <c r="AV412" s="90"/>
      <c r="AW412" s="90" t="s">
        <v>1249</v>
      </c>
      <c r="AX412" s="90" t="s">
        <v>1251</v>
      </c>
      <c r="AY412" s="90" t="s">
        <v>173</v>
      </c>
      <c r="AZ412" s="90"/>
      <c r="BA412" s="90"/>
      <c r="BB412" s="90"/>
      <c r="BC412" s="90"/>
      <c r="BD412" s="90"/>
      <c r="BE412" s="90"/>
      <c r="BF412" s="90"/>
      <c r="BG412" s="90"/>
    </row>
    <row r="413" spans="42:59" x14ac:dyDescent="0.3">
      <c r="AP413" s="90">
        <f t="shared" si="9"/>
        <v>408</v>
      </c>
      <c r="AQ413" s="90" t="s">
        <v>1252</v>
      </c>
      <c r="AR413" s="90" t="s">
        <v>1253</v>
      </c>
      <c r="AS413" s="90" t="s">
        <v>51</v>
      </c>
      <c r="AT413" s="90" t="s">
        <v>26</v>
      </c>
      <c r="AU413" s="90" t="s">
        <v>20</v>
      </c>
      <c r="AV413" s="90"/>
      <c r="AW413" s="90" t="s">
        <v>1252</v>
      </c>
      <c r="AX413" s="90" t="s">
        <v>1254</v>
      </c>
      <c r="AY413" s="90" t="s">
        <v>51</v>
      </c>
      <c r="AZ413" s="90"/>
      <c r="BA413" s="90"/>
      <c r="BB413" s="90"/>
      <c r="BC413" s="90"/>
      <c r="BD413" s="90"/>
      <c r="BE413" s="90"/>
      <c r="BF413" s="90"/>
      <c r="BG413" s="90"/>
    </row>
    <row r="414" spans="42:59" x14ac:dyDescent="0.3">
      <c r="AP414" s="90">
        <f t="shared" si="9"/>
        <v>409</v>
      </c>
      <c r="AQ414" s="90" t="s">
        <v>1255</v>
      </c>
      <c r="AR414" s="90" t="s">
        <v>1256</v>
      </c>
      <c r="AS414" s="90" t="s">
        <v>142</v>
      </c>
      <c r="AT414" s="90" t="s">
        <v>70</v>
      </c>
      <c r="AU414" s="85" t="s">
        <v>32</v>
      </c>
      <c r="AV414" s="90"/>
      <c r="AW414" s="90" t="s">
        <v>1255</v>
      </c>
      <c r="AX414" s="90" t="s">
        <v>1257</v>
      </c>
      <c r="AY414" s="90" t="s">
        <v>142</v>
      </c>
      <c r="AZ414" s="90"/>
      <c r="BA414" s="90"/>
      <c r="BB414" s="90"/>
      <c r="BC414" s="90"/>
      <c r="BD414" s="90"/>
      <c r="BE414" s="90"/>
      <c r="BF414" s="90"/>
      <c r="BG414" s="90"/>
    </row>
    <row r="415" spans="42:59" x14ac:dyDescent="0.3">
      <c r="AP415" s="90">
        <f t="shared" si="9"/>
        <v>410</v>
      </c>
      <c r="AQ415" s="90" t="s">
        <v>1258</v>
      </c>
      <c r="AR415" s="90" t="s">
        <v>1259</v>
      </c>
      <c r="AS415" s="90" t="s">
        <v>38</v>
      </c>
      <c r="AT415" s="90" t="s">
        <v>7</v>
      </c>
      <c r="AU415" s="85" t="s">
        <v>32</v>
      </c>
      <c r="AV415" s="90"/>
      <c r="AW415" s="90" t="s">
        <v>1258</v>
      </c>
      <c r="AX415" s="90" t="s">
        <v>1260</v>
      </c>
      <c r="AY415" s="90" t="s">
        <v>38</v>
      </c>
      <c r="AZ415" s="90"/>
      <c r="BA415" s="90"/>
      <c r="BB415" s="90"/>
      <c r="BC415" s="90"/>
      <c r="BD415" s="90"/>
      <c r="BE415" s="90"/>
      <c r="BF415" s="90"/>
      <c r="BG415" s="90"/>
    </row>
    <row r="416" spans="42:59" x14ac:dyDescent="0.3">
      <c r="AP416" s="90">
        <f t="shared" si="9"/>
        <v>411</v>
      </c>
      <c r="AQ416" s="90" t="s">
        <v>1261</v>
      </c>
      <c r="AR416" s="90" t="s">
        <v>1262</v>
      </c>
      <c r="AS416" s="90" t="s">
        <v>183</v>
      </c>
      <c r="AT416" s="90" t="s">
        <v>58</v>
      </c>
      <c r="AU416" s="85" t="s">
        <v>32</v>
      </c>
      <c r="AV416" s="90"/>
      <c r="AW416" s="90" t="s">
        <v>1261</v>
      </c>
      <c r="AX416" s="90" t="s">
        <v>1263</v>
      </c>
      <c r="AY416" s="90" t="s">
        <v>183</v>
      </c>
      <c r="AZ416" s="90"/>
      <c r="BA416" s="90"/>
      <c r="BB416" s="90"/>
      <c r="BC416" s="90"/>
      <c r="BD416" s="90"/>
      <c r="BE416" s="90"/>
      <c r="BF416" s="90"/>
      <c r="BG416" s="90"/>
    </row>
    <row r="417" spans="42:59" x14ac:dyDescent="0.3">
      <c r="AP417" s="90">
        <f t="shared" si="9"/>
        <v>412</v>
      </c>
      <c r="AQ417" s="90" t="s">
        <v>1264</v>
      </c>
      <c r="AR417" s="90" t="s">
        <v>1265</v>
      </c>
      <c r="AS417" s="90" t="s">
        <v>122</v>
      </c>
      <c r="AT417" s="90" t="s">
        <v>7</v>
      </c>
      <c r="AU417" s="90" t="s">
        <v>8</v>
      </c>
      <c r="AV417" s="90"/>
      <c r="AW417" s="90" t="s">
        <v>1264</v>
      </c>
      <c r="AX417" s="90" t="s">
        <v>1266</v>
      </c>
      <c r="AY417" s="90" t="s">
        <v>122</v>
      </c>
      <c r="AZ417" s="90"/>
      <c r="BA417" s="90"/>
      <c r="BB417" s="90"/>
      <c r="BC417" s="90"/>
      <c r="BD417" s="90"/>
      <c r="BE417" s="90"/>
      <c r="BF417" s="90"/>
      <c r="BG417" s="90"/>
    </row>
    <row r="418" spans="42:59" x14ac:dyDescent="0.3">
      <c r="AP418" s="90">
        <f t="shared" si="9"/>
        <v>413</v>
      </c>
      <c r="AQ418" s="90" t="s">
        <v>1267</v>
      </c>
      <c r="AR418" s="90" t="s">
        <v>1268</v>
      </c>
      <c r="AS418" s="90" t="s">
        <v>25</v>
      </c>
      <c r="AT418" s="90" t="s">
        <v>58</v>
      </c>
      <c r="AU418" s="90" t="s">
        <v>8</v>
      </c>
      <c r="AV418" s="90"/>
      <c r="AW418" s="90" t="s">
        <v>1267</v>
      </c>
      <c r="AX418" s="90" t="s">
        <v>1269</v>
      </c>
      <c r="AY418" s="90" t="s">
        <v>25</v>
      </c>
      <c r="AZ418" s="90"/>
      <c r="BA418" s="90"/>
      <c r="BB418" s="90"/>
      <c r="BC418" s="90"/>
      <c r="BD418" s="90"/>
      <c r="BE418" s="90"/>
      <c r="BF418" s="90"/>
      <c r="BG418" s="90"/>
    </row>
    <row r="419" spans="42:59" x14ac:dyDescent="0.3">
      <c r="AP419" s="90">
        <f t="shared" si="9"/>
        <v>414</v>
      </c>
      <c r="AQ419" s="90" t="s">
        <v>1270</v>
      </c>
      <c r="AR419" s="90" t="s">
        <v>1271</v>
      </c>
      <c r="AS419" s="90" t="s">
        <v>25</v>
      </c>
      <c r="AT419" s="90" t="s">
        <v>26</v>
      </c>
      <c r="AU419" s="90" t="s">
        <v>8</v>
      </c>
      <c r="AV419" s="90"/>
      <c r="AW419" s="90" t="s">
        <v>1270</v>
      </c>
      <c r="AX419" s="90" t="s">
        <v>1272</v>
      </c>
      <c r="AY419" s="90" t="s">
        <v>25</v>
      </c>
      <c r="AZ419" s="90"/>
      <c r="BA419" s="90"/>
      <c r="BB419" s="90"/>
      <c r="BC419" s="90"/>
      <c r="BD419" s="90"/>
      <c r="BE419" s="90"/>
      <c r="BF419" s="90"/>
      <c r="BG419" s="90"/>
    </row>
    <row r="420" spans="42:59" x14ac:dyDescent="0.3">
      <c r="AP420" s="90">
        <f t="shared" si="9"/>
        <v>415</v>
      </c>
      <c r="AQ420" s="90" t="s">
        <v>1273</v>
      </c>
      <c r="AR420" s="90" t="s">
        <v>1274</v>
      </c>
      <c r="AS420" s="90" t="s">
        <v>6</v>
      </c>
      <c r="AT420" s="90" t="s">
        <v>70</v>
      </c>
      <c r="AU420" s="90" t="s">
        <v>8</v>
      </c>
      <c r="AV420" s="90"/>
      <c r="AW420" s="90" t="s">
        <v>1273</v>
      </c>
      <c r="AX420" s="90" t="s">
        <v>1275</v>
      </c>
      <c r="AY420" s="90" t="s">
        <v>6</v>
      </c>
      <c r="AZ420" s="90"/>
      <c r="BA420" s="90"/>
      <c r="BB420" s="90"/>
      <c r="BC420" s="90"/>
      <c r="BD420" s="90"/>
      <c r="BE420" s="90"/>
      <c r="BF420" s="90"/>
      <c r="BG420" s="90"/>
    </row>
    <row r="421" spans="42:59" x14ac:dyDescent="0.3">
      <c r="AP421" s="90">
        <f t="shared" si="9"/>
        <v>416</v>
      </c>
      <c r="AQ421" s="90" t="s">
        <v>1276</v>
      </c>
      <c r="AR421" s="90" t="s">
        <v>1277</v>
      </c>
      <c r="AS421" s="90" t="s">
        <v>38</v>
      </c>
      <c r="AT421" s="90" t="s">
        <v>70</v>
      </c>
      <c r="AU421" s="85" t="s">
        <v>32</v>
      </c>
      <c r="AV421" s="90"/>
      <c r="AW421" s="90" t="s">
        <v>1276</v>
      </c>
      <c r="AX421" s="90" t="s">
        <v>1278</v>
      </c>
      <c r="AY421" s="90" t="s">
        <v>38</v>
      </c>
      <c r="AZ421" s="90"/>
      <c r="BA421" s="90"/>
      <c r="BB421" s="90"/>
      <c r="BC421" s="90"/>
      <c r="BD421" s="90"/>
      <c r="BE421" s="90"/>
      <c r="BF421" s="90"/>
      <c r="BG421" s="90"/>
    </row>
    <row r="422" spans="42:59" x14ac:dyDescent="0.3">
      <c r="AP422" s="90">
        <f t="shared" si="9"/>
        <v>417</v>
      </c>
      <c r="AQ422" s="90" t="s">
        <v>1279</v>
      </c>
      <c r="AR422" s="90" t="s">
        <v>1280</v>
      </c>
      <c r="AS422" s="90" t="s">
        <v>38</v>
      </c>
      <c r="AT422" s="90" t="s">
        <v>70</v>
      </c>
      <c r="AU422" s="85" t="s">
        <v>32</v>
      </c>
      <c r="AV422" s="90"/>
      <c r="AW422" s="90" t="s">
        <v>1279</v>
      </c>
      <c r="AX422" s="90" t="s">
        <v>1281</v>
      </c>
      <c r="AY422" s="90" t="s">
        <v>38</v>
      </c>
      <c r="AZ422" s="90"/>
      <c r="BA422" s="90"/>
      <c r="BB422" s="90"/>
      <c r="BC422" s="90"/>
      <c r="BD422" s="90"/>
      <c r="BE422" s="90"/>
      <c r="BF422" s="90"/>
      <c r="BG422" s="90"/>
    </row>
    <row r="423" spans="42:59" x14ac:dyDescent="0.3">
      <c r="AP423" s="90">
        <f t="shared" si="9"/>
        <v>418</v>
      </c>
      <c r="AQ423" s="90" t="s">
        <v>1282</v>
      </c>
      <c r="AR423" s="90" t="s">
        <v>1283</v>
      </c>
      <c r="AS423" s="90" t="s">
        <v>38</v>
      </c>
      <c r="AT423" s="90" t="s">
        <v>7</v>
      </c>
      <c r="AU423" s="85" t="s">
        <v>32</v>
      </c>
      <c r="AV423" s="90"/>
      <c r="AW423" s="90" t="s">
        <v>1282</v>
      </c>
      <c r="AX423" s="90" t="s">
        <v>1284</v>
      </c>
      <c r="AY423" s="90" t="s">
        <v>38</v>
      </c>
      <c r="AZ423" s="90"/>
      <c r="BA423" s="90"/>
      <c r="BB423" s="90"/>
      <c r="BC423" s="90"/>
      <c r="BD423" s="90"/>
      <c r="BE423" s="90"/>
      <c r="BF423" s="90"/>
      <c r="BG423" s="90"/>
    </row>
    <row r="424" spans="42:59" x14ac:dyDescent="0.3">
      <c r="AP424" s="90">
        <f t="shared" si="9"/>
        <v>419</v>
      </c>
      <c r="AQ424" s="90" t="s">
        <v>1285</v>
      </c>
      <c r="AR424" s="90" t="s">
        <v>1286</v>
      </c>
      <c r="AS424" s="90" t="s">
        <v>173</v>
      </c>
      <c r="AT424" s="90" t="s">
        <v>26</v>
      </c>
      <c r="AU424" s="85" t="s">
        <v>32</v>
      </c>
      <c r="AV424" s="90"/>
      <c r="AW424" s="90" t="s">
        <v>1285</v>
      </c>
      <c r="AX424" s="90" t="s">
        <v>1287</v>
      </c>
      <c r="AY424" s="90" t="s">
        <v>173</v>
      </c>
      <c r="AZ424" s="90"/>
      <c r="BA424" s="90"/>
      <c r="BB424" s="90"/>
      <c r="BC424" s="90"/>
      <c r="BD424" s="90"/>
      <c r="BE424" s="90"/>
      <c r="BF424" s="90"/>
      <c r="BG424" s="90"/>
    </row>
    <row r="425" spans="42:59" x14ac:dyDescent="0.3">
      <c r="AP425" s="90">
        <f t="shared" si="9"/>
        <v>420</v>
      </c>
      <c r="AQ425" s="90" t="s">
        <v>1288</v>
      </c>
      <c r="AR425" s="90" t="s">
        <v>1289</v>
      </c>
      <c r="AS425" s="90" t="s">
        <v>38</v>
      </c>
      <c r="AT425" s="90" t="s">
        <v>7</v>
      </c>
      <c r="AU425" s="85" t="s">
        <v>32</v>
      </c>
      <c r="AV425" s="90"/>
      <c r="AW425" s="90" t="s">
        <v>1288</v>
      </c>
      <c r="AX425" s="90" t="s">
        <v>1290</v>
      </c>
      <c r="AY425" s="90" t="s">
        <v>38</v>
      </c>
      <c r="AZ425" s="90"/>
      <c r="BA425" s="90"/>
      <c r="BB425" s="90"/>
      <c r="BC425" s="90"/>
      <c r="BD425" s="90"/>
      <c r="BE425" s="90"/>
      <c r="BF425" s="90"/>
      <c r="BG425" s="90"/>
    </row>
    <row r="426" spans="42:59" x14ac:dyDescent="0.3">
      <c r="AP426" s="90">
        <f t="shared" si="9"/>
        <v>421</v>
      </c>
      <c r="AQ426" s="90" t="s">
        <v>1291</v>
      </c>
      <c r="AR426" s="90" t="s">
        <v>1292</v>
      </c>
      <c r="AS426" s="90" t="s">
        <v>38</v>
      </c>
      <c r="AT426" s="90" t="s">
        <v>7</v>
      </c>
      <c r="AU426" s="85" t="s">
        <v>32</v>
      </c>
      <c r="AV426" s="90"/>
      <c r="AW426" s="90" t="s">
        <v>1291</v>
      </c>
      <c r="AX426" s="90" t="s">
        <v>1293</v>
      </c>
      <c r="AY426" s="90" t="s">
        <v>38</v>
      </c>
      <c r="AZ426" s="90"/>
      <c r="BA426" s="90"/>
      <c r="BB426" s="90"/>
      <c r="BC426" s="90"/>
      <c r="BD426" s="90"/>
      <c r="BE426" s="90"/>
      <c r="BF426" s="90"/>
      <c r="BG426" s="90"/>
    </row>
    <row r="427" spans="42:59" x14ac:dyDescent="0.3">
      <c r="AP427" s="90">
        <f t="shared" si="9"/>
        <v>422</v>
      </c>
      <c r="AQ427" s="90" t="s">
        <v>1294</v>
      </c>
      <c r="AR427" s="90" t="s">
        <v>1295</v>
      </c>
      <c r="AS427" s="90" t="s">
        <v>183</v>
      </c>
      <c r="AT427" s="90" t="s">
        <v>70</v>
      </c>
      <c r="AU427" s="85" t="s">
        <v>32</v>
      </c>
      <c r="AV427" s="90"/>
      <c r="AW427" s="90" t="s">
        <v>1294</v>
      </c>
      <c r="AX427" s="90" t="s">
        <v>1296</v>
      </c>
      <c r="AY427" s="90" t="s">
        <v>183</v>
      </c>
      <c r="AZ427" s="90"/>
      <c r="BA427" s="90"/>
      <c r="BB427" s="90"/>
      <c r="BC427" s="90"/>
      <c r="BD427" s="90"/>
      <c r="BE427" s="90"/>
      <c r="BF427" s="90"/>
      <c r="BG427" s="90"/>
    </row>
    <row r="428" spans="42:59" x14ac:dyDescent="0.3">
      <c r="AP428" s="90">
        <f t="shared" si="9"/>
        <v>423</v>
      </c>
      <c r="AQ428" s="90" t="s">
        <v>1297</v>
      </c>
      <c r="AR428" s="90" t="s">
        <v>1298</v>
      </c>
      <c r="AS428" s="90" t="s">
        <v>105</v>
      </c>
      <c r="AT428" s="90" t="s">
        <v>7</v>
      </c>
      <c r="AU428" s="90" t="s">
        <v>20</v>
      </c>
      <c r="AV428" s="90"/>
      <c r="AW428" s="90" t="s">
        <v>1297</v>
      </c>
      <c r="AX428" s="90" t="s">
        <v>1299</v>
      </c>
      <c r="AY428" s="90" t="s">
        <v>105</v>
      </c>
      <c r="AZ428" s="90"/>
      <c r="BA428" s="90"/>
      <c r="BB428" s="90"/>
      <c r="BC428" s="90"/>
      <c r="BD428" s="90"/>
      <c r="BE428" s="90"/>
      <c r="BF428" s="90"/>
      <c r="BG428" s="90"/>
    </row>
    <row r="429" spans="42:59" x14ac:dyDescent="0.3">
      <c r="AP429" s="90">
        <f t="shared" si="9"/>
        <v>424</v>
      </c>
      <c r="AQ429" s="90" t="s">
        <v>1300</v>
      </c>
      <c r="AR429" s="90" t="s">
        <v>1301</v>
      </c>
      <c r="AS429" s="90" t="s">
        <v>105</v>
      </c>
      <c r="AT429" s="90" t="s">
        <v>7</v>
      </c>
      <c r="AU429" s="90" t="s">
        <v>20</v>
      </c>
      <c r="AV429" s="90"/>
      <c r="AW429" s="90" t="s">
        <v>1300</v>
      </c>
      <c r="AX429" s="90" t="s">
        <v>1302</v>
      </c>
      <c r="AY429" s="90" t="s">
        <v>105</v>
      </c>
      <c r="AZ429" s="90"/>
      <c r="BA429" s="90"/>
      <c r="BB429" s="90"/>
      <c r="BC429" s="90"/>
      <c r="BD429" s="90"/>
      <c r="BE429" s="90"/>
      <c r="BF429" s="90"/>
      <c r="BG429" s="90"/>
    </row>
    <row r="430" spans="42:59" x14ac:dyDescent="0.3">
      <c r="AP430" s="90">
        <f t="shared" si="9"/>
        <v>425</v>
      </c>
      <c r="AQ430" s="90" t="s">
        <v>1303</v>
      </c>
      <c r="AR430" s="90" t="s">
        <v>1304</v>
      </c>
      <c r="AS430" s="90" t="s">
        <v>404</v>
      </c>
      <c r="AT430" s="90" t="s">
        <v>58</v>
      </c>
      <c r="AU430" s="90" t="s">
        <v>8</v>
      </c>
      <c r="AV430" s="90"/>
      <c r="AW430" s="90" t="s">
        <v>1303</v>
      </c>
      <c r="AX430" s="90" t="s">
        <v>1305</v>
      </c>
      <c r="AY430" s="90" t="s">
        <v>404</v>
      </c>
      <c r="AZ430" s="90"/>
      <c r="BA430" s="90"/>
      <c r="BB430" s="90"/>
      <c r="BC430" s="90"/>
      <c r="BD430" s="90"/>
      <c r="BE430" s="90"/>
      <c r="BF430" s="90"/>
      <c r="BG430" s="90"/>
    </row>
    <row r="431" spans="42:59" x14ac:dyDescent="0.3">
      <c r="AP431" s="90">
        <f t="shared" si="9"/>
        <v>426</v>
      </c>
      <c r="AQ431" s="90" t="s">
        <v>1306</v>
      </c>
      <c r="AR431" s="90" t="s">
        <v>1307</v>
      </c>
      <c r="AS431" s="90" t="s">
        <v>38</v>
      </c>
      <c r="AT431" s="90" t="s">
        <v>7</v>
      </c>
      <c r="AU431" s="85" t="s">
        <v>32</v>
      </c>
      <c r="AV431" s="90"/>
      <c r="AW431" s="90" t="s">
        <v>1306</v>
      </c>
      <c r="AX431" s="90" t="s">
        <v>1308</v>
      </c>
      <c r="AY431" s="90" t="s">
        <v>38</v>
      </c>
      <c r="AZ431" s="90"/>
      <c r="BA431" s="90"/>
      <c r="BB431" s="90"/>
      <c r="BC431" s="90"/>
      <c r="BD431" s="90"/>
      <c r="BE431" s="90"/>
      <c r="BF431" s="90"/>
      <c r="BG431" s="90"/>
    </row>
    <row r="432" spans="42:59" x14ac:dyDescent="0.3">
      <c r="AP432" s="90">
        <f t="shared" si="9"/>
        <v>427</v>
      </c>
      <c r="AQ432" s="90" t="s">
        <v>1309</v>
      </c>
      <c r="AR432" s="90" t="s">
        <v>1310</v>
      </c>
      <c r="AS432" s="90" t="s">
        <v>183</v>
      </c>
      <c r="AT432" s="90" t="s">
        <v>7</v>
      </c>
      <c r="AU432" s="85" t="s">
        <v>32</v>
      </c>
      <c r="AV432" s="90"/>
      <c r="AW432" s="90" t="s">
        <v>1309</v>
      </c>
      <c r="AX432" s="90" t="s">
        <v>1311</v>
      </c>
      <c r="AY432" s="90" t="s">
        <v>183</v>
      </c>
      <c r="AZ432" s="90"/>
      <c r="BA432" s="90"/>
      <c r="BB432" s="90"/>
      <c r="BC432" s="90"/>
      <c r="BD432" s="90"/>
      <c r="BE432" s="90"/>
      <c r="BF432" s="90"/>
      <c r="BG432" s="90"/>
    </row>
    <row r="433" spans="42:59" x14ac:dyDescent="0.3">
      <c r="AP433" s="90">
        <f t="shared" si="9"/>
        <v>428</v>
      </c>
      <c r="AQ433" s="90" t="s">
        <v>1312</v>
      </c>
      <c r="AR433" s="90" t="s">
        <v>1313</v>
      </c>
      <c r="AS433" s="90" t="s">
        <v>183</v>
      </c>
      <c r="AT433" s="90" t="s">
        <v>26</v>
      </c>
      <c r="AU433" s="85" t="s">
        <v>32</v>
      </c>
      <c r="AV433" s="90"/>
      <c r="AW433" s="90" t="s">
        <v>1312</v>
      </c>
      <c r="AX433" s="90" t="s">
        <v>1314</v>
      </c>
      <c r="AY433" s="90" t="s">
        <v>183</v>
      </c>
      <c r="AZ433" s="90"/>
      <c r="BA433" s="90"/>
      <c r="BB433" s="90"/>
      <c r="BC433" s="90"/>
      <c r="BD433" s="90"/>
      <c r="BE433" s="90"/>
      <c r="BF433" s="90"/>
      <c r="BG433" s="90"/>
    </row>
    <row r="434" spans="42:59" x14ac:dyDescent="0.3">
      <c r="AP434" s="90">
        <f t="shared" si="9"/>
        <v>429</v>
      </c>
      <c r="AQ434" s="90" t="s">
        <v>1315</v>
      </c>
      <c r="AR434" s="90" t="s">
        <v>1316</v>
      </c>
      <c r="AS434" s="90" t="s">
        <v>38</v>
      </c>
      <c r="AT434" s="90" t="s">
        <v>7</v>
      </c>
      <c r="AU434" s="85" t="s">
        <v>32</v>
      </c>
      <c r="AV434" s="90"/>
      <c r="AW434" s="90" t="s">
        <v>1315</v>
      </c>
      <c r="AX434" s="90" t="s">
        <v>1317</v>
      </c>
      <c r="AY434" s="90" t="s">
        <v>38</v>
      </c>
      <c r="AZ434" s="90"/>
      <c r="BA434" s="90"/>
      <c r="BB434" s="90"/>
      <c r="BC434" s="90"/>
      <c r="BD434" s="90"/>
      <c r="BE434" s="90"/>
      <c r="BF434" s="90"/>
      <c r="BG434" s="90"/>
    </row>
    <row r="435" spans="42:59" x14ac:dyDescent="0.3">
      <c r="AP435" s="90">
        <f t="shared" si="9"/>
        <v>430</v>
      </c>
      <c r="AQ435" s="90" t="s">
        <v>1318</v>
      </c>
      <c r="AR435" s="90" t="s">
        <v>1319</v>
      </c>
      <c r="AS435" s="90" t="s">
        <v>122</v>
      </c>
      <c r="AT435" s="90" t="s">
        <v>7</v>
      </c>
      <c r="AU435" s="90" t="s">
        <v>8</v>
      </c>
      <c r="AV435" s="90"/>
      <c r="AW435" s="90" t="s">
        <v>1318</v>
      </c>
      <c r="AX435" s="90" t="s">
        <v>1320</v>
      </c>
      <c r="AY435" s="90" t="s">
        <v>122</v>
      </c>
      <c r="AZ435" s="90"/>
      <c r="BA435" s="90"/>
      <c r="BB435" s="90"/>
      <c r="BC435" s="90"/>
      <c r="BD435" s="90"/>
      <c r="BE435" s="90"/>
      <c r="BF435" s="90"/>
      <c r="BG435" s="90"/>
    </row>
    <row r="436" spans="42:59" x14ac:dyDescent="0.3">
      <c r="AP436" s="90">
        <f t="shared" si="9"/>
        <v>431</v>
      </c>
      <c r="AQ436" s="90" t="s">
        <v>1321</v>
      </c>
      <c r="AR436" s="90" t="s">
        <v>1322</v>
      </c>
      <c r="AS436" s="90" t="s">
        <v>6</v>
      </c>
      <c r="AT436" s="90" t="s">
        <v>26</v>
      </c>
      <c r="AU436" s="90" t="s">
        <v>8</v>
      </c>
      <c r="AV436" s="90"/>
      <c r="AW436" s="90" t="s">
        <v>1321</v>
      </c>
      <c r="AX436" s="90" t="s">
        <v>1323</v>
      </c>
      <c r="AY436" s="90" t="s">
        <v>6</v>
      </c>
      <c r="AZ436" s="90"/>
      <c r="BA436" s="90"/>
      <c r="BB436" s="90"/>
      <c r="BC436" s="90"/>
      <c r="BD436" s="90"/>
      <c r="BE436" s="90"/>
      <c r="BF436" s="90"/>
      <c r="BG436" s="90"/>
    </row>
    <row r="437" spans="42:59" x14ac:dyDescent="0.3">
      <c r="AP437" s="90">
        <f t="shared" si="9"/>
        <v>432</v>
      </c>
      <c r="AQ437" s="90" t="s">
        <v>1324</v>
      </c>
      <c r="AR437" s="90" t="s">
        <v>1325</v>
      </c>
      <c r="AS437" s="90" t="s">
        <v>126</v>
      </c>
      <c r="AT437" s="90" t="s">
        <v>70</v>
      </c>
      <c r="AU437" s="85" t="s">
        <v>32</v>
      </c>
      <c r="AV437" s="90"/>
      <c r="AW437" s="90" t="s">
        <v>1324</v>
      </c>
      <c r="AX437" s="90" t="s">
        <v>1326</v>
      </c>
      <c r="AY437" s="90" t="s">
        <v>126</v>
      </c>
      <c r="AZ437" s="90"/>
      <c r="BA437" s="90"/>
      <c r="BB437" s="90"/>
      <c r="BC437" s="90"/>
      <c r="BD437" s="90"/>
      <c r="BE437" s="90"/>
      <c r="BF437" s="90"/>
      <c r="BG437" s="90"/>
    </row>
    <row r="438" spans="42:59" x14ac:dyDescent="0.3">
      <c r="AP438" s="90">
        <f t="shared" si="9"/>
        <v>433</v>
      </c>
      <c r="AQ438" s="90" t="s">
        <v>1327</v>
      </c>
      <c r="AR438" s="90" t="s">
        <v>1328</v>
      </c>
      <c r="AS438" s="90" t="s">
        <v>142</v>
      </c>
      <c r="AT438" s="90" t="s">
        <v>70</v>
      </c>
      <c r="AU438" s="85" t="s">
        <v>32</v>
      </c>
      <c r="AV438" s="90"/>
      <c r="AW438" s="90" t="s">
        <v>1327</v>
      </c>
      <c r="AX438" s="90" t="s">
        <v>1329</v>
      </c>
      <c r="AY438" s="90" t="s">
        <v>142</v>
      </c>
      <c r="AZ438" s="90"/>
      <c r="BA438" s="90"/>
      <c r="BB438" s="90"/>
      <c r="BC438" s="90"/>
      <c r="BD438" s="90"/>
      <c r="BE438" s="90"/>
      <c r="BF438" s="90"/>
      <c r="BG438" s="90"/>
    </row>
    <row r="439" spans="42:59" x14ac:dyDescent="0.3">
      <c r="AP439" s="90">
        <f t="shared" si="9"/>
        <v>434</v>
      </c>
      <c r="AQ439" s="90" t="s">
        <v>1330</v>
      </c>
      <c r="AR439" s="90" t="s">
        <v>1331</v>
      </c>
      <c r="AS439" s="90" t="s">
        <v>142</v>
      </c>
      <c r="AT439" s="90" t="s">
        <v>7</v>
      </c>
      <c r="AU439" s="85" t="s">
        <v>32</v>
      </c>
      <c r="AV439" s="90"/>
      <c r="AW439" s="90" t="s">
        <v>1330</v>
      </c>
      <c r="AX439" s="90" t="s">
        <v>1332</v>
      </c>
      <c r="AY439" s="90" t="s">
        <v>142</v>
      </c>
      <c r="AZ439" s="90"/>
      <c r="BA439" s="90"/>
      <c r="BB439" s="90"/>
      <c r="BC439" s="90"/>
      <c r="BD439" s="90"/>
      <c r="BE439" s="90"/>
      <c r="BF439" s="90"/>
      <c r="BG439" s="90"/>
    </row>
    <row r="440" spans="42:59" x14ac:dyDescent="0.3">
      <c r="AP440" s="90">
        <f t="shared" si="9"/>
        <v>435</v>
      </c>
      <c r="AQ440" s="90" t="s">
        <v>1333</v>
      </c>
      <c r="AR440" s="90" t="s">
        <v>1334</v>
      </c>
      <c r="AS440" s="90" t="s">
        <v>183</v>
      </c>
      <c r="AT440" s="90" t="s">
        <v>58</v>
      </c>
      <c r="AU440" s="85" t="s">
        <v>32</v>
      </c>
      <c r="AV440" s="90"/>
      <c r="AW440" s="90" t="s">
        <v>1333</v>
      </c>
      <c r="AX440" s="90" t="s">
        <v>1335</v>
      </c>
      <c r="AY440" s="90" t="s">
        <v>183</v>
      </c>
      <c r="AZ440" s="90"/>
      <c r="BA440" s="90"/>
      <c r="BB440" s="90"/>
      <c r="BC440" s="90"/>
      <c r="BD440" s="90"/>
      <c r="BE440" s="90"/>
      <c r="BF440" s="90"/>
      <c r="BG440" s="90"/>
    </row>
    <row r="441" spans="42:59" x14ac:dyDescent="0.3">
      <c r="AP441" s="90">
        <f t="shared" si="9"/>
        <v>436</v>
      </c>
      <c r="AQ441" s="90" t="s">
        <v>1336</v>
      </c>
      <c r="AR441" s="90" t="s">
        <v>1337</v>
      </c>
      <c r="AS441" s="90" t="s">
        <v>6</v>
      </c>
      <c r="AT441" s="90" t="s">
        <v>7</v>
      </c>
      <c r="AU441" s="90" t="s">
        <v>8</v>
      </c>
      <c r="AV441" s="90"/>
      <c r="AW441" s="90" t="s">
        <v>1336</v>
      </c>
      <c r="AX441" s="90" t="s">
        <v>1338</v>
      </c>
      <c r="AY441" s="90" t="s">
        <v>6</v>
      </c>
      <c r="AZ441" s="90"/>
      <c r="BA441" s="90"/>
      <c r="BB441" s="90"/>
      <c r="BC441" s="90"/>
      <c r="BD441" s="90"/>
      <c r="BE441" s="90"/>
      <c r="BF441" s="90"/>
      <c r="BG441" s="90"/>
    </row>
    <row r="442" spans="42:59" x14ac:dyDescent="0.3">
      <c r="AP442" s="90">
        <f t="shared" si="9"/>
        <v>437</v>
      </c>
      <c r="AQ442" s="90" t="s">
        <v>1339</v>
      </c>
      <c r="AR442" s="90" t="s">
        <v>1340</v>
      </c>
      <c r="AS442" s="90" t="s">
        <v>81</v>
      </c>
      <c r="AT442" s="90" t="s">
        <v>7</v>
      </c>
      <c r="AU442" s="90" t="s">
        <v>20</v>
      </c>
      <c r="AV442" s="90"/>
      <c r="AW442" s="90" t="s">
        <v>1339</v>
      </c>
      <c r="AX442" s="90" t="s">
        <v>1341</v>
      </c>
      <c r="AY442" s="90" t="s">
        <v>81</v>
      </c>
      <c r="AZ442" s="90"/>
      <c r="BA442" s="90"/>
      <c r="BB442" s="90"/>
      <c r="BC442" s="90"/>
      <c r="BD442" s="90"/>
      <c r="BE442" s="90"/>
      <c r="BF442" s="90"/>
      <c r="BG442" s="90"/>
    </row>
    <row r="443" spans="42:59" x14ac:dyDescent="0.3">
      <c r="AP443" s="90">
        <f t="shared" si="9"/>
        <v>438</v>
      </c>
      <c r="AQ443" s="90" t="s">
        <v>1342</v>
      </c>
      <c r="AR443" s="90" t="s">
        <v>1343</v>
      </c>
      <c r="AS443" s="90" t="s">
        <v>38</v>
      </c>
      <c r="AT443" s="90" t="s">
        <v>7</v>
      </c>
      <c r="AU443" s="85" t="s">
        <v>32</v>
      </c>
      <c r="AV443" s="90"/>
      <c r="AW443" s="90" t="s">
        <v>1342</v>
      </c>
      <c r="AX443" s="90" t="s">
        <v>1344</v>
      </c>
      <c r="AY443" s="90" t="s">
        <v>38</v>
      </c>
      <c r="AZ443" s="90"/>
      <c r="BA443" s="90"/>
      <c r="BB443" s="90"/>
      <c r="BC443" s="90"/>
      <c r="BD443" s="90"/>
      <c r="BE443" s="90"/>
      <c r="BF443" s="90"/>
      <c r="BG443" s="90"/>
    </row>
    <row r="444" spans="42:59" x14ac:dyDescent="0.3">
      <c r="AP444" s="90">
        <f t="shared" si="9"/>
        <v>439</v>
      </c>
      <c r="AQ444" s="90" t="s">
        <v>1345</v>
      </c>
      <c r="AR444" s="90" t="s">
        <v>1346</v>
      </c>
      <c r="AS444" s="90" t="s">
        <v>38</v>
      </c>
      <c r="AT444" s="90" t="s">
        <v>7</v>
      </c>
      <c r="AU444" s="85" t="s">
        <v>32</v>
      </c>
      <c r="AV444" s="90"/>
      <c r="AW444" s="90" t="s">
        <v>1345</v>
      </c>
      <c r="AX444" s="90" t="s">
        <v>1347</v>
      </c>
      <c r="AY444" s="90" t="s">
        <v>38</v>
      </c>
      <c r="AZ444" s="90"/>
      <c r="BA444" s="90"/>
      <c r="BB444" s="90"/>
      <c r="BC444" s="90"/>
      <c r="BD444" s="90"/>
      <c r="BE444" s="90"/>
      <c r="BF444" s="90"/>
      <c r="BG444" s="90"/>
    </row>
    <row r="445" spans="42:59" x14ac:dyDescent="0.3">
      <c r="AP445" s="90">
        <f t="shared" si="9"/>
        <v>440</v>
      </c>
      <c r="AQ445" s="90" t="s">
        <v>1348</v>
      </c>
      <c r="AR445" s="90" t="s">
        <v>1349</v>
      </c>
      <c r="AS445" s="90" t="s">
        <v>38</v>
      </c>
      <c r="AT445" s="90" t="s">
        <v>58</v>
      </c>
      <c r="AU445" s="85" t="s">
        <v>32</v>
      </c>
      <c r="AV445" s="90"/>
      <c r="AW445" s="90" t="s">
        <v>1348</v>
      </c>
      <c r="AX445" s="90" t="s">
        <v>1350</v>
      </c>
      <c r="AY445" s="90" t="s">
        <v>38</v>
      </c>
      <c r="AZ445" s="90"/>
      <c r="BA445" s="90"/>
      <c r="BB445" s="90"/>
      <c r="BC445" s="90"/>
      <c r="BD445" s="90"/>
      <c r="BE445" s="90"/>
      <c r="BF445" s="90"/>
      <c r="BG445" s="90"/>
    </row>
    <row r="446" spans="42:59" x14ac:dyDescent="0.3">
      <c r="AP446" s="90">
        <f t="shared" si="9"/>
        <v>441</v>
      </c>
      <c r="AQ446" s="90" t="s">
        <v>1351</v>
      </c>
      <c r="AR446" s="90" t="s">
        <v>1352</v>
      </c>
      <c r="AS446" s="90" t="s">
        <v>51</v>
      </c>
      <c r="AT446" s="90" t="s">
        <v>46</v>
      </c>
      <c r="AU446" s="90" t="s">
        <v>20</v>
      </c>
      <c r="AV446" s="90"/>
      <c r="AW446" s="90" t="s">
        <v>1351</v>
      </c>
      <c r="AX446" s="90" t="s">
        <v>51</v>
      </c>
      <c r="AY446" s="90" t="s">
        <v>51</v>
      </c>
      <c r="AZ446" s="90"/>
      <c r="BA446" s="90"/>
      <c r="BB446" s="90"/>
      <c r="BC446" s="90"/>
      <c r="BD446" s="90"/>
      <c r="BE446" s="90"/>
      <c r="BF446" s="90"/>
      <c r="BG446" s="90"/>
    </row>
    <row r="447" spans="42:59" x14ac:dyDescent="0.3">
      <c r="AP447" s="90">
        <f t="shared" si="9"/>
        <v>442</v>
      </c>
      <c r="AQ447" s="90" t="s">
        <v>1353</v>
      </c>
      <c r="AR447" s="90" t="s">
        <v>1354</v>
      </c>
      <c r="AS447" s="90" t="s">
        <v>63</v>
      </c>
      <c r="AT447" s="90" t="s">
        <v>26</v>
      </c>
      <c r="AU447" s="85" t="s">
        <v>32</v>
      </c>
      <c r="AV447" s="90"/>
      <c r="AW447" s="90" t="s">
        <v>1353</v>
      </c>
      <c r="AX447" s="90" t="s">
        <v>1355</v>
      </c>
      <c r="AY447" s="90" t="s">
        <v>63</v>
      </c>
      <c r="AZ447" s="90"/>
      <c r="BA447" s="90"/>
      <c r="BB447" s="90"/>
      <c r="BC447" s="90"/>
      <c r="BD447" s="90"/>
      <c r="BE447" s="90"/>
      <c r="BF447" s="90"/>
      <c r="BG447" s="90"/>
    </row>
    <row r="448" spans="42:59" x14ac:dyDescent="0.3">
      <c r="AP448" s="90">
        <f t="shared" si="9"/>
        <v>443</v>
      </c>
      <c r="AQ448" s="90" t="s">
        <v>1356</v>
      </c>
      <c r="AR448" s="90" t="s">
        <v>1357</v>
      </c>
      <c r="AS448" s="90" t="s">
        <v>263</v>
      </c>
      <c r="AT448" s="90" t="s">
        <v>7</v>
      </c>
      <c r="AU448" s="90" t="s">
        <v>8</v>
      </c>
      <c r="AV448" s="90"/>
      <c r="AW448" s="90" t="s">
        <v>1356</v>
      </c>
      <c r="AX448" s="90" t="s">
        <v>1358</v>
      </c>
      <c r="AY448" s="90" t="s">
        <v>263</v>
      </c>
      <c r="AZ448" s="90"/>
      <c r="BA448" s="90"/>
      <c r="BB448" s="90"/>
      <c r="BC448" s="90"/>
      <c r="BD448" s="90"/>
      <c r="BE448" s="90"/>
      <c r="BF448" s="90"/>
      <c r="BG448" s="90"/>
    </row>
    <row r="449" spans="42:59" x14ac:dyDescent="0.3">
      <c r="AP449" s="90">
        <f t="shared" si="9"/>
        <v>444</v>
      </c>
      <c r="AQ449" s="90" t="s">
        <v>1359</v>
      </c>
      <c r="AR449" s="90" t="s">
        <v>1360</v>
      </c>
      <c r="AS449" s="90" t="s">
        <v>142</v>
      </c>
      <c r="AT449" s="90" t="s">
        <v>7</v>
      </c>
      <c r="AU449" s="85" t="s">
        <v>32</v>
      </c>
      <c r="AV449" s="90"/>
      <c r="AW449" s="90" t="s">
        <v>1359</v>
      </c>
      <c r="AX449" s="90" t="s">
        <v>1361</v>
      </c>
      <c r="AY449" s="90" t="s">
        <v>142</v>
      </c>
      <c r="AZ449" s="90"/>
      <c r="BA449" s="90"/>
      <c r="BB449" s="90"/>
      <c r="BC449" s="90"/>
      <c r="BD449" s="90"/>
      <c r="BE449" s="90"/>
      <c r="BF449" s="90"/>
      <c r="BG449" s="90"/>
    </row>
    <row r="450" spans="42:59" x14ac:dyDescent="0.3">
      <c r="AP450" s="90">
        <f t="shared" si="9"/>
        <v>445</v>
      </c>
      <c r="AQ450" s="90" t="s">
        <v>1362</v>
      </c>
      <c r="AR450" s="90" t="s">
        <v>1363</v>
      </c>
      <c r="AS450" s="90" t="s">
        <v>6</v>
      </c>
      <c r="AT450" s="90" t="s">
        <v>70</v>
      </c>
      <c r="AU450" s="90" t="s">
        <v>8</v>
      </c>
      <c r="AV450" s="90"/>
      <c r="AW450" s="90" t="s">
        <v>1362</v>
      </c>
      <c r="AX450" s="90" t="s">
        <v>1364</v>
      </c>
      <c r="AY450" s="90" t="s">
        <v>6</v>
      </c>
      <c r="AZ450" s="90"/>
      <c r="BA450" s="90"/>
      <c r="BB450" s="90"/>
      <c r="BC450" s="90"/>
      <c r="BD450" s="90"/>
      <c r="BE450" s="90"/>
      <c r="BF450" s="90"/>
      <c r="BG450" s="90"/>
    </row>
    <row r="451" spans="42:59" x14ac:dyDescent="0.3">
      <c r="AP451" s="90">
        <f t="shared" si="9"/>
        <v>446</v>
      </c>
      <c r="AQ451" s="90" t="s">
        <v>1365</v>
      </c>
      <c r="AR451" s="90" t="s">
        <v>1366</v>
      </c>
      <c r="AS451" s="90" t="s">
        <v>6</v>
      </c>
      <c r="AT451" s="90" t="s">
        <v>7</v>
      </c>
      <c r="AU451" s="90" t="s">
        <v>8</v>
      </c>
      <c r="AV451" s="90"/>
      <c r="AW451" s="90" t="s">
        <v>1365</v>
      </c>
      <c r="AX451" s="90" t="s">
        <v>1367</v>
      </c>
      <c r="AY451" s="90" t="s">
        <v>6</v>
      </c>
      <c r="AZ451" s="90"/>
      <c r="BA451" s="90"/>
      <c r="BB451" s="90"/>
      <c r="BC451" s="90"/>
      <c r="BD451" s="90"/>
      <c r="BE451" s="90"/>
      <c r="BF451" s="90"/>
      <c r="BG451" s="90"/>
    </row>
    <row r="452" spans="42:59" x14ac:dyDescent="0.3">
      <c r="AP452" s="90">
        <f t="shared" si="9"/>
        <v>447</v>
      </c>
      <c r="AQ452" s="90" t="s">
        <v>1368</v>
      </c>
      <c r="AR452" s="90" t="s">
        <v>1369</v>
      </c>
      <c r="AS452" s="90" t="s">
        <v>88</v>
      </c>
      <c r="AT452" s="90" t="s">
        <v>46</v>
      </c>
      <c r="AU452" s="90" t="s">
        <v>20</v>
      </c>
      <c r="AV452" s="90"/>
      <c r="AW452" s="90" t="s">
        <v>1368</v>
      </c>
      <c r="AX452" s="90" t="s">
        <v>1370</v>
      </c>
      <c r="AY452" s="90" t="s">
        <v>88</v>
      </c>
      <c r="AZ452" s="90"/>
      <c r="BA452" s="90"/>
      <c r="BB452" s="90"/>
      <c r="BC452" s="90"/>
      <c r="BD452" s="90"/>
      <c r="BE452" s="90"/>
      <c r="BF452" s="90"/>
      <c r="BG452" s="90"/>
    </row>
    <row r="453" spans="42:59" x14ac:dyDescent="0.3">
      <c r="AP453" s="90">
        <f t="shared" si="9"/>
        <v>448</v>
      </c>
      <c r="AQ453" s="90" t="s">
        <v>1371</v>
      </c>
      <c r="AR453" s="90" t="s">
        <v>1372</v>
      </c>
      <c r="AS453" s="90" t="s">
        <v>95</v>
      </c>
      <c r="AT453" s="90" t="s">
        <v>70</v>
      </c>
      <c r="AU453" s="90" t="s">
        <v>20</v>
      </c>
      <c r="AV453" s="90"/>
      <c r="AW453" s="90" t="s">
        <v>1371</v>
      </c>
      <c r="AX453" s="90" t="s">
        <v>1373</v>
      </c>
      <c r="AY453" s="90" t="s">
        <v>95</v>
      </c>
      <c r="AZ453" s="90"/>
      <c r="BA453" s="90"/>
      <c r="BB453" s="90"/>
      <c r="BC453" s="90"/>
      <c r="BD453" s="90"/>
      <c r="BE453" s="90"/>
      <c r="BF453" s="90"/>
      <c r="BG453" s="90"/>
    </row>
    <row r="454" spans="42:59" x14ac:dyDescent="0.3">
      <c r="AP454" s="90">
        <f t="shared" si="9"/>
        <v>449</v>
      </c>
      <c r="AQ454" s="90" t="s">
        <v>1374</v>
      </c>
      <c r="AR454" s="90" t="s">
        <v>1375</v>
      </c>
      <c r="AS454" s="90" t="s">
        <v>95</v>
      </c>
      <c r="AT454" s="90" t="s">
        <v>7</v>
      </c>
      <c r="AU454" s="90" t="s">
        <v>20</v>
      </c>
      <c r="AV454" s="90"/>
      <c r="AW454" s="90" t="s">
        <v>1374</v>
      </c>
      <c r="AX454" s="90" t="s">
        <v>1376</v>
      </c>
      <c r="AY454" s="90" t="s">
        <v>95</v>
      </c>
      <c r="AZ454" s="90"/>
      <c r="BA454" s="90"/>
      <c r="BB454" s="90"/>
      <c r="BC454" s="90"/>
      <c r="BD454" s="90"/>
      <c r="BE454" s="90"/>
      <c r="BF454" s="90"/>
      <c r="BG454" s="90"/>
    </row>
    <row r="455" spans="42:59" x14ac:dyDescent="0.3">
      <c r="AP455" s="90">
        <f t="shared" si="9"/>
        <v>450</v>
      </c>
      <c r="AQ455" s="90" t="s">
        <v>1377</v>
      </c>
      <c r="AR455" s="90" t="s">
        <v>1378</v>
      </c>
      <c r="AS455" s="90" t="s">
        <v>112</v>
      </c>
      <c r="AT455" s="90" t="s">
        <v>70</v>
      </c>
      <c r="AU455" s="85" t="s">
        <v>32</v>
      </c>
      <c r="AV455" s="90"/>
      <c r="AW455" s="90" t="s">
        <v>1377</v>
      </c>
      <c r="AX455" s="90" t="s">
        <v>1379</v>
      </c>
      <c r="AY455" s="90" t="s">
        <v>112</v>
      </c>
      <c r="AZ455" s="90"/>
      <c r="BA455" s="90"/>
      <c r="BB455" s="90"/>
      <c r="BC455" s="90"/>
      <c r="BD455" s="90"/>
      <c r="BE455" s="90"/>
      <c r="BF455" s="90"/>
      <c r="BG455" s="90"/>
    </row>
    <row r="456" spans="42:59" x14ac:dyDescent="0.3">
      <c r="AP456" s="90">
        <f t="shared" ref="AP456:AP519" si="10">AP455+1</f>
        <v>451</v>
      </c>
      <c r="AQ456" s="90" t="s">
        <v>1380</v>
      </c>
      <c r="AR456" s="90" t="s">
        <v>1381</v>
      </c>
      <c r="AS456" s="90" t="s">
        <v>105</v>
      </c>
      <c r="AT456" s="90" t="s">
        <v>26</v>
      </c>
      <c r="AU456" s="90" t="s">
        <v>20</v>
      </c>
      <c r="AV456" s="90"/>
      <c r="AW456" s="90" t="s">
        <v>1380</v>
      </c>
      <c r="AX456" s="90" t="s">
        <v>1382</v>
      </c>
      <c r="AY456" s="90" t="s">
        <v>105</v>
      </c>
      <c r="AZ456" s="90"/>
      <c r="BA456" s="90"/>
      <c r="BB456" s="90"/>
      <c r="BC456" s="90"/>
      <c r="BD456" s="90"/>
      <c r="BE456" s="90"/>
      <c r="BF456" s="90"/>
      <c r="BG456" s="90"/>
    </row>
    <row r="457" spans="42:59" x14ac:dyDescent="0.3">
      <c r="AP457" s="90">
        <f t="shared" si="10"/>
        <v>452</v>
      </c>
      <c r="AQ457" s="90" t="s">
        <v>1383</v>
      </c>
      <c r="AR457" s="90" t="s">
        <v>1384</v>
      </c>
      <c r="AS457" s="90" t="s">
        <v>211</v>
      </c>
      <c r="AT457" s="90" t="s">
        <v>26</v>
      </c>
      <c r="AU457" s="90" t="s">
        <v>20</v>
      </c>
      <c r="AV457" s="90"/>
      <c r="AW457" s="90" t="s">
        <v>1383</v>
      </c>
      <c r="AX457" s="90" t="s">
        <v>1385</v>
      </c>
      <c r="AY457" s="90" t="s">
        <v>211</v>
      </c>
      <c r="AZ457" s="90"/>
      <c r="BA457" s="90"/>
      <c r="BB457" s="90"/>
      <c r="BC457" s="90"/>
      <c r="BD457" s="90"/>
      <c r="BE457" s="90"/>
      <c r="BF457" s="90"/>
      <c r="BG457" s="90"/>
    </row>
    <row r="458" spans="42:59" x14ac:dyDescent="0.3">
      <c r="AP458" s="90">
        <f t="shared" si="10"/>
        <v>453</v>
      </c>
      <c r="AQ458" s="90" t="s">
        <v>1386</v>
      </c>
      <c r="AR458" s="90" t="s">
        <v>1387</v>
      </c>
      <c r="AS458" s="90" t="s">
        <v>95</v>
      </c>
      <c r="AT458" s="90" t="s">
        <v>7</v>
      </c>
      <c r="AU458" s="90" t="s">
        <v>20</v>
      </c>
      <c r="AV458" s="90"/>
      <c r="AW458" s="90" t="s">
        <v>1386</v>
      </c>
      <c r="AX458" s="90" t="s">
        <v>1388</v>
      </c>
      <c r="AY458" s="90" t="s">
        <v>95</v>
      </c>
      <c r="AZ458" s="90"/>
      <c r="BA458" s="90"/>
      <c r="BB458" s="90"/>
      <c r="BC458" s="90"/>
      <c r="BD458" s="90"/>
      <c r="BE458" s="90"/>
      <c r="BF458" s="90"/>
      <c r="BG458" s="90"/>
    </row>
    <row r="459" spans="42:59" x14ac:dyDescent="0.3">
      <c r="AP459" s="90">
        <f t="shared" si="10"/>
        <v>454</v>
      </c>
      <c r="AQ459" s="90" t="s">
        <v>1389</v>
      </c>
      <c r="AR459" s="90" t="s">
        <v>1390</v>
      </c>
      <c r="AS459" s="90" t="s">
        <v>6</v>
      </c>
      <c r="AT459" s="90" t="s">
        <v>7</v>
      </c>
      <c r="AU459" s="90" t="s">
        <v>8</v>
      </c>
      <c r="AV459" s="90"/>
      <c r="AW459" s="90" t="s">
        <v>1389</v>
      </c>
      <c r="AX459" s="90" t="s">
        <v>1391</v>
      </c>
      <c r="AY459" s="90" t="s">
        <v>6</v>
      </c>
      <c r="AZ459" s="90"/>
      <c r="BA459" s="90"/>
      <c r="BB459" s="90"/>
      <c r="BC459" s="90"/>
      <c r="BD459" s="90"/>
      <c r="BE459" s="90"/>
      <c r="BF459" s="90"/>
      <c r="BG459" s="90"/>
    </row>
    <row r="460" spans="42:59" x14ac:dyDescent="0.3">
      <c r="AP460" s="90">
        <f t="shared" si="10"/>
        <v>455</v>
      </c>
      <c r="AQ460" s="90" t="s">
        <v>1392</v>
      </c>
      <c r="AR460" s="90" t="s">
        <v>1393</v>
      </c>
      <c r="AS460" s="90" t="s">
        <v>6</v>
      </c>
      <c r="AT460" s="90" t="s">
        <v>70</v>
      </c>
      <c r="AU460" s="90" t="s">
        <v>8</v>
      </c>
      <c r="AV460" s="90"/>
      <c r="AW460" s="90" t="s">
        <v>1392</v>
      </c>
      <c r="AX460" s="90" t="s">
        <v>1394</v>
      </c>
      <c r="AY460" s="90" t="s">
        <v>6</v>
      </c>
      <c r="AZ460" s="90"/>
      <c r="BA460" s="90"/>
      <c r="BB460" s="90"/>
      <c r="BC460" s="90"/>
      <c r="BD460" s="90"/>
      <c r="BE460" s="90"/>
      <c r="BF460" s="90"/>
      <c r="BG460" s="90"/>
    </row>
    <row r="461" spans="42:59" x14ac:dyDescent="0.3">
      <c r="AP461" s="90">
        <f t="shared" si="10"/>
        <v>456</v>
      </c>
      <c r="AQ461" s="90" t="s">
        <v>1395</v>
      </c>
      <c r="AR461" s="90" t="s">
        <v>1396</v>
      </c>
      <c r="AS461" s="90" t="s">
        <v>81</v>
      </c>
      <c r="AT461" s="90" t="s">
        <v>7</v>
      </c>
      <c r="AU461" s="90" t="s">
        <v>20</v>
      </c>
      <c r="AV461" s="90"/>
      <c r="AW461" s="90" t="s">
        <v>1395</v>
      </c>
      <c r="AX461" s="90" t="s">
        <v>1397</v>
      </c>
      <c r="AY461" s="90" t="s">
        <v>81</v>
      </c>
      <c r="AZ461" s="90"/>
      <c r="BA461" s="90"/>
      <c r="BB461" s="90"/>
      <c r="BC461" s="90"/>
      <c r="BD461" s="90"/>
      <c r="BE461" s="90"/>
      <c r="BF461" s="90"/>
      <c r="BG461" s="90"/>
    </row>
    <row r="462" spans="42:59" x14ac:dyDescent="0.3">
      <c r="AP462" s="90">
        <f t="shared" si="10"/>
        <v>457</v>
      </c>
      <c r="AQ462" s="90" t="s">
        <v>1398</v>
      </c>
      <c r="AR462" s="90" t="s">
        <v>1399</v>
      </c>
      <c r="AS462" s="90" t="s">
        <v>19</v>
      </c>
      <c r="AT462" s="90" t="s">
        <v>7</v>
      </c>
      <c r="AU462" s="90" t="s">
        <v>20</v>
      </c>
      <c r="AV462" s="90"/>
      <c r="AW462" s="90" t="s">
        <v>1398</v>
      </c>
      <c r="AX462" s="90" t="s">
        <v>1400</v>
      </c>
      <c r="AY462" s="90" t="s">
        <v>19</v>
      </c>
      <c r="AZ462" s="90"/>
      <c r="BA462" s="90"/>
      <c r="BB462" s="90"/>
      <c r="BC462" s="90"/>
      <c r="BD462" s="90"/>
      <c r="BE462" s="90"/>
      <c r="BF462" s="90"/>
      <c r="BG462" s="90"/>
    </row>
    <row r="463" spans="42:59" x14ac:dyDescent="0.3">
      <c r="AP463" s="90">
        <f t="shared" si="10"/>
        <v>458</v>
      </c>
      <c r="AQ463" s="90" t="s">
        <v>1401</v>
      </c>
      <c r="AR463" s="90" t="s">
        <v>1402</v>
      </c>
      <c r="AS463" s="90" t="s">
        <v>122</v>
      </c>
      <c r="AT463" s="90" t="s">
        <v>70</v>
      </c>
      <c r="AU463" s="90" t="s">
        <v>8</v>
      </c>
      <c r="AV463" s="90"/>
      <c r="AW463" s="90" t="s">
        <v>1401</v>
      </c>
      <c r="AX463" s="90" t="s">
        <v>1403</v>
      </c>
      <c r="AY463" s="90" t="s">
        <v>122</v>
      </c>
      <c r="AZ463" s="90"/>
      <c r="BA463" s="90"/>
      <c r="BB463" s="90"/>
      <c r="BC463" s="90"/>
      <c r="BD463" s="90"/>
      <c r="BE463" s="90"/>
      <c r="BF463" s="90"/>
      <c r="BG463" s="90"/>
    </row>
    <row r="464" spans="42:59" x14ac:dyDescent="0.3">
      <c r="AP464" s="90">
        <f t="shared" si="10"/>
        <v>459</v>
      </c>
      <c r="AQ464" s="90" t="s">
        <v>1404</v>
      </c>
      <c r="AR464" s="90" t="s">
        <v>1405</v>
      </c>
      <c r="AS464" s="90" t="s">
        <v>263</v>
      </c>
      <c r="AT464" s="90" t="s">
        <v>7</v>
      </c>
      <c r="AU464" s="90" t="s">
        <v>8</v>
      </c>
      <c r="AV464" s="90"/>
      <c r="AW464" s="90" t="s">
        <v>1404</v>
      </c>
      <c r="AX464" s="90" t="s">
        <v>1406</v>
      </c>
      <c r="AY464" s="90" t="s">
        <v>263</v>
      </c>
      <c r="AZ464" s="90"/>
      <c r="BA464" s="90"/>
      <c r="BB464" s="90"/>
      <c r="BC464" s="90"/>
      <c r="BD464" s="90"/>
      <c r="BE464" s="90"/>
      <c r="BF464" s="90"/>
      <c r="BG464" s="90"/>
    </row>
    <row r="465" spans="42:59" x14ac:dyDescent="0.3">
      <c r="AP465" s="90">
        <f t="shared" si="10"/>
        <v>460</v>
      </c>
      <c r="AQ465" s="90" t="s">
        <v>1407</v>
      </c>
      <c r="AR465" s="90" t="s">
        <v>1408</v>
      </c>
      <c r="AS465" s="90" t="s">
        <v>122</v>
      </c>
      <c r="AT465" s="90" t="s">
        <v>7</v>
      </c>
      <c r="AU465" s="90" t="s">
        <v>8</v>
      </c>
      <c r="AV465" s="90"/>
      <c r="AW465" s="90" t="s">
        <v>1407</v>
      </c>
      <c r="AX465" s="90" t="s">
        <v>1409</v>
      </c>
      <c r="AY465" s="90" t="s">
        <v>122</v>
      </c>
      <c r="AZ465" s="90"/>
      <c r="BA465" s="90"/>
      <c r="BB465" s="90"/>
      <c r="BC465" s="90"/>
      <c r="BD465" s="90"/>
      <c r="BE465" s="90"/>
      <c r="BF465" s="90"/>
      <c r="BG465" s="90"/>
    </row>
    <row r="466" spans="42:59" x14ac:dyDescent="0.3">
      <c r="AP466" s="90">
        <f t="shared" si="10"/>
        <v>461</v>
      </c>
      <c r="AQ466" s="90" t="s">
        <v>1410</v>
      </c>
      <c r="AR466" s="90" t="s">
        <v>1411</v>
      </c>
      <c r="AS466" s="90" t="s">
        <v>263</v>
      </c>
      <c r="AT466" s="90" t="s">
        <v>58</v>
      </c>
      <c r="AU466" s="90" t="s">
        <v>8</v>
      </c>
      <c r="AV466" s="90"/>
      <c r="AW466" s="90" t="s">
        <v>1410</v>
      </c>
      <c r="AX466" s="90" t="s">
        <v>1412</v>
      </c>
      <c r="AY466" s="90" t="s">
        <v>263</v>
      </c>
      <c r="AZ466" s="90"/>
      <c r="BA466" s="90"/>
      <c r="BB466" s="90"/>
      <c r="BC466" s="90"/>
      <c r="BD466" s="90"/>
      <c r="BE466" s="90"/>
      <c r="BF466" s="90"/>
      <c r="BG466" s="90"/>
    </row>
    <row r="467" spans="42:59" x14ac:dyDescent="0.3">
      <c r="AP467" s="90">
        <f t="shared" si="10"/>
        <v>462</v>
      </c>
      <c r="AQ467" s="90" t="s">
        <v>1413</v>
      </c>
      <c r="AR467" s="90" t="s">
        <v>1414</v>
      </c>
      <c r="AS467" s="90" t="s">
        <v>38</v>
      </c>
      <c r="AT467" s="90" t="s">
        <v>70</v>
      </c>
      <c r="AU467" s="85" t="s">
        <v>32</v>
      </c>
      <c r="AV467" s="90"/>
      <c r="AW467" s="90" t="s">
        <v>1413</v>
      </c>
      <c r="AX467" s="90" t="s">
        <v>1415</v>
      </c>
      <c r="AY467" s="90" t="s">
        <v>38</v>
      </c>
      <c r="AZ467" s="90"/>
      <c r="BA467" s="90"/>
      <c r="BB467" s="90"/>
      <c r="BC467" s="90"/>
      <c r="BD467" s="90"/>
      <c r="BE467" s="90"/>
      <c r="BF467" s="90"/>
      <c r="BG467" s="90"/>
    </row>
    <row r="468" spans="42:59" x14ac:dyDescent="0.3">
      <c r="AP468" s="90">
        <f t="shared" si="10"/>
        <v>463</v>
      </c>
      <c r="AQ468" s="90" t="s">
        <v>1416</v>
      </c>
      <c r="AR468" s="90" t="s">
        <v>1417</v>
      </c>
      <c r="AS468" s="90" t="s">
        <v>298</v>
      </c>
      <c r="AT468" s="90" t="s">
        <v>26</v>
      </c>
      <c r="AU468" s="90" t="s">
        <v>20</v>
      </c>
      <c r="AV468" s="90"/>
      <c r="AW468" s="90" t="s">
        <v>1416</v>
      </c>
      <c r="AX468" s="90" t="s">
        <v>1418</v>
      </c>
      <c r="AY468" s="90" t="s">
        <v>298</v>
      </c>
      <c r="AZ468" s="90"/>
      <c r="BA468" s="90"/>
      <c r="BB468" s="90"/>
      <c r="BC468" s="90"/>
      <c r="BD468" s="90"/>
      <c r="BE468" s="90"/>
      <c r="BF468" s="90"/>
      <c r="BG468" s="90"/>
    </row>
    <row r="469" spans="42:59" x14ac:dyDescent="0.3">
      <c r="AP469" s="90">
        <f t="shared" si="10"/>
        <v>464</v>
      </c>
      <c r="AQ469" s="90" t="s">
        <v>1419</v>
      </c>
      <c r="AR469" s="90" t="s">
        <v>1420</v>
      </c>
      <c r="AS469" s="90" t="s">
        <v>126</v>
      </c>
      <c r="AT469" s="90" t="s">
        <v>7</v>
      </c>
      <c r="AU469" s="85" t="s">
        <v>32</v>
      </c>
      <c r="AV469" s="90"/>
      <c r="AW469" s="90" t="s">
        <v>1419</v>
      </c>
      <c r="AX469" s="90" t="s">
        <v>1421</v>
      </c>
      <c r="AY469" s="90" t="s">
        <v>126</v>
      </c>
      <c r="AZ469" s="90"/>
      <c r="BA469" s="90"/>
      <c r="BB469" s="90"/>
      <c r="BC469" s="90"/>
      <c r="BD469" s="90"/>
      <c r="BE469" s="90"/>
      <c r="BF469" s="90"/>
      <c r="BG469" s="90"/>
    </row>
    <row r="470" spans="42:59" x14ac:dyDescent="0.3">
      <c r="AP470" s="90">
        <f t="shared" si="10"/>
        <v>465</v>
      </c>
      <c r="AQ470" s="90" t="s">
        <v>1422</v>
      </c>
      <c r="AR470" s="90" t="s">
        <v>1423</v>
      </c>
      <c r="AS470" s="90" t="s">
        <v>263</v>
      </c>
      <c r="AT470" s="90" t="s">
        <v>7</v>
      </c>
      <c r="AU470" s="90" t="s">
        <v>8</v>
      </c>
      <c r="AV470" s="90"/>
      <c r="AW470" s="90" t="s">
        <v>1422</v>
      </c>
      <c r="AX470" s="90" t="s">
        <v>1424</v>
      </c>
      <c r="AY470" s="90" t="s">
        <v>263</v>
      </c>
      <c r="AZ470" s="90"/>
      <c r="BA470" s="90"/>
      <c r="BB470" s="90"/>
      <c r="BC470" s="90"/>
      <c r="BD470" s="90"/>
      <c r="BE470" s="90"/>
      <c r="BF470" s="90"/>
      <c r="BG470" s="90"/>
    </row>
    <row r="471" spans="42:59" x14ac:dyDescent="0.3">
      <c r="AP471" s="90">
        <f t="shared" si="10"/>
        <v>466</v>
      </c>
      <c r="AQ471" s="90" t="s">
        <v>1425</v>
      </c>
      <c r="AR471" s="90" t="s">
        <v>1426</v>
      </c>
      <c r="AS471" s="90" t="s">
        <v>263</v>
      </c>
      <c r="AT471" s="90" t="s">
        <v>7</v>
      </c>
      <c r="AU471" s="90" t="s">
        <v>8</v>
      </c>
      <c r="AV471" s="90"/>
      <c r="AW471" s="90" t="s">
        <v>1425</v>
      </c>
      <c r="AX471" s="90" t="s">
        <v>1427</v>
      </c>
      <c r="AY471" s="90" t="s">
        <v>263</v>
      </c>
      <c r="AZ471" s="90"/>
      <c r="BA471" s="90"/>
      <c r="BB471" s="90"/>
      <c r="BC471" s="90"/>
      <c r="BD471" s="90"/>
      <c r="BE471" s="90"/>
      <c r="BF471" s="90"/>
      <c r="BG471" s="90"/>
    </row>
    <row r="472" spans="42:59" x14ac:dyDescent="0.3">
      <c r="AP472" s="90">
        <f t="shared" si="10"/>
        <v>467</v>
      </c>
      <c r="AQ472" s="90" t="s">
        <v>1428</v>
      </c>
      <c r="AR472" s="90" t="s">
        <v>1429</v>
      </c>
      <c r="AS472" s="90" t="s">
        <v>95</v>
      </c>
      <c r="AT472" s="90" t="s">
        <v>7</v>
      </c>
      <c r="AU472" s="90" t="s">
        <v>20</v>
      </c>
      <c r="AV472" s="90"/>
      <c r="AW472" s="90" t="s">
        <v>1428</v>
      </c>
      <c r="AX472" s="90" t="s">
        <v>1430</v>
      </c>
      <c r="AY472" s="90" t="s">
        <v>95</v>
      </c>
      <c r="AZ472" s="90"/>
      <c r="BA472" s="90"/>
      <c r="BB472" s="90"/>
      <c r="BC472" s="90"/>
      <c r="BD472" s="90"/>
      <c r="BE472" s="90"/>
      <c r="BF472" s="90"/>
      <c r="BG472" s="90"/>
    </row>
    <row r="473" spans="42:59" x14ac:dyDescent="0.3">
      <c r="AP473" s="90">
        <f t="shared" si="10"/>
        <v>468</v>
      </c>
      <c r="AQ473" s="90" t="s">
        <v>1431</v>
      </c>
      <c r="AR473" s="90" t="s">
        <v>1432</v>
      </c>
      <c r="AS473" s="90" t="s">
        <v>105</v>
      </c>
      <c r="AT473" s="90" t="s">
        <v>26</v>
      </c>
      <c r="AU473" s="90" t="s">
        <v>20</v>
      </c>
      <c r="AV473" s="90"/>
      <c r="AW473" s="90" t="s">
        <v>1431</v>
      </c>
      <c r="AX473" s="90" t="s">
        <v>1433</v>
      </c>
      <c r="AY473" s="90" t="s">
        <v>105</v>
      </c>
      <c r="AZ473" s="90"/>
      <c r="BA473" s="90"/>
      <c r="BB473" s="90"/>
      <c r="BC473" s="90"/>
      <c r="BD473" s="90"/>
      <c r="BE473" s="90"/>
      <c r="BF473" s="90"/>
      <c r="BG473" s="90"/>
    </row>
    <row r="474" spans="42:59" x14ac:dyDescent="0.3">
      <c r="AP474" s="90">
        <f t="shared" si="10"/>
        <v>469</v>
      </c>
      <c r="AQ474" s="90" t="s">
        <v>1434</v>
      </c>
      <c r="AR474" s="90" t="s">
        <v>1435</v>
      </c>
      <c r="AS474" s="90" t="s">
        <v>63</v>
      </c>
      <c r="AT474" s="90" t="s">
        <v>26</v>
      </c>
      <c r="AU474" s="85" t="s">
        <v>32</v>
      </c>
      <c r="AV474" s="90"/>
      <c r="AW474" s="90" t="s">
        <v>1434</v>
      </c>
      <c r="AX474" s="90" t="s">
        <v>1436</v>
      </c>
      <c r="AY474" s="90" t="s">
        <v>63</v>
      </c>
      <c r="AZ474" s="90"/>
      <c r="BA474" s="90"/>
      <c r="BB474" s="90"/>
      <c r="BC474" s="90"/>
      <c r="BD474" s="90"/>
      <c r="BE474" s="90"/>
      <c r="BF474" s="90"/>
      <c r="BG474" s="90"/>
    </row>
    <row r="475" spans="42:59" x14ac:dyDescent="0.3">
      <c r="AP475" s="90">
        <f t="shared" si="10"/>
        <v>470</v>
      </c>
      <c r="AQ475" s="90" t="s">
        <v>1437</v>
      </c>
      <c r="AR475" s="90" t="s">
        <v>1438</v>
      </c>
      <c r="AS475" s="90" t="s">
        <v>263</v>
      </c>
      <c r="AT475" s="90" t="s">
        <v>7</v>
      </c>
      <c r="AU475" s="90" t="s">
        <v>8</v>
      </c>
      <c r="AV475" s="90"/>
      <c r="AW475" s="90" t="s">
        <v>1437</v>
      </c>
      <c r="AX475" s="90" t="s">
        <v>1439</v>
      </c>
      <c r="AY475" s="90" t="s">
        <v>263</v>
      </c>
      <c r="AZ475" s="90"/>
      <c r="BA475" s="90"/>
      <c r="BB475" s="90"/>
      <c r="BC475" s="90"/>
      <c r="BD475" s="90"/>
      <c r="BE475" s="90"/>
      <c r="BF475" s="90"/>
      <c r="BG475" s="90"/>
    </row>
    <row r="476" spans="42:59" x14ac:dyDescent="0.3">
      <c r="AP476" s="90">
        <f t="shared" si="10"/>
        <v>471</v>
      </c>
      <c r="AQ476" s="90" t="s">
        <v>1440</v>
      </c>
      <c r="AR476" s="90" t="s">
        <v>1441</v>
      </c>
      <c r="AS476" s="90" t="s">
        <v>6</v>
      </c>
      <c r="AT476" s="90" t="s">
        <v>7</v>
      </c>
      <c r="AU476" s="90" t="s">
        <v>8</v>
      </c>
      <c r="AV476" s="90"/>
      <c r="AW476" s="90" t="s">
        <v>1440</v>
      </c>
      <c r="AX476" s="90" t="s">
        <v>1442</v>
      </c>
      <c r="AY476" s="90" t="s">
        <v>6</v>
      </c>
      <c r="AZ476" s="90"/>
      <c r="BA476" s="90"/>
      <c r="BB476" s="90"/>
      <c r="BC476" s="90"/>
      <c r="BD476" s="90"/>
      <c r="BE476" s="90"/>
      <c r="BF476" s="90"/>
      <c r="BG476" s="90"/>
    </row>
    <row r="477" spans="42:59" x14ac:dyDescent="0.3">
      <c r="AP477" s="90">
        <f t="shared" si="10"/>
        <v>472</v>
      </c>
      <c r="AQ477" s="90" t="s">
        <v>1443</v>
      </c>
      <c r="AR477" s="90" t="s">
        <v>1444</v>
      </c>
      <c r="AS477" s="90" t="s">
        <v>6</v>
      </c>
      <c r="AT477" s="90" t="s">
        <v>70</v>
      </c>
      <c r="AU477" s="90" t="s">
        <v>8</v>
      </c>
      <c r="AV477" s="90"/>
      <c r="AW477" s="90" t="s">
        <v>1443</v>
      </c>
      <c r="AX477" s="90" t="s">
        <v>1445</v>
      </c>
      <c r="AY477" s="90" t="s">
        <v>6</v>
      </c>
      <c r="AZ477" s="90"/>
      <c r="BA477" s="90"/>
      <c r="BB477" s="90"/>
      <c r="BC477" s="90"/>
      <c r="BD477" s="90"/>
      <c r="BE477" s="90"/>
      <c r="BF477" s="90"/>
      <c r="BG477" s="90"/>
    </row>
    <row r="478" spans="42:59" x14ac:dyDescent="0.3">
      <c r="AP478" s="90">
        <f t="shared" si="10"/>
        <v>473</v>
      </c>
      <c r="AQ478" s="90" t="s">
        <v>1446</v>
      </c>
      <c r="AR478" s="90" t="s">
        <v>1447</v>
      </c>
      <c r="AS478" s="90" t="s">
        <v>105</v>
      </c>
      <c r="AT478" s="90" t="s">
        <v>26</v>
      </c>
      <c r="AU478" s="90" t="s">
        <v>20</v>
      </c>
      <c r="AV478" s="90"/>
      <c r="AW478" s="90" t="s">
        <v>1446</v>
      </c>
      <c r="AX478" s="90" t="s">
        <v>1448</v>
      </c>
      <c r="AY478" s="90" t="s">
        <v>105</v>
      </c>
      <c r="AZ478" s="90"/>
      <c r="BA478" s="90"/>
      <c r="BB478" s="90"/>
      <c r="BC478" s="90"/>
      <c r="BD478" s="90"/>
      <c r="BE478" s="90"/>
      <c r="BF478" s="90"/>
      <c r="BG478" s="90"/>
    </row>
    <row r="479" spans="42:59" x14ac:dyDescent="0.3">
      <c r="AP479" s="90">
        <f t="shared" si="10"/>
        <v>474</v>
      </c>
      <c r="AQ479" s="90" t="s">
        <v>1449</v>
      </c>
      <c r="AR479" s="90" t="s">
        <v>1450</v>
      </c>
      <c r="AS479" s="90" t="s">
        <v>142</v>
      </c>
      <c r="AT479" s="90" t="s">
        <v>7</v>
      </c>
      <c r="AU479" s="85" t="s">
        <v>32</v>
      </c>
      <c r="AV479" s="90"/>
      <c r="AW479" s="90" t="s">
        <v>1449</v>
      </c>
      <c r="AX479" s="90" t="s">
        <v>1448</v>
      </c>
      <c r="AY479" s="90" t="s">
        <v>142</v>
      </c>
      <c r="AZ479" s="90"/>
      <c r="BA479" s="90"/>
      <c r="BB479" s="90"/>
      <c r="BC479" s="90"/>
      <c r="BD479" s="90"/>
      <c r="BE479" s="90"/>
      <c r="BF479" s="90"/>
      <c r="BG479" s="90"/>
    </row>
    <row r="480" spans="42:59" x14ac:dyDescent="0.3">
      <c r="AP480" s="90">
        <f t="shared" si="10"/>
        <v>475</v>
      </c>
      <c r="AQ480" s="90" t="s">
        <v>1451</v>
      </c>
      <c r="AR480" s="90" t="s">
        <v>1452</v>
      </c>
      <c r="AS480" s="90" t="s">
        <v>95</v>
      </c>
      <c r="AT480" s="90" t="s">
        <v>26</v>
      </c>
      <c r="AU480" s="90" t="s">
        <v>20</v>
      </c>
      <c r="AV480" s="90"/>
      <c r="AW480" s="90" t="s">
        <v>1451</v>
      </c>
      <c r="AX480" s="90" t="s">
        <v>1453</v>
      </c>
      <c r="AY480" s="90" t="s">
        <v>95</v>
      </c>
      <c r="AZ480" s="90"/>
      <c r="BA480" s="90"/>
      <c r="BB480" s="90"/>
      <c r="BC480" s="90"/>
      <c r="BD480" s="90"/>
      <c r="BE480" s="90"/>
      <c r="BF480" s="90"/>
      <c r="BG480" s="90"/>
    </row>
    <row r="481" spans="42:59" x14ac:dyDescent="0.3">
      <c r="AP481" s="90">
        <f t="shared" si="10"/>
        <v>476</v>
      </c>
      <c r="AQ481" s="90" t="s">
        <v>1454</v>
      </c>
      <c r="AR481" s="90" t="s">
        <v>1455</v>
      </c>
      <c r="AS481" s="90" t="s">
        <v>63</v>
      </c>
      <c r="AT481" s="90" t="s">
        <v>7</v>
      </c>
      <c r="AU481" s="85" t="s">
        <v>32</v>
      </c>
      <c r="AV481" s="90"/>
      <c r="AW481" s="90" t="s">
        <v>1454</v>
      </c>
      <c r="AX481" s="90" t="s">
        <v>1456</v>
      </c>
      <c r="AY481" s="90" t="s">
        <v>63</v>
      </c>
      <c r="AZ481" s="90"/>
      <c r="BA481" s="90"/>
      <c r="BB481" s="90"/>
      <c r="BC481" s="90"/>
      <c r="BD481" s="90"/>
      <c r="BE481" s="90"/>
      <c r="BF481" s="90"/>
      <c r="BG481" s="90"/>
    </row>
    <row r="482" spans="42:59" x14ac:dyDescent="0.3">
      <c r="AP482" s="90">
        <f t="shared" si="10"/>
        <v>477</v>
      </c>
      <c r="AQ482" s="90" t="s">
        <v>1457</v>
      </c>
      <c r="AR482" s="90" t="s">
        <v>1458</v>
      </c>
      <c r="AS482" s="90" t="s">
        <v>63</v>
      </c>
      <c r="AT482" s="90" t="s">
        <v>26</v>
      </c>
      <c r="AU482" s="85" t="s">
        <v>32</v>
      </c>
      <c r="AV482" s="90"/>
      <c r="AW482" s="90" t="s">
        <v>1457</v>
      </c>
      <c r="AX482" s="90" t="s">
        <v>1459</v>
      </c>
      <c r="AY482" s="90" t="s">
        <v>63</v>
      </c>
      <c r="AZ482" s="90"/>
      <c r="BA482" s="90"/>
      <c r="BB482" s="90"/>
      <c r="BC482" s="90"/>
      <c r="BD482" s="90"/>
      <c r="BE482" s="90"/>
      <c r="BF482" s="90"/>
      <c r="BG482" s="90"/>
    </row>
    <row r="483" spans="42:59" x14ac:dyDescent="0.3">
      <c r="AP483" s="90">
        <f t="shared" si="10"/>
        <v>478</v>
      </c>
      <c r="AQ483" s="90" t="s">
        <v>1460</v>
      </c>
      <c r="AR483" s="90" t="s">
        <v>1461</v>
      </c>
      <c r="AS483" s="90" t="s">
        <v>25</v>
      </c>
      <c r="AT483" s="90" t="s">
        <v>46</v>
      </c>
      <c r="AU483" s="90" t="s">
        <v>8</v>
      </c>
      <c r="AV483" s="90"/>
      <c r="AW483" s="90" t="s">
        <v>1460</v>
      </c>
      <c r="AX483" s="90" t="s">
        <v>1462</v>
      </c>
      <c r="AY483" s="90" t="s">
        <v>25</v>
      </c>
      <c r="AZ483" s="90"/>
      <c r="BA483" s="90"/>
      <c r="BB483" s="90"/>
      <c r="BC483" s="90"/>
      <c r="BD483" s="90"/>
      <c r="BE483" s="90"/>
      <c r="BF483" s="90"/>
      <c r="BG483" s="90"/>
    </row>
    <row r="484" spans="42:59" x14ac:dyDescent="0.3">
      <c r="AP484" s="90">
        <f t="shared" si="10"/>
        <v>479</v>
      </c>
      <c r="AQ484" s="90" t="s">
        <v>1463</v>
      </c>
      <c r="AR484" s="90" t="s">
        <v>1464</v>
      </c>
      <c r="AS484" s="90" t="s">
        <v>88</v>
      </c>
      <c r="AT484" s="90" t="s">
        <v>46</v>
      </c>
      <c r="AU484" s="90" t="s">
        <v>20</v>
      </c>
      <c r="AV484" s="90"/>
      <c r="AW484" s="90" t="s">
        <v>1463</v>
      </c>
      <c r="AX484" s="90" t="s">
        <v>1465</v>
      </c>
      <c r="AY484" s="90" t="s">
        <v>88</v>
      </c>
      <c r="AZ484" s="90"/>
      <c r="BA484" s="90"/>
      <c r="BB484" s="90"/>
      <c r="BC484" s="90"/>
      <c r="BD484" s="90"/>
      <c r="BE484" s="90"/>
      <c r="BF484" s="90"/>
      <c r="BG484" s="90"/>
    </row>
    <row r="485" spans="42:59" x14ac:dyDescent="0.3">
      <c r="AP485" s="90">
        <f t="shared" si="10"/>
        <v>480</v>
      </c>
      <c r="AQ485" s="90" t="s">
        <v>1466</v>
      </c>
      <c r="AR485" s="90" t="s">
        <v>1467</v>
      </c>
      <c r="AS485" s="90" t="s">
        <v>211</v>
      </c>
      <c r="AT485" s="90" t="s">
        <v>26</v>
      </c>
      <c r="AU485" s="90" t="s">
        <v>20</v>
      </c>
      <c r="AV485" s="90"/>
      <c r="AW485" s="90" t="s">
        <v>1466</v>
      </c>
      <c r="AX485" s="90" t="s">
        <v>1468</v>
      </c>
      <c r="AY485" s="90" t="s">
        <v>211</v>
      </c>
      <c r="AZ485" s="90"/>
      <c r="BA485" s="90"/>
      <c r="BB485" s="90"/>
      <c r="BC485" s="90"/>
      <c r="BD485" s="90"/>
      <c r="BE485" s="90"/>
      <c r="BF485" s="90"/>
      <c r="BG485" s="90"/>
    </row>
    <row r="486" spans="42:59" x14ac:dyDescent="0.3">
      <c r="AP486" s="90">
        <f t="shared" si="10"/>
        <v>481</v>
      </c>
      <c r="AQ486" s="90" t="s">
        <v>1469</v>
      </c>
      <c r="AR486" s="90" t="s">
        <v>1470</v>
      </c>
      <c r="AS486" s="90" t="s">
        <v>81</v>
      </c>
      <c r="AT486" s="90" t="s">
        <v>7</v>
      </c>
      <c r="AU486" s="90" t="s">
        <v>20</v>
      </c>
      <c r="AV486" s="90"/>
      <c r="AW486" s="90" t="s">
        <v>1469</v>
      </c>
      <c r="AX486" s="90" t="s">
        <v>1471</v>
      </c>
      <c r="AY486" s="90" t="s">
        <v>81</v>
      </c>
      <c r="AZ486" s="90"/>
      <c r="BA486" s="90"/>
      <c r="BB486" s="90"/>
      <c r="BC486" s="90"/>
      <c r="BD486" s="90"/>
      <c r="BE486" s="90"/>
      <c r="BF486" s="90"/>
      <c r="BG486" s="90"/>
    </row>
    <row r="487" spans="42:59" x14ac:dyDescent="0.3">
      <c r="AP487" s="90">
        <f t="shared" si="10"/>
        <v>482</v>
      </c>
      <c r="AQ487" s="90" t="s">
        <v>1472</v>
      </c>
      <c r="AR487" s="90" t="s">
        <v>1473</v>
      </c>
      <c r="AS487" s="90" t="s">
        <v>142</v>
      </c>
      <c r="AT487" s="90" t="s">
        <v>7</v>
      </c>
      <c r="AU487" s="85" t="s">
        <v>32</v>
      </c>
      <c r="AV487" s="90"/>
      <c r="AW487" s="90" t="s">
        <v>1472</v>
      </c>
      <c r="AX487" s="90" t="s">
        <v>1474</v>
      </c>
      <c r="AY487" s="90" t="s">
        <v>142</v>
      </c>
      <c r="AZ487" s="90"/>
      <c r="BA487" s="90"/>
      <c r="BB487" s="90"/>
      <c r="BC487" s="90"/>
      <c r="BD487" s="90"/>
      <c r="BE487" s="90"/>
      <c r="BF487" s="90"/>
      <c r="BG487" s="90"/>
    </row>
    <row r="488" spans="42:59" x14ac:dyDescent="0.3">
      <c r="AP488" s="90">
        <f t="shared" si="10"/>
        <v>483</v>
      </c>
      <c r="AQ488" s="90" t="s">
        <v>1475</v>
      </c>
      <c r="AR488" s="90" t="s">
        <v>1476</v>
      </c>
      <c r="AS488" s="90" t="s">
        <v>95</v>
      </c>
      <c r="AT488" s="90" t="s">
        <v>7</v>
      </c>
      <c r="AU488" s="90" t="s">
        <v>20</v>
      </c>
      <c r="AV488" s="90"/>
      <c r="AW488" s="90" t="s">
        <v>1475</v>
      </c>
      <c r="AX488" s="90" t="s">
        <v>1477</v>
      </c>
      <c r="AY488" s="90" t="s">
        <v>95</v>
      </c>
      <c r="AZ488" s="90"/>
      <c r="BA488" s="90"/>
      <c r="BB488" s="90"/>
      <c r="BC488" s="90"/>
      <c r="BD488" s="90"/>
      <c r="BE488" s="90"/>
      <c r="BF488" s="90"/>
      <c r="BG488" s="90"/>
    </row>
    <row r="489" spans="42:59" x14ac:dyDescent="0.3">
      <c r="AP489" s="90">
        <f t="shared" si="10"/>
        <v>484</v>
      </c>
      <c r="AQ489" s="90" t="s">
        <v>1478</v>
      </c>
      <c r="AR489" s="90" t="s">
        <v>1479</v>
      </c>
      <c r="AS489" s="90" t="s">
        <v>63</v>
      </c>
      <c r="AT489" s="90" t="s">
        <v>46</v>
      </c>
      <c r="AU489" s="85" t="s">
        <v>32</v>
      </c>
      <c r="AV489" s="90"/>
      <c r="AW489" s="90" t="s">
        <v>1478</v>
      </c>
      <c r="AX489" s="90" t="s">
        <v>63</v>
      </c>
      <c r="AY489" s="90" t="s">
        <v>63</v>
      </c>
      <c r="AZ489" s="90"/>
      <c r="BA489" s="90"/>
      <c r="BB489" s="90"/>
      <c r="BC489" s="90"/>
      <c r="BD489" s="90"/>
      <c r="BE489" s="90"/>
      <c r="BF489" s="90"/>
      <c r="BG489" s="90"/>
    </row>
    <row r="490" spans="42:59" x14ac:dyDescent="0.3">
      <c r="AP490" s="90">
        <f t="shared" si="10"/>
        <v>485</v>
      </c>
      <c r="AQ490" s="90" t="s">
        <v>1480</v>
      </c>
      <c r="AR490" s="90" t="s">
        <v>1481</v>
      </c>
      <c r="AS490" s="90" t="s">
        <v>298</v>
      </c>
      <c r="AT490" s="90" t="s">
        <v>46</v>
      </c>
      <c r="AU490" s="90" t="s">
        <v>20</v>
      </c>
      <c r="AV490" s="90"/>
      <c r="AW490" s="90" t="s">
        <v>1480</v>
      </c>
      <c r="AX490" s="90" t="s">
        <v>1482</v>
      </c>
      <c r="AY490" s="90" t="s">
        <v>298</v>
      </c>
      <c r="AZ490" s="90"/>
      <c r="BA490" s="90"/>
      <c r="BB490" s="90"/>
      <c r="BC490" s="90"/>
      <c r="BD490" s="90"/>
      <c r="BE490" s="90"/>
      <c r="BF490" s="90"/>
      <c r="BG490" s="90"/>
    </row>
    <row r="491" spans="42:59" x14ac:dyDescent="0.3">
      <c r="AP491" s="90">
        <f t="shared" si="10"/>
        <v>486</v>
      </c>
      <c r="AQ491" s="90" t="s">
        <v>1483</v>
      </c>
      <c r="AR491" s="90" t="s">
        <v>1484</v>
      </c>
      <c r="AS491" s="90" t="s">
        <v>105</v>
      </c>
      <c r="AT491" s="90" t="s">
        <v>26</v>
      </c>
      <c r="AU491" s="90" t="s">
        <v>20</v>
      </c>
      <c r="AV491" s="90"/>
      <c r="AW491" s="90" t="s">
        <v>1483</v>
      </c>
      <c r="AX491" s="90" t="s">
        <v>1485</v>
      </c>
      <c r="AY491" s="90" t="s">
        <v>105</v>
      </c>
      <c r="AZ491" s="90"/>
      <c r="BA491" s="90"/>
      <c r="BB491" s="90"/>
      <c r="BC491" s="90"/>
      <c r="BD491" s="90"/>
      <c r="BE491" s="90"/>
      <c r="BF491" s="90"/>
      <c r="BG491" s="90"/>
    </row>
    <row r="492" spans="42:59" x14ac:dyDescent="0.3">
      <c r="AP492" s="90">
        <f t="shared" si="10"/>
        <v>487</v>
      </c>
      <c r="AQ492" s="90" t="s">
        <v>1486</v>
      </c>
      <c r="AR492" s="90" t="s">
        <v>1487</v>
      </c>
      <c r="AS492" s="90" t="s">
        <v>81</v>
      </c>
      <c r="AT492" s="90" t="s">
        <v>7</v>
      </c>
      <c r="AU492" s="90" t="s">
        <v>20</v>
      </c>
      <c r="AV492" s="90"/>
      <c r="AW492" s="90" t="s">
        <v>1486</v>
      </c>
      <c r="AX492" s="90" t="s">
        <v>1488</v>
      </c>
      <c r="AY492" s="90" t="s">
        <v>81</v>
      </c>
      <c r="AZ492" s="90"/>
      <c r="BA492" s="90"/>
      <c r="BB492" s="90"/>
      <c r="BC492" s="90"/>
      <c r="BD492" s="90"/>
      <c r="BE492" s="90"/>
      <c r="BF492" s="90"/>
      <c r="BG492" s="90"/>
    </row>
    <row r="493" spans="42:59" x14ac:dyDescent="0.3">
      <c r="AP493" s="90">
        <f t="shared" si="10"/>
        <v>488</v>
      </c>
      <c r="AQ493" s="90" t="s">
        <v>1489</v>
      </c>
      <c r="AR493" s="90" t="s">
        <v>1490</v>
      </c>
      <c r="AS493" s="90" t="s">
        <v>38</v>
      </c>
      <c r="AT493" s="90" t="s">
        <v>7</v>
      </c>
      <c r="AU493" s="85" t="s">
        <v>32</v>
      </c>
      <c r="AV493" s="90"/>
      <c r="AW493" s="90" t="s">
        <v>1489</v>
      </c>
      <c r="AX493" s="90" t="s">
        <v>1491</v>
      </c>
      <c r="AY493" s="90" t="s">
        <v>38</v>
      </c>
      <c r="AZ493" s="90"/>
      <c r="BA493" s="90"/>
      <c r="BB493" s="90"/>
      <c r="BC493" s="90"/>
      <c r="BD493" s="90"/>
      <c r="BE493" s="90"/>
      <c r="BF493" s="90"/>
      <c r="BG493" s="90"/>
    </row>
    <row r="494" spans="42:59" x14ac:dyDescent="0.3">
      <c r="AP494" s="90">
        <f t="shared" si="10"/>
        <v>489</v>
      </c>
      <c r="AQ494" s="90" t="s">
        <v>1492</v>
      </c>
      <c r="AR494" s="90" t="s">
        <v>1493</v>
      </c>
      <c r="AS494" s="90" t="s">
        <v>38</v>
      </c>
      <c r="AT494" s="90" t="s">
        <v>7</v>
      </c>
      <c r="AU494" s="85" t="s">
        <v>32</v>
      </c>
      <c r="AV494" s="90"/>
      <c r="AW494" s="90" t="s">
        <v>1492</v>
      </c>
      <c r="AX494" s="90" t="s">
        <v>1494</v>
      </c>
      <c r="AY494" s="90" t="s">
        <v>38</v>
      </c>
      <c r="AZ494" s="90"/>
      <c r="BA494" s="90"/>
      <c r="BB494" s="90"/>
      <c r="BC494" s="90"/>
      <c r="BD494" s="90"/>
      <c r="BE494" s="90"/>
      <c r="BF494" s="90"/>
      <c r="BG494" s="90"/>
    </row>
    <row r="495" spans="42:59" x14ac:dyDescent="0.3">
      <c r="AP495" s="90">
        <f t="shared" si="10"/>
        <v>490</v>
      </c>
      <c r="AQ495" s="90" t="s">
        <v>1495</v>
      </c>
      <c r="AR495" s="90" t="s">
        <v>1496</v>
      </c>
      <c r="AS495" s="90" t="s">
        <v>38</v>
      </c>
      <c r="AT495" s="90" t="s">
        <v>70</v>
      </c>
      <c r="AU495" s="85" t="s">
        <v>32</v>
      </c>
      <c r="AV495" s="90"/>
      <c r="AW495" s="90" t="s">
        <v>1495</v>
      </c>
      <c r="AX495" s="90" t="s">
        <v>1497</v>
      </c>
      <c r="AY495" s="90" t="s">
        <v>38</v>
      </c>
      <c r="AZ495" s="90"/>
      <c r="BA495" s="90"/>
      <c r="BB495" s="90"/>
      <c r="BC495" s="90"/>
      <c r="BD495" s="90"/>
      <c r="BE495" s="90"/>
      <c r="BF495" s="90"/>
      <c r="BG495" s="90"/>
    </row>
    <row r="496" spans="42:59" x14ac:dyDescent="0.3">
      <c r="AP496" s="90">
        <f t="shared" si="10"/>
        <v>491</v>
      </c>
      <c r="AQ496" s="90" t="s">
        <v>1498</v>
      </c>
      <c r="AR496" s="90" t="s">
        <v>1499</v>
      </c>
      <c r="AS496" s="90" t="s">
        <v>25</v>
      </c>
      <c r="AT496" s="90" t="s">
        <v>26</v>
      </c>
      <c r="AU496" s="90" t="s">
        <v>8</v>
      </c>
      <c r="AV496" s="90"/>
      <c r="AW496" s="90" t="s">
        <v>1498</v>
      </c>
      <c r="AX496" s="90" t="s">
        <v>1500</v>
      </c>
      <c r="AY496" s="90" t="s">
        <v>25</v>
      </c>
      <c r="AZ496" s="90"/>
      <c r="BA496" s="90"/>
      <c r="BB496" s="90"/>
      <c r="BC496" s="90"/>
      <c r="BD496" s="90"/>
      <c r="BE496" s="90"/>
      <c r="BF496" s="90"/>
      <c r="BG496" s="90"/>
    </row>
    <row r="497" spans="42:59" x14ac:dyDescent="0.3">
      <c r="AP497" s="90">
        <f t="shared" si="10"/>
        <v>492</v>
      </c>
      <c r="AQ497" s="90" t="s">
        <v>1501</v>
      </c>
      <c r="AR497" s="90" t="s">
        <v>1502</v>
      </c>
      <c r="AS497" s="90" t="s">
        <v>6</v>
      </c>
      <c r="AT497" s="90" t="s">
        <v>70</v>
      </c>
      <c r="AU497" s="90" t="s">
        <v>8</v>
      </c>
      <c r="AV497" s="90"/>
      <c r="AW497" s="90" t="s">
        <v>1501</v>
      </c>
      <c r="AX497" s="90" t="s">
        <v>1503</v>
      </c>
      <c r="AY497" s="90" t="s">
        <v>6</v>
      </c>
      <c r="AZ497" s="90"/>
      <c r="BA497" s="90"/>
      <c r="BB497" s="90"/>
      <c r="BC497" s="90"/>
      <c r="BD497" s="90"/>
      <c r="BE497" s="90"/>
      <c r="BF497" s="90"/>
      <c r="BG497" s="90"/>
    </row>
    <row r="498" spans="42:59" x14ac:dyDescent="0.3">
      <c r="AP498" s="90">
        <f t="shared" si="10"/>
        <v>493</v>
      </c>
      <c r="AQ498" s="90" t="s">
        <v>1504</v>
      </c>
      <c r="AR498" s="90" t="s">
        <v>1505</v>
      </c>
      <c r="AS498" s="90" t="s">
        <v>95</v>
      </c>
      <c r="AT498" s="90" t="s">
        <v>58</v>
      </c>
      <c r="AU498" s="90" t="s">
        <v>20</v>
      </c>
      <c r="AV498" s="90"/>
      <c r="AW498" s="90" t="s">
        <v>1504</v>
      </c>
      <c r="AX498" s="90" t="s">
        <v>1506</v>
      </c>
      <c r="AY498" s="90" t="s">
        <v>95</v>
      </c>
      <c r="AZ498" s="90"/>
      <c r="BA498" s="90"/>
      <c r="BB498" s="90"/>
      <c r="BC498" s="90"/>
      <c r="BD498" s="90"/>
      <c r="BE498" s="90"/>
      <c r="BF498" s="90"/>
      <c r="BG498" s="90"/>
    </row>
    <row r="499" spans="42:59" x14ac:dyDescent="0.3">
      <c r="AP499" s="90">
        <f t="shared" si="10"/>
        <v>494</v>
      </c>
      <c r="AQ499" s="90" t="s">
        <v>1507</v>
      </c>
      <c r="AR499" s="90" t="s">
        <v>1508</v>
      </c>
      <c r="AS499" s="90" t="s">
        <v>173</v>
      </c>
      <c r="AT499" s="90" t="s">
        <v>7</v>
      </c>
      <c r="AU499" s="85" t="s">
        <v>32</v>
      </c>
      <c r="AV499" s="90"/>
      <c r="AW499" s="90" t="s">
        <v>1507</v>
      </c>
      <c r="AX499" s="90" t="s">
        <v>1509</v>
      </c>
      <c r="AY499" s="90" t="s">
        <v>173</v>
      </c>
      <c r="AZ499" s="90"/>
      <c r="BA499" s="90"/>
      <c r="BB499" s="90"/>
      <c r="BC499" s="90"/>
      <c r="BD499" s="90"/>
      <c r="BE499" s="90"/>
      <c r="BF499" s="90"/>
      <c r="BG499" s="90"/>
    </row>
    <row r="500" spans="42:59" x14ac:dyDescent="0.3">
      <c r="AP500" s="90">
        <f t="shared" si="10"/>
        <v>495</v>
      </c>
      <c r="AQ500" s="90" t="s">
        <v>1510</v>
      </c>
      <c r="AR500" s="90" t="s">
        <v>1511</v>
      </c>
      <c r="AS500" s="90" t="s">
        <v>404</v>
      </c>
      <c r="AT500" s="90" t="s">
        <v>74</v>
      </c>
      <c r="AU500" s="90" t="s">
        <v>8</v>
      </c>
      <c r="AV500" s="90"/>
      <c r="AW500" s="90" t="s">
        <v>1510</v>
      </c>
      <c r="AX500" s="90" t="s">
        <v>1512</v>
      </c>
      <c r="AY500" s="90" t="s">
        <v>404</v>
      </c>
      <c r="AZ500" s="90"/>
      <c r="BA500" s="90"/>
      <c r="BB500" s="90"/>
      <c r="BC500" s="90"/>
      <c r="BD500" s="90"/>
      <c r="BE500" s="90"/>
      <c r="BF500" s="90"/>
      <c r="BG500" s="90"/>
    </row>
    <row r="501" spans="42:59" x14ac:dyDescent="0.3">
      <c r="AP501" s="90">
        <f t="shared" si="10"/>
        <v>496</v>
      </c>
      <c r="AQ501" s="90" t="s">
        <v>1513</v>
      </c>
      <c r="AR501" s="90" t="s">
        <v>1514</v>
      </c>
      <c r="AS501" s="90" t="s">
        <v>95</v>
      </c>
      <c r="AT501" s="90" t="s">
        <v>46</v>
      </c>
      <c r="AU501" s="90" t="s">
        <v>20</v>
      </c>
      <c r="AV501" s="90"/>
      <c r="AW501" s="90" t="s">
        <v>1513</v>
      </c>
      <c r="AX501" s="90" t="s">
        <v>1515</v>
      </c>
      <c r="AY501" s="90" t="s">
        <v>95</v>
      </c>
      <c r="AZ501" s="90"/>
      <c r="BA501" s="90"/>
      <c r="BB501" s="90"/>
      <c r="BC501" s="90"/>
      <c r="BD501" s="90"/>
      <c r="BE501" s="90"/>
      <c r="BF501" s="90"/>
      <c r="BG501" s="90"/>
    </row>
    <row r="502" spans="42:59" x14ac:dyDescent="0.3">
      <c r="AP502" s="90">
        <f t="shared" si="10"/>
        <v>497</v>
      </c>
      <c r="AQ502" s="90" t="s">
        <v>1516</v>
      </c>
      <c r="AR502" s="90" t="s">
        <v>1517</v>
      </c>
      <c r="AS502" s="90" t="s">
        <v>6</v>
      </c>
      <c r="AT502" s="90" t="s">
        <v>7</v>
      </c>
      <c r="AU502" s="90" t="s">
        <v>8</v>
      </c>
      <c r="AV502" s="90"/>
      <c r="AW502" s="90" t="s">
        <v>1516</v>
      </c>
      <c r="AX502" s="90" t="s">
        <v>1518</v>
      </c>
      <c r="AY502" s="90" t="s">
        <v>6</v>
      </c>
      <c r="AZ502" s="90"/>
      <c r="BA502" s="90"/>
      <c r="BB502" s="90"/>
      <c r="BC502" s="90"/>
      <c r="BD502" s="90"/>
      <c r="BE502" s="90"/>
      <c r="BF502" s="90"/>
      <c r="BG502" s="90"/>
    </row>
    <row r="503" spans="42:59" x14ac:dyDescent="0.3">
      <c r="AP503" s="90">
        <f t="shared" si="10"/>
        <v>498</v>
      </c>
      <c r="AQ503" s="90" t="s">
        <v>1519</v>
      </c>
      <c r="AR503" s="90" t="s">
        <v>1520</v>
      </c>
      <c r="AS503" s="90" t="s">
        <v>112</v>
      </c>
      <c r="AT503" s="90" t="s">
        <v>70</v>
      </c>
      <c r="AU503" s="85" t="s">
        <v>32</v>
      </c>
      <c r="AV503" s="90"/>
      <c r="AW503" s="90" t="s">
        <v>1519</v>
      </c>
      <c r="AX503" s="90" t="s">
        <v>1521</v>
      </c>
      <c r="AY503" s="90" t="s">
        <v>112</v>
      </c>
      <c r="AZ503" s="90"/>
      <c r="BA503" s="90"/>
      <c r="BB503" s="90"/>
      <c r="BC503" s="90"/>
      <c r="BD503" s="90"/>
      <c r="BE503" s="90"/>
      <c r="BF503" s="90"/>
      <c r="BG503" s="90"/>
    </row>
    <row r="504" spans="42:59" x14ac:dyDescent="0.3">
      <c r="AP504" s="90">
        <f t="shared" si="10"/>
        <v>499</v>
      </c>
      <c r="AQ504" s="90" t="s">
        <v>1522</v>
      </c>
      <c r="AR504" s="90" t="s">
        <v>1523</v>
      </c>
      <c r="AS504" s="90" t="s">
        <v>25</v>
      </c>
      <c r="AT504" s="90" t="s">
        <v>26</v>
      </c>
      <c r="AU504" s="90" t="s">
        <v>8</v>
      </c>
      <c r="AV504" s="90"/>
      <c r="AW504" s="90" t="s">
        <v>1524</v>
      </c>
      <c r="AX504" s="90" t="s">
        <v>1525</v>
      </c>
      <c r="AY504" s="90" t="s">
        <v>142</v>
      </c>
      <c r="AZ504" s="90"/>
      <c r="BA504" s="90"/>
      <c r="BB504" s="90"/>
      <c r="BC504" s="90"/>
      <c r="BD504" s="90"/>
      <c r="BE504" s="90"/>
      <c r="BF504" s="90"/>
      <c r="BG504" s="90"/>
    </row>
    <row r="505" spans="42:59" x14ac:dyDescent="0.3">
      <c r="AP505" s="90">
        <f t="shared" si="10"/>
        <v>500</v>
      </c>
      <c r="AQ505" s="90" t="s">
        <v>1524</v>
      </c>
      <c r="AR505" s="90" t="s">
        <v>1526</v>
      </c>
      <c r="AS505" s="90" t="s">
        <v>142</v>
      </c>
      <c r="AT505" s="90" t="s">
        <v>7</v>
      </c>
      <c r="AU505" s="85" t="s">
        <v>32</v>
      </c>
      <c r="AV505" s="90"/>
      <c r="AW505" s="90" t="s">
        <v>1522</v>
      </c>
      <c r="AX505" s="90" t="s">
        <v>1525</v>
      </c>
      <c r="AY505" s="90" t="s">
        <v>25</v>
      </c>
      <c r="AZ505" s="90"/>
      <c r="BA505" s="90"/>
      <c r="BB505" s="90"/>
      <c r="BC505" s="90"/>
      <c r="BD505" s="90"/>
      <c r="BE505" s="90"/>
      <c r="BF505" s="90"/>
      <c r="BG505" s="90"/>
    </row>
    <row r="506" spans="42:59" x14ac:dyDescent="0.3">
      <c r="AP506" s="90">
        <f t="shared" si="10"/>
        <v>501</v>
      </c>
      <c r="AQ506" s="90" t="s">
        <v>1527</v>
      </c>
      <c r="AR506" s="90" t="s">
        <v>1528</v>
      </c>
      <c r="AS506" s="90" t="s">
        <v>211</v>
      </c>
      <c r="AT506" s="90" t="s">
        <v>26</v>
      </c>
      <c r="AU506" s="90" t="s">
        <v>20</v>
      </c>
      <c r="AV506" s="90"/>
      <c r="AW506" s="90" t="s">
        <v>1527</v>
      </c>
      <c r="AX506" s="90" t="s">
        <v>1529</v>
      </c>
      <c r="AY506" s="90" t="s">
        <v>211</v>
      </c>
      <c r="AZ506" s="90"/>
      <c r="BA506" s="90"/>
      <c r="BB506" s="90"/>
      <c r="BC506" s="90"/>
      <c r="BD506" s="90"/>
      <c r="BE506" s="90"/>
      <c r="BF506" s="90"/>
      <c r="BG506" s="90"/>
    </row>
    <row r="507" spans="42:59" x14ac:dyDescent="0.3">
      <c r="AP507" s="90">
        <f t="shared" si="10"/>
        <v>502</v>
      </c>
      <c r="AQ507" s="90" t="s">
        <v>1530</v>
      </c>
      <c r="AR507" s="90" t="s">
        <v>1531</v>
      </c>
      <c r="AS507" s="90" t="s">
        <v>6</v>
      </c>
      <c r="AT507" s="90" t="s">
        <v>26</v>
      </c>
      <c r="AU507" s="90" t="s">
        <v>8</v>
      </c>
      <c r="AV507" s="90"/>
      <c r="AW507" s="90" t="s">
        <v>1530</v>
      </c>
      <c r="AX507" s="90" t="s">
        <v>1532</v>
      </c>
      <c r="AY507" s="90" t="s">
        <v>6</v>
      </c>
      <c r="AZ507" s="90"/>
      <c r="BA507" s="90"/>
      <c r="BB507" s="90"/>
      <c r="BC507" s="90"/>
      <c r="BD507" s="90"/>
      <c r="BE507" s="90"/>
      <c r="BF507" s="90"/>
      <c r="BG507" s="90"/>
    </row>
    <row r="508" spans="42:59" x14ac:dyDescent="0.3">
      <c r="AP508" s="90">
        <f t="shared" si="10"/>
        <v>503</v>
      </c>
      <c r="AQ508" s="90" t="s">
        <v>1533</v>
      </c>
      <c r="AR508" s="90" t="s">
        <v>1534</v>
      </c>
      <c r="AS508" s="90" t="s">
        <v>51</v>
      </c>
      <c r="AT508" s="90" t="s">
        <v>26</v>
      </c>
      <c r="AU508" s="90" t="s">
        <v>20</v>
      </c>
      <c r="AV508" s="90"/>
      <c r="AW508" s="90" t="s">
        <v>1533</v>
      </c>
      <c r="AX508" s="90" t="s">
        <v>1535</v>
      </c>
      <c r="AY508" s="90" t="s">
        <v>51</v>
      </c>
      <c r="AZ508" s="90"/>
      <c r="BA508" s="90"/>
      <c r="BB508" s="90"/>
      <c r="BC508" s="90"/>
      <c r="BD508" s="90"/>
      <c r="BE508" s="90"/>
      <c r="BF508" s="90"/>
      <c r="BG508" s="90"/>
    </row>
    <row r="509" spans="42:59" x14ac:dyDescent="0.3">
      <c r="AP509" s="90">
        <f t="shared" si="10"/>
        <v>504</v>
      </c>
      <c r="AQ509" s="90" t="s">
        <v>1536</v>
      </c>
      <c r="AR509" s="90" t="s">
        <v>1537</v>
      </c>
      <c r="AS509" s="90" t="s">
        <v>38</v>
      </c>
      <c r="AT509" s="90" t="s">
        <v>7</v>
      </c>
      <c r="AU509" s="85" t="s">
        <v>32</v>
      </c>
      <c r="AV509" s="90"/>
      <c r="AW509" s="90" t="s">
        <v>1536</v>
      </c>
      <c r="AX509" s="90" t="s">
        <v>1538</v>
      </c>
      <c r="AY509" s="90" t="s">
        <v>38</v>
      </c>
      <c r="AZ509" s="90"/>
      <c r="BA509" s="90"/>
      <c r="BB509" s="90"/>
      <c r="BC509" s="90"/>
      <c r="BD509" s="90"/>
      <c r="BE509" s="90"/>
      <c r="BF509" s="90"/>
      <c r="BG509" s="90"/>
    </row>
    <row r="510" spans="42:59" x14ac:dyDescent="0.3">
      <c r="AP510" s="90">
        <f t="shared" si="10"/>
        <v>505</v>
      </c>
      <c r="AQ510" s="90" t="s">
        <v>1539</v>
      </c>
      <c r="AR510" s="90" t="s">
        <v>1540</v>
      </c>
      <c r="AS510" s="90" t="s">
        <v>88</v>
      </c>
      <c r="AT510" s="90" t="s">
        <v>26</v>
      </c>
      <c r="AU510" s="90" t="s">
        <v>20</v>
      </c>
      <c r="AV510" s="90"/>
      <c r="AW510" s="90" t="s">
        <v>1539</v>
      </c>
      <c r="AX510" s="90" t="s">
        <v>1541</v>
      </c>
      <c r="AY510" s="90" t="s">
        <v>88</v>
      </c>
      <c r="AZ510" s="90"/>
      <c r="BA510" s="90"/>
      <c r="BB510" s="90"/>
      <c r="BC510" s="90"/>
      <c r="BD510" s="90"/>
      <c r="BE510" s="90"/>
      <c r="BF510" s="90"/>
      <c r="BG510" s="90"/>
    </row>
    <row r="511" spans="42:59" x14ac:dyDescent="0.3">
      <c r="AP511" s="90">
        <f t="shared" si="10"/>
        <v>506</v>
      </c>
      <c r="AQ511" s="90" t="s">
        <v>1542</v>
      </c>
      <c r="AR511" s="90" t="s">
        <v>1543</v>
      </c>
      <c r="AS511" s="90" t="s">
        <v>19</v>
      </c>
      <c r="AT511" s="90" t="s">
        <v>70</v>
      </c>
      <c r="AU511" s="90" t="s">
        <v>20</v>
      </c>
      <c r="AV511" s="90"/>
      <c r="AW511" s="90" t="s">
        <v>1542</v>
      </c>
      <c r="AX511" s="90" t="s">
        <v>1544</v>
      </c>
      <c r="AY511" s="90" t="s">
        <v>19</v>
      </c>
      <c r="AZ511" s="90"/>
      <c r="BA511" s="90"/>
      <c r="BB511" s="90"/>
      <c r="BC511" s="90"/>
      <c r="BD511" s="90"/>
      <c r="BE511" s="90"/>
      <c r="BF511" s="90"/>
      <c r="BG511" s="90"/>
    </row>
    <row r="512" spans="42:59" x14ac:dyDescent="0.3">
      <c r="AP512" s="90">
        <f t="shared" si="10"/>
        <v>507</v>
      </c>
      <c r="AQ512" s="90" t="s">
        <v>1545</v>
      </c>
      <c r="AR512" s="90" t="s">
        <v>1546</v>
      </c>
      <c r="AS512" s="90" t="s">
        <v>63</v>
      </c>
      <c r="AT512" s="90" t="s">
        <v>26</v>
      </c>
      <c r="AU512" s="85" t="s">
        <v>32</v>
      </c>
      <c r="AV512" s="90"/>
      <c r="AW512" s="90" t="s">
        <v>1545</v>
      </c>
      <c r="AX512" s="90" t="s">
        <v>1547</v>
      </c>
      <c r="AY512" s="90" t="s">
        <v>63</v>
      </c>
      <c r="AZ512" s="90"/>
      <c r="BA512" s="90"/>
      <c r="BB512" s="90"/>
      <c r="BC512" s="90"/>
      <c r="BD512" s="90"/>
      <c r="BE512" s="90"/>
      <c r="BF512" s="90"/>
      <c r="BG512" s="90"/>
    </row>
    <row r="513" spans="42:59" x14ac:dyDescent="0.3">
      <c r="AP513" s="90">
        <f t="shared" si="10"/>
        <v>508</v>
      </c>
      <c r="AQ513" s="90" t="s">
        <v>1548</v>
      </c>
      <c r="AR513" s="90" t="s">
        <v>1549</v>
      </c>
      <c r="AS513" s="90" t="s">
        <v>126</v>
      </c>
      <c r="AT513" s="90" t="s">
        <v>7</v>
      </c>
      <c r="AU513" s="85" t="s">
        <v>32</v>
      </c>
      <c r="AV513" s="90"/>
      <c r="AW513" s="90" t="s">
        <v>1548</v>
      </c>
      <c r="AX513" s="90" t="s">
        <v>1550</v>
      </c>
      <c r="AY513" s="90" t="s">
        <v>126</v>
      </c>
      <c r="AZ513" s="90"/>
      <c r="BA513" s="90"/>
      <c r="BB513" s="90"/>
      <c r="BC513" s="90"/>
      <c r="BD513" s="90"/>
      <c r="BE513" s="90"/>
      <c r="BF513" s="90"/>
      <c r="BG513" s="90"/>
    </row>
    <row r="514" spans="42:59" x14ac:dyDescent="0.3">
      <c r="AP514" s="90">
        <f t="shared" si="10"/>
        <v>509</v>
      </c>
      <c r="AQ514" s="90" t="s">
        <v>1551</v>
      </c>
      <c r="AR514" s="90" t="s">
        <v>1552</v>
      </c>
      <c r="AS514" s="90" t="s">
        <v>183</v>
      </c>
      <c r="AT514" s="90" t="s">
        <v>70</v>
      </c>
      <c r="AU514" s="85" t="s">
        <v>32</v>
      </c>
      <c r="AV514" s="90"/>
      <c r="AW514" s="90" t="s">
        <v>1551</v>
      </c>
      <c r="AX514" s="90" t="s">
        <v>1553</v>
      </c>
      <c r="AY514" s="90" t="s">
        <v>183</v>
      </c>
      <c r="AZ514" s="90"/>
      <c r="BA514" s="90"/>
      <c r="BB514" s="90"/>
      <c r="BC514" s="90"/>
      <c r="BD514" s="90"/>
      <c r="BE514" s="90"/>
      <c r="BF514" s="90"/>
      <c r="BG514" s="90"/>
    </row>
    <row r="515" spans="42:59" x14ac:dyDescent="0.3">
      <c r="AP515" s="90">
        <f t="shared" si="10"/>
        <v>510</v>
      </c>
      <c r="AQ515" s="90" t="s">
        <v>1554</v>
      </c>
      <c r="AR515" s="90" t="s">
        <v>1555</v>
      </c>
      <c r="AS515" s="90" t="s">
        <v>211</v>
      </c>
      <c r="AT515" s="90" t="s">
        <v>74</v>
      </c>
      <c r="AU515" s="90" t="s">
        <v>20</v>
      </c>
      <c r="AV515" s="90"/>
      <c r="AW515" s="90" t="s">
        <v>1554</v>
      </c>
      <c r="AX515" s="90" t="s">
        <v>1556</v>
      </c>
      <c r="AY515" s="90" t="s">
        <v>211</v>
      </c>
      <c r="AZ515" s="90"/>
      <c r="BA515" s="90"/>
      <c r="BB515" s="90"/>
      <c r="BC515" s="90"/>
      <c r="BD515" s="90"/>
      <c r="BE515" s="90"/>
      <c r="BF515" s="90"/>
      <c r="BG515" s="90"/>
    </row>
    <row r="516" spans="42:59" x14ac:dyDescent="0.3">
      <c r="AP516" s="90">
        <f t="shared" si="10"/>
        <v>511</v>
      </c>
      <c r="AQ516" s="90" t="s">
        <v>1557</v>
      </c>
      <c r="AR516" s="90" t="s">
        <v>1558</v>
      </c>
      <c r="AS516" s="90" t="s">
        <v>81</v>
      </c>
      <c r="AT516" s="90" t="s">
        <v>58</v>
      </c>
      <c r="AU516" s="90" t="s">
        <v>20</v>
      </c>
      <c r="AV516" s="90"/>
      <c r="AW516" s="90" t="s">
        <v>1557</v>
      </c>
      <c r="AX516" s="90" t="s">
        <v>1559</v>
      </c>
      <c r="AY516" s="90" t="s">
        <v>81</v>
      </c>
      <c r="AZ516" s="90"/>
      <c r="BA516" s="90"/>
      <c r="BB516" s="90"/>
      <c r="BC516" s="90"/>
      <c r="BD516" s="90"/>
      <c r="BE516" s="90"/>
      <c r="BF516" s="90"/>
      <c r="BG516" s="90"/>
    </row>
    <row r="517" spans="42:59" x14ac:dyDescent="0.3">
      <c r="AP517" s="90">
        <f t="shared" si="10"/>
        <v>512</v>
      </c>
      <c r="AQ517" s="90" t="s">
        <v>1560</v>
      </c>
      <c r="AR517" s="90" t="s">
        <v>1561</v>
      </c>
      <c r="AS517" s="90" t="s">
        <v>38</v>
      </c>
      <c r="AT517" s="90" t="s">
        <v>7</v>
      </c>
      <c r="AU517" s="85" t="s">
        <v>32</v>
      </c>
      <c r="AV517" s="90"/>
      <c r="AW517" s="90" t="s">
        <v>1560</v>
      </c>
      <c r="AX517" s="90" t="s">
        <v>1562</v>
      </c>
      <c r="AY517" s="90" t="s">
        <v>38</v>
      </c>
      <c r="AZ517" s="90"/>
      <c r="BA517" s="90"/>
      <c r="BB517" s="90"/>
      <c r="BC517" s="90"/>
      <c r="BD517" s="90"/>
      <c r="BE517" s="90"/>
      <c r="BF517" s="90"/>
      <c r="BG517" s="90"/>
    </row>
    <row r="518" spans="42:59" x14ac:dyDescent="0.3">
      <c r="AP518" s="90">
        <f t="shared" si="10"/>
        <v>513</v>
      </c>
      <c r="AQ518" s="90" t="s">
        <v>1563</v>
      </c>
      <c r="AR518" s="90" t="s">
        <v>1564</v>
      </c>
      <c r="AS518" s="90" t="s">
        <v>6</v>
      </c>
      <c r="AT518" s="90" t="s">
        <v>58</v>
      </c>
      <c r="AU518" s="90" t="s">
        <v>8</v>
      </c>
      <c r="AV518" s="90"/>
      <c r="AW518" s="90" t="s">
        <v>1563</v>
      </c>
      <c r="AX518" s="90" t="s">
        <v>1565</v>
      </c>
      <c r="AY518" s="90" t="s">
        <v>6</v>
      </c>
      <c r="AZ518" s="90"/>
      <c r="BA518" s="90"/>
      <c r="BB518" s="90"/>
      <c r="BC518" s="90"/>
      <c r="BD518" s="90"/>
      <c r="BE518" s="90"/>
      <c r="BF518" s="90"/>
      <c r="BG518" s="90"/>
    </row>
    <row r="519" spans="42:59" x14ac:dyDescent="0.3">
      <c r="AP519" s="90">
        <f t="shared" si="10"/>
        <v>514</v>
      </c>
      <c r="AQ519" s="90" t="s">
        <v>1566</v>
      </c>
      <c r="AR519" s="90" t="s">
        <v>1567</v>
      </c>
      <c r="AS519" s="90" t="s">
        <v>38</v>
      </c>
      <c r="AT519" s="90" t="s">
        <v>70</v>
      </c>
      <c r="AU519" s="85" t="s">
        <v>32</v>
      </c>
      <c r="AV519" s="90"/>
      <c r="AW519" s="90" t="s">
        <v>1566</v>
      </c>
      <c r="AX519" s="90" t="s">
        <v>1568</v>
      </c>
      <c r="AY519" s="90" t="s">
        <v>38</v>
      </c>
      <c r="AZ519" s="90"/>
      <c r="BA519" s="90"/>
      <c r="BB519" s="90"/>
      <c r="BC519" s="90"/>
      <c r="BD519" s="90"/>
      <c r="BE519" s="90"/>
      <c r="BF519" s="90"/>
      <c r="BG519" s="90"/>
    </row>
    <row r="520" spans="42:59" x14ac:dyDescent="0.3">
      <c r="AP520" s="90">
        <f t="shared" ref="AP520:AP569" si="11">AP519+1</f>
        <v>515</v>
      </c>
      <c r="AQ520" s="90" t="s">
        <v>1569</v>
      </c>
      <c r="AR520" s="90" t="s">
        <v>1570</v>
      </c>
      <c r="AS520" s="90" t="s">
        <v>63</v>
      </c>
      <c r="AT520" s="90" t="s">
        <v>26</v>
      </c>
      <c r="AU520" s="85" t="s">
        <v>32</v>
      </c>
      <c r="AV520" s="90"/>
      <c r="AW520" s="90" t="s">
        <v>1569</v>
      </c>
      <c r="AX520" s="90" t="s">
        <v>1571</v>
      </c>
      <c r="AY520" s="90" t="s">
        <v>63</v>
      </c>
      <c r="AZ520" s="90"/>
      <c r="BA520" s="90"/>
      <c r="BB520" s="90"/>
      <c r="BC520" s="90"/>
      <c r="BD520" s="90"/>
      <c r="BE520" s="90"/>
      <c r="BF520" s="90"/>
      <c r="BG520" s="90"/>
    </row>
    <row r="521" spans="42:59" x14ac:dyDescent="0.3">
      <c r="AP521" s="90">
        <f t="shared" si="11"/>
        <v>516</v>
      </c>
      <c r="AQ521" s="90" t="s">
        <v>1572</v>
      </c>
      <c r="AR521" s="90" t="s">
        <v>1573</v>
      </c>
      <c r="AS521" s="90" t="s">
        <v>173</v>
      </c>
      <c r="AT521" s="90" t="s">
        <v>58</v>
      </c>
      <c r="AU521" s="85" t="s">
        <v>32</v>
      </c>
      <c r="AV521" s="90"/>
      <c r="AW521" s="90" t="s">
        <v>1572</v>
      </c>
      <c r="AX521" s="90" t="s">
        <v>1574</v>
      </c>
      <c r="AY521" s="90" t="s">
        <v>173</v>
      </c>
      <c r="AZ521" s="90"/>
      <c r="BA521" s="90"/>
      <c r="BB521" s="90"/>
      <c r="BC521" s="90"/>
      <c r="BD521" s="90"/>
      <c r="BE521" s="90"/>
      <c r="BF521" s="90"/>
      <c r="BG521" s="90"/>
    </row>
    <row r="522" spans="42:59" x14ac:dyDescent="0.3">
      <c r="AP522" s="90">
        <f t="shared" si="11"/>
        <v>517</v>
      </c>
      <c r="AQ522" s="90" t="s">
        <v>1575</v>
      </c>
      <c r="AR522" s="90" t="s">
        <v>1576</v>
      </c>
      <c r="AS522" s="90" t="s">
        <v>63</v>
      </c>
      <c r="AT522" s="90" t="s">
        <v>26</v>
      </c>
      <c r="AU522" s="85" t="s">
        <v>32</v>
      </c>
      <c r="AV522" s="90"/>
      <c r="AW522" s="90" t="s">
        <v>1575</v>
      </c>
      <c r="AX522" s="90" t="s">
        <v>1577</v>
      </c>
      <c r="AY522" s="90" t="s">
        <v>63</v>
      </c>
      <c r="AZ522" s="90"/>
      <c r="BA522" s="90"/>
      <c r="BB522" s="90"/>
      <c r="BC522" s="90"/>
      <c r="BD522" s="90"/>
      <c r="BE522" s="90"/>
      <c r="BF522" s="90"/>
      <c r="BG522" s="90"/>
    </row>
    <row r="523" spans="42:59" x14ac:dyDescent="0.3">
      <c r="AP523" s="90">
        <f t="shared" si="11"/>
        <v>518</v>
      </c>
      <c r="AQ523" s="90" t="s">
        <v>1578</v>
      </c>
      <c r="AR523" s="90" t="s">
        <v>1579</v>
      </c>
      <c r="AS523" s="90" t="s">
        <v>122</v>
      </c>
      <c r="AT523" s="90" t="s">
        <v>58</v>
      </c>
      <c r="AU523" s="90" t="s">
        <v>8</v>
      </c>
      <c r="AV523" s="90"/>
      <c r="AW523" s="90" t="s">
        <v>1578</v>
      </c>
      <c r="AX523" s="90" t="s">
        <v>1580</v>
      </c>
      <c r="AY523" s="90" t="s">
        <v>122</v>
      </c>
      <c r="AZ523" s="90"/>
      <c r="BA523" s="90"/>
      <c r="BB523" s="90"/>
      <c r="BC523" s="90"/>
      <c r="BD523" s="90"/>
      <c r="BE523" s="90"/>
      <c r="BF523" s="90"/>
      <c r="BG523" s="90"/>
    </row>
    <row r="524" spans="42:59" x14ac:dyDescent="0.3">
      <c r="AP524" s="90">
        <f t="shared" si="11"/>
        <v>519</v>
      </c>
      <c r="AQ524" s="90" t="s">
        <v>1581</v>
      </c>
      <c r="AR524" s="90" t="s">
        <v>1582</v>
      </c>
      <c r="AS524" s="90" t="s">
        <v>31</v>
      </c>
      <c r="AT524" s="90" t="s">
        <v>46</v>
      </c>
      <c r="AU524" s="85" t="s">
        <v>32</v>
      </c>
      <c r="AV524" s="90"/>
      <c r="AW524" s="90" t="s">
        <v>1581</v>
      </c>
      <c r="AX524" s="90" t="s">
        <v>1583</v>
      </c>
      <c r="AY524" s="90" t="s">
        <v>31</v>
      </c>
      <c r="AZ524" s="90"/>
      <c r="BA524" s="90"/>
      <c r="BB524" s="90"/>
      <c r="BC524" s="90"/>
      <c r="BD524" s="90"/>
      <c r="BE524" s="90"/>
      <c r="BF524" s="90"/>
      <c r="BG524" s="90"/>
    </row>
    <row r="525" spans="42:59" x14ac:dyDescent="0.3">
      <c r="AP525" s="90">
        <f t="shared" si="11"/>
        <v>520</v>
      </c>
      <c r="AQ525" s="90" t="s">
        <v>1584</v>
      </c>
      <c r="AR525" s="90" t="s">
        <v>1585</v>
      </c>
      <c r="AS525" s="90" t="s">
        <v>38</v>
      </c>
      <c r="AT525" s="90" t="s">
        <v>7</v>
      </c>
      <c r="AU525" s="85" t="s">
        <v>32</v>
      </c>
      <c r="AV525" s="90"/>
      <c r="AW525" s="90" t="s">
        <v>1586</v>
      </c>
      <c r="AX525" s="90" t="s">
        <v>1587</v>
      </c>
      <c r="AY525" s="90" t="s">
        <v>105</v>
      </c>
      <c r="AZ525" s="90"/>
      <c r="BA525" s="90"/>
      <c r="BB525" s="90"/>
      <c r="BC525" s="90"/>
      <c r="BD525" s="90"/>
      <c r="BE525" s="90"/>
      <c r="BF525" s="90"/>
      <c r="BG525" s="90"/>
    </row>
    <row r="526" spans="42:59" x14ac:dyDescent="0.3">
      <c r="AP526" s="90">
        <f t="shared" si="11"/>
        <v>521</v>
      </c>
      <c r="AQ526" s="90" t="s">
        <v>1586</v>
      </c>
      <c r="AR526" s="90" t="s">
        <v>1588</v>
      </c>
      <c r="AS526" s="90" t="s">
        <v>105</v>
      </c>
      <c r="AT526" s="90" t="s">
        <v>26</v>
      </c>
      <c r="AU526" s="90" t="s">
        <v>20</v>
      </c>
      <c r="AV526" s="90"/>
      <c r="AW526" s="90" t="s">
        <v>1584</v>
      </c>
      <c r="AX526" s="90" t="s">
        <v>1587</v>
      </c>
      <c r="AY526" s="90" t="s">
        <v>38</v>
      </c>
      <c r="AZ526" s="90"/>
      <c r="BA526" s="90"/>
      <c r="BB526" s="90"/>
      <c r="BC526" s="90"/>
      <c r="BD526" s="90"/>
      <c r="BE526" s="90"/>
      <c r="BF526" s="90"/>
      <c r="BG526" s="90"/>
    </row>
    <row r="527" spans="42:59" x14ac:dyDescent="0.3">
      <c r="AP527" s="90">
        <f t="shared" si="11"/>
        <v>522</v>
      </c>
      <c r="AQ527" s="90" t="s">
        <v>1589</v>
      </c>
      <c r="AR527" s="90" t="s">
        <v>1590</v>
      </c>
      <c r="AS527" s="90" t="s">
        <v>298</v>
      </c>
      <c r="AT527" s="90" t="s">
        <v>58</v>
      </c>
      <c r="AU527" s="90" t="s">
        <v>20</v>
      </c>
      <c r="AV527" s="90"/>
      <c r="AW527" s="90" t="s">
        <v>1589</v>
      </c>
      <c r="AX527" s="90" t="s">
        <v>1587</v>
      </c>
      <c r="AY527" s="90" t="s">
        <v>298</v>
      </c>
      <c r="AZ527" s="90"/>
      <c r="BA527" s="90"/>
      <c r="BB527" s="90"/>
      <c r="BC527" s="90"/>
      <c r="BD527" s="90"/>
      <c r="BE527" s="90"/>
      <c r="BF527" s="90"/>
      <c r="BG527" s="90"/>
    </row>
    <row r="528" spans="42:59" x14ac:dyDescent="0.3">
      <c r="AP528" s="90">
        <f t="shared" si="11"/>
        <v>523</v>
      </c>
      <c r="AQ528" s="90" t="s">
        <v>1591</v>
      </c>
      <c r="AR528" s="90" t="s">
        <v>1592</v>
      </c>
      <c r="AS528" s="90" t="s">
        <v>183</v>
      </c>
      <c r="AT528" s="90" t="s">
        <v>26</v>
      </c>
      <c r="AU528" s="85" t="s">
        <v>32</v>
      </c>
      <c r="AV528" s="90"/>
      <c r="AW528" s="90" t="s">
        <v>1593</v>
      </c>
      <c r="AX528" s="90" t="s">
        <v>1587</v>
      </c>
      <c r="AY528" s="90" t="s">
        <v>31</v>
      </c>
      <c r="AZ528" s="90"/>
      <c r="BA528" s="90"/>
      <c r="BB528" s="90"/>
      <c r="BC528" s="90"/>
      <c r="BD528" s="90"/>
      <c r="BE528" s="90"/>
      <c r="BF528" s="90"/>
      <c r="BG528" s="90"/>
    </row>
    <row r="529" spans="42:59" x14ac:dyDescent="0.3">
      <c r="AP529" s="90">
        <f t="shared" si="11"/>
        <v>524</v>
      </c>
      <c r="AQ529" s="90" t="s">
        <v>1593</v>
      </c>
      <c r="AR529" s="90" t="s">
        <v>1594</v>
      </c>
      <c r="AS529" s="90" t="s">
        <v>31</v>
      </c>
      <c r="AT529" s="90" t="s">
        <v>26</v>
      </c>
      <c r="AU529" s="85" t="s">
        <v>32</v>
      </c>
      <c r="AV529" s="90"/>
      <c r="AW529" s="90" t="s">
        <v>1591</v>
      </c>
      <c r="AX529" s="90" t="s">
        <v>1587</v>
      </c>
      <c r="AY529" s="90" t="s">
        <v>183</v>
      </c>
      <c r="AZ529" s="90"/>
      <c r="BA529" s="90"/>
      <c r="BB529" s="90"/>
      <c r="BC529" s="90"/>
      <c r="BD529" s="90"/>
      <c r="BE529" s="90"/>
      <c r="BF529" s="90"/>
      <c r="BG529" s="90"/>
    </row>
    <row r="530" spans="42:59" x14ac:dyDescent="0.3">
      <c r="AP530" s="90">
        <f t="shared" si="11"/>
        <v>525</v>
      </c>
      <c r="AQ530" s="90" t="s">
        <v>1595</v>
      </c>
      <c r="AR530" s="90" t="s">
        <v>1596</v>
      </c>
      <c r="AS530" s="90" t="s">
        <v>122</v>
      </c>
      <c r="AT530" s="90" t="s">
        <v>7</v>
      </c>
      <c r="AU530" s="90" t="s">
        <v>8</v>
      </c>
      <c r="AV530" s="90"/>
      <c r="AW530" s="90" t="s">
        <v>1595</v>
      </c>
      <c r="AX530" s="90" t="s">
        <v>1597</v>
      </c>
      <c r="AY530" s="90" t="s">
        <v>122</v>
      </c>
      <c r="AZ530" s="90"/>
      <c r="BA530" s="90"/>
      <c r="BB530" s="90"/>
      <c r="BC530" s="90"/>
      <c r="BD530" s="90"/>
      <c r="BE530" s="90"/>
      <c r="BF530" s="90"/>
      <c r="BG530" s="90"/>
    </row>
    <row r="531" spans="42:59" x14ac:dyDescent="0.3">
      <c r="AP531" s="90">
        <f t="shared" si="11"/>
        <v>526</v>
      </c>
      <c r="AQ531" s="90" t="s">
        <v>1598</v>
      </c>
      <c r="AR531" s="90" t="s">
        <v>1599</v>
      </c>
      <c r="AS531" s="90" t="s">
        <v>81</v>
      </c>
      <c r="AT531" s="90" t="s">
        <v>26</v>
      </c>
      <c r="AU531" s="90" t="s">
        <v>20</v>
      </c>
      <c r="AV531" s="90"/>
      <c r="AW531" s="90" t="s">
        <v>1598</v>
      </c>
      <c r="AX531" s="90" t="s">
        <v>1600</v>
      </c>
      <c r="AY531" s="90" t="s">
        <v>81</v>
      </c>
      <c r="AZ531" s="90"/>
      <c r="BA531" s="90"/>
      <c r="BB531" s="90"/>
      <c r="BC531" s="90"/>
      <c r="BD531" s="90"/>
      <c r="BE531" s="90"/>
      <c r="BF531" s="90"/>
      <c r="BG531" s="90"/>
    </row>
    <row r="532" spans="42:59" x14ac:dyDescent="0.3">
      <c r="AP532" s="90">
        <f t="shared" si="11"/>
        <v>527</v>
      </c>
      <c r="AQ532" s="90" t="s">
        <v>1601</v>
      </c>
      <c r="AR532" s="90" t="s">
        <v>1602</v>
      </c>
      <c r="AS532" s="90" t="s">
        <v>173</v>
      </c>
      <c r="AT532" s="90" t="s">
        <v>70</v>
      </c>
      <c r="AU532" s="85" t="s">
        <v>32</v>
      </c>
      <c r="AV532" s="90"/>
      <c r="AW532" s="90" t="s">
        <v>1601</v>
      </c>
      <c r="AX532" s="90" t="s">
        <v>1603</v>
      </c>
      <c r="AY532" s="90" t="s">
        <v>173</v>
      </c>
      <c r="AZ532" s="90"/>
      <c r="BA532" s="90"/>
      <c r="BB532" s="90"/>
      <c r="BC532" s="90"/>
      <c r="BD532" s="90"/>
      <c r="BE532" s="90"/>
      <c r="BF532" s="90"/>
      <c r="BG532" s="90"/>
    </row>
    <row r="533" spans="42:59" x14ac:dyDescent="0.3">
      <c r="AP533" s="90">
        <f t="shared" si="11"/>
        <v>528</v>
      </c>
      <c r="AQ533" s="90" t="s">
        <v>1604</v>
      </c>
      <c r="AR533" s="90" t="s">
        <v>1605</v>
      </c>
      <c r="AS533" s="90" t="s">
        <v>112</v>
      </c>
      <c r="AT533" s="90" t="s">
        <v>70</v>
      </c>
      <c r="AU533" s="85" t="s">
        <v>32</v>
      </c>
      <c r="AV533" s="90"/>
      <c r="AW533" s="90" t="s">
        <v>1604</v>
      </c>
      <c r="AX533" s="90" t="s">
        <v>1606</v>
      </c>
      <c r="AY533" s="90" t="s">
        <v>112</v>
      </c>
      <c r="AZ533" s="90"/>
      <c r="BA533" s="90"/>
      <c r="BB533" s="90"/>
      <c r="BC533" s="90"/>
      <c r="BD533" s="90"/>
      <c r="BE533" s="90"/>
      <c r="BF533" s="90"/>
      <c r="BG533" s="90"/>
    </row>
    <row r="534" spans="42:59" x14ac:dyDescent="0.3">
      <c r="AP534" s="90">
        <f t="shared" si="11"/>
        <v>529</v>
      </c>
      <c r="AQ534" s="90" t="s">
        <v>1607</v>
      </c>
      <c r="AR534" s="90" t="s">
        <v>1608</v>
      </c>
      <c r="AS534" s="90" t="s">
        <v>298</v>
      </c>
      <c r="AT534" s="90" t="s">
        <v>7</v>
      </c>
      <c r="AU534" s="90" t="s">
        <v>20</v>
      </c>
      <c r="AV534" s="90"/>
      <c r="AW534" s="90" t="s">
        <v>1607</v>
      </c>
      <c r="AX534" s="90" t="s">
        <v>1609</v>
      </c>
      <c r="AY534" s="90" t="s">
        <v>298</v>
      </c>
      <c r="AZ534" s="90"/>
      <c r="BA534" s="90"/>
      <c r="BB534" s="90"/>
      <c r="BC534" s="90"/>
      <c r="BD534" s="90"/>
      <c r="BE534" s="90"/>
      <c r="BF534" s="90"/>
      <c r="BG534" s="90"/>
    </row>
    <row r="535" spans="42:59" x14ac:dyDescent="0.3">
      <c r="AP535" s="90">
        <f t="shared" si="11"/>
        <v>530</v>
      </c>
      <c r="AQ535" s="90" t="s">
        <v>1610</v>
      </c>
      <c r="AR535" s="90" t="s">
        <v>1611</v>
      </c>
      <c r="AS535" s="90" t="s">
        <v>25</v>
      </c>
      <c r="AT535" s="90" t="s">
        <v>26</v>
      </c>
      <c r="AU535" s="90" t="s">
        <v>8</v>
      </c>
      <c r="AV535" s="90"/>
      <c r="AW535" s="90" t="s">
        <v>1610</v>
      </c>
      <c r="AX535" s="90" t="s">
        <v>1612</v>
      </c>
      <c r="AY535" s="90" t="s">
        <v>25</v>
      </c>
      <c r="AZ535" s="90"/>
      <c r="BA535" s="90"/>
      <c r="BB535" s="90"/>
      <c r="BC535" s="90"/>
      <c r="BD535" s="90"/>
      <c r="BE535" s="90"/>
      <c r="BF535" s="90"/>
      <c r="BG535" s="90"/>
    </row>
    <row r="536" spans="42:59" x14ac:dyDescent="0.3">
      <c r="AP536" s="90">
        <f t="shared" si="11"/>
        <v>531</v>
      </c>
      <c r="AQ536" s="90" t="s">
        <v>1613</v>
      </c>
      <c r="AR536" s="90" t="s">
        <v>1614</v>
      </c>
      <c r="AS536" s="90" t="s">
        <v>126</v>
      </c>
      <c r="AT536" s="90" t="s">
        <v>7</v>
      </c>
      <c r="AU536" s="85" t="s">
        <v>32</v>
      </c>
      <c r="AV536" s="90"/>
      <c r="AW536" s="90" t="s">
        <v>1613</v>
      </c>
      <c r="AX536" s="90" t="s">
        <v>1615</v>
      </c>
      <c r="AY536" s="90" t="s">
        <v>126</v>
      </c>
      <c r="AZ536" s="90"/>
      <c r="BA536" s="90"/>
      <c r="BB536" s="90"/>
      <c r="BC536" s="90"/>
      <c r="BD536" s="90"/>
      <c r="BE536" s="90"/>
      <c r="BF536" s="90"/>
      <c r="BG536" s="90"/>
    </row>
    <row r="537" spans="42:59" x14ac:dyDescent="0.3">
      <c r="AP537" s="90">
        <f t="shared" si="11"/>
        <v>532</v>
      </c>
      <c r="AQ537" s="90" t="s">
        <v>1616</v>
      </c>
      <c r="AR537" s="90" t="s">
        <v>1617</v>
      </c>
      <c r="AS537" s="90" t="s">
        <v>88</v>
      </c>
      <c r="AT537" s="90" t="s">
        <v>46</v>
      </c>
      <c r="AU537" s="90" t="s">
        <v>20</v>
      </c>
      <c r="AV537" s="90"/>
      <c r="AW537" s="90" t="s">
        <v>1616</v>
      </c>
      <c r="AX537" s="90" t="s">
        <v>1618</v>
      </c>
      <c r="AY537" s="90" t="s">
        <v>88</v>
      </c>
      <c r="AZ537" s="90"/>
      <c r="BA537" s="90"/>
      <c r="BB537" s="90"/>
      <c r="BC537" s="90"/>
      <c r="BD537" s="90"/>
      <c r="BE537" s="90"/>
      <c r="BF537" s="90"/>
      <c r="BG537" s="90"/>
    </row>
    <row r="538" spans="42:59" x14ac:dyDescent="0.3">
      <c r="AP538" s="90">
        <f t="shared" si="11"/>
        <v>533</v>
      </c>
      <c r="AQ538" s="90" t="s">
        <v>1619</v>
      </c>
      <c r="AR538" s="90" t="s">
        <v>1620</v>
      </c>
      <c r="AS538" s="90" t="s">
        <v>298</v>
      </c>
      <c r="AT538" s="90" t="s">
        <v>58</v>
      </c>
      <c r="AU538" s="90" t="s">
        <v>20</v>
      </c>
      <c r="AV538" s="90"/>
      <c r="AW538" s="90" t="s">
        <v>1619</v>
      </c>
      <c r="AX538" s="90" t="s">
        <v>1621</v>
      </c>
      <c r="AY538" s="90" t="s">
        <v>298</v>
      </c>
      <c r="AZ538" s="90"/>
      <c r="BA538" s="90"/>
      <c r="BB538" s="90"/>
      <c r="BC538" s="90"/>
      <c r="BD538" s="90"/>
      <c r="BE538" s="90"/>
      <c r="BF538" s="90"/>
      <c r="BG538" s="90"/>
    </row>
    <row r="539" spans="42:59" x14ac:dyDescent="0.3">
      <c r="AP539" s="90">
        <f t="shared" si="11"/>
        <v>534</v>
      </c>
      <c r="AQ539" s="90" t="s">
        <v>1622</v>
      </c>
      <c r="AR539" s="90" t="s">
        <v>1623</v>
      </c>
      <c r="AS539" s="90" t="s">
        <v>6</v>
      </c>
      <c r="AT539" s="90" t="s">
        <v>7</v>
      </c>
      <c r="AU539" s="90" t="s">
        <v>8</v>
      </c>
      <c r="AV539" s="90"/>
      <c r="AW539" s="90" t="s">
        <v>1622</v>
      </c>
      <c r="AX539" s="90" t="s">
        <v>1624</v>
      </c>
      <c r="AY539" s="90" t="s">
        <v>6</v>
      </c>
      <c r="AZ539" s="90"/>
      <c r="BA539" s="90"/>
      <c r="BB539" s="90"/>
      <c r="BC539" s="90"/>
      <c r="BD539" s="90"/>
      <c r="BE539" s="90"/>
      <c r="BF539" s="90"/>
      <c r="BG539" s="90"/>
    </row>
    <row r="540" spans="42:59" x14ac:dyDescent="0.3">
      <c r="AP540" s="90">
        <f t="shared" si="11"/>
        <v>535</v>
      </c>
      <c r="AQ540" s="90" t="s">
        <v>1625</v>
      </c>
      <c r="AR540" s="90" t="s">
        <v>1626</v>
      </c>
      <c r="AS540" s="90" t="s">
        <v>173</v>
      </c>
      <c r="AT540" s="90" t="s">
        <v>26</v>
      </c>
      <c r="AU540" s="85" t="s">
        <v>32</v>
      </c>
      <c r="AV540" s="90"/>
      <c r="AW540" s="90" t="s">
        <v>1625</v>
      </c>
      <c r="AX540" s="90" t="s">
        <v>1627</v>
      </c>
      <c r="AY540" s="90" t="s">
        <v>173</v>
      </c>
      <c r="AZ540" s="90"/>
      <c r="BA540" s="90"/>
      <c r="BB540" s="90"/>
      <c r="BC540" s="90"/>
      <c r="BD540" s="90"/>
      <c r="BE540" s="90"/>
      <c r="BF540" s="90"/>
      <c r="BG540" s="90"/>
    </row>
    <row r="541" spans="42:59" x14ac:dyDescent="0.3">
      <c r="AP541" s="90">
        <f t="shared" si="11"/>
        <v>536</v>
      </c>
      <c r="AQ541" s="90" t="s">
        <v>1628</v>
      </c>
      <c r="AR541" s="90" t="s">
        <v>1629</v>
      </c>
      <c r="AS541" s="90" t="s">
        <v>112</v>
      </c>
      <c r="AT541" s="90" t="s">
        <v>70</v>
      </c>
      <c r="AU541" s="85" t="s">
        <v>32</v>
      </c>
      <c r="AV541" s="90"/>
      <c r="AW541" s="90" t="s">
        <v>1628</v>
      </c>
      <c r="AX541" s="90" t="s">
        <v>1630</v>
      </c>
      <c r="AY541" s="90" t="s">
        <v>112</v>
      </c>
      <c r="AZ541" s="90"/>
      <c r="BA541" s="90"/>
      <c r="BB541" s="90"/>
      <c r="BC541" s="90"/>
      <c r="BD541" s="90"/>
      <c r="BE541" s="90"/>
      <c r="BF541" s="90"/>
      <c r="BG541" s="90"/>
    </row>
    <row r="542" spans="42:59" x14ac:dyDescent="0.3">
      <c r="AP542" s="90">
        <f t="shared" si="11"/>
        <v>537</v>
      </c>
      <c r="AQ542" s="90" t="s">
        <v>1631</v>
      </c>
      <c r="AR542" s="90" t="s">
        <v>1632</v>
      </c>
      <c r="AS542" s="90" t="s">
        <v>126</v>
      </c>
      <c r="AT542" s="90" t="s">
        <v>7</v>
      </c>
      <c r="AU542" s="85" t="s">
        <v>32</v>
      </c>
      <c r="AV542" s="90"/>
      <c r="AW542" s="90" t="s">
        <v>1631</v>
      </c>
      <c r="AX542" s="90" t="s">
        <v>1633</v>
      </c>
      <c r="AY542" s="90" t="s">
        <v>126</v>
      </c>
      <c r="AZ542" s="90"/>
      <c r="BA542" s="90"/>
      <c r="BB542" s="90"/>
      <c r="BC542" s="90"/>
      <c r="BD542" s="90"/>
      <c r="BE542" s="90"/>
      <c r="BF542" s="90"/>
      <c r="BG542" s="90"/>
    </row>
    <row r="543" spans="42:59" x14ac:dyDescent="0.3">
      <c r="AP543" s="90">
        <f t="shared" si="11"/>
        <v>538</v>
      </c>
      <c r="AQ543" s="90" t="s">
        <v>1634</v>
      </c>
      <c r="AR543" s="90" t="s">
        <v>1635</v>
      </c>
      <c r="AS543" s="90" t="s">
        <v>88</v>
      </c>
      <c r="AT543" s="90" t="s">
        <v>7</v>
      </c>
      <c r="AU543" s="90" t="s">
        <v>20</v>
      </c>
      <c r="AV543" s="90"/>
      <c r="AW543" s="90" t="s">
        <v>1634</v>
      </c>
      <c r="AX543" s="90" t="s">
        <v>1636</v>
      </c>
      <c r="AY543" s="90" t="s">
        <v>88</v>
      </c>
      <c r="AZ543" s="90"/>
      <c r="BA543" s="90"/>
      <c r="BB543" s="90"/>
      <c r="BC543" s="90"/>
      <c r="BD543" s="90"/>
      <c r="BE543" s="90"/>
      <c r="BF543" s="90"/>
      <c r="BG543" s="90"/>
    </row>
    <row r="544" spans="42:59" x14ac:dyDescent="0.3">
      <c r="AP544" s="90">
        <f t="shared" si="11"/>
        <v>539</v>
      </c>
      <c r="AQ544" s="90" t="s">
        <v>1637</v>
      </c>
      <c r="AR544" s="90" t="s">
        <v>1638</v>
      </c>
      <c r="AS544" s="90" t="s">
        <v>404</v>
      </c>
      <c r="AT544" s="90" t="s">
        <v>58</v>
      </c>
      <c r="AU544" s="90" t="s">
        <v>8</v>
      </c>
      <c r="AV544" s="90"/>
      <c r="AW544" s="90" t="s">
        <v>1637</v>
      </c>
      <c r="AX544" s="90" t="s">
        <v>1639</v>
      </c>
      <c r="AY544" s="90" t="s">
        <v>404</v>
      </c>
      <c r="AZ544" s="90"/>
      <c r="BA544" s="90"/>
      <c r="BB544" s="90"/>
      <c r="BC544" s="90"/>
      <c r="BD544" s="90"/>
      <c r="BE544" s="90"/>
      <c r="BF544" s="90"/>
      <c r="BG544" s="90"/>
    </row>
    <row r="545" spans="42:59" x14ac:dyDescent="0.3">
      <c r="AP545" s="90">
        <f t="shared" si="11"/>
        <v>540</v>
      </c>
      <c r="AQ545" s="90" t="s">
        <v>1640</v>
      </c>
      <c r="AR545" s="90" t="s">
        <v>1641</v>
      </c>
      <c r="AS545" s="90" t="s">
        <v>105</v>
      </c>
      <c r="AT545" s="90" t="s">
        <v>58</v>
      </c>
      <c r="AU545" s="90" t="s">
        <v>20</v>
      </c>
      <c r="AV545" s="90"/>
      <c r="AW545" s="90" t="s">
        <v>1640</v>
      </c>
      <c r="AX545" s="90" t="s">
        <v>1642</v>
      </c>
      <c r="AY545" s="90" t="s">
        <v>105</v>
      </c>
      <c r="AZ545" s="90"/>
      <c r="BA545" s="90"/>
      <c r="BB545" s="90"/>
      <c r="BC545" s="90"/>
      <c r="BD545" s="90"/>
      <c r="BE545" s="90"/>
      <c r="BF545" s="90"/>
      <c r="BG545" s="90"/>
    </row>
    <row r="546" spans="42:59" x14ac:dyDescent="0.3">
      <c r="AP546" s="90">
        <f t="shared" si="11"/>
        <v>541</v>
      </c>
      <c r="AQ546" s="90" t="s">
        <v>1643</v>
      </c>
      <c r="AR546" s="90" t="s">
        <v>1644</v>
      </c>
      <c r="AS546" s="90" t="s">
        <v>142</v>
      </c>
      <c r="AT546" s="90" t="s">
        <v>7</v>
      </c>
      <c r="AU546" s="85" t="s">
        <v>32</v>
      </c>
      <c r="AV546" s="90"/>
      <c r="AW546" s="90" t="s">
        <v>1643</v>
      </c>
      <c r="AX546" s="90" t="s">
        <v>1645</v>
      </c>
      <c r="AY546" s="90" t="s">
        <v>142</v>
      </c>
      <c r="AZ546" s="90"/>
      <c r="BA546" s="90"/>
      <c r="BB546" s="90"/>
      <c r="BC546" s="90"/>
      <c r="BD546" s="90"/>
      <c r="BE546" s="90"/>
      <c r="BF546" s="90"/>
      <c r="BG546" s="90"/>
    </row>
    <row r="547" spans="42:59" x14ac:dyDescent="0.3">
      <c r="AP547" s="90">
        <f t="shared" si="11"/>
        <v>542</v>
      </c>
      <c r="AQ547" s="90" t="s">
        <v>1646</v>
      </c>
      <c r="AR547" s="90" t="s">
        <v>1647</v>
      </c>
      <c r="AS547" s="90" t="s">
        <v>298</v>
      </c>
      <c r="AT547" s="90" t="s">
        <v>7</v>
      </c>
      <c r="AU547" s="90" t="s">
        <v>20</v>
      </c>
      <c r="AV547" s="90"/>
      <c r="AW547" s="90" t="s">
        <v>1646</v>
      </c>
      <c r="AX547" s="90" t="s">
        <v>1648</v>
      </c>
      <c r="AY547" s="90" t="s">
        <v>298</v>
      </c>
      <c r="AZ547" s="90"/>
      <c r="BA547" s="90"/>
      <c r="BB547" s="90"/>
      <c r="BC547" s="90"/>
      <c r="BD547" s="90"/>
      <c r="BE547" s="90"/>
      <c r="BF547" s="90"/>
      <c r="BG547" s="90"/>
    </row>
    <row r="548" spans="42:59" x14ac:dyDescent="0.3">
      <c r="AP548" s="90">
        <f t="shared" si="11"/>
        <v>543</v>
      </c>
      <c r="AQ548" s="90" t="s">
        <v>1649</v>
      </c>
      <c r="AR548" s="90" t="s">
        <v>1650</v>
      </c>
      <c r="AS548" s="90" t="s">
        <v>38</v>
      </c>
      <c r="AT548" s="90" t="s">
        <v>7</v>
      </c>
      <c r="AU548" s="85" t="s">
        <v>32</v>
      </c>
      <c r="AV548" s="90"/>
      <c r="AW548" s="90" t="s">
        <v>1649</v>
      </c>
      <c r="AX548" s="90" t="s">
        <v>1651</v>
      </c>
      <c r="AY548" s="90" t="s">
        <v>38</v>
      </c>
      <c r="AZ548" s="90"/>
      <c r="BA548" s="90"/>
      <c r="BB548" s="90"/>
      <c r="BC548" s="90"/>
      <c r="BD548" s="90"/>
      <c r="BE548" s="90"/>
      <c r="BF548" s="90"/>
      <c r="BG548" s="90"/>
    </row>
    <row r="549" spans="42:59" x14ac:dyDescent="0.3">
      <c r="AP549" s="90">
        <f t="shared" si="11"/>
        <v>544</v>
      </c>
      <c r="AQ549" s="90" t="s">
        <v>1652</v>
      </c>
      <c r="AR549" s="90" t="s">
        <v>1653</v>
      </c>
      <c r="AS549" s="90" t="s">
        <v>19</v>
      </c>
      <c r="AT549" s="90" t="s">
        <v>26</v>
      </c>
      <c r="AU549" s="90" t="s">
        <v>20</v>
      </c>
      <c r="AV549" s="90"/>
      <c r="AW549" s="90" t="s">
        <v>1652</v>
      </c>
      <c r="AX549" s="90" t="s">
        <v>1654</v>
      </c>
      <c r="AY549" s="90" t="s">
        <v>19</v>
      </c>
      <c r="AZ549" s="90"/>
      <c r="BA549" s="90"/>
      <c r="BB549" s="90"/>
      <c r="BC549" s="90"/>
      <c r="BD549" s="90"/>
      <c r="BE549" s="90"/>
      <c r="BF549" s="90"/>
      <c r="BG549" s="90"/>
    </row>
    <row r="550" spans="42:59" x14ac:dyDescent="0.3">
      <c r="AP550" s="90">
        <f t="shared" si="11"/>
        <v>545</v>
      </c>
      <c r="AQ550" s="90" t="s">
        <v>1655</v>
      </c>
      <c r="AR550" s="90" t="s">
        <v>1656</v>
      </c>
      <c r="AS550" s="90" t="s">
        <v>183</v>
      </c>
      <c r="AT550" s="90" t="s">
        <v>70</v>
      </c>
      <c r="AU550" s="85" t="s">
        <v>32</v>
      </c>
      <c r="AV550" s="90"/>
      <c r="AW550" s="90" t="s">
        <v>1655</v>
      </c>
      <c r="AX550" s="90" t="s">
        <v>1657</v>
      </c>
      <c r="AY550" s="90" t="s">
        <v>183</v>
      </c>
      <c r="AZ550" s="90"/>
      <c r="BA550" s="90"/>
      <c r="BB550" s="90"/>
      <c r="BC550" s="90"/>
      <c r="BD550" s="90"/>
      <c r="BE550" s="90"/>
      <c r="BF550" s="90"/>
      <c r="BG550" s="90"/>
    </row>
    <row r="551" spans="42:59" x14ac:dyDescent="0.3">
      <c r="AP551" s="90">
        <f t="shared" si="11"/>
        <v>546</v>
      </c>
      <c r="AQ551" s="90" t="s">
        <v>1658</v>
      </c>
      <c r="AR551" s="90" t="s">
        <v>1659</v>
      </c>
      <c r="AS551" s="90" t="s">
        <v>31</v>
      </c>
      <c r="AT551" s="90" t="s">
        <v>26</v>
      </c>
      <c r="AU551" s="85" t="s">
        <v>32</v>
      </c>
      <c r="AV551" s="90"/>
      <c r="AW551" s="90" t="s">
        <v>1658</v>
      </c>
      <c r="AX551" s="90" t="s">
        <v>1660</v>
      </c>
      <c r="AY551" s="90" t="s">
        <v>31</v>
      </c>
      <c r="AZ551" s="90"/>
      <c r="BA551" s="90"/>
      <c r="BB551" s="90"/>
      <c r="BC551" s="90"/>
      <c r="BD551" s="90"/>
      <c r="BE551" s="90"/>
      <c r="BF551" s="90"/>
      <c r="BG551" s="90"/>
    </row>
    <row r="552" spans="42:59" x14ac:dyDescent="0.3">
      <c r="AP552" s="90">
        <f t="shared" si="11"/>
        <v>547</v>
      </c>
      <c r="AQ552" s="90" t="s">
        <v>1661</v>
      </c>
      <c r="AR552" s="90" t="s">
        <v>1662</v>
      </c>
      <c r="AS552" s="90" t="s">
        <v>88</v>
      </c>
      <c r="AT552" s="90" t="s">
        <v>70</v>
      </c>
      <c r="AU552" s="90" t="s">
        <v>20</v>
      </c>
      <c r="AV552" s="90"/>
      <c r="AW552" s="90" t="s">
        <v>1661</v>
      </c>
      <c r="AX552" s="90" t="s">
        <v>1663</v>
      </c>
      <c r="AY552" s="90" t="s">
        <v>88</v>
      </c>
      <c r="AZ552" s="90"/>
      <c r="BA552" s="90"/>
      <c r="BB552" s="90"/>
      <c r="BC552" s="90"/>
      <c r="BD552" s="90"/>
      <c r="BE552" s="90"/>
      <c r="BF552" s="90"/>
      <c r="BG552" s="90"/>
    </row>
    <row r="553" spans="42:59" x14ac:dyDescent="0.3">
      <c r="AP553" s="90">
        <f t="shared" si="11"/>
        <v>548</v>
      </c>
      <c r="AQ553" s="90" t="s">
        <v>1664</v>
      </c>
      <c r="AR553" s="90" t="s">
        <v>1665</v>
      </c>
      <c r="AS553" s="90" t="s">
        <v>88</v>
      </c>
      <c r="AT553" s="90" t="s">
        <v>46</v>
      </c>
      <c r="AU553" s="90" t="s">
        <v>20</v>
      </c>
      <c r="AV553" s="90"/>
      <c r="AW553" s="90" t="s">
        <v>1664</v>
      </c>
      <c r="AX553" s="90" t="s">
        <v>1666</v>
      </c>
      <c r="AY553" s="90" t="s">
        <v>88</v>
      </c>
      <c r="AZ553" s="90"/>
      <c r="BA553" s="90"/>
      <c r="BB553" s="90"/>
      <c r="BC553" s="90"/>
      <c r="BD553" s="90"/>
      <c r="BE553" s="90"/>
      <c r="BF553" s="90"/>
      <c r="BG553" s="90"/>
    </row>
    <row r="554" spans="42:59" x14ac:dyDescent="0.3">
      <c r="AP554" s="90">
        <f t="shared" si="11"/>
        <v>549</v>
      </c>
      <c r="AQ554" s="90" t="s">
        <v>1667</v>
      </c>
      <c r="AR554" s="90" t="s">
        <v>1668</v>
      </c>
      <c r="AS554" s="90" t="s">
        <v>105</v>
      </c>
      <c r="AT554" s="90" t="s">
        <v>7</v>
      </c>
      <c r="AU554" s="90" t="s">
        <v>20</v>
      </c>
      <c r="AV554" s="90"/>
      <c r="AW554" s="90" t="s">
        <v>1667</v>
      </c>
      <c r="AX554" s="90" t="s">
        <v>1669</v>
      </c>
      <c r="AY554" s="90" t="s">
        <v>105</v>
      </c>
      <c r="AZ554" s="90"/>
      <c r="BA554" s="90"/>
      <c r="BB554" s="90"/>
      <c r="BC554" s="90"/>
      <c r="BD554" s="90"/>
      <c r="BE554" s="90"/>
      <c r="BF554" s="90"/>
      <c r="BG554" s="90"/>
    </row>
    <row r="555" spans="42:59" x14ac:dyDescent="0.3">
      <c r="AP555" s="90">
        <f t="shared" si="11"/>
        <v>550</v>
      </c>
      <c r="AQ555" s="90" t="s">
        <v>1670</v>
      </c>
      <c r="AR555" s="90" t="s">
        <v>1671</v>
      </c>
      <c r="AS555" s="90" t="s">
        <v>142</v>
      </c>
      <c r="AT555" s="90" t="s">
        <v>70</v>
      </c>
      <c r="AU555" s="85" t="s">
        <v>32</v>
      </c>
      <c r="AV555" s="90"/>
      <c r="AW555" s="90" t="s">
        <v>1670</v>
      </c>
      <c r="AX555" s="90" t="s">
        <v>1672</v>
      </c>
      <c r="AY555" s="90" t="s">
        <v>142</v>
      </c>
      <c r="AZ555" s="90"/>
      <c r="BA555" s="90"/>
      <c r="BB555" s="90"/>
      <c r="BC555" s="90"/>
      <c r="BD555" s="90"/>
      <c r="BE555" s="90"/>
      <c r="BF555" s="90"/>
      <c r="BG555" s="90"/>
    </row>
    <row r="556" spans="42:59" x14ac:dyDescent="0.3">
      <c r="AP556" s="90">
        <f t="shared" si="11"/>
        <v>551</v>
      </c>
      <c r="AQ556" s="90" t="s">
        <v>1673</v>
      </c>
      <c r="AR556" s="90" t="s">
        <v>1674</v>
      </c>
      <c r="AS556" s="90" t="s">
        <v>81</v>
      </c>
      <c r="AT556" s="90" t="s">
        <v>26</v>
      </c>
      <c r="AU556" s="90" t="s">
        <v>20</v>
      </c>
      <c r="AV556" s="90"/>
      <c r="AW556" s="90" t="s">
        <v>1673</v>
      </c>
      <c r="AX556" s="90" t="s">
        <v>1675</v>
      </c>
      <c r="AY556" s="90" t="s">
        <v>81</v>
      </c>
      <c r="AZ556" s="90"/>
      <c r="BA556" s="90"/>
      <c r="BB556" s="90"/>
      <c r="BC556" s="90"/>
      <c r="BD556" s="90"/>
      <c r="BE556" s="90"/>
      <c r="BF556" s="90"/>
      <c r="BG556" s="90"/>
    </row>
    <row r="557" spans="42:59" x14ac:dyDescent="0.3">
      <c r="AP557" s="90">
        <f t="shared" si="11"/>
        <v>552</v>
      </c>
      <c r="AQ557" s="90" t="s">
        <v>1676</v>
      </c>
      <c r="AR557" s="90" t="s">
        <v>1677</v>
      </c>
      <c r="AS557" s="90" t="s">
        <v>88</v>
      </c>
      <c r="AT557" s="90" t="s">
        <v>26</v>
      </c>
      <c r="AU557" s="90" t="s">
        <v>20</v>
      </c>
      <c r="AV557" s="90"/>
      <c r="AW557" s="90" t="s">
        <v>1676</v>
      </c>
      <c r="AX557" s="90" t="s">
        <v>1678</v>
      </c>
      <c r="AY557" s="90" t="s">
        <v>88</v>
      </c>
      <c r="AZ557" s="90"/>
      <c r="BA557" s="90"/>
      <c r="BB557" s="90"/>
      <c r="BC557" s="90"/>
      <c r="BD557" s="90"/>
      <c r="BE557" s="90"/>
      <c r="BF557" s="90"/>
      <c r="BG557" s="90"/>
    </row>
    <row r="558" spans="42:59" x14ac:dyDescent="0.3">
      <c r="AP558" s="90">
        <f t="shared" si="11"/>
        <v>553</v>
      </c>
      <c r="AQ558" s="90" t="s">
        <v>1679</v>
      </c>
      <c r="AR558" s="90" t="s">
        <v>1680</v>
      </c>
      <c r="AS558" s="90" t="s">
        <v>263</v>
      </c>
      <c r="AT558" s="90" t="s">
        <v>7</v>
      </c>
      <c r="AU558" s="90" t="s">
        <v>8</v>
      </c>
      <c r="AV558" s="90"/>
      <c r="AW558" s="90" t="s">
        <v>1679</v>
      </c>
      <c r="AX558" s="90" t="s">
        <v>1681</v>
      </c>
      <c r="AY558" s="90" t="s">
        <v>263</v>
      </c>
      <c r="AZ558" s="90"/>
      <c r="BA558" s="90"/>
      <c r="BB558" s="90"/>
      <c r="BC558" s="90"/>
      <c r="BD558" s="90"/>
      <c r="BE558" s="90"/>
      <c r="BF558" s="90"/>
      <c r="BG558" s="90"/>
    </row>
    <row r="559" spans="42:59" x14ac:dyDescent="0.3">
      <c r="AP559" s="90">
        <f t="shared" si="11"/>
        <v>554</v>
      </c>
      <c r="AQ559" s="90" t="s">
        <v>1682</v>
      </c>
      <c r="AR559" s="90" t="s">
        <v>1683</v>
      </c>
      <c r="AS559" s="90" t="s">
        <v>298</v>
      </c>
      <c r="AT559" s="90" t="s">
        <v>7</v>
      </c>
      <c r="AU559" s="90" t="s">
        <v>20</v>
      </c>
      <c r="AV559" s="90"/>
      <c r="AW559" s="90" t="s">
        <v>1682</v>
      </c>
      <c r="AX559" s="90" t="s">
        <v>1684</v>
      </c>
      <c r="AY559" s="90" t="s">
        <v>298</v>
      </c>
      <c r="AZ559" s="90"/>
      <c r="BA559" s="90"/>
      <c r="BB559" s="90"/>
      <c r="BC559" s="90"/>
      <c r="BD559" s="90"/>
      <c r="BE559" s="90"/>
      <c r="BF559" s="90"/>
      <c r="BG559" s="90"/>
    </row>
    <row r="560" spans="42:59" x14ac:dyDescent="0.3">
      <c r="AP560" s="90">
        <f t="shared" si="11"/>
        <v>555</v>
      </c>
      <c r="AQ560" s="90" t="s">
        <v>1685</v>
      </c>
      <c r="AR560" s="90" t="s">
        <v>1686</v>
      </c>
      <c r="AS560" s="90" t="s">
        <v>298</v>
      </c>
      <c r="AT560" s="90" t="s">
        <v>7</v>
      </c>
      <c r="AU560" s="90" t="s">
        <v>20</v>
      </c>
      <c r="AV560" s="90"/>
      <c r="AW560" s="90" t="s">
        <v>1685</v>
      </c>
      <c r="AX560" s="90" t="s">
        <v>1687</v>
      </c>
      <c r="AY560" s="90" t="s">
        <v>298</v>
      </c>
      <c r="AZ560" s="90"/>
      <c r="BA560" s="90"/>
      <c r="BB560" s="90"/>
      <c r="BC560" s="90"/>
      <c r="BD560" s="90"/>
      <c r="BE560" s="90"/>
      <c r="BF560" s="90"/>
      <c r="BG560" s="90"/>
    </row>
    <row r="561" spans="42:59" x14ac:dyDescent="0.3">
      <c r="AP561" s="90">
        <f t="shared" si="11"/>
        <v>556</v>
      </c>
      <c r="AQ561" s="90" t="s">
        <v>1688</v>
      </c>
      <c r="AR561" s="90" t="s">
        <v>1689</v>
      </c>
      <c r="AS561" s="90" t="s">
        <v>38</v>
      </c>
      <c r="AT561" s="90" t="s">
        <v>7</v>
      </c>
      <c r="AU561" s="85" t="s">
        <v>32</v>
      </c>
      <c r="AV561" s="90"/>
      <c r="AW561" s="90" t="s">
        <v>1688</v>
      </c>
      <c r="AX561" s="90" t="s">
        <v>1690</v>
      </c>
      <c r="AY561" s="90" t="s">
        <v>38</v>
      </c>
      <c r="AZ561" s="90"/>
      <c r="BA561" s="90"/>
      <c r="BB561" s="90"/>
      <c r="BC561" s="90"/>
      <c r="BD561" s="90"/>
      <c r="BE561" s="90"/>
      <c r="BF561" s="90"/>
      <c r="BG561" s="90"/>
    </row>
    <row r="562" spans="42:59" x14ac:dyDescent="0.3">
      <c r="AP562" s="90">
        <f t="shared" si="11"/>
        <v>557</v>
      </c>
      <c r="AQ562" s="90" t="s">
        <v>1691</v>
      </c>
      <c r="AR562" s="90" t="s">
        <v>1692</v>
      </c>
      <c r="AS562" s="90" t="s">
        <v>173</v>
      </c>
      <c r="AT562" s="90" t="s">
        <v>70</v>
      </c>
      <c r="AU562" s="85" t="s">
        <v>32</v>
      </c>
      <c r="AV562" s="90"/>
      <c r="AW562" s="90" t="s">
        <v>1691</v>
      </c>
      <c r="AX562" s="90" t="s">
        <v>1693</v>
      </c>
      <c r="AY562" s="90" t="s">
        <v>173</v>
      </c>
      <c r="AZ562" s="90"/>
      <c r="BA562" s="90"/>
      <c r="BB562" s="90"/>
      <c r="BC562" s="90"/>
      <c r="BD562" s="90"/>
      <c r="BE562" s="90"/>
      <c r="BF562" s="90"/>
      <c r="BG562" s="90"/>
    </row>
    <row r="563" spans="42:59" x14ac:dyDescent="0.3">
      <c r="AP563" s="90">
        <f t="shared" si="11"/>
        <v>558</v>
      </c>
      <c r="AQ563" s="90" t="s">
        <v>1694</v>
      </c>
      <c r="AR563" s="90" t="s">
        <v>1695</v>
      </c>
      <c r="AS563" s="90" t="s">
        <v>105</v>
      </c>
      <c r="AT563" s="90" t="s">
        <v>26</v>
      </c>
      <c r="AU563" s="90" t="s">
        <v>20</v>
      </c>
      <c r="AV563" s="90"/>
      <c r="AW563" s="90" t="s">
        <v>1694</v>
      </c>
      <c r="AX563" s="90" t="s">
        <v>1696</v>
      </c>
      <c r="AY563" s="90" t="s">
        <v>105</v>
      </c>
      <c r="AZ563" s="90"/>
      <c r="BA563" s="90"/>
      <c r="BB563" s="90"/>
      <c r="BC563" s="90"/>
      <c r="BD563" s="90"/>
      <c r="BE563" s="90"/>
      <c r="BF563" s="90"/>
      <c r="BG563" s="90"/>
    </row>
    <row r="564" spans="42:59" x14ac:dyDescent="0.3">
      <c r="AP564" s="90">
        <f t="shared" si="11"/>
        <v>559</v>
      </c>
      <c r="AQ564" s="90" t="s">
        <v>1697</v>
      </c>
      <c r="AR564" s="90" t="s">
        <v>1698</v>
      </c>
      <c r="AS564" s="90" t="s">
        <v>81</v>
      </c>
      <c r="AT564" s="90" t="s">
        <v>70</v>
      </c>
      <c r="AU564" s="90" t="s">
        <v>20</v>
      </c>
      <c r="AV564" s="90"/>
      <c r="AW564" s="90" t="s">
        <v>1697</v>
      </c>
      <c r="AX564" s="90" t="s">
        <v>1699</v>
      </c>
      <c r="AY564" s="90" t="s">
        <v>81</v>
      </c>
      <c r="AZ564" s="90"/>
      <c r="BA564" s="90"/>
      <c r="BB564" s="90"/>
      <c r="BC564" s="90"/>
      <c r="BD564" s="90"/>
      <c r="BE564" s="90"/>
      <c r="BF564" s="90"/>
      <c r="BG564" s="90"/>
    </row>
    <row r="565" spans="42:59" x14ac:dyDescent="0.3">
      <c r="AP565" s="90">
        <f t="shared" si="11"/>
        <v>560</v>
      </c>
      <c r="AQ565" s="90" t="s">
        <v>1700</v>
      </c>
      <c r="AR565" s="90" t="s">
        <v>1701</v>
      </c>
      <c r="AS565" s="90" t="s">
        <v>38</v>
      </c>
      <c r="AT565" s="90" t="s">
        <v>7</v>
      </c>
      <c r="AU565" s="85" t="s">
        <v>32</v>
      </c>
      <c r="AV565" s="90"/>
      <c r="AW565" s="90" t="s">
        <v>1700</v>
      </c>
      <c r="AX565" s="90" t="s">
        <v>1702</v>
      </c>
      <c r="AY565" s="90" t="s">
        <v>38</v>
      </c>
      <c r="AZ565" s="90"/>
      <c r="BA565" s="90"/>
      <c r="BB565" s="90"/>
      <c r="BC565" s="90"/>
      <c r="BD565" s="90"/>
      <c r="BE565" s="90"/>
      <c r="BF565" s="90"/>
      <c r="BG565" s="90"/>
    </row>
    <row r="566" spans="42:59" x14ac:dyDescent="0.3">
      <c r="AP566" s="90">
        <f t="shared" si="11"/>
        <v>561</v>
      </c>
      <c r="AQ566" s="90" t="s">
        <v>1703</v>
      </c>
      <c r="AR566" s="90" t="s">
        <v>1704</v>
      </c>
      <c r="AS566" s="90" t="s">
        <v>51</v>
      </c>
      <c r="AT566" s="90" t="s">
        <v>46</v>
      </c>
      <c r="AU566" s="90" t="s">
        <v>20</v>
      </c>
      <c r="AV566" s="90"/>
      <c r="AW566" s="90" t="s">
        <v>1703</v>
      </c>
      <c r="AX566" s="90" t="s">
        <v>1705</v>
      </c>
      <c r="AY566" s="90" t="s">
        <v>51</v>
      </c>
      <c r="AZ566" s="90"/>
      <c r="BA566" s="90"/>
      <c r="BB566" s="90"/>
      <c r="BC566" s="90"/>
      <c r="BD566" s="90"/>
      <c r="BE566" s="90"/>
      <c r="BF566" s="90"/>
      <c r="BG566" s="90"/>
    </row>
    <row r="567" spans="42:59" x14ac:dyDescent="0.3">
      <c r="AP567" s="90">
        <f t="shared" si="11"/>
        <v>562</v>
      </c>
      <c r="AQ567" s="90" t="s">
        <v>1706</v>
      </c>
      <c r="AR567" s="90" t="s">
        <v>1707</v>
      </c>
      <c r="AS567" s="90" t="s">
        <v>298</v>
      </c>
      <c r="AT567" s="90" t="s">
        <v>58</v>
      </c>
      <c r="AU567" s="90" t="s">
        <v>20</v>
      </c>
      <c r="AV567" s="90"/>
      <c r="AW567" s="90" t="s">
        <v>1706</v>
      </c>
      <c r="AX567" s="90" t="s">
        <v>1708</v>
      </c>
      <c r="AY567" s="90" t="s">
        <v>298</v>
      </c>
      <c r="AZ567" s="90"/>
      <c r="BA567" s="90"/>
      <c r="BB567" s="90"/>
      <c r="BC567" s="90"/>
      <c r="BD567" s="90"/>
      <c r="BE567" s="90"/>
      <c r="BF567" s="90"/>
      <c r="BG567" s="90"/>
    </row>
    <row r="568" spans="42:59" x14ac:dyDescent="0.3">
      <c r="AP568" s="90">
        <f t="shared" si="11"/>
        <v>563</v>
      </c>
      <c r="AQ568" s="90" t="s">
        <v>1709</v>
      </c>
      <c r="AR568" s="90" t="s">
        <v>1710</v>
      </c>
      <c r="AS568" s="90" t="s">
        <v>105</v>
      </c>
      <c r="AT568" s="90" t="s">
        <v>26</v>
      </c>
      <c r="AU568" s="90" t="s">
        <v>20</v>
      </c>
      <c r="AV568" s="90"/>
      <c r="AW568" s="90" t="s">
        <v>1709</v>
      </c>
      <c r="AX568" s="90" t="s">
        <v>1711</v>
      </c>
      <c r="AY568" s="90" t="s">
        <v>105</v>
      </c>
      <c r="AZ568" s="90"/>
      <c r="BA568" s="90"/>
      <c r="BB568" s="90"/>
      <c r="BC568" s="90"/>
      <c r="BD568" s="90"/>
      <c r="BE568" s="90"/>
      <c r="BF568" s="90"/>
      <c r="BG568" s="90"/>
    </row>
    <row r="569" spans="42:59" x14ac:dyDescent="0.3">
      <c r="AP569" s="90">
        <f t="shared" si="11"/>
        <v>564</v>
      </c>
      <c r="AQ569" s="90" t="s">
        <v>1712</v>
      </c>
      <c r="AR569" s="90" t="s">
        <v>1713</v>
      </c>
      <c r="AS569" s="90" t="s">
        <v>38</v>
      </c>
      <c r="AT569" s="90" t="s">
        <v>7</v>
      </c>
      <c r="AU569" s="85" t="s">
        <v>32</v>
      </c>
      <c r="AV569" s="90"/>
      <c r="AW569" s="90" t="s">
        <v>1712</v>
      </c>
      <c r="AX569" s="90" t="s">
        <v>1714</v>
      </c>
      <c r="AY569" s="90" t="s">
        <v>38</v>
      </c>
      <c r="AZ569" s="90"/>
      <c r="BA569" s="90"/>
      <c r="BB569" s="90"/>
      <c r="BC569" s="90"/>
      <c r="BD569" s="90"/>
      <c r="BE569" s="90"/>
      <c r="BF569" s="90"/>
      <c r="BG569" s="90"/>
    </row>
    <row r="570" spans="42:59" x14ac:dyDescent="0.3">
      <c r="AP570" s="90"/>
      <c r="AQ570" s="90"/>
      <c r="AR570" s="90"/>
      <c r="AS570" s="90"/>
      <c r="AT570" s="90"/>
      <c r="AU570" s="90"/>
      <c r="AV570" s="90"/>
      <c r="AW570" s="90"/>
      <c r="AX570" s="90"/>
      <c r="AY570" s="90"/>
      <c r="AZ570" s="90"/>
      <c r="BA570" s="90"/>
      <c r="BB570" s="90"/>
      <c r="BC570" s="90"/>
      <c r="BD570" s="90"/>
      <c r="BE570" s="90"/>
      <c r="BF570" s="90"/>
      <c r="BG570" s="90"/>
    </row>
    <row r="571" spans="42:59" x14ac:dyDescent="0.3">
      <c r="AP571" s="90"/>
      <c r="AQ571" s="90"/>
      <c r="AR571" s="90"/>
      <c r="AS571" s="90"/>
      <c r="AT571" s="90"/>
      <c r="AU571" s="90"/>
      <c r="AV571" s="90"/>
      <c r="AW571" s="90"/>
      <c r="AX571" s="90"/>
      <c r="AY571" s="90"/>
      <c r="AZ571" s="90"/>
      <c r="BA571" s="90"/>
      <c r="BB571" s="90"/>
      <c r="BC571" s="90"/>
      <c r="BD571" s="90"/>
      <c r="BE571" s="90"/>
      <c r="BF571" s="90"/>
      <c r="BG571" s="90"/>
    </row>
    <row r="572" spans="42:59" x14ac:dyDescent="0.3">
      <c r="AP572" s="90"/>
      <c r="AQ572" s="90"/>
      <c r="AR572" s="90"/>
      <c r="AS572" s="90"/>
      <c r="AT572" s="90"/>
      <c r="AU572" s="90"/>
      <c r="AV572" s="90"/>
      <c r="AW572" s="90"/>
      <c r="AX572" s="90"/>
      <c r="AY572" s="90"/>
      <c r="AZ572" s="90"/>
      <c r="BA572" s="90"/>
      <c r="BB572" s="90"/>
      <c r="BC572" s="90"/>
      <c r="BD572" s="90"/>
      <c r="BE572" s="90"/>
      <c r="BF572" s="90"/>
      <c r="BG572" s="90"/>
    </row>
    <row r="573" spans="42:59" x14ac:dyDescent="0.3">
      <c r="AP573" s="90"/>
      <c r="AQ573" s="90"/>
      <c r="AR573" s="90"/>
      <c r="AS573" s="90"/>
      <c r="AT573" s="90"/>
      <c r="AU573" s="90"/>
      <c r="AV573" s="90"/>
      <c r="AW573" s="90"/>
      <c r="AX573" s="90"/>
      <c r="AY573" s="90"/>
      <c r="AZ573" s="90"/>
      <c r="BA573" s="90"/>
      <c r="BB573" s="90"/>
      <c r="BC573" s="90"/>
      <c r="BD573" s="90"/>
      <c r="BE573" s="90"/>
      <c r="BF573" s="90"/>
      <c r="BG573" s="90"/>
    </row>
    <row r="574" spans="42:59" x14ac:dyDescent="0.3">
      <c r="AP574" s="90"/>
      <c r="AQ574" s="90"/>
      <c r="AR574" s="90"/>
      <c r="AS574" s="90"/>
      <c r="AT574" s="90"/>
      <c r="AU574" s="90"/>
      <c r="AV574" s="90"/>
      <c r="AW574" s="90"/>
      <c r="AX574" s="90"/>
      <c r="AY574" s="90"/>
      <c r="AZ574" s="90"/>
      <c r="BA574" s="90"/>
      <c r="BB574" s="90"/>
      <c r="BC574" s="90"/>
      <c r="BD574" s="90"/>
      <c r="BE574" s="90"/>
      <c r="BF574" s="90"/>
      <c r="BG574" s="90"/>
    </row>
  </sheetData>
  <autoFilter ref="AP6:AU569" xr:uid="{8964E46B-E20D-49DC-AAAC-84EEB9BFF635}"/>
  <sortState xmlns:xlrd2="http://schemas.microsoft.com/office/spreadsheetml/2017/richdata2" ref="AP7:AS570">
    <sortCondition ref="AR7"/>
  </sortState>
  <mergeCells count="3">
    <mergeCell ref="B13:H14"/>
    <mergeCell ref="J6:N6"/>
    <mergeCell ref="A6:I6"/>
  </mergeCells>
  <pageMargins left="0.25" right="0.25" top="0.75" bottom="0.75" header="0.3" footer="0.3"/>
  <pageSetup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0</xdr:col>
                    <xdr:colOff>38100</xdr:colOff>
                    <xdr:row>2</xdr:row>
                    <xdr:rowOff>182880</xdr:rowOff>
                  </from>
                  <to>
                    <xdr:col>2</xdr:col>
                    <xdr:colOff>586740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51208-6C18-4948-B536-9649F7953BAC}">
  <sheetPr codeName="Sheet3"/>
  <dimension ref="A1:BS637"/>
  <sheetViews>
    <sheetView zoomScale="90" zoomScaleNormal="9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A4" sqref="A4"/>
    </sheetView>
  </sheetViews>
  <sheetFormatPr defaultRowHeight="14.4" outlineLevelCol="1" x14ac:dyDescent="0.3"/>
  <cols>
    <col min="1" max="1" width="9.109375" customWidth="1"/>
    <col min="2" max="2" width="32.6640625" customWidth="1"/>
    <col min="3" max="3" width="14.109375" customWidth="1"/>
    <col min="4" max="4" width="14.109375" hidden="1" customWidth="1"/>
    <col min="5" max="5" width="8.5546875" customWidth="1"/>
    <col min="6" max="6" width="15.88671875" customWidth="1"/>
    <col min="7" max="7" width="10" customWidth="1"/>
    <col min="8" max="8" width="14.44140625" customWidth="1"/>
    <col min="9" max="9" width="16.44140625" customWidth="1"/>
    <col min="10" max="10" width="18.6640625" customWidth="1"/>
    <col min="11" max="11" width="11.33203125" customWidth="1"/>
    <col min="12" max="12" width="13.44140625" customWidth="1"/>
    <col min="13" max="13" width="15.5546875" customWidth="1"/>
    <col min="14" max="30" width="18.6640625" customWidth="1"/>
    <col min="31" max="31" width="9.6640625" customWidth="1"/>
    <col min="32" max="32" width="13.5546875" customWidth="1"/>
    <col min="33" max="33" width="16.109375" customWidth="1"/>
    <col min="34" max="34" width="18.6640625" customWidth="1"/>
    <col min="35" max="35" width="9.88671875" customWidth="1"/>
    <col min="36" max="37" width="17.44140625" customWidth="1"/>
    <col min="38" max="38" width="20.33203125" customWidth="1"/>
    <col min="39" max="39" width="18.5546875" customWidth="1"/>
    <col min="40" max="40" width="12.6640625" customWidth="1"/>
    <col min="41" max="41" width="16.33203125" customWidth="1"/>
    <col min="42" max="42" width="15.33203125" customWidth="1"/>
    <col min="43" max="43" width="15" customWidth="1"/>
    <col min="44" max="44" width="15.44140625" customWidth="1"/>
    <col min="45" max="45" width="20" customWidth="1"/>
    <col min="47" max="52" width="12.109375" customWidth="1" outlineLevel="1"/>
    <col min="53" max="62" width="8.88671875" customWidth="1" outlineLevel="1"/>
    <col min="63" max="63" width="9.109375"/>
  </cols>
  <sheetData>
    <row r="1" spans="1:71" ht="50.25" customHeight="1" thickBot="1" x14ac:dyDescent="0.35">
      <c r="A1" s="83" t="s">
        <v>1715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</row>
    <row r="2" spans="1:71" ht="18.600000000000001" x14ac:dyDescent="0.4">
      <c r="G2" s="118" t="s">
        <v>1716</v>
      </c>
      <c r="H2" s="119"/>
      <c r="I2" s="119"/>
      <c r="J2" s="120"/>
      <c r="K2" s="118" t="s">
        <v>1717</v>
      </c>
      <c r="L2" s="119"/>
      <c r="M2" s="119"/>
      <c r="N2" s="120"/>
      <c r="O2" s="118" t="s">
        <v>5090</v>
      </c>
      <c r="P2" s="119"/>
      <c r="Q2" s="119"/>
      <c r="R2" s="119"/>
      <c r="S2" s="118" t="s">
        <v>5087</v>
      </c>
      <c r="T2" s="119"/>
      <c r="U2" s="119"/>
      <c r="V2" s="120"/>
      <c r="W2" s="118" t="s">
        <v>5088</v>
      </c>
      <c r="X2" s="119"/>
      <c r="Y2" s="119"/>
      <c r="Z2" s="120"/>
      <c r="AA2" s="119" t="s">
        <v>5089</v>
      </c>
      <c r="AB2" s="119"/>
      <c r="AC2" s="119"/>
      <c r="AD2" s="120"/>
      <c r="AE2" s="118" t="s">
        <v>15</v>
      </c>
      <c r="AF2" s="119"/>
      <c r="AG2" s="119"/>
      <c r="AH2" s="120"/>
      <c r="AI2" s="118" t="s">
        <v>1718</v>
      </c>
      <c r="AJ2" s="119"/>
      <c r="AK2" s="119"/>
      <c r="AL2" s="120"/>
      <c r="AM2" s="3"/>
      <c r="AN2" s="3"/>
      <c r="AO2" s="3"/>
      <c r="AP2" s="3"/>
    </row>
    <row r="3" spans="1:71" s="68" customFormat="1" ht="53.25" customHeight="1" x14ac:dyDescent="0.35">
      <c r="A3" s="76" t="s">
        <v>1719</v>
      </c>
      <c r="B3" s="76" t="s">
        <v>1720</v>
      </c>
      <c r="C3" s="76" t="s">
        <v>1721</v>
      </c>
      <c r="D3" s="76"/>
      <c r="E3" s="76" t="s">
        <v>1722</v>
      </c>
      <c r="F3" s="76" t="s">
        <v>1723</v>
      </c>
      <c r="G3" s="77" t="s">
        <v>1724</v>
      </c>
      <c r="H3" s="78" t="s">
        <v>28</v>
      </c>
      <c r="I3" s="78" t="s">
        <v>35</v>
      </c>
      <c r="J3" s="79" t="s">
        <v>5506</v>
      </c>
      <c r="K3" s="80" t="s">
        <v>1724</v>
      </c>
      <c r="L3" s="78" t="s">
        <v>28</v>
      </c>
      <c r="M3" s="78" t="s">
        <v>35</v>
      </c>
      <c r="N3" s="79" t="s">
        <v>5506</v>
      </c>
      <c r="O3" s="80" t="s">
        <v>1724</v>
      </c>
      <c r="P3" s="78" t="s">
        <v>28</v>
      </c>
      <c r="Q3" s="78" t="s">
        <v>35</v>
      </c>
      <c r="R3" s="78" t="s">
        <v>5506</v>
      </c>
      <c r="S3" s="80" t="s">
        <v>1724</v>
      </c>
      <c r="T3" s="78" t="s">
        <v>28</v>
      </c>
      <c r="U3" s="78" t="s">
        <v>35</v>
      </c>
      <c r="V3" s="79" t="s">
        <v>5506</v>
      </c>
      <c r="W3" s="80" t="s">
        <v>1724</v>
      </c>
      <c r="X3" s="78" t="s">
        <v>28</v>
      </c>
      <c r="Y3" s="78" t="s">
        <v>35</v>
      </c>
      <c r="Z3" s="79" t="s">
        <v>5506</v>
      </c>
      <c r="AA3" s="78" t="s">
        <v>1724</v>
      </c>
      <c r="AB3" s="78" t="s">
        <v>28</v>
      </c>
      <c r="AC3" s="78" t="s">
        <v>35</v>
      </c>
      <c r="AD3" s="79" t="s">
        <v>5506</v>
      </c>
      <c r="AE3" s="80" t="s">
        <v>1724</v>
      </c>
      <c r="AF3" s="78" t="s">
        <v>28</v>
      </c>
      <c r="AG3" s="78" t="s">
        <v>35</v>
      </c>
      <c r="AH3" s="79" t="s">
        <v>5506</v>
      </c>
      <c r="AI3" s="80" t="s">
        <v>1724</v>
      </c>
      <c r="AJ3" s="78" t="s">
        <v>28</v>
      </c>
      <c r="AK3" s="78" t="s">
        <v>35</v>
      </c>
      <c r="AL3" s="79" t="s">
        <v>5506</v>
      </c>
      <c r="AM3" s="81" t="s">
        <v>5507</v>
      </c>
      <c r="AN3" s="81" t="s">
        <v>5508</v>
      </c>
      <c r="AO3" s="81" t="s">
        <v>1725</v>
      </c>
      <c r="AP3" s="81" t="s">
        <v>48</v>
      </c>
      <c r="AQ3" s="81" t="s">
        <v>1726</v>
      </c>
      <c r="AR3" s="81" t="s">
        <v>5509</v>
      </c>
      <c r="AS3" s="81" t="s">
        <v>5510</v>
      </c>
      <c r="AU3" s="69" t="s">
        <v>1727</v>
      </c>
      <c r="AV3" s="70" t="s">
        <v>1728</v>
      </c>
      <c r="AW3" s="69" t="s">
        <v>1729</v>
      </c>
      <c r="AX3" s="69" t="s">
        <v>1730</v>
      </c>
      <c r="AY3" s="69" t="s">
        <v>1731</v>
      </c>
      <c r="AZ3" s="69" t="s">
        <v>1732</v>
      </c>
      <c r="BA3" s="69" t="s">
        <v>1733</v>
      </c>
      <c r="BB3" s="69" t="s">
        <v>1734</v>
      </c>
      <c r="BC3" s="69" t="s">
        <v>1735</v>
      </c>
      <c r="BD3" s="69" t="s">
        <v>1736</v>
      </c>
      <c r="BE3" s="69" t="s">
        <v>1737</v>
      </c>
      <c r="BF3" s="69" t="s">
        <v>1738</v>
      </c>
      <c r="BG3" s="69" t="s">
        <v>1739</v>
      </c>
      <c r="BH3" s="69" t="s">
        <v>1740</v>
      </c>
      <c r="BI3" s="69" t="s">
        <v>1741</v>
      </c>
      <c r="BJ3" s="69" t="s">
        <v>1742</v>
      </c>
    </row>
    <row r="4" spans="1:71" s="13" customFormat="1" ht="16.2" customHeight="1" x14ac:dyDescent="0.3">
      <c r="A4" t="s">
        <v>17</v>
      </c>
      <c r="B4" t="s">
        <v>1743</v>
      </c>
      <c r="C4" t="s">
        <v>19</v>
      </c>
      <c r="D4" t="str">
        <f>B4&amp;", "&amp;C4&amp;" County"</f>
        <v>Absecon city, Atlantic County</v>
      </c>
      <c r="E4" t="s">
        <v>1744</v>
      </c>
      <c r="F4" t="s">
        <v>7</v>
      </c>
      <c r="G4" s="19">
        <f>COUNTIFS('Raw Data from UFBs'!$A$3:$A$3000,'Summary By Town'!$A4,'Raw Data from UFBs'!$E$3:$E$3000,'Summary By Town'!$G$2)</f>
        <v>1</v>
      </c>
      <c r="H4" s="4">
        <f>SUMIFS('Raw Data from UFBs'!H$3:H$3000,'Raw Data from UFBs'!$A$3:$A$3000,'Summary By Town'!$A4,'Raw Data from UFBs'!$E$3:$E$3000,'Summary By Town'!$G$2)</f>
        <v>38122.11</v>
      </c>
      <c r="I4" s="4">
        <f>SUMIFS('Raw Data from UFBs'!I$3:I$3000,'Raw Data from UFBs'!$A$3:$A$3000,'Summary By Town'!$A4,'Raw Data from UFBs'!$E$3:$E$3000,'Summary By Town'!$G$2)</f>
        <v>6472700</v>
      </c>
      <c r="J4" s="20">
        <f>IFERROR((I4/100)*$AN4,"--")</f>
        <v>227615.47456635095</v>
      </c>
      <c r="K4" s="19">
        <f>COUNTIFS('Raw Data from UFBs'!$A$3:$A$3000,'Summary By Town'!$A4,'Raw Data from UFBs'!$E$3:$E$3000,'Summary By Town'!$K$2)</f>
        <v>3</v>
      </c>
      <c r="L4" s="4">
        <f>SUMIFS('Raw Data from UFBs'!H$3:H$3000,'Raw Data from UFBs'!$A$3:$A$3000,'Summary By Town'!$A4,'Raw Data from UFBs'!$E$3:$E$3000,'Summary By Town'!$K$2)</f>
        <v>97408.09</v>
      </c>
      <c r="M4" s="4">
        <f>SUMIFS('Raw Data from UFBs'!I$3:I$3000,'Raw Data from UFBs'!$A$3:$A$3000,'Summary By Town'!$A4,'Raw Data from UFBs'!$E$3:$E$3000,'Summary By Town'!$K$2)</f>
        <v>3490500</v>
      </c>
      <c r="N4" s="20">
        <f>IFERROR((M4/100)*$AN4,"--")</f>
        <v>122745.03900595548</v>
      </c>
      <c r="O4" s="19">
        <f>COUNTIFS('Raw Data from UFBs'!$A$3:$A$3000,'Summary By Town'!$A4,'Raw Data from UFBs'!$E$3:$E$3000,'Summary By Town'!$O$2)</f>
        <v>0</v>
      </c>
      <c r="P4" s="4">
        <f>SUMIFS('Raw Data from UFBs'!H$3:H$3000,'Raw Data from UFBs'!$A$3:$A$3000,'Summary By Town'!$A4,'Raw Data from UFBs'!$E$3:$E$3000,'Summary By Town'!$O$2)</f>
        <v>0</v>
      </c>
      <c r="Q4" s="4">
        <f>SUMIFS('Raw Data from UFBs'!I$3:I$3000,'Raw Data from UFBs'!$A$3:$A$3000,'Summary By Town'!$A4,'Raw Data from UFBs'!$E$3:$E$3000,'Summary By Town'!$O$2)</f>
        <v>0</v>
      </c>
      <c r="R4" s="4">
        <f>IFERROR((Q4/100)*$AN4,"--")</f>
        <v>0</v>
      </c>
      <c r="S4" s="19">
        <f>COUNTIFS('Raw Data from UFBs'!$A$3:$A$3000,'Summary By Town'!$A4,'Raw Data from UFBs'!$E$3:$E$3000,'Summary By Town'!$S$2)</f>
        <v>0</v>
      </c>
      <c r="T4" s="4">
        <f>SUMIFS('Raw Data from UFBs'!H$3:H$3000,'Raw Data from UFBs'!$A$3:$A$3000,'Summary By Town'!$A4,'Raw Data from UFBs'!$E$3:$E$3000,'Summary By Town'!$S$2)</f>
        <v>0</v>
      </c>
      <c r="U4" s="4">
        <f>SUMIFS('Raw Data from UFBs'!I$3:I$3000,'Raw Data from UFBs'!$A$3:$A$3000,'Summary By Town'!$A4,'Raw Data from UFBs'!$E$3:$E$3000,'Summary By Town'!$S$2)</f>
        <v>0</v>
      </c>
      <c r="V4" s="20">
        <f>IFERROR((U4/100)*$AN4,"--")</f>
        <v>0</v>
      </c>
      <c r="W4" s="19">
        <f>COUNTIFS('Raw Data from UFBs'!$A$3:$A$3000,'Summary By Town'!$A4,'Raw Data from UFBs'!$E$3:$E$3000,'Summary By Town'!$W$2)</f>
        <v>0</v>
      </c>
      <c r="X4" s="4">
        <f>SUMIFS('Raw Data from UFBs'!H$3:H$3000,'Raw Data from UFBs'!$A$3:$A$3000,'Summary By Town'!$A4,'Raw Data from UFBs'!$E$3:$E$3000,'Summary By Town'!$W$2)</f>
        <v>0</v>
      </c>
      <c r="Y4" s="4">
        <f>SUMIFS('Raw Data from UFBs'!I$3:I$3000,'Raw Data from UFBs'!$A$3:$A$3000,'Summary By Town'!$A4,'Raw Data from UFBs'!$E$3:$E$3000,'Summary By Town'!$W$2)</f>
        <v>0</v>
      </c>
      <c r="Z4" s="20">
        <f>IFERROR((Y4/100)*$AN4,"--")</f>
        <v>0</v>
      </c>
      <c r="AA4">
        <f>COUNTIFS('Raw Data from UFBs'!$A$3:$A$3000,'Summary By Town'!$A4,'Raw Data from UFBs'!$E$3:$E$3000,'Summary By Town'!$AA$2)</f>
        <v>0</v>
      </c>
      <c r="AB4" s="4">
        <f>SUMIFS('Raw Data from UFBs'!H$3:H$3000,'Raw Data from UFBs'!$A$3:$A$3000,'Summary By Town'!$A4,'Raw Data from UFBs'!$E$3:$E$3000,'Summary By Town'!$AA$2)</f>
        <v>0</v>
      </c>
      <c r="AC4" s="4">
        <f>SUMIFS('Raw Data from UFBs'!I$3:I$3000,'Raw Data from UFBs'!$A$3:$A$3000,'Summary By Town'!$A4,'Raw Data from UFBs'!$E$3:$E$3000,'Summary By Town'!$AA$2)</f>
        <v>0</v>
      </c>
      <c r="AD4" s="20">
        <f>IFERROR((AC4/100)*$AN4,"--")</f>
        <v>0</v>
      </c>
      <c r="AE4" s="19">
        <f>COUNTIFS('Raw Data from UFBs'!$A$3:$A$3000,'Summary By Town'!$A4,'Raw Data from UFBs'!$E$3:$E$3000,'Summary By Town'!$AE$2)</f>
        <v>0</v>
      </c>
      <c r="AF4" s="4">
        <f>SUMIFS('Raw Data from UFBs'!H$3:H$3000,'Raw Data from UFBs'!$A$3:$A$3000,'Summary By Town'!$A4,'Raw Data from UFBs'!$E$3:$E$3000,'Summary By Town'!$AE$2)</f>
        <v>0</v>
      </c>
      <c r="AG4" s="4">
        <f>SUMIFS('Raw Data from UFBs'!I$3:I$3000,'Raw Data from UFBs'!$A$3:$A$3000,'Summary By Town'!$A4,'Raw Data from UFBs'!$E$3:$E$3000,'Summary By Town'!$AE$2)</f>
        <v>0</v>
      </c>
      <c r="AH4" s="20">
        <f>IFERROR((AG4/100)*$AN4,"--")</f>
        <v>0</v>
      </c>
      <c r="AI4" s="19">
        <f>AE4+K4+G4+O4+S4+W4+AA4</f>
        <v>4</v>
      </c>
      <c r="AJ4" s="4">
        <f t="shared" ref="AJ4:AL4" si="0">AF4+L4+H4+P4+T4+X4+AB4</f>
        <v>135530.20000000001</v>
      </c>
      <c r="AK4" s="4">
        <f t="shared" si="0"/>
        <v>9963200</v>
      </c>
      <c r="AL4" s="20">
        <f t="shared" si="0"/>
        <v>350360.51357230643</v>
      </c>
      <c r="AM4" s="59">
        <v>825212100</v>
      </c>
      <c r="AN4" s="60">
        <v>3.5165460250954155</v>
      </c>
      <c r="AO4" s="61">
        <v>0.33233914269433651</v>
      </c>
      <c r="AP4" s="4">
        <f>(AL4-AJ4)*AO4</f>
        <v>71396.522237375801</v>
      </c>
      <c r="AQ4" s="8">
        <f>AK4/AM4</f>
        <v>1.2073502072982207E-2</v>
      </c>
      <c r="AR4" s="59">
        <v>12122569.48</v>
      </c>
      <c r="AS4" s="6">
        <f>AP4/AR4</f>
        <v>5.8895535600077915E-3</v>
      </c>
      <c r="AT4"/>
      <c r="AU4" s="5" t="s">
        <v>1225</v>
      </c>
      <c r="AV4" s="5" t="s">
        <v>424</v>
      </c>
      <c r="AW4" s="5" t="s">
        <v>72</v>
      </c>
      <c r="AX4" s="5" t="s">
        <v>540</v>
      </c>
      <c r="AY4" s="5" t="s">
        <v>1745</v>
      </c>
      <c r="AZ4" s="5" t="s">
        <v>1745</v>
      </c>
      <c r="BA4" s="5" t="s">
        <v>1745</v>
      </c>
      <c r="BB4" s="5" t="s">
        <v>1745</v>
      </c>
      <c r="BC4" s="5" t="s">
        <v>1745</v>
      </c>
      <c r="BD4" s="5" t="s">
        <v>1745</v>
      </c>
      <c r="BE4" s="5" t="s">
        <v>1745</v>
      </c>
      <c r="BF4" s="5" t="s">
        <v>1745</v>
      </c>
      <c r="BG4" s="5" t="s">
        <v>1745</v>
      </c>
      <c r="BH4" s="5" t="s">
        <v>1745</v>
      </c>
      <c r="BI4" s="5" t="s">
        <v>1745</v>
      </c>
      <c r="BJ4" s="5" t="s">
        <v>1745</v>
      </c>
      <c r="BL4" t="s">
        <v>1716</v>
      </c>
    </row>
    <row r="5" spans="1:71" ht="17.25" customHeight="1" x14ac:dyDescent="0.3">
      <c r="A5" t="s">
        <v>72</v>
      </c>
      <c r="B5" t="s">
        <v>1746</v>
      </c>
      <c r="C5" t="s">
        <v>19</v>
      </c>
      <c r="D5" t="str">
        <f t="shared" ref="D5:D68" si="1">B5&amp;", "&amp;C5&amp;" County"</f>
        <v>Atlantic City city, Atlantic County</v>
      </c>
      <c r="E5" t="s">
        <v>1744</v>
      </c>
      <c r="F5" t="s">
        <v>74</v>
      </c>
      <c r="G5" s="19">
        <f>COUNTIFS('Raw Data from UFBs'!$A$3:$A$3000,'Summary By Town'!$A5,'Raw Data from UFBs'!$E$3:$E$3000,'Summary By Town'!$G$2)</f>
        <v>18</v>
      </c>
      <c r="H5" s="4">
        <f>SUMIFS('Raw Data from UFBs'!H$3:H$3000,'Raw Data from UFBs'!$A$3:$A$3000,'Summary By Town'!$A5,'Raw Data from UFBs'!$E$3:$E$3000,'Summary By Town'!$G$2)</f>
        <v>1802000</v>
      </c>
      <c r="I5" s="4">
        <f>SUMIFS('Raw Data from UFBs'!I$3:I$3000,'Raw Data from UFBs'!$A$3:$A$3000,'Summary By Town'!$A5,'Raw Data from UFBs'!$E$3:$E$3000,'Summary By Town'!$G$2)</f>
        <v>127470500</v>
      </c>
      <c r="J5" s="20">
        <f t="shared" ref="J5:J68" si="2">IFERROR((I5/100)*$AN5,"--")</f>
        <v>4308070.5204059342</v>
      </c>
      <c r="K5" s="19">
        <f>COUNTIFS('Raw Data from UFBs'!$A$3:$A$3000,'Summary By Town'!$A5,'Raw Data from UFBs'!$E$3:$E$3000,'Summary By Town'!$K$2)</f>
        <v>6</v>
      </c>
      <c r="L5" s="4">
        <f>SUMIFS('Raw Data from UFBs'!H$3:H$3000,'Raw Data from UFBs'!$A$3:$A$3000,'Summary By Town'!$A5,'Raw Data from UFBs'!$E$3:$E$3000,'Summary By Town'!$K$2)</f>
        <v>2412000</v>
      </c>
      <c r="M5" s="4">
        <f>SUMIFS('Raw Data from UFBs'!I$3:I$3000,'Raw Data from UFBs'!$A$3:$A$3000,'Summary By Town'!$A5,'Raw Data from UFBs'!$E$3:$E$3000,'Summary By Town'!$K$2)</f>
        <v>95401600</v>
      </c>
      <c r="N5" s="20">
        <f>IFERROR((M5/100)*$AN5,"--")</f>
        <v>3224250.4780287109</v>
      </c>
      <c r="O5" s="4">
        <f>COUNTIFS('Raw Data from UFBs'!$A$3:$A$3000,'Summary By Town'!$A5,'Raw Data from UFBs'!$E$3:$E$3000,'Summary By Town'!$O$2)</f>
        <v>0</v>
      </c>
      <c r="P5" s="4">
        <f>SUMIFS('Raw Data from UFBs'!H$3:H$3000,'Raw Data from UFBs'!$A$3:$A$3000,'Summary By Town'!$A5,'Raw Data from UFBs'!$E$3:$E$3000,'Summary By Town'!$O$2)</f>
        <v>0</v>
      </c>
      <c r="Q5" s="4">
        <f>SUMIFS('Raw Data from UFBs'!I$3:I$3000,'Raw Data from UFBs'!$A$3:$A$3000,'Summary By Town'!$A5,'Raw Data from UFBs'!$E$3:$E$3000,'Summary By Town'!$O$2)</f>
        <v>0</v>
      </c>
      <c r="R5" s="4">
        <f t="shared" ref="R5:R68" si="3">IFERROR((Q5/100)*$AN5,"--")</f>
        <v>0</v>
      </c>
      <c r="S5" s="104">
        <f>COUNTIFS('Raw Data from UFBs'!$A$3:$A$3000,'Summary By Town'!$A5,'Raw Data from UFBs'!$E$3:$E$3000,'Summary By Town'!$S$2)</f>
        <v>0</v>
      </c>
      <c r="T5" s="4">
        <f>SUMIFS('Raw Data from UFBs'!H$3:H$3000,'Raw Data from UFBs'!$A$3:$A$3000,'Summary By Town'!$A5,'Raw Data from UFBs'!$E$3:$E$3000,'Summary By Town'!$S$2)</f>
        <v>0</v>
      </c>
      <c r="U5" s="4">
        <f>SUMIFS('Raw Data from UFBs'!I$3:I$3000,'Raw Data from UFBs'!$A$3:$A$3000,'Summary By Town'!$A5,'Raw Data from UFBs'!$E$3:$E$3000,'Summary By Town'!$S$2)</f>
        <v>0</v>
      </c>
      <c r="V5" s="20">
        <f t="shared" ref="V5:V68" si="4">IFERROR((U5/100)*$AN5,"--")</f>
        <v>0</v>
      </c>
      <c r="W5" s="104">
        <f>COUNTIFS('Raw Data from UFBs'!$A$3:$A$3000,'Summary By Town'!$A5,'Raw Data from UFBs'!$E$3:$E$3000,'Summary By Town'!$W$2)</f>
        <v>0</v>
      </c>
      <c r="X5" s="4">
        <f>SUMIFS('Raw Data from UFBs'!H$3:H$3000,'Raw Data from UFBs'!$A$3:$A$3000,'Summary By Town'!$A5,'Raw Data from UFBs'!$E$3:$E$3000,'Summary By Town'!$W$2)</f>
        <v>0</v>
      </c>
      <c r="Y5" s="4">
        <f>SUMIFS('Raw Data from UFBs'!I$3:I$3000,'Raw Data from UFBs'!$A$3:$A$3000,'Summary By Town'!$A5,'Raw Data from UFBs'!$E$3:$E$3000,'Summary By Town'!$W$2)</f>
        <v>0</v>
      </c>
      <c r="Z5" s="20">
        <f t="shared" ref="Z5:Z68" si="5">IFERROR((Y5/100)*$AN5,"--")</f>
        <v>0</v>
      </c>
      <c r="AA5" s="4">
        <f>COUNTIFS('Raw Data from UFBs'!$A$3:$A$3000,'Summary By Town'!$A5,'Raw Data from UFBs'!$E$3:$E$3000,'Summary By Town'!$AA$2)</f>
        <v>0</v>
      </c>
      <c r="AB5" s="4">
        <f>SUMIFS('Raw Data from UFBs'!H$3:H$3000,'Raw Data from UFBs'!$A$3:$A$3000,'Summary By Town'!$A5,'Raw Data from UFBs'!$E$3:$E$3000,'Summary By Town'!$AA$2)</f>
        <v>0</v>
      </c>
      <c r="AC5" s="4">
        <f>SUMIFS('Raw Data from UFBs'!I$3:I$3000,'Raw Data from UFBs'!$A$3:$A$3000,'Summary By Town'!$A5,'Raw Data from UFBs'!$E$3:$E$3000,'Summary By Town'!$AA$2)</f>
        <v>0</v>
      </c>
      <c r="AD5" s="4">
        <f t="shared" ref="AD5:AD68" si="6">IFERROR((AC5/100)*$AN5,"--")</f>
        <v>0</v>
      </c>
      <c r="AE5" s="19">
        <f>COUNTIFS('Raw Data from UFBs'!$A$3:$A$3000,'Summary By Town'!$A5,'Raw Data from UFBs'!$E$3:$E$3000,'Summary By Town'!$AE$2)</f>
        <v>2</v>
      </c>
      <c r="AF5" s="4">
        <f>SUMIFS('Raw Data from UFBs'!H$3:H$3000,'Raw Data from UFBs'!$A$3:$A$3000,'Summary By Town'!$A5,'Raw Data from UFBs'!$E$3:$E$3000,'Summary By Town'!$AE$2)</f>
        <v>280000</v>
      </c>
      <c r="AG5" s="4">
        <f>SUMIFS('Raw Data from UFBs'!I$3:I$3000,'Raw Data from UFBs'!$A$3:$A$3000,'Summary By Town'!$A5,'Raw Data from UFBs'!$E$3:$E$3000,'Summary By Town'!$AE$2)</f>
        <v>54221200</v>
      </c>
      <c r="AH5" s="20">
        <f>IFERROR((AG5/100)*$AN5,"--")</f>
        <v>1832492.641835046</v>
      </c>
      <c r="AI5" s="19">
        <f t="shared" ref="AI5:AI68" si="7">AE5+K5+G5+O5+S5+W5+AA5</f>
        <v>26</v>
      </c>
      <c r="AJ5" s="4">
        <f t="shared" ref="AJ5:AJ68" si="8">AF5+L5+H5+P5+T5+X5+AB5</f>
        <v>4494000</v>
      </c>
      <c r="AK5" s="4">
        <f t="shared" ref="AK5:AK68" si="9">AG5+M5+I5+Q5+U5+Y5+AC5</f>
        <v>277093300</v>
      </c>
      <c r="AL5" s="20">
        <f t="shared" ref="AL5:AL68" si="10">AH5+N5+J5+R5+V5+Z5+AD5</f>
        <v>9364813.6402696911</v>
      </c>
      <c r="AM5" s="59">
        <v>7476874430</v>
      </c>
      <c r="AN5" s="60">
        <v>3.3796608002682458</v>
      </c>
      <c r="AO5" s="61">
        <v>0.43391274483035952</v>
      </c>
      <c r="AP5" s="4">
        <f>(AL5-AJ5)*AO5</f>
        <v>2113508.116206577</v>
      </c>
      <c r="AQ5" s="8">
        <f>AK5/AM5</f>
        <v>3.7060044620810889E-2</v>
      </c>
      <c r="AR5" s="59">
        <v>278620872.41000003</v>
      </c>
      <c r="AS5" s="6">
        <f t="shared" ref="AS5:AS68" si="11">AP5/AR5</f>
        <v>7.585605837514134E-3</v>
      </c>
      <c r="AU5" s="5" t="s">
        <v>17</v>
      </c>
      <c r="AV5" s="5" t="s">
        <v>1225</v>
      </c>
      <c r="AW5" s="5" t="s">
        <v>424</v>
      </c>
      <c r="AX5" s="5" t="s">
        <v>1542</v>
      </c>
      <c r="AY5" s="5" t="s">
        <v>219</v>
      </c>
      <c r="AZ5" s="5" t="s">
        <v>540</v>
      </c>
      <c r="BA5" s="5" t="s">
        <v>1745</v>
      </c>
      <c r="BB5" s="5" t="s">
        <v>1745</v>
      </c>
      <c r="BC5" s="5" t="s">
        <v>1745</v>
      </c>
      <c r="BD5" s="5" t="s">
        <v>1745</v>
      </c>
      <c r="BE5" s="5" t="s">
        <v>1745</v>
      </c>
      <c r="BF5" s="5" t="s">
        <v>1745</v>
      </c>
      <c r="BG5" s="5" t="s">
        <v>1745</v>
      </c>
      <c r="BH5" s="5" t="s">
        <v>1745</v>
      </c>
      <c r="BI5" s="5" t="s">
        <v>1745</v>
      </c>
      <c r="BJ5" s="5" t="s">
        <v>1745</v>
      </c>
      <c r="BL5" t="s">
        <v>1717</v>
      </c>
    </row>
    <row r="6" spans="1:71" ht="17.25" customHeight="1" x14ac:dyDescent="0.3">
      <c r="A6" t="s">
        <v>219</v>
      </c>
      <c r="B6" t="s">
        <v>1747</v>
      </c>
      <c r="C6" t="s">
        <v>19</v>
      </c>
      <c r="D6" t="str">
        <f t="shared" si="1"/>
        <v>Brigantine city, Atlantic County</v>
      </c>
      <c r="E6" t="s">
        <v>1744</v>
      </c>
      <c r="F6" t="s">
        <v>7</v>
      </c>
      <c r="G6" s="19">
        <f>COUNTIFS('Raw Data from UFBs'!$A$3:$A$3000,'Summary By Town'!$A6,'Raw Data from UFBs'!$E$3:$E$3000,'Summary By Town'!$G$2)</f>
        <v>0</v>
      </c>
      <c r="H6" s="4">
        <f>SUMIFS('Raw Data from UFBs'!H$3:H$3000,'Raw Data from UFBs'!$A$3:$A$3000,'Summary By Town'!$A6,'Raw Data from UFBs'!$E$3:$E$3000,'Summary By Town'!$G$2)</f>
        <v>0</v>
      </c>
      <c r="I6" s="4">
        <f>SUMIFS('Raw Data from UFBs'!I$3:I$3000,'Raw Data from UFBs'!$A$3:$A$3000,'Summary By Town'!$A6,'Raw Data from UFBs'!$E$3:$E$3000,'Summary By Town'!$G$2)</f>
        <v>0</v>
      </c>
      <c r="J6" s="20">
        <f t="shared" si="2"/>
        <v>0</v>
      </c>
      <c r="K6" s="19">
        <f>COUNTIFS('Raw Data from UFBs'!$A$3:$A$3000,'Summary By Town'!$A6,'Raw Data from UFBs'!$E$3:$E$3000,'Summary By Town'!$K$2)</f>
        <v>0</v>
      </c>
      <c r="L6" s="4">
        <f>SUMIFS('Raw Data from UFBs'!H$3:H$3000,'Raw Data from UFBs'!$A$3:$A$3000,'Summary By Town'!$A6,'Raw Data from UFBs'!$E$3:$E$3000,'Summary By Town'!$K$2)</f>
        <v>0</v>
      </c>
      <c r="M6" s="4">
        <f>SUMIFS('Raw Data from UFBs'!I$3:I$3000,'Raw Data from UFBs'!$A$3:$A$3000,'Summary By Town'!$A6,'Raw Data from UFBs'!$E$3:$E$3000,'Summary By Town'!$K$2)</f>
        <v>0</v>
      </c>
      <c r="N6" s="20">
        <f t="shared" ref="N6:N68" si="12">IFERROR((M6/100)*$AN6,"--")</f>
        <v>0</v>
      </c>
      <c r="O6" s="4">
        <f>COUNTIFS('Raw Data from UFBs'!$A$3:$A$3000,'Summary By Town'!$A6,'Raw Data from UFBs'!$E$3:$E$3000,'Summary By Town'!$O$2)</f>
        <v>0</v>
      </c>
      <c r="P6" s="4">
        <f>SUMIFS('Raw Data from UFBs'!H$3:H$3000,'Raw Data from UFBs'!$A$3:$A$3000,'Summary By Town'!$A6,'Raw Data from UFBs'!$E$3:$E$3000,'Summary By Town'!$O$2)</f>
        <v>0</v>
      </c>
      <c r="Q6" s="4">
        <f>SUMIFS('Raw Data from UFBs'!I$3:I$3000,'Raw Data from UFBs'!$A$3:$A$3000,'Summary By Town'!$A6,'Raw Data from UFBs'!$E$3:$E$3000,'Summary By Town'!$O$2)</f>
        <v>0</v>
      </c>
      <c r="R6" s="4">
        <f t="shared" si="3"/>
        <v>0</v>
      </c>
      <c r="S6" s="104">
        <f>COUNTIFS('Raw Data from UFBs'!$A$3:$A$3000,'Summary By Town'!$A6,'Raw Data from UFBs'!$E$3:$E$3000,'Summary By Town'!$S$2)</f>
        <v>0</v>
      </c>
      <c r="T6" s="4">
        <f>SUMIFS('Raw Data from UFBs'!H$3:H$3000,'Raw Data from UFBs'!$A$3:$A$3000,'Summary By Town'!$A6,'Raw Data from UFBs'!$E$3:$E$3000,'Summary By Town'!$S$2)</f>
        <v>0</v>
      </c>
      <c r="U6" s="4">
        <f>SUMIFS('Raw Data from UFBs'!I$3:I$3000,'Raw Data from UFBs'!$A$3:$A$3000,'Summary By Town'!$A6,'Raw Data from UFBs'!$E$3:$E$3000,'Summary By Town'!$S$2)</f>
        <v>0</v>
      </c>
      <c r="V6" s="20">
        <f t="shared" si="4"/>
        <v>0</v>
      </c>
      <c r="W6" s="104">
        <f>COUNTIFS('Raw Data from UFBs'!$A$3:$A$3000,'Summary By Town'!$A6,'Raw Data from UFBs'!$E$3:$E$3000,'Summary By Town'!$W$2)</f>
        <v>0</v>
      </c>
      <c r="X6" s="4">
        <f>SUMIFS('Raw Data from UFBs'!H$3:H$3000,'Raw Data from UFBs'!$A$3:$A$3000,'Summary By Town'!$A6,'Raw Data from UFBs'!$E$3:$E$3000,'Summary By Town'!$W$2)</f>
        <v>0</v>
      </c>
      <c r="Y6" s="4">
        <f>SUMIFS('Raw Data from UFBs'!I$3:I$3000,'Raw Data from UFBs'!$A$3:$A$3000,'Summary By Town'!$A6,'Raw Data from UFBs'!$E$3:$E$3000,'Summary By Town'!$W$2)</f>
        <v>0</v>
      </c>
      <c r="Z6" s="20">
        <f t="shared" si="5"/>
        <v>0</v>
      </c>
      <c r="AA6" s="4">
        <f>COUNTIFS('Raw Data from UFBs'!$A$3:$A$3000,'Summary By Town'!$A6,'Raw Data from UFBs'!$E$3:$E$3000,'Summary By Town'!$AA$2)</f>
        <v>0</v>
      </c>
      <c r="AB6" s="4">
        <f>SUMIFS('Raw Data from UFBs'!H$3:H$3000,'Raw Data from UFBs'!$A$3:$A$3000,'Summary By Town'!$A6,'Raw Data from UFBs'!$E$3:$E$3000,'Summary By Town'!$AA$2)</f>
        <v>0</v>
      </c>
      <c r="AC6" s="4">
        <f>SUMIFS('Raw Data from UFBs'!I$3:I$3000,'Raw Data from UFBs'!$A$3:$A$3000,'Summary By Town'!$A6,'Raw Data from UFBs'!$E$3:$E$3000,'Summary By Town'!$AA$2)</f>
        <v>0</v>
      </c>
      <c r="AD6" s="4">
        <f t="shared" si="6"/>
        <v>0</v>
      </c>
      <c r="AE6" s="19">
        <f>COUNTIFS('Raw Data from UFBs'!$A$3:$A$3000,'Summary By Town'!$A6,'Raw Data from UFBs'!$E$3:$E$3000,'Summary By Town'!$AE$2)</f>
        <v>0</v>
      </c>
      <c r="AF6" s="4">
        <f>SUMIFS('Raw Data from UFBs'!H$3:H$3000,'Raw Data from UFBs'!$A$3:$A$3000,'Summary By Town'!$A6,'Raw Data from UFBs'!$E$3:$E$3000,'Summary By Town'!$AE$2)</f>
        <v>0</v>
      </c>
      <c r="AG6" s="4">
        <f>SUMIFS('Raw Data from UFBs'!I$3:I$3000,'Raw Data from UFBs'!$A$3:$A$3000,'Summary By Town'!$A6,'Raw Data from UFBs'!$E$3:$E$3000,'Summary By Town'!$AE$2)</f>
        <v>0</v>
      </c>
      <c r="AH6" s="20">
        <f t="shared" ref="AH6:AH68" si="13">IFERROR((AG6/100)*$AN6,"--")</f>
        <v>0</v>
      </c>
      <c r="AI6" s="19">
        <f t="shared" si="7"/>
        <v>0</v>
      </c>
      <c r="AJ6" s="4">
        <f t="shared" si="8"/>
        <v>0</v>
      </c>
      <c r="AK6" s="4">
        <f t="shared" si="9"/>
        <v>0</v>
      </c>
      <c r="AL6" s="20">
        <f t="shared" si="10"/>
        <v>0</v>
      </c>
      <c r="AM6" s="59">
        <v>3757896800</v>
      </c>
      <c r="AN6" s="60">
        <v>1.9520693675536338</v>
      </c>
      <c r="AO6" s="61">
        <v>0.36965831142407868</v>
      </c>
      <c r="AP6" s="4">
        <f t="shared" ref="AP6:AP68" si="14">(AL6-AJ6)*AO6</f>
        <v>0</v>
      </c>
      <c r="AQ6" s="8">
        <f t="shared" ref="AQ6:AQ68" si="15">AK6/AM6</f>
        <v>0</v>
      </c>
      <c r="AR6" s="59">
        <v>36178527.479999997</v>
      </c>
      <c r="AS6" s="6">
        <f t="shared" si="11"/>
        <v>0</v>
      </c>
      <c r="AU6" s="5" t="s">
        <v>72</v>
      </c>
      <c r="AV6" s="5" t="s">
        <v>540</v>
      </c>
      <c r="AW6" s="5" t="s">
        <v>1745</v>
      </c>
      <c r="AX6" s="5" t="s">
        <v>1745</v>
      </c>
      <c r="AY6" s="5" t="s">
        <v>1745</v>
      </c>
      <c r="AZ6" s="5" t="s">
        <v>1745</v>
      </c>
      <c r="BA6" s="5" t="s">
        <v>1745</v>
      </c>
      <c r="BB6" s="5" t="s">
        <v>1745</v>
      </c>
      <c r="BC6" s="5" t="s">
        <v>1745</v>
      </c>
      <c r="BD6" s="5" t="s">
        <v>1745</v>
      </c>
      <c r="BE6" s="5" t="s">
        <v>1745</v>
      </c>
      <c r="BF6" s="5" t="s">
        <v>1745</v>
      </c>
      <c r="BG6" s="5" t="s">
        <v>1745</v>
      </c>
      <c r="BH6" s="5" t="s">
        <v>1745</v>
      </c>
      <c r="BI6" s="5" t="s">
        <v>1745</v>
      </c>
      <c r="BJ6" s="5" t="s">
        <v>1745</v>
      </c>
      <c r="BL6" t="s">
        <v>15</v>
      </c>
    </row>
    <row r="7" spans="1:71" ht="17.25" customHeight="1" x14ac:dyDescent="0.3">
      <c r="A7" t="s">
        <v>225</v>
      </c>
      <c r="B7" t="s">
        <v>1748</v>
      </c>
      <c r="C7" t="s">
        <v>19</v>
      </c>
      <c r="D7" t="str">
        <f t="shared" si="1"/>
        <v>Buena borough, Atlantic County</v>
      </c>
      <c r="E7" t="s">
        <v>1744</v>
      </c>
      <c r="F7" t="s">
        <v>7</v>
      </c>
      <c r="G7" s="19">
        <f>COUNTIFS('Raw Data from UFBs'!$A$3:$A$3000,'Summary By Town'!$A7,'Raw Data from UFBs'!$E$3:$E$3000,'Summary By Town'!$G$2)</f>
        <v>0</v>
      </c>
      <c r="H7" s="4">
        <f>SUMIFS('Raw Data from UFBs'!H$3:H$3000,'Raw Data from UFBs'!$A$3:$A$3000,'Summary By Town'!$A7,'Raw Data from UFBs'!$E$3:$E$3000,'Summary By Town'!$G$2)</f>
        <v>0</v>
      </c>
      <c r="I7" s="4">
        <f>SUMIFS('Raw Data from UFBs'!I$3:I$3000,'Raw Data from UFBs'!$A$3:$A$3000,'Summary By Town'!$A7,'Raw Data from UFBs'!$E$3:$E$3000,'Summary By Town'!$G$2)</f>
        <v>0</v>
      </c>
      <c r="J7" s="20">
        <f t="shared" si="2"/>
        <v>0</v>
      </c>
      <c r="K7" s="19">
        <f>COUNTIFS('Raw Data from UFBs'!$A$3:$A$3000,'Summary By Town'!$A7,'Raw Data from UFBs'!$E$3:$E$3000,'Summary By Town'!$K$2)</f>
        <v>0</v>
      </c>
      <c r="L7" s="4">
        <f>SUMIFS('Raw Data from UFBs'!H$3:H$3000,'Raw Data from UFBs'!$A$3:$A$3000,'Summary By Town'!$A7,'Raw Data from UFBs'!$E$3:$E$3000,'Summary By Town'!$K$2)</f>
        <v>0</v>
      </c>
      <c r="M7" s="4">
        <f>SUMIFS('Raw Data from UFBs'!I$3:I$3000,'Raw Data from UFBs'!$A$3:$A$3000,'Summary By Town'!$A7,'Raw Data from UFBs'!$E$3:$E$3000,'Summary By Town'!$K$2)</f>
        <v>0</v>
      </c>
      <c r="N7" s="20">
        <f t="shared" si="12"/>
        <v>0</v>
      </c>
      <c r="O7" s="4">
        <f>COUNTIFS('Raw Data from UFBs'!$A$3:$A$3000,'Summary By Town'!$A7,'Raw Data from UFBs'!$E$3:$E$3000,'Summary By Town'!$O$2)</f>
        <v>0</v>
      </c>
      <c r="P7" s="4">
        <f>SUMIFS('Raw Data from UFBs'!H$3:H$3000,'Raw Data from UFBs'!$A$3:$A$3000,'Summary By Town'!$A7,'Raw Data from UFBs'!$E$3:$E$3000,'Summary By Town'!$O$2)</f>
        <v>0</v>
      </c>
      <c r="Q7" s="4">
        <f>SUMIFS('Raw Data from UFBs'!I$3:I$3000,'Raw Data from UFBs'!$A$3:$A$3000,'Summary By Town'!$A7,'Raw Data from UFBs'!$E$3:$E$3000,'Summary By Town'!$O$2)</f>
        <v>0</v>
      </c>
      <c r="R7" s="4">
        <f t="shared" si="3"/>
        <v>0</v>
      </c>
      <c r="S7" s="104">
        <f>COUNTIFS('Raw Data from UFBs'!$A$3:$A$3000,'Summary By Town'!$A7,'Raw Data from UFBs'!$E$3:$E$3000,'Summary By Town'!$S$2)</f>
        <v>0</v>
      </c>
      <c r="T7" s="4">
        <f>SUMIFS('Raw Data from UFBs'!H$3:H$3000,'Raw Data from UFBs'!$A$3:$A$3000,'Summary By Town'!$A7,'Raw Data from UFBs'!$E$3:$E$3000,'Summary By Town'!$S$2)</f>
        <v>0</v>
      </c>
      <c r="U7" s="4">
        <f>SUMIFS('Raw Data from UFBs'!I$3:I$3000,'Raw Data from UFBs'!$A$3:$A$3000,'Summary By Town'!$A7,'Raw Data from UFBs'!$E$3:$E$3000,'Summary By Town'!$S$2)</f>
        <v>0</v>
      </c>
      <c r="V7" s="20">
        <f t="shared" si="4"/>
        <v>0</v>
      </c>
      <c r="W7" s="104">
        <f>COUNTIFS('Raw Data from UFBs'!$A$3:$A$3000,'Summary By Town'!$A7,'Raw Data from UFBs'!$E$3:$E$3000,'Summary By Town'!$W$2)</f>
        <v>0</v>
      </c>
      <c r="X7" s="4">
        <f>SUMIFS('Raw Data from UFBs'!H$3:H$3000,'Raw Data from UFBs'!$A$3:$A$3000,'Summary By Town'!$A7,'Raw Data from UFBs'!$E$3:$E$3000,'Summary By Town'!$W$2)</f>
        <v>0</v>
      </c>
      <c r="Y7" s="4">
        <f>SUMIFS('Raw Data from UFBs'!I$3:I$3000,'Raw Data from UFBs'!$A$3:$A$3000,'Summary By Town'!$A7,'Raw Data from UFBs'!$E$3:$E$3000,'Summary By Town'!$W$2)</f>
        <v>0</v>
      </c>
      <c r="Z7" s="20">
        <f t="shared" si="5"/>
        <v>0</v>
      </c>
      <c r="AA7" s="4">
        <f>COUNTIFS('Raw Data from UFBs'!$A$3:$A$3000,'Summary By Town'!$A7,'Raw Data from UFBs'!$E$3:$E$3000,'Summary By Town'!$AA$2)</f>
        <v>0</v>
      </c>
      <c r="AB7" s="4">
        <f>SUMIFS('Raw Data from UFBs'!H$3:H$3000,'Raw Data from UFBs'!$A$3:$A$3000,'Summary By Town'!$A7,'Raw Data from UFBs'!$E$3:$E$3000,'Summary By Town'!$AA$2)</f>
        <v>0</v>
      </c>
      <c r="AC7" s="4">
        <f>SUMIFS('Raw Data from UFBs'!I$3:I$3000,'Raw Data from UFBs'!$A$3:$A$3000,'Summary By Town'!$A7,'Raw Data from UFBs'!$E$3:$E$3000,'Summary By Town'!$AA$2)</f>
        <v>0</v>
      </c>
      <c r="AD7" s="4">
        <f t="shared" si="6"/>
        <v>0</v>
      </c>
      <c r="AE7" s="19">
        <f>COUNTIFS('Raw Data from UFBs'!$A$3:$A$3000,'Summary By Town'!$A7,'Raw Data from UFBs'!$E$3:$E$3000,'Summary By Town'!$AE$2)</f>
        <v>0</v>
      </c>
      <c r="AF7" s="4">
        <f>SUMIFS('Raw Data from UFBs'!H$3:H$3000,'Raw Data from UFBs'!$A$3:$A$3000,'Summary By Town'!$A7,'Raw Data from UFBs'!$E$3:$E$3000,'Summary By Town'!$AE$2)</f>
        <v>0</v>
      </c>
      <c r="AG7" s="4">
        <f>SUMIFS('Raw Data from UFBs'!I$3:I$3000,'Raw Data from UFBs'!$A$3:$A$3000,'Summary By Town'!$A7,'Raw Data from UFBs'!$E$3:$E$3000,'Summary By Town'!$AE$2)</f>
        <v>0</v>
      </c>
      <c r="AH7" s="20">
        <f t="shared" si="13"/>
        <v>0</v>
      </c>
      <c r="AI7" s="19">
        <f t="shared" si="7"/>
        <v>0</v>
      </c>
      <c r="AJ7" s="4">
        <f t="shared" si="8"/>
        <v>0</v>
      </c>
      <c r="AK7" s="4">
        <f t="shared" si="9"/>
        <v>0</v>
      </c>
      <c r="AL7" s="20">
        <f t="shared" si="10"/>
        <v>0</v>
      </c>
      <c r="AM7" s="59">
        <v>342769200</v>
      </c>
      <c r="AN7" s="60">
        <v>3.4077199998917349</v>
      </c>
      <c r="AO7" s="61">
        <v>0.35800516618064421</v>
      </c>
      <c r="AP7" s="4">
        <f t="shared" si="14"/>
        <v>0</v>
      </c>
      <c r="AQ7" s="8">
        <f t="shared" si="15"/>
        <v>0</v>
      </c>
      <c r="AR7" s="59">
        <v>5736288.5</v>
      </c>
      <c r="AS7" s="6">
        <f t="shared" si="11"/>
        <v>0</v>
      </c>
      <c r="AU7" s="5" t="s">
        <v>1554</v>
      </c>
      <c r="AV7" s="5" t="s">
        <v>228</v>
      </c>
      <c r="AW7" s="5" t="s">
        <v>516</v>
      </c>
      <c r="AX7" s="5" t="s">
        <v>1745</v>
      </c>
      <c r="AY7" s="5" t="s">
        <v>1745</v>
      </c>
      <c r="AZ7" s="5" t="s">
        <v>1745</v>
      </c>
      <c r="BA7" s="5" t="s">
        <v>1745</v>
      </c>
      <c r="BB7" s="5" t="s">
        <v>1745</v>
      </c>
      <c r="BC7" s="5" t="s">
        <v>1745</v>
      </c>
      <c r="BD7" s="5" t="s">
        <v>1745</v>
      </c>
      <c r="BE7" s="5" t="s">
        <v>1745</v>
      </c>
      <c r="BF7" s="5" t="s">
        <v>1745</v>
      </c>
      <c r="BG7" s="5" t="s">
        <v>1745</v>
      </c>
      <c r="BH7" s="5" t="s">
        <v>1745</v>
      </c>
      <c r="BI7" s="5" t="s">
        <v>1745</v>
      </c>
      <c r="BJ7" s="5" t="s">
        <v>1745</v>
      </c>
      <c r="BL7" t="s">
        <v>5087</v>
      </c>
    </row>
    <row r="8" spans="1:71" ht="17.25" customHeight="1" x14ac:dyDescent="0.3">
      <c r="A8" t="s">
        <v>327</v>
      </c>
      <c r="B8" t="s">
        <v>1749</v>
      </c>
      <c r="C8" t="s">
        <v>19</v>
      </c>
      <c r="D8" t="str">
        <f t="shared" si="1"/>
        <v>Corbin City city, Atlantic County</v>
      </c>
      <c r="E8" t="s">
        <v>1744</v>
      </c>
      <c r="F8" t="s">
        <v>26</v>
      </c>
      <c r="G8" s="19">
        <f>COUNTIFS('Raw Data from UFBs'!$A$3:$A$3000,'Summary By Town'!$A8,'Raw Data from UFBs'!$E$3:$E$3000,'Summary By Town'!$G$2)</f>
        <v>0</v>
      </c>
      <c r="H8" s="4">
        <f>SUMIFS('Raw Data from UFBs'!H$3:H$3000,'Raw Data from UFBs'!$A$3:$A$3000,'Summary By Town'!$A8,'Raw Data from UFBs'!$E$3:$E$3000,'Summary By Town'!$G$2)</f>
        <v>0</v>
      </c>
      <c r="I8" s="4">
        <f>SUMIFS('Raw Data from UFBs'!I$3:I$3000,'Raw Data from UFBs'!$A$3:$A$3000,'Summary By Town'!$A8,'Raw Data from UFBs'!$E$3:$E$3000,'Summary By Town'!$G$2)</f>
        <v>0</v>
      </c>
      <c r="J8" s="20">
        <f t="shared" si="2"/>
        <v>0</v>
      </c>
      <c r="K8" s="19">
        <f>COUNTIFS('Raw Data from UFBs'!$A$3:$A$3000,'Summary By Town'!$A8,'Raw Data from UFBs'!$E$3:$E$3000,'Summary By Town'!$K$2)</f>
        <v>0</v>
      </c>
      <c r="L8" s="4">
        <f>SUMIFS('Raw Data from UFBs'!H$3:H$3000,'Raw Data from UFBs'!$A$3:$A$3000,'Summary By Town'!$A8,'Raw Data from UFBs'!$E$3:$E$3000,'Summary By Town'!$K$2)</f>
        <v>0</v>
      </c>
      <c r="M8" s="4">
        <f>SUMIFS('Raw Data from UFBs'!I$3:I$3000,'Raw Data from UFBs'!$A$3:$A$3000,'Summary By Town'!$A8,'Raw Data from UFBs'!$E$3:$E$3000,'Summary By Town'!$K$2)</f>
        <v>0</v>
      </c>
      <c r="N8" s="20">
        <f t="shared" si="12"/>
        <v>0</v>
      </c>
      <c r="O8" s="4">
        <f>COUNTIFS('Raw Data from UFBs'!$A$3:$A$3000,'Summary By Town'!$A8,'Raw Data from UFBs'!$E$3:$E$3000,'Summary By Town'!$O$2)</f>
        <v>0</v>
      </c>
      <c r="P8" s="4">
        <f>SUMIFS('Raw Data from UFBs'!H$3:H$3000,'Raw Data from UFBs'!$A$3:$A$3000,'Summary By Town'!$A8,'Raw Data from UFBs'!$E$3:$E$3000,'Summary By Town'!$O$2)</f>
        <v>0</v>
      </c>
      <c r="Q8" s="4">
        <f>SUMIFS('Raw Data from UFBs'!I$3:I$3000,'Raw Data from UFBs'!$A$3:$A$3000,'Summary By Town'!$A8,'Raw Data from UFBs'!$E$3:$E$3000,'Summary By Town'!$O$2)</f>
        <v>0</v>
      </c>
      <c r="R8" s="4">
        <f t="shared" si="3"/>
        <v>0</v>
      </c>
      <c r="S8" s="104">
        <f>COUNTIFS('Raw Data from UFBs'!$A$3:$A$3000,'Summary By Town'!$A8,'Raw Data from UFBs'!$E$3:$E$3000,'Summary By Town'!$S$2)</f>
        <v>0</v>
      </c>
      <c r="T8" s="4">
        <f>SUMIFS('Raw Data from UFBs'!H$3:H$3000,'Raw Data from UFBs'!$A$3:$A$3000,'Summary By Town'!$A8,'Raw Data from UFBs'!$E$3:$E$3000,'Summary By Town'!$S$2)</f>
        <v>0</v>
      </c>
      <c r="U8" s="4">
        <f>SUMIFS('Raw Data from UFBs'!I$3:I$3000,'Raw Data from UFBs'!$A$3:$A$3000,'Summary By Town'!$A8,'Raw Data from UFBs'!$E$3:$E$3000,'Summary By Town'!$S$2)</f>
        <v>0</v>
      </c>
      <c r="V8" s="20">
        <f t="shared" si="4"/>
        <v>0</v>
      </c>
      <c r="W8" s="104">
        <f>COUNTIFS('Raw Data from UFBs'!$A$3:$A$3000,'Summary By Town'!$A8,'Raw Data from UFBs'!$E$3:$E$3000,'Summary By Town'!$W$2)</f>
        <v>0</v>
      </c>
      <c r="X8" s="4">
        <f>SUMIFS('Raw Data from UFBs'!H$3:H$3000,'Raw Data from UFBs'!$A$3:$A$3000,'Summary By Town'!$A8,'Raw Data from UFBs'!$E$3:$E$3000,'Summary By Town'!$W$2)</f>
        <v>0</v>
      </c>
      <c r="Y8" s="4">
        <f>SUMIFS('Raw Data from UFBs'!I$3:I$3000,'Raw Data from UFBs'!$A$3:$A$3000,'Summary By Town'!$A8,'Raw Data from UFBs'!$E$3:$E$3000,'Summary By Town'!$W$2)</f>
        <v>0</v>
      </c>
      <c r="Z8" s="20">
        <f t="shared" si="5"/>
        <v>0</v>
      </c>
      <c r="AA8" s="4">
        <f>COUNTIFS('Raw Data from UFBs'!$A$3:$A$3000,'Summary By Town'!$A8,'Raw Data from UFBs'!$E$3:$E$3000,'Summary By Town'!$AA$2)</f>
        <v>0</v>
      </c>
      <c r="AB8" s="4">
        <f>SUMIFS('Raw Data from UFBs'!H$3:H$3000,'Raw Data from UFBs'!$A$3:$A$3000,'Summary By Town'!$A8,'Raw Data from UFBs'!$E$3:$E$3000,'Summary By Town'!$AA$2)</f>
        <v>0</v>
      </c>
      <c r="AC8" s="4">
        <f>SUMIFS('Raw Data from UFBs'!I$3:I$3000,'Raw Data from UFBs'!$A$3:$A$3000,'Summary By Town'!$A8,'Raw Data from UFBs'!$E$3:$E$3000,'Summary By Town'!$AA$2)</f>
        <v>0</v>
      </c>
      <c r="AD8" s="4">
        <f t="shared" si="6"/>
        <v>0</v>
      </c>
      <c r="AE8" s="19">
        <f>COUNTIFS('Raw Data from UFBs'!$A$3:$A$3000,'Summary By Town'!$A8,'Raw Data from UFBs'!$E$3:$E$3000,'Summary By Town'!$AE$2)</f>
        <v>0</v>
      </c>
      <c r="AF8" s="4">
        <f>SUMIFS('Raw Data from UFBs'!H$3:H$3000,'Raw Data from UFBs'!$A$3:$A$3000,'Summary By Town'!$A8,'Raw Data from UFBs'!$E$3:$E$3000,'Summary By Town'!$AE$2)</f>
        <v>0</v>
      </c>
      <c r="AG8" s="4">
        <f>SUMIFS('Raw Data from UFBs'!I$3:I$3000,'Raw Data from UFBs'!$A$3:$A$3000,'Summary By Town'!$A8,'Raw Data from UFBs'!$E$3:$E$3000,'Summary By Town'!$AE$2)</f>
        <v>0</v>
      </c>
      <c r="AH8" s="20">
        <f t="shared" si="13"/>
        <v>0</v>
      </c>
      <c r="AI8" s="19">
        <f t="shared" si="7"/>
        <v>0</v>
      </c>
      <c r="AJ8" s="4">
        <f t="shared" si="8"/>
        <v>0</v>
      </c>
      <c r="AK8" s="4">
        <f t="shared" si="9"/>
        <v>0</v>
      </c>
      <c r="AL8" s="20">
        <f t="shared" si="10"/>
        <v>0</v>
      </c>
      <c r="AM8" s="59">
        <v>60453875</v>
      </c>
      <c r="AN8" s="60">
        <v>2.2468915700874197</v>
      </c>
      <c r="AO8" s="61">
        <v>0.17246087877974919</v>
      </c>
      <c r="AP8" s="4">
        <f t="shared" si="14"/>
        <v>0</v>
      </c>
      <c r="AQ8" s="8">
        <f t="shared" si="15"/>
        <v>0</v>
      </c>
      <c r="AR8" s="59">
        <v>495013</v>
      </c>
      <c r="AS8" s="6">
        <f t="shared" si="11"/>
        <v>0</v>
      </c>
      <c r="AU8" s="5" t="s">
        <v>424</v>
      </c>
      <c r="AV8" s="5" t="s">
        <v>1539</v>
      </c>
      <c r="AW8" s="5" t="s">
        <v>457</v>
      </c>
      <c r="AX8" s="5" t="s">
        <v>1745</v>
      </c>
      <c r="AY8" s="5" t="s">
        <v>1745</v>
      </c>
      <c r="AZ8" s="5" t="s">
        <v>1745</v>
      </c>
      <c r="BA8" s="5" t="s">
        <v>1745</v>
      </c>
      <c r="BB8" s="5" t="s">
        <v>1745</v>
      </c>
      <c r="BC8" s="5" t="s">
        <v>1745</v>
      </c>
      <c r="BD8" s="5" t="s">
        <v>1745</v>
      </c>
      <c r="BE8" s="5" t="s">
        <v>1745</v>
      </c>
      <c r="BF8" s="5" t="s">
        <v>1745</v>
      </c>
      <c r="BG8" s="5" t="s">
        <v>1745</v>
      </c>
      <c r="BH8" s="5" t="s">
        <v>1745</v>
      </c>
      <c r="BI8" s="5" t="s">
        <v>1745</v>
      </c>
      <c r="BJ8" s="5" t="s">
        <v>1745</v>
      </c>
      <c r="BL8" t="s">
        <v>5089</v>
      </c>
    </row>
    <row r="9" spans="1:71" ht="17.25" customHeight="1" x14ac:dyDescent="0.3">
      <c r="A9" t="s">
        <v>421</v>
      </c>
      <c r="B9" t="s">
        <v>1750</v>
      </c>
      <c r="C9" t="s">
        <v>19</v>
      </c>
      <c r="D9" t="str">
        <f t="shared" si="1"/>
        <v>Egg Harbor City city, Atlantic County</v>
      </c>
      <c r="E9" t="s">
        <v>1744</v>
      </c>
      <c r="F9" t="s">
        <v>7</v>
      </c>
      <c r="G9" s="19">
        <f>COUNTIFS('Raw Data from UFBs'!$A$3:$A$3000,'Summary By Town'!$A9,'Raw Data from UFBs'!$E$3:$E$3000,'Summary By Town'!$G$2)</f>
        <v>1</v>
      </c>
      <c r="H9" s="4">
        <f>SUMIFS('Raw Data from UFBs'!H$3:H$3000,'Raw Data from UFBs'!$A$3:$A$3000,'Summary By Town'!$A9,'Raw Data from UFBs'!$E$3:$E$3000,'Summary By Town'!$G$2)</f>
        <v>69540.350000000006</v>
      </c>
      <c r="I9" s="4">
        <f>SUMIFS('Raw Data from UFBs'!I$3:I$3000,'Raw Data from UFBs'!$A$3:$A$3000,'Summary By Town'!$A9,'Raw Data from UFBs'!$E$3:$E$3000,'Summary By Town'!$G$2)</f>
        <v>12856600</v>
      </c>
      <c r="J9" s="20">
        <f t="shared" si="2"/>
        <v>715794.59317176708</v>
      </c>
      <c r="K9" s="19">
        <f>COUNTIFS('Raw Data from UFBs'!$A$3:$A$3000,'Summary By Town'!$A9,'Raw Data from UFBs'!$E$3:$E$3000,'Summary By Town'!$K$2)</f>
        <v>0</v>
      </c>
      <c r="L9" s="4">
        <f>SUMIFS('Raw Data from UFBs'!H$3:H$3000,'Raw Data from UFBs'!$A$3:$A$3000,'Summary By Town'!$A9,'Raw Data from UFBs'!$E$3:$E$3000,'Summary By Town'!$K$2)</f>
        <v>0</v>
      </c>
      <c r="M9" s="4">
        <f>SUMIFS('Raw Data from UFBs'!I$3:I$3000,'Raw Data from UFBs'!$A$3:$A$3000,'Summary By Town'!$A9,'Raw Data from UFBs'!$E$3:$E$3000,'Summary By Town'!$K$2)</f>
        <v>0</v>
      </c>
      <c r="N9" s="20">
        <f t="shared" si="12"/>
        <v>0</v>
      </c>
      <c r="O9" s="4">
        <f>COUNTIFS('Raw Data from UFBs'!$A$3:$A$3000,'Summary By Town'!$A9,'Raw Data from UFBs'!$E$3:$E$3000,'Summary By Town'!$O$2)</f>
        <v>0</v>
      </c>
      <c r="P9" s="4">
        <f>SUMIFS('Raw Data from UFBs'!H$3:H$3000,'Raw Data from UFBs'!$A$3:$A$3000,'Summary By Town'!$A9,'Raw Data from UFBs'!$E$3:$E$3000,'Summary By Town'!$O$2)</f>
        <v>0</v>
      </c>
      <c r="Q9" s="4">
        <f>SUMIFS('Raw Data from UFBs'!I$3:I$3000,'Raw Data from UFBs'!$A$3:$A$3000,'Summary By Town'!$A9,'Raw Data from UFBs'!$E$3:$E$3000,'Summary By Town'!$O$2)</f>
        <v>0</v>
      </c>
      <c r="R9" s="4">
        <f t="shared" si="3"/>
        <v>0</v>
      </c>
      <c r="S9" s="104">
        <f>COUNTIFS('Raw Data from UFBs'!$A$3:$A$3000,'Summary By Town'!$A9,'Raw Data from UFBs'!$E$3:$E$3000,'Summary By Town'!$S$2)</f>
        <v>0</v>
      </c>
      <c r="T9" s="4">
        <f>SUMIFS('Raw Data from UFBs'!H$3:H$3000,'Raw Data from UFBs'!$A$3:$A$3000,'Summary By Town'!$A9,'Raw Data from UFBs'!$E$3:$E$3000,'Summary By Town'!$S$2)</f>
        <v>0</v>
      </c>
      <c r="U9" s="4">
        <f>SUMIFS('Raw Data from UFBs'!I$3:I$3000,'Raw Data from UFBs'!$A$3:$A$3000,'Summary By Town'!$A9,'Raw Data from UFBs'!$E$3:$E$3000,'Summary By Town'!$S$2)</f>
        <v>0</v>
      </c>
      <c r="V9" s="20">
        <f t="shared" si="4"/>
        <v>0</v>
      </c>
      <c r="W9" s="104">
        <f>COUNTIFS('Raw Data from UFBs'!$A$3:$A$3000,'Summary By Town'!$A9,'Raw Data from UFBs'!$E$3:$E$3000,'Summary By Town'!$W$2)</f>
        <v>0</v>
      </c>
      <c r="X9" s="4">
        <f>SUMIFS('Raw Data from UFBs'!H$3:H$3000,'Raw Data from UFBs'!$A$3:$A$3000,'Summary By Town'!$A9,'Raw Data from UFBs'!$E$3:$E$3000,'Summary By Town'!$W$2)</f>
        <v>0</v>
      </c>
      <c r="Y9" s="4">
        <f>SUMIFS('Raw Data from UFBs'!I$3:I$3000,'Raw Data from UFBs'!$A$3:$A$3000,'Summary By Town'!$A9,'Raw Data from UFBs'!$E$3:$E$3000,'Summary By Town'!$W$2)</f>
        <v>0</v>
      </c>
      <c r="Z9" s="20">
        <f t="shared" si="5"/>
        <v>0</v>
      </c>
      <c r="AA9" s="4">
        <f>COUNTIFS('Raw Data from UFBs'!$A$3:$A$3000,'Summary By Town'!$A9,'Raw Data from UFBs'!$E$3:$E$3000,'Summary By Town'!$AA$2)</f>
        <v>0</v>
      </c>
      <c r="AB9" s="4">
        <f>SUMIFS('Raw Data from UFBs'!H$3:H$3000,'Raw Data from UFBs'!$A$3:$A$3000,'Summary By Town'!$A9,'Raw Data from UFBs'!$E$3:$E$3000,'Summary By Town'!$AA$2)</f>
        <v>0</v>
      </c>
      <c r="AC9" s="4">
        <f>SUMIFS('Raw Data from UFBs'!I$3:I$3000,'Raw Data from UFBs'!$A$3:$A$3000,'Summary By Town'!$A9,'Raw Data from UFBs'!$E$3:$E$3000,'Summary By Town'!$AA$2)</f>
        <v>0</v>
      </c>
      <c r="AD9" s="4">
        <f t="shared" si="6"/>
        <v>0</v>
      </c>
      <c r="AE9" s="19">
        <f>COUNTIFS('Raw Data from UFBs'!$A$3:$A$3000,'Summary By Town'!$A9,'Raw Data from UFBs'!$E$3:$E$3000,'Summary By Town'!$AE$2)</f>
        <v>0</v>
      </c>
      <c r="AF9" s="4">
        <f>SUMIFS('Raw Data from UFBs'!H$3:H$3000,'Raw Data from UFBs'!$A$3:$A$3000,'Summary By Town'!$A9,'Raw Data from UFBs'!$E$3:$E$3000,'Summary By Town'!$AE$2)</f>
        <v>0</v>
      </c>
      <c r="AG9" s="4">
        <f>SUMIFS('Raw Data from UFBs'!I$3:I$3000,'Raw Data from UFBs'!$A$3:$A$3000,'Summary By Town'!$A9,'Raw Data from UFBs'!$E$3:$E$3000,'Summary By Town'!$AE$2)</f>
        <v>0</v>
      </c>
      <c r="AH9" s="20">
        <f t="shared" si="13"/>
        <v>0</v>
      </c>
      <c r="AI9" s="19">
        <f t="shared" si="7"/>
        <v>1</v>
      </c>
      <c r="AJ9" s="4">
        <f t="shared" si="8"/>
        <v>69540.350000000006</v>
      </c>
      <c r="AK9" s="4">
        <f t="shared" si="9"/>
        <v>12856600</v>
      </c>
      <c r="AL9" s="20">
        <f t="shared" si="10"/>
        <v>715794.59317176708</v>
      </c>
      <c r="AM9" s="59">
        <v>332942300</v>
      </c>
      <c r="AN9" s="60">
        <v>5.5675263535597832</v>
      </c>
      <c r="AO9" s="61">
        <v>0.41312997368014875</v>
      </c>
      <c r="AP9" s="4">
        <f t="shared" si="14"/>
        <v>266986.99847223662</v>
      </c>
      <c r="AQ9" s="8">
        <f>AK9/AM9</f>
        <v>3.861509937307455E-2</v>
      </c>
      <c r="AR9" s="59">
        <v>8212317.8699999992</v>
      </c>
      <c r="AS9" s="6">
        <f>AP9/AR9</f>
        <v>3.2510553378304226E-2</v>
      </c>
      <c r="AU9" s="5" t="s">
        <v>1036</v>
      </c>
      <c r="AV9" s="5" t="s">
        <v>540</v>
      </c>
      <c r="AW9" s="5" t="s">
        <v>1586</v>
      </c>
      <c r="AX9" s="5" t="s">
        <v>1745</v>
      </c>
      <c r="AY9" s="5" t="s">
        <v>1745</v>
      </c>
      <c r="AZ9" s="5" t="s">
        <v>1745</v>
      </c>
      <c r="BA9" s="5" t="s">
        <v>1745</v>
      </c>
      <c r="BB9" s="5" t="s">
        <v>1745</v>
      </c>
      <c r="BC9" s="5" t="s">
        <v>1745</v>
      </c>
      <c r="BD9" s="5" t="s">
        <v>1745</v>
      </c>
      <c r="BE9" s="5" t="s">
        <v>1745</v>
      </c>
      <c r="BF9" s="5" t="s">
        <v>1745</v>
      </c>
      <c r="BG9" s="5" t="s">
        <v>1745</v>
      </c>
      <c r="BH9" s="5" t="s">
        <v>1745</v>
      </c>
      <c r="BI9" s="5" t="s">
        <v>1745</v>
      </c>
      <c r="BJ9" s="5" t="s">
        <v>1745</v>
      </c>
      <c r="BL9" t="s">
        <v>5088</v>
      </c>
    </row>
    <row r="10" spans="1:71" ht="17.25" customHeight="1" x14ac:dyDescent="0.3">
      <c r="A10" t="s">
        <v>457</v>
      </c>
      <c r="B10" t="s">
        <v>1751</v>
      </c>
      <c r="C10" t="s">
        <v>19</v>
      </c>
      <c r="D10" t="str">
        <f t="shared" si="1"/>
        <v>Estell Manor city, Atlantic County</v>
      </c>
      <c r="E10" t="s">
        <v>1744</v>
      </c>
      <c r="F10" t="s">
        <v>26</v>
      </c>
      <c r="G10" s="19">
        <f>COUNTIFS('Raw Data from UFBs'!$A$3:$A$3000,'Summary By Town'!$A10,'Raw Data from UFBs'!$E$3:$E$3000,'Summary By Town'!$G$2)</f>
        <v>0</v>
      </c>
      <c r="H10" s="4">
        <f>SUMIFS('Raw Data from UFBs'!H$3:H$3000,'Raw Data from UFBs'!$A$3:$A$3000,'Summary By Town'!$A10,'Raw Data from UFBs'!$E$3:$E$3000,'Summary By Town'!$G$2)</f>
        <v>0</v>
      </c>
      <c r="I10" s="4">
        <f>SUMIFS('Raw Data from UFBs'!I$3:I$3000,'Raw Data from UFBs'!$A$3:$A$3000,'Summary By Town'!$A10,'Raw Data from UFBs'!$E$3:$E$3000,'Summary By Town'!$G$2)</f>
        <v>0</v>
      </c>
      <c r="J10" s="20">
        <f t="shared" si="2"/>
        <v>0</v>
      </c>
      <c r="K10" s="19">
        <f>COUNTIFS('Raw Data from UFBs'!$A$3:$A$3000,'Summary By Town'!$A10,'Raw Data from UFBs'!$E$3:$E$3000,'Summary By Town'!$K$2)</f>
        <v>0</v>
      </c>
      <c r="L10" s="4">
        <f>SUMIFS('Raw Data from UFBs'!H$3:H$3000,'Raw Data from UFBs'!$A$3:$A$3000,'Summary By Town'!$A10,'Raw Data from UFBs'!$E$3:$E$3000,'Summary By Town'!$K$2)</f>
        <v>0</v>
      </c>
      <c r="M10" s="4">
        <f>SUMIFS('Raw Data from UFBs'!I$3:I$3000,'Raw Data from UFBs'!$A$3:$A$3000,'Summary By Town'!$A10,'Raw Data from UFBs'!$E$3:$E$3000,'Summary By Town'!$K$2)</f>
        <v>0</v>
      </c>
      <c r="N10" s="20">
        <f t="shared" si="12"/>
        <v>0</v>
      </c>
      <c r="O10" s="4">
        <f>COUNTIFS('Raw Data from UFBs'!$A$3:$A$3000,'Summary By Town'!$A10,'Raw Data from UFBs'!$E$3:$E$3000,'Summary By Town'!$O$2)</f>
        <v>0</v>
      </c>
      <c r="P10" s="4">
        <f>SUMIFS('Raw Data from UFBs'!H$3:H$3000,'Raw Data from UFBs'!$A$3:$A$3000,'Summary By Town'!$A10,'Raw Data from UFBs'!$E$3:$E$3000,'Summary By Town'!$O$2)</f>
        <v>0</v>
      </c>
      <c r="Q10" s="4">
        <f>SUMIFS('Raw Data from UFBs'!I$3:I$3000,'Raw Data from UFBs'!$A$3:$A$3000,'Summary By Town'!$A10,'Raw Data from UFBs'!$E$3:$E$3000,'Summary By Town'!$O$2)</f>
        <v>0</v>
      </c>
      <c r="R10" s="4">
        <f t="shared" si="3"/>
        <v>0</v>
      </c>
      <c r="S10" s="104">
        <f>COUNTIFS('Raw Data from UFBs'!$A$3:$A$3000,'Summary By Town'!$A10,'Raw Data from UFBs'!$E$3:$E$3000,'Summary By Town'!$S$2)</f>
        <v>0</v>
      </c>
      <c r="T10" s="4">
        <f>SUMIFS('Raw Data from UFBs'!H$3:H$3000,'Raw Data from UFBs'!$A$3:$A$3000,'Summary By Town'!$A10,'Raw Data from UFBs'!$E$3:$E$3000,'Summary By Town'!$S$2)</f>
        <v>0</v>
      </c>
      <c r="U10" s="4">
        <f>SUMIFS('Raw Data from UFBs'!I$3:I$3000,'Raw Data from UFBs'!$A$3:$A$3000,'Summary By Town'!$A10,'Raw Data from UFBs'!$E$3:$E$3000,'Summary By Town'!$S$2)</f>
        <v>0</v>
      </c>
      <c r="V10" s="20">
        <f t="shared" si="4"/>
        <v>0</v>
      </c>
      <c r="W10" s="104">
        <f>COUNTIFS('Raw Data from UFBs'!$A$3:$A$3000,'Summary By Town'!$A10,'Raw Data from UFBs'!$E$3:$E$3000,'Summary By Town'!$W$2)</f>
        <v>0</v>
      </c>
      <c r="X10" s="4">
        <f>SUMIFS('Raw Data from UFBs'!H$3:H$3000,'Raw Data from UFBs'!$A$3:$A$3000,'Summary By Town'!$A10,'Raw Data from UFBs'!$E$3:$E$3000,'Summary By Town'!$W$2)</f>
        <v>0</v>
      </c>
      <c r="Y10" s="4">
        <f>SUMIFS('Raw Data from UFBs'!I$3:I$3000,'Raw Data from UFBs'!$A$3:$A$3000,'Summary By Town'!$A10,'Raw Data from UFBs'!$E$3:$E$3000,'Summary By Town'!$W$2)</f>
        <v>0</v>
      </c>
      <c r="Z10" s="20">
        <f t="shared" si="5"/>
        <v>0</v>
      </c>
      <c r="AA10" s="4">
        <f>COUNTIFS('Raw Data from UFBs'!$A$3:$A$3000,'Summary By Town'!$A10,'Raw Data from UFBs'!$E$3:$E$3000,'Summary By Town'!$AA$2)</f>
        <v>0</v>
      </c>
      <c r="AB10" s="4">
        <f>SUMIFS('Raw Data from UFBs'!H$3:H$3000,'Raw Data from UFBs'!$A$3:$A$3000,'Summary By Town'!$A10,'Raw Data from UFBs'!$E$3:$E$3000,'Summary By Town'!$AA$2)</f>
        <v>0</v>
      </c>
      <c r="AC10" s="4">
        <f>SUMIFS('Raw Data from UFBs'!I$3:I$3000,'Raw Data from UFBs'!$A$3:$A$3000,'Summary By Town'!$A10,'Raw Data from UFBs'!$E$3:$E$3000,'Summary By Town'!$AA$2)</f>
        <v>0</v>
      </c>
      <c r="AD10" s="4">
        <f t="shared" si="6"/>
        <v>0</v>
      </c>
      <c r="AE10" s="19">
        <f>COUNTIFS('Raw Data from UFBs'!$A$3:$A$3000,'Summary By Town'!$A10,'Raw Data from UFBs'!$E$3:$E$3000,'Summary By Town'!$AE$2)</f>
        <v>0</v>
      </c>
      <c r="AF10" s="4">
        <f>SUMIFS('Raw Data from UFBs'!H$3:H$3000,'Raw Data from UFBs'!$A$3:$A$3000,'Summary By Town'!$A10,'Raw Data from UFBs'!$E$3:$E$3000,'Summary By Town'!$AE$2)</f>
        <v>0</v>
      </c>
      <c r="AG10" s="4">
        <f>SUMIFS('Raw Data from UFBs'!I$3:I$3000,'Raw Data from UFBs'!$A$3:$A$3000,'Summary By Town'!$A10,'Raw Data from UFBs'!$E$3:$E$3000,'Summary By Town'!$AE$2)</f>
        <v>0</v>
      </c>
      <c r="AH10" s="20">
        <f t="shared" si="13"/>
        <v>0</v>
      </c>
      <c r="AI10" s="19">
        <f t="shared" si="7"/>
        <v>0</v>
      </c>
      <c r="AJ10" s="4">
        <f t="shared" si="8"/>
        <v>0</v>
      </c>
      <c r="AK10" s="4">
        <f t="shared" si="9"/>
        <v>0</v>
      </c>
      <c r="AL10" s="20">
        <f t="shared" si="10"/>
        <v>0</v>
      </c>
      <c r="AM10" s="59">
        <v>190089000</v>
      </c>
      <c r="AN10" s="60">
        <v>2.9485740862436738</v>
      </c>
      <c r="AO10" s="61">
        <v>0.13868798506210339</v>
      </c>
      <c r="AP10" s="4">
        <f t="shared" si="14"/>
        <v>0</v>
      </c>
      <c r="AQ10" s="8">
        <f t="shared" si="15"/>
        <v>0</v>
      </c>
      <c r="AR10" s="59">
        <v>1395652</v>
      </c>
      <c r="AS10" s="6">
        <f t="shared" si="11"/>
        <v>0</v>
      </c>
      <c r="AU10" s="5" t="s">
        <v>424</v>
      </c>
      <c r="AV10" s="5" t="s">
        <v>921</v>
      </c>
      <c r="AW10" s="5" t="s">
        <v>1539</v>
      </c>
      <c r="AX10" s="5" t="s">
        <v>327</v>
      </c>
      <c r="AY10" s="5" t="s">
        <v>1652</v>
      </c>
      <c r="AZ10" s="5" t="s">
        <v>610</v>
      </c>
      <c r="BA10" s="5" t="s">
        <v>1745</v>
      </c>
      <c r="BB10" s="5" t="s">
        <v>1745</v>
      </c>
      <c r="BC10" s="5" t="s">
        <v>1745</v>
      </c>
      <c r="BD10" s="5" t="s">
        <v>1745</v>
      </c>
      <c r="BE10" s="5" t="s">
        <v>1745</v>
      </c>
      <c r="BF10" s="5" t="s">
        <v>1745</v>
      </c>
      <c r="BG10" s="5" t="s">
        <v>1745</v>
      </c>
      <c r="BH10" s="5" t="s">
        <v>1745</v>
      </c>
      <c r="BI10" s="5" t="s">
        <v>1745</v>
      </c>
      <c r="BJ10" s="5" t="s">
        <v>1745</v>
      </c>
      <c r="BL10" t="s">
        <v>5090</v>
      </c>
    </row>
    <row r="11" spans="1:71" ht="17.25" customHeight="1" x14ac:dyDescent="0.3">
      <c r="A11" t="s">
        <v>501</v>
      </c>
      <c r="B11" t="s">
        <v>1752</v>
      </c>
      <c r="C11" t="s">
        <v>19</v>
      </c>
      <c r="D11" t="str">
        <f t="shared" si="1"/>
        <v>Folsom borough, Atlantic County</v>
      </c>
      <c r="E11" t="s">
        <v>1744</v>
      </c>
      <c r="F11" t="s">
        <v>26</v>
      </c>
      <c r="G11" s="19">
        <f>COUNTIFS('Raw Data from UFBs'!$A$3:$A$3000,'Summary By Town'!$A11,'Raw Data from UFBs'!$E$3:$E$3000,'Summary By Town'!$G$2)</f>
        <v>0</v>
      </c>
      <c r="H11" s="4">
        <f>SUMIFS('Raw Data from UFBs'!H$3:H$3000,'Raw Data from UFBs'!$A$3:$A$3000,'Summary By Town'!$A11,'Raw Data from UFBs'!$E$3:$E$3000,'Summary By Town'!$G$2)</f>
        <v>0</v>
      </c>
      <c r="I11" s="4">
        <f>SUMIFS('Raw Data from UFBs'!I$3:I$3000,'Raw Data from UFBs'!$A$3:$A$3000,'Summary By Town'!$A11,'Raw Data from UFBs'!$E$3:$E$3000,'Summary By Town'!$G$2)</f>
        <v>0</v>
      </c>
      <c r="J11" s="20">
        <f t="shared" si="2"/>
        <v>0</v>
      </c>
      <c r="K11" s="19">
        <f>COUNTIFS('Raw Data from UFBs'!$A$3:$A$3000,'Summary By Town'!$A11,'Raw Data from UFBs'!$E$3:$E$3000,'Summary By Town'!$K$2)</f>
        <v>0</v>
      </c>
      <c r="L11" s="4">
        <f>SUMIFS('Raw Data from UFBs'!H$3:H$3000,'Raw Data from UFBs'!$A$3:$A$3000,'Summary By Town'!$A11,'Raw Data from UFBs'!$E$3:$E$3000,'Summary By Town'!$K$2)</f>
        <v>0</v>
      </c>
      <c r="M11" s="4">
        <f>SUMIFS('Raw Data from UFBs'!I$3:I$3000,'Raw Data from UFBs'!$A$3:$A$3000,'Summary By Town'!$A11,'Raw Data from UFBs'!$E$3:$E$3000,'Summary By Town'!$K$2)</f>
        <v>0</v>
      </c>
      <c r="N11" s="20">
        <f t="shared" si="12"/>
        <v>0</v>
      </c>
      <c r="O11" s="4">
        <f>COUNTIFS('Raw Data from UFBs'!$A$3:$A$3000,'Summary By Town'!$A11,'Raw Data from UFBs'!$E$3:$E$3000,'Summary By Town'!$O$2)</f>
        <v>0</v>
      </c>
      <c r="P11" s="4">
        <f>SUMIFS('Raw Data from UFBs'!H$3:H$3000,'Raw Data from UFBs'!$A$3:$A$3000,'Summary By Town'!$A11,'Raw Data from UFBs'!$E$3:$E$3000,'Summary By Town'!$O$2)</f>
        <v>0</v>
      </c>
      <c r="Q11" s="4">
        <f>SUMIFS('Raw Data from UFBs'!I$3:I$3000,'Raw Data from UFBs'!$A$3:$A$3000,'Summary By Town'!$A11,'Raw Data from UFBs'!$E$3:$E$3000,'Summary By Town'!$O$2)</f>
        <v>0</v>
      </c>
      <c r="R11" s="4">
        <f t="shared" si="3"/>
        <v>0</v>
      </c>
      <c r="S11" s="104">
        <f>COUNTIFS('Raw Data from UFBs'!$A$3:$A$3000,'Summary By Town'!$A11,'Raw Data from UFBs'!$E$3:$E$3000,'Summary By Town'!$S$2)</f>
        <v>0</v>
      </c>
      <c r="T11" s="4">
        <f>SUMIFS('Raw Data from UFBs'!H$3:H$3000,'Raw Data from UFBs'!$A$3:$A$3000,'Summary By Town'!$A11,'Raw Data from UFBs'!$E$3:$E$3000,'Summary By Town'!$S$2)</f>
        <v>0</v>
      </c>
      <c r="U11" s="4">
        <f>SUMIFS('Raw Data from UFBs'!I$3:I$3000,'Raw Data from UFBs'!$A$3:$A$3000,'Summary By Town'!$A11,'Raw Data from UFBs'!$E$3:$E$3000,'Summary By Town'!$S$2)</f>
        <v>0</v>
      </c>
      <c r="V11" s="20">
        <f t="shared" si="4"/>
        <v>0</v>
      </c>
      <c r="W11" s="104">
        <f>COUNTIFS('Raw Data from UFBs'!$A$3:$A$3000,'Summary By Town'!$A11,'Raw Data from UFBs'!$E$3:$E$3000,'Summary By Town'!$W$2)</f>
        <v>0</v>
      </c>
      <c r="X11" s="4">
        <f>SUMIFS('Raw Data from UFBs'!H$3:H$3000,'Raw Data from UFBs'!$A$3:$A$3000,'Summary By Town'!$A11,'Raw Data from UFBs'!$E$3:$E$3000,'Summary By Town'!$W$2)</f>
        <v>0</v>
      </c>
      <c r="Y11" s="4">
        <f>SUMIFS('Raw Data from UFBs'!I$3:I$3000,'Raw Data from UFBs'!$A$3:$A$3000,'Summary By Town'!$A11,'Raw Data from UFBs'!$E$3:$E$3000,'Summary By Town'!$W$2)</f>
        <v>0</v>
      </c>
      <c r="Z11" s="20">
        <f t="shared" si="5"/>
        <v>0</v>
      </c>
      <c r="AA11" s="4">
        <f>COUNTIFS('Raw Data from UFBs'!$A$3:$A$3000,'Summary By Town'!$A11,'Raw Data from UFBs'!$E$3:$E$3000,'Summary By Town'!$AA$2)</f>
        <v>0</v>
      </c>
      <c r="AB11" s="4">
        <f>SUMIFS('Raw Data from UFBs'!H$3:H$3000,'Raw Data from UFBs'!$A$3:$A$3000,'Summary By Town'!$A11,'Raw Data from UFBs'!$E$3:$E$3000,'Summary By Town'!$AA$2)</f>
        <v>0</v>
      </c>
      <c r="AC11" s="4">
        <f>SUMIFS('Raw Data from UFBs'!I$3:I$3000,'Raw Data from UFBs'!$A$3:$A$3000,'Summary By Town'!$A11,'Raw Data from UFBs'!$E$3:$E$3000,'Summary By Town'!$AA$2)</f>
        <v>0</v>
      </c>
      <c r="AD11" s="4">
        <f t="shared" si="6"/>
        <v>0</v>
      </c>
      <c r="AE11" s="19">
        <f>COUNTIFS('Raw Data from UFBs'!$A$3:$A$3000,'Summary By Town'!$A11,'Raw Data from UFBs'!$E$3:$E$3000,'Summary By Town'!$AE$2)</f>
        <v>0</v>
      </c>
      <c r="AF11" s="4">
        <f>SUMIFS('Raw Data from UFBs'!H$3:H$3000,'Raw Data from UFBs'!$A$3:$A$3000,'Summary By Town'!$A11,'Raw Data from UFBs'!$E$3:$E$3000,'Summary By Town'!$AE$2)</f>
        <v>0</v>
      </c>
      <c r="AG11" s="4">
        <f>SUMIFS('Raw Data from UFBs'!I$3:I$3000,'Raw Data from UFBs'!$A$3:$A$3000,'Summary By Town'!$A11,'Raw Data from UFBs'!$E$3:$E$3000,'Summary By Town'!$AE$2)</f>
        <v>0</v>
      </c>
      <c r="AH11" s="20">
        <f t="shared" si="13"/>
        <v>0</v>
      </c>
      <c r="AI11" s="19">
        <f t="shared" si="7"/>
        <v>0</v>
      </c>
      <c r="AJ11" s="4">
        <f t="shared" si="8"/>
        <v>0</v>
      </c>
      <c r="AK11" s="4">
        <f t="shared" si="9"/>
        <v>0</v>
      </c>
      <c r="AL11" s="20">
        <f t="shared" si="10"/>
        <v>0</v>
      </c>
      <c r="AM11" s="59">
        <v>189355800</v>
      </c>
      <c r="AN11" s="60">
        <v>2.3489601383349878</v>
      </c>
      <c r="AO11" s="61">
        <v>0.20001573082180893</v>
      </c>
      <c r="AP11" s="4">
        <f t="shared" si="14"/>
        <v>0</v>
      </c>
      <c r="AQ11" s="8">
        <f t="shared" si="15"/>
        <v>0</v>
      </c>
      <c r="AR11" s="59">
        <v>1711895.62</v>
      </c>
      <c r="AS11" s="6">
        <f t="shared" si="11"/>
        <v>0</v>
      </c>
      <c r="AU11" s="5" t="s">
        <v>616</v>
      </c>
      <c r="AV11" s="5" t="s">
        <v>610</v>
      </c>
      <c r="AW11" s="5" t="s">
        <v>228</v>
      </c>
      <c r="AX11" s="5" t="s">
        <v>980</v>
      </c>
      <c r="AY11" s="5" t="s">
        <v>1673</v>
      </c>
      <c r="AZ11" s="5" t="s">
        <v>1745</v>
      </c>
      <c r="BA11" s="5" t="s">
        <v>1745</v>
      </c>
      <c r="BB11" s="5" t="s">
        <v>1745</v>
      </c>
      <c r="BC11" s="5" t="s">
        <v>1745</v>
      </c>
      <c r="BD11" s="5" t="s">
        <v>1745</v>
      </c>
      <c r="BE11" s="5" t="s">
        <v>1745</v>
      </c>
      <c r="BF11" s="5" t="s">
        <v>1745</v>
      </c>
      <c r="BG11" s="5" t="s">
        <v>1745</v>
      </c>
      <c r="BH11" s="5" t="s">
        <v>1745</v>
      </c>
      <c r="BI11" s="5" t="s">
        <v>1745</v>
      </c>
      <c r="BJ11" s="5" t="s">
        <v>1745</v>
      </c>
    </row>
    <row r="12" spans="1:71" ht="17.25" customHeight="1" x14ac:dyDescent="0.3">
      <c r="A12" t="s">
        <v>616</v>
      </c>
      <c r="B12" t="s">
        <v>1753</v>
      </c>
      <c r="C12" t="s">
        <v>19</v>
      </c>
      <c r="D12" t="str">
        <f t="shared" si="1"/>
        <v>Hammonton town, Atlantic County</v>
      </c>
      <c r="E12" t="s">
        <v>1744</v>
      </c>
      <c r="F12" t="s">
        <v>74</v>
      </c>
      <c r="G12" s="19">
        <f>COUNTIFS('Raw Data from UFBs'!$A$3:$A$3000,'Summary By Town'!$A12,'Raw Data from UFBs'!$E$3:$E$3000,'Summary By Town'!$G$2)</f>
        <v>0</v>
      </c>
      <c r="H12" s="4">
        <f>SUMIFS('Raw Data from UFBs'!H$3:H$3000,'Raw Data from UFBs'!$A$3:$A$3000,'Summary By Town'!$A12,'Raw Data from UFBs'!$E$3:$E$3000,'Summary By Town'!$G$2)</f>
        <v>0</v>
      </c>
      <c r="I12" s="4">
        <f>SUMIFS('Raw Data from UFBs'!I$3:I$3000,'Raw Data from UFBs'!$A$3:$A$3000,'Summary By Town'!$A12,'Raw Data from UFBs'!$E$3:$E$3000,'Summary By Town'!$G$2)</f>
        <v>0</v>
      </c>
      <c r="J12" s="20">
        <f t="shared" si="2"/>
        <v>0</v>
      </c>
      <c r="K12" s="19">
        <f>COUNTIFS('Raw Data from UFBs'!$A$3:$A$3000,'Summary By Town'!$A12,'Raw Data from UFBs'!$E$3:$E$3000,'Summary By Town'!$K$2)</f>
        <v>3</v>
      </c>
      <c r="L12" s="4">
        <f>SUMIFS('Raw Data from UFBs'!H$3:H$3000,'Raw Data from UFBs'!$A$3:$A$3000,'Summary By Town'!$A12,'Raw Data from UFBs'!$E$3:$E$3000,'Summary By Town'!$K$2)</f>
        <v>0</v>
      </c>
      <c r="M12" s="4">
        <f>SUMIFS('Raw Data from UFBs'!I$3:I$3000,'Raw Data from UFBs'!$A$3:$A$3000,'Summary By Town'!$A12,'Raw Data from UFBs'!$E$3:$E$3000,'Summary By Town'!$K$2)</f>
        <v>12880300</v>
      </c>
      <c r="N12" s="20">
        <f t="shared" si="12"/>
        <v>362827.10584793251</v>
      </c>
      <c r="O12" s="4">
        <f>COUNTIFS('Raw Data from UFBs'!$A$3:$A$3000,'Summary By Town'!$A12,'Raw Data from UFBs'!$E$3:$E$3000,'Summary By Town'!$O$2)</f>
        <v>0</v>
      </c>
      <c r="P12" s="4">
        <f>SUMIFS('Raw Data from UFBs'!H$3:H$3000,'Raw Data from UFBs'!$A$3:$A$3000,'Summary By Town'!$A12,'Raw Data from UFBs'!$E$3:$E$3000,'Summary By Town'!$O$2)</f>
        <v>0</v>
      </c>
      <c r="Q12" s="4">
        <f>SUMIFS('Raw Data from UFBs'!I$3:I$3000,'Raw Data from UFBs'!$A$3:$A$3000,'Summary By Town'!$A12,'Raw Data from UFBs'!$E$3:$E$3000,'Summary By Town'!$O$2)</f>
        <v>0</v>
      </c>
      <c r="R12" s="4">
        <f t="shared" si="3"/>
        <v>0</v>
      </c>
      <c r="S12" s="104">
        <f>COUNTIFS('Raw Data from UFBs'!$A$3:$A$3000,'Summary By Town'!$A12,'Raw Data from UFBs'!$E$3:$E$3000,'Summary By Town'!$S$2)</f>
        <v>0</v>
      </c>
      <c r="T12" s="4">
        <f>SUMIFS('Raw Data from UFBs'!H$3:H$3000,'Raw Data from UFBs'!$A$3:$A$3000,'Summary By Town'!$A12,'Raw Data from UFBs'!$E$3:$E$3000,'Summary By Town'!$S$2)</f>
        <v>0</v>
      </c>
      <c r="U12" s="4">
        <f>SUMIFS('Raw Data from UFBs'!I$3:I$3000,'Raw Data from UFBs'!$A$3:$A$3000,'Summary By Town'!$A12,'Raw Data from UFBs'!$E$3:$E$3000,'Summary By Town'!$S$2)</f>
        <v>0</v>
      </c>
      <c r="V12" s="20">
        <f t="shared" si="4"/>
        <v>0</v>
      </c>
      <c r="W12" s="104">
        <f>COUNTIFS('Raw Data from UFBs'!$A$3:$A$3000,'Summary By Town'!$A12,'Raw Data from UFBs'!$E$3:$E$3000,'Summary By Town'!$W$2)</f>
        <v>0</v>
      </c>
      <c r="X12" s="4">
        <f>SUMIFS('Raw Data from UFBs'!H$3:H$3000,'Raw Data from UFBs'!$A$3:$A$3000,'Summary By Town'!$A12,'Raw Data from UFBs'!$E$3:$E$3000,'Summary By Town'!$W$2)</f>
        <v>0</v>
      </c>
      <c r="Y12" s="4">
        <f>SUMIFS('Raw Data from UFBs'!I$3:I$3000,'Raw Data from UFBs'!$A$3:$A$3000,'Summary By Town'!$A12,'Raw Data from UFBs'!$E$3:$E$3000,'Summary By Town'!$W$2)</f>
        <v>0</v>
      </c>
      <c r="Z12" s="20">
        <f t="shared" si="5"/>
        <v>0</v>
      </c>
      <c r="AA12" s="4">
        <f>COUNTIFS('Raw Data from UFBs'!$A$3:$A$3000,'Summary By Town'!$A12,'Raw Data from UFBs'!$E$3:$E$3000,'Summary By Town'!$AA$2)</f>
        <v>0</v>
      </c>
      <c r="AB12" s="4">
        <f>SUMIFS('Raw Data from UFBs'!H$3:H$3000,'Raw Data from UFBs'!$A$3:$A$3000,'Summary By Town'!$A12,'Raw Data from UFBs'!$E$3:$E$3000,'Summary By Town'!$AA$2)</f>
        <v>0</v>
      </c>
      <c r="AC12" s="4">
        <f>SUMIFS('Raw Data from UFBs'!I$3:I$3000,'Raw Data from UFBs'!$A$3:$A$3000,'Summary By Town'!$A12,'Raw Data from UFBs'!$E$3:$E$3000,'Summary By Town'!$AA$2)</f>
        <v>0</v>
      </c>
      <c r="AD12" s="4">
        <f t="shared" si="6"/>
        <v>0</v>
      </c>
      <c r="AE12" s="19">
        <f>COUNTIFS('Raw Data from UFBs'!$A$3:$A$3000,'Summary By Town'!$A12,'Raw Data from UFBs'!$E$3:$E$3000,'Summary By Town'!$AE$2)</f>
        <v>0</v>
      </c>
      <c r="AF12" s="4">
        <f>SUMIFS('Raw Data from UFBs'!H$3:H$3000,'Raw Data from UFBs'!$A$3:$A$3000,'Summary By Town'!$A12,'Raw Data from UFBs'!$E$3:$E$3000,'Summary By Town'!$AE$2)</f>
        <v>0</v>
      </c>
      <c r="AG12" s="4">
        <f>SUMIFS('Raw Data from UFBs'!I$3:I$3000,'Raw Data from UFBs'!$A$3:$A$3000,'Summary By Town'!$A12,'Raw Data from UFBs'!$E$3:$E$3000,'Summary By Town'!$AE$2)</f>
        <v>0</v>
      </c>
      <c r="AH12" s="20">
        <f t="shared" si="13"/>
        <v>0</v>
      </c>
      <c r="AI12" s="19">
        <f t="shared" si="7"/>
        <v>3</v>
      </c>
      <c r="AJ12" s="4">
        <f t="shared" si="8"/>
        <v>0</v>
      </c>
      <c r="AK12" s="4">
        <f t="shared" si="9"/>
        <v>12880300</v>
      </c>
      <c r="AL12" s="20">
        <f t="shared" si="10"/>
        <v>362827.10584793251</v>
      </c>
      <c r="AM12" s="59">
        <v>1618236400</v>
      </c>
      <c r="AN12" s="60">
        <v>2.8169150240905299</v>
      </c>
      <c r="AO12" s="61">
        <v>0.28254855256047323</v>
      </c>
      <c r="AP12" s="4">
        <f t="shared" si="14"/>
        <v>102516.27358703894</v>
      </c>
      <c r="AQ12" s="8">
        <f t="shared" si="15"/>
        <v>7.9594674795351282E-3</v>
      </c>
      <c r="AR12" s="59">
        <v>17081739.259999998</v>
      </c>
      <c r="AS12" s="6">
        <f t="shared" si="11"/>
        <v>6.00151261101962E-3</v>
      </c>
      <c r="AU12" s="5" t="s">
        <v>1036</v>
      </c>
      <c r="AV12" s="5" t="s">
        <v>610</v>
      </c>
      <c r="AW12" s="5" t="s">
        <v>501</v>
      </c>
      <c r="AX12" s="5" t="s">
        <v>1586</v>
      </c>
      <c r="AY12" s="5" t="s">
        <v>1673</v>
      </c>
      <c r="AZ12" s="5" t="s">
        <v>1598</v>
      </c>
      <c r="BA12" s="5" t="s">
        <v>1380</v>
      </c>
      <c r="BB12" s="5" t="s">
        <v>1745</v>
      </c>
      <c r="BC12" s="5" t="s">
        <v>1745</v>
      </c>
      <c r="BD12" s="5" t="s">
        <v>1745</v>
      </c>
      <c r="BE12" s="5" t="s">
        <v>1745</v>
      </c>
      <c r="BF12" s="5" t="s">
        <v>1745</v>
      </c>
      <c r="BG12" s="5" t="s">
        <v>1745</v>
      </c>
      <c r="BH12" s="5" t="s">
        <v>1745</v>
      </c>
      <c r="BI12" s="5" t="s">
        <v>1745</v>
      </c>
      <c r="BJ12" s="5" t="s">
        <v>1745</v>
      </c>
    </row>
    <row r="13" spans="1:71" ht="17.25" customHeight="1" x14ac:dyDescent="0.3">
      <c r="A13" t="s">
        <v>817</v>
      </c>
      <c r="B13" t="s">
        <v>1754</v>
      </c>
      <c r="C13" t="s">
        <v>19</v>
      </c>
      <c r="D13" t="str">
        <f t="shared" si="1"/>
        <v>Linwood city, Atlantic County</v>
      </c>
      <c r="E13" t="s">
        <v>1744</v>
      </c>
      <c r="F13" t="s">
        <v>7</v>
      </c>
      <c r="G13" s="19">
        <f>COUNTIFS('Raw Data from UFBs'!$A$3:$A$3000,'Summary By Town'!$A13,'Raw Data from UFBs'!$E$3:$E$3000,'Summary By Town'!$G$2)</f>
        <v>0</v>
      </c>
      <c r="H13" s="4">
        <f>SUMIFS('Raw Data from UFBs'!H$3:H$3000,'Raw Data from UFBs'!$A$3:$A$3000,'Summary By Town'!$A13,'Raw Data from UFBs'!$E$3:$E$3000,'Summary By Town'!$G$2)</f>
        <v>0</v>
      </c>
      <c r="I13" s="4">
        <f>SUMIFS('Raw Data from UFBs'!I$3:I$3000,'Raw Data from UFBs'!$A$3:$A$3000,'Summary By Town'!$A13,'Raw Data from UFBs'!$E$3:$E$3000,'Summary By Town'!$G$2)</f>
        <v>0</v>
      </c>
      <c r="J13" s="20">
        <f t="shared" si="2"/>
        <v>0</v>
      </c>
      <c r="K13" s="19">
        <f>COUNTIFS('Raw Data from UFBs'!$A$3:$A$3000,'Summary By Town'!$A13,'Raw Data from UFBs'!$E$3:$E$3000,'Summary By Town'!$K$2)</f>
        <v>0</v>
      </c>
      <c r="L13" s="4">
        <f>SUMIFS('Raw Data from UFBs'!H$3:H$3000,'Raw Data from UFBs'!$A$3:$A$3000,'Summary By Town'!$A13,'Raw Data from UFBs'!$E$3:$E$3000,'Summary By Town'!$K$2)</f>
        <v>0</v>
      </c>
      <c r="M13" s="4">
        <f>SUMIFS('Raw Data from UFBs'!I$3:I$3000,'Raw Data from UFBs'!$A$3:$A$3000,'Summary By Town'!$A13,'Raw Data from UFBs'!$E$3:$E$3000,'Summary By Town'!$K$2)</f>
        <v>0</v>
      </c>
      <c r="N13" s="20">
        <f t="shared" si="12"/>
        <v>0</v>
      </c>
      <c r="O13" s="4">
        <f>COUNTIFS('Raw Data from UFBs'!$A$3:$A$3000,'Summary By Town'!$A13,'Raw Data from UFBs'!$E$3:$E$3000,'Summary By Town'!$O$2)</f>
        <v>0</v>
      </c>
      <c r="P13" s="4">
        <f>SUMIFS('Raw Data from UFBs'!H$3:H$3000,'Raw Data from UFBs'!$A$3:$A$3000,'Summary By Town'!$A13,'Raw Data from UFBs'!$E$3:$E$3000,'Summary By Town'!$O$2)</f>
        <v>0</v>
      </c>
      <c r="Q13" s="4">
        <f>SUMIFS('Raw Data from UFBs'!I$3:I$3000,'Raw Data from UFBs'!$A$3:$A$3000,'Summary By Town'!$A13,'Raw Data from UFBs'!$E$3:$E$3000,'Summary By Town'!$O$2)</f>
        <v>0</v>
      </c>
      <c r="R13" s="4">
        <f t="shared" si="3"/>
        <v>0</v>
      </c>
      <c r="S13" s="104">
        <f>COUNTIFS('Raw Data from UFBs'!$A$3:$A$3000,'Summary By Town'!$A13,'Raw Data from UFBs'!$E$3:$E$3000,'Summary By Town'!$S$2)</f>
        <v>0</v>
      </c>
      <c r="T13" s="4">
        <f>SUMIFS('Raw Data from UFBs'!H$3:H$3000,'Raw Data from UFBs'!$A$3:$A$3000,'Summary By Town'!$A13,'Raw Data from UFBs'!$E$3:$E$3000,'Summary By Town'!$S$2)</f>
        <v>0</v>
      </c>
      <c r="U13" s="4">
        <f>SUMIFS('Raw Data from UFBs'!I$3:I$3000,'Raw Data from UFBs'!$A$3:$A$3000,'Summary By Town'!$A13,'Raw Data from UFBs'!$E$3:$E$3000,'Summary By Town'!$S$2)</f>
        <v>0</v>
      </c>
      <c r="V13" s="20">
        <f t="shared" si="4"/>
        <v>0</v>
      </c>
      <c r="W13" s="104">
        <f>COUNTIFS('Raw Data from UFBs'!$A$3:$A$3000,'Summary By Town'!$A13,'Raw Data from UFBs'!$E$3:$E$3000,'Summary By Town'!$W$2)</f>
        <v>0</v>
      </c>
      <c r="X13" s="4">
        <f>SUMIFS('Raw Data from UFBs'!H$3:H$3000,'Raw Data from UFBs'!$A$3:$A$3000,'Summary By Town'!$A13,'Raw Data from UFBs'!$E$3:$E$3000,'Summary By Town'!$W$2)</f>
        <v>0</v>
      </c>
      <c r="Y13" s="4">
        <f>SUMIFS('Raw Data from UFBs'!I$3:I$3000,'Raw Data from UFBs'!$A$3:$A$3000,'Summary By Town'!$A13,'Raw Data from UFBs'!$E$3:$E$3000,'Summary By Town'!$W$2)</f>
        <v>0</v>
      </c>
      <c r="Z13" s="20">
        <f t="shared" si="5"/>
        <v>0</v>
      </c>
      <c r="AA13" s="4">
        <f>COUNTIFS('Raw Data from UFBs'!$A$3:$A$3000,'Summary By Town'!$A13,'Raw Data from UFBs'!$E$3:$E$3000,'Summary By Town'!$AA$2)</f>
        <v>0</v>
      </c>
      <c r="AB13" s="4">
        <f>SUMIFS('Raw Data from UFBs'!H$3:H$3000,'Raw Data from UFBs'!$A$3:$A$3000,'Summary By Town'!$A13,'Raw Data from UFBs'!$E$3:$E$3000,'Summary By Town'!$AA$2)</f>
        <v>0</v>
      </c>
      <c r="AC13" s="4">
        <f>SUMIFS('Raw Data from UFBs'!I$3:I$3000,'Raw Data from UFBs'!$A$3:$A$3000,'Summary By Town'!$A13,'Raw Data from UFBs'!$E$3:$E$3000,'Summary By Town'!$AA$2)</f>
        <v>0</v>
      </c>
      <c r="AD13" s="4">
        <f t="shared" si="6"/>
        <v>0</v>
      </c>
      <c r="AE13" s="19">
        <f>COUNTIFS('Raw Data from UFBs'!$A$3:$A$3000,'Summary By Town'!$A13,'Raw Data from UFBs'!$E$3:$E$3000,'Summary By Town'!$AE$2)</f>
        <v>0</v>
      </c>
      <c r="AF13" s="4">
        <f>SUMIFS('Raw Data from UFBs'!H$3:H$3000,'Raw Data from UFBs'!$A$3:$A$3000,'Summary By Town'!$A13,'Raw Data from UFBs'!$E$3:$E$3000,'Summary By Town'!$AE$2)</f>
        <v>0</v>
      </c>
      <c r="AG13" s="4">
        <f>SUMIFS('Raw Data from UFBs'!I$3:I$3000,'Raw Data from UFBs'!$A$3:$A$3000,'Summary By Town'!$A13,'Raw Data from UFBs'!$E$3:$E$3000,'Summary By Town'!$AE$2)</f>
        <v>0</v>
      </c>
      <c r="AH13" s="20">
        <f t="shared" si="13"/>
        <v>0</v>
      </c>
      <c r="AI13" s="19">
        <f t="shared" si="7"/>
        <v>0</v>
      </c>
      <c r="AJ13" s="4">
        <f t="shared" si="8"/>
        <v>0</v>
      </c>
      <c r="AK13" s="4">
        <f t="shared" si="9"/>
        <v>0</v>
      </c>
      <c r="AL13" s="20">
        <f t="shared" si="10"/>
        <v>0</v>
      </c>
      <c r="AM13" s="59">
        <v>1039858900</v>
      </c>
      <c r="AN13" s="60">
        <v>3.9285646528334022</v>
      </c>
      <c r="AO13" s="61">
        <v>0.28121545711867829</v>
      </c>
      <c r="AP13" s="4">
        <f t="shared" si="14"/>
        <v>0</v>
      </c>
      <c r="AQ13" s="8">
        <f t="shared" si="15"/>
        <v>0</v>
      </c>
      <c r="AR13" s="59">
        <v>13786054.390000001</v>
      </c>
      <c r="AS13" s="6">
        <f t="shared" si="11"/>
        <v>0</v>
      </c>
      <c r="AU13" s="5" t="s">
        <v>424</v>
      </c>
      <c r="AV13" s="5" t="s">
        <v>1398</v>
      </c>
      <c r="AW13" s="5" t="s">
        <v>1096</v>
      </c>
      <c r="AX13" s="5" t="s">
        <v>1745</v>
      </c>
      <c r="AY13" s="5" t="s">
        <v>1745</v>
      </c>
      <c r="AZ13" s="5" t="s">
        <v>1745</v>
      </c>
      <c r="BA13" s="5" t="s">
        <v>1745</v>
      </c>
      <c r="BB13" s="5" t="s">
        <v>1745</v>
      </c>
      <c r="BC13" s="5" t="s">
        <v>1745</v>
      </c>
      <c r="BD13" s="5" t="s">
        <v>1745</v>
      </c>
      <c r="BE13" s="5" t="s">
        <v>1745</v>
      </c>
      <c r="BF13" s="5" t="s">
        <v>1745</v>
      </c>
      <c r="BG13" s="5" t="s">
        <v>1745</v>
      </c>
      <c r="BH13" s="5" t="s">
        <v>1745</v>
      </c>
      <c r="BI13" s="5" t="s">
        <v>1745</v>
      </c>
      <c r="BJ13" s="5" t="s">
        <v>1745</v>
      </c>
    </row>
    <row r="14" spans="1:71" ht="17.25" customHeight="1" x14ac:dyDescent="0.3">
      <c r="A14" t="s">
        <v>853</v>
      </c>
      <c r="B14" t="s">
        <v>1755</v>
      </c>
      <c r="C14" t="s">
        <v>19</v>
      </c>
      <c r="D14" t="str">
        <f t="shared" si="1"/>
        <v>Longport borough, Atlantic County</v>
      </c>
      <c r="E14" t="s">
        <v>1744</v>
      </c>
      <c r="F14" t="s">
        <v>7</v>
      </c>
      <c r="G14" s="19">
        <f>COUNTIFS('Raw Data from UFBs'!$A$3:$A$3000,'Summary By Town'!$A14,'Raw Data from UFBs'!$E$3:$E$3000,'Summary By Town'!$G$2)</f>
        <v>0</v>
      </c>
      <c r="H14" s="4">
        <f>SUMIFS('Raw Data from UFBs'!H$3:H$3000,'Raw Data from UFBs'!$A$3:$A$3000,'Summary By Town'!$A14,'Raw Data from UFBs'!$E$3:$E$3000,'Summary By Town'!$G$2)</f>
        <v>0</v>
      </c>
      <c r="I14" s="4">
        <f>SUMIFS('Raw Data from UFBs'!I$3:I$3000,'Raw Data from UFBs'!$A$3:$A$3000,'Summary By Town'!$A14,'Raw Data from UFBs'!$E$3:$E$3000,'Summary By Town'!$G$2)</f>
        <v>0</v>
      </c>
      <c r="J14" s="20">
        <f t="shared" si="2"/>
        <v>0</v>
      </c>
      <c r="K14" s="19">
        <f>COUNTIFS('Raw Data from UFBs'!$A$3:$A$3000,'Summary By Town'!$A14,'Raw Data from UFBs'!$E$3:$E$3000,'Summary By Town'!$K$2)</f>
        <v>0</v>
      </c>
      <c r="L14" s="4">
        <f>SUMIFS('Raw Data from UFBs'!H$3:H$3000,'Raw Data from UFBs'!$A$3:$A$3000,'Summary By Town'!$A14,'Raw Data from UFBs'!$E$3:$E$3000,'Summary By Town'!$K$2)</f>
        <v>0</v>
      </c>
      <c r="M14" s="4">
        <f>SUMIFS('Raw Data from UFBs'!I$3:I$3000,'Raw Data from UFBs'!$A$3:$A$3000,'Summary By Town'!$A14,'Raw Data from UFBs'!$E$3:$E$3000,'Summary By Town'!$K$2)</f>
        <v>0</v>
      </c>
      <c r="N14" s="20">
        <f t="shared" si="12"/>
        <v>0</v>
      </c>
      <c r="O14" s="4">
        <f>COUNTIFS('Raw Data from UFBs'!$A$3:$A$3000,'Summary By Town'!$A14,'Raw Data from UFBs'!$E$3:$E$3000,'Summary By Town'!$O$2)</f>
        <v>0</v>
      </c>
      <c r="P14" s="4">
        <f>SUMIFS('Raw Data from UFBs'!H$3:H$3000,'Raw Data from UFBs'!$A$3:$A$3000,'Summary By Town'!$A14,'Raw Data from UFBs'!$E$3:$E$3000,'Summary By Town'!$O$2)</f>
        <v>0</v>
      </c>
      <c r="Q14" s="4">
        <f>SUMIFS('Raw Data from UFBs'!I$3:I$3000,'Raw Data from UFBs'!$A$3:$A$3000,'Summary By Town'!$A14,'Raw Data from UFBs'!$E$3:$E$3000,'Summary By Town'!$O$2)</f>
        <v>0</v>
      </c>
      <c r="R14" s="4">
        <f t="shared" si="3"/>
        <v>0</v>
      </c>
      <c r="S14" s="104">
        <f>COUNTIFS('Raw Data from UFBs'!$A$3:$A$3000,'Summary By Town'!$A14,'Raw Data from UFBs'!$E$3:$E$3000,'Summary By Town'!$S$2)</f>
        <v>0</v>
      </c>
      <c r="T14" s="4">
        <f>SUMIFS('Raw Data from UFBs'!H$3:H$3000,'Raw Data from UFBs'!$A$3:$A$3000,'Summary By Town'!$A14,'Raw Data from UFBs'!$E$3:$E$3000,'Summary By Town'!$S$2)</f>
        <v>0</v>
      </c>
      <c r="U14" s="4">
        <f>SUMIFS('Raw Data from UFBs'!I$3:I$3000,'Raw Data from UFBs'!$A$3:$A$3000,'Summary By Town'!$A14,'Raw Data from UFBs'!$E$3:$E$3000,'Summary By Town'!$S$2)</f>
        <v>0</v>
      </c>
      <c r="V14" s="20">
        <f t="shared" si="4"/>
        <v>0</v>
      </c>
      <c r="W14" s="104">
        <f>COUNTIFS('Raw Data from UFBs'!$A$3:$A$3000,'Summary By Town'!$A14,'Raw Data from UFBs'!$E$3:$E$3000,'Summary By Town'!$W$2)</f>
        <v>0</v>
      </c>
      <c r="X14" s="4">
        <f>SUMIFS('Raw Data from UFBs'!H$3:H$3000,'Raw Data from UFBs'!$A$3:$A$3000,'Summary By Town'!$A14,'Raw Data from UFBs'!$E$3:$E$3000,'Summary By Town'!$W$2)</f>
        <v>0</v>
      </c>
      <c r="Y14" s="4">
        <f>SUMIFS('Raw Data from UFBs'!I$3:I$3000,'Raw Data from UFBs'!$A$3:$A$3000,'Summary By Town'!$A14,'Raw Data from UFBs'!$E$3:$E$3000,'Summary By Town'!$W$2)</f>
        <v>0</v>
      </c>
      <c r="Z14" s="20">
        <f t="shared" si="5"/>
        <v>0</v>
      </c>
      <c r="AA14" s="4">
        <f>COUNTIFS('Raw Data from UFBs'!$A$3:$A$3000,'Summary By Town'!$A14,'Raw Data from UFBs'!$E$3:$E$3000,'Summary By Town'!$AA$2)</f>
        <v>0</v>
      </c>
      <c r="AB14" s="4">
        <f>SUMIFS('Raw Data from UFBs'!H$3:H$3000,'Raw Data from UFBs'!$A$3:$A$3000,'Summary By Town'!$A14,'Raw Data from UFBs'!$E$3:$E$3000,'Summary By Town'!$AA$2)</f>
        <v>0</v>
      </c>
      <c r="AC14" s="4">
        <f>SUMIFS('Raw Data from UFBs'!I$3:I$3000,'Raw Data from UFBs'!$A$3:$A$3000,'Summary By Town'!$A14,'Raw Data from UFBs'!$E$3:$E$3000,'Summary By Town'!$AA$2)</f>
        <v>0</v>
      </c>
      <c r="AD14" s="4">
        <f t="shared" si="6"/>
        <v>0</v>
      </c>
      <c r="AE14" s="19">
        <f>COUNTIFS('Raw Data from UFBs'!$A$3:$A$3000,'Summary By Town'!$A14,'Raw Data from UFBs'!$E$3:$E$3000,'Summary By Town'!$AE$2)</f>
        <v>0</v>
      </c>
      <c r="AF14" s="4">
        <f>SUMIFS('Raw Data from UFBs'!H$3:H$3000,'Raw Data from UFBs'!$A$3:$A$3000,'Summary By Town'!$A14,'Raw Data from UFBs'!$E$3:$E$3000,'Summary By Town'!$AE$2)</f>
        <v>0</v>
      </c>
      <c r="AG14" s="4">
        <f>SUMIFS('Raw Data from UFBs'!I$3:I$3000,'Raw Data from UFBs'!$A$3:$A$3000,'Summary By Town'!$A14,'Raw Data from UFBs'!$E$3:$E$3000,'Summary By Town'!$AE$2)</f>
        <v>0</v>
      </c>
      <c r="AH14" s="20">
        <f t="shared" si="13"/>
        <v>0</v>
      </c>
      <c r="AI14" s="19">
        <f t="shared" si="7"/>
        <v>0</v>
      </c>
      <c r="AJ14" s="4">
        <f t="shared" si="8"/>
        <v>0</v>
      </c>
      <c r="AK14" s="4">
        <f t="shared" si="9"/>
        <v>0</v>
      </c>
      <c r="AL14" s="20">
        <f t="shared" si="10"/>
        <v>0</v>
      </c>
      <c r="AM14" s="59">
        <v>2054140900</v>
      </c>
      <c r="AN14" s="60">
        <v>1.1105667260274967</v>
      </c>
      <c r="AO14" s="61">
        <v>0.40348971646168547</v>
      </c>
      <c r="AP14" s="4">
        <f t="shared" si="14"/>
        <v>0</v>
      </c>
      <c r="AQ14" s="8">
        <f t="shared" si="15"/>
        <v>0</v>
      </c>
      <c r="AR14" s="59">
        <v>12220626.850000001</v>
      </c>
      <c r="AS14" s="6">
        <f t="shared" si="11"/>
        <v>0</v>
      </c>
      <c r="AU14" s="5" t="s">
        <v>424</v>
      </c>
      <c r="AV14" s="5" t="s">
        <v>1114</v>
      </c>
      <c r="AW14" s="5" t="s">
        <v>912</v>
      </c>
      <c r="AX14" s="5" t="s">
        <v>1745</v>
      </c>
      <c r="AY14" s="5" t="s">
        <v>1745</v>
      </c>
      <c r="AZ14" s="5" t="s">
        <v>1745</v>
      </c>
      <c r="BA14" s="5" t="s">
        <v>1745</v>
      </c>
      <c r="BB14" s="5" t="s">
        <v>1745</v>
      </c>
      <c r="BC14" s="5" t="s">
        <v>1745</v>
      </c>
      <c r="BD14" s="5" t="s">
        <v>1745</v>
      </c>
      <c r="BE14" s="5" t="s">
        <v>1745</v>
      </c>
      <c r="BF14" s="5" t="s">
        <v>1745</v>
      </c>
      <c r="BG14" s="5" t="s">
        <v>1745</v>
      </c>
      <c r="BH14" s="5" t="s">
        <v>1745</v>
      </c>
      <c r="BI14" s="5" t="s">
        <v>1745</v>
      </c>
      <c r="BJ14" s="5" t="s">
        <v>1745</v>
      </c>
    </row>
    <row r="15" spans="1:71" ht="17.25" customHeight="1" x14ac:dyDescent="0.3">
      <c r="A15" t="s">
        <v>912</v>
      </c>
      <c r="B15" t="s">
        <v>1756</v>
      </c>
      <c r="C15" t="s">
        <v>19</v>
      </c>
      <c r="D15" t="str">
        <f t="shared" si="1"/>
        <v>Margate City city, Atlantic County</v>
      </c>
      <c r="E15" t="s">
        <v>1744</v>
      </c>
      <c r="F15" t="s">
        <v>7</v>
      </c>
      <c r="G15" s="19">
        <f>COUNTIFS('Raw Data from UFBs'!$A$3:$A$3000,'Summary By Town'!$A15,'Raw Data from UFBs'!$E$3:$E$3000,'Summary By Town'!$G$2)</f>
        <v>1</v>
      </c>
      <c r="H15" s="4">
        <f>SUMIFS('Raw Data from UFBs'!H$3:H$3000,'Raw Data from UFBs'!$A$3:$A$3000,'Summary By Town'!$A15,'Raw Data from UFBs'!$E$3:$E$3000,'Summary By Town'!$G$2)</f>
        <v>39600</v>
      </c>
      <c r="I15" s="4">
        <f>SUMIFS('Raw Data from UFBs'!I$3:I$3000,'Raw Data from UFBs'!$A$3:$A$3000,'Summary By Town'!$A15,'Raw Data from UFBs'!$E$3:$E$3000,'Summary By Town'!$G$2)</f>
        <v>5993300</v>
      </c>
      <c r="J15" s="20">
        <f t="shared" si="2"/>
        <v>107095.12854182342</v>
      </c>
      <c r="K15" s="19">
        <f>COUNTIFS('Raw Data from UFBs'!$A$3:$A$3000,'Summary By Town'!$A15,'Raw Data from UFBs'!$E$3:$E$3000,'Summary By Town'!$K$2)</f>
        <v>0</v>
      </c>
      <c r="L15" s="4">
        <f>SUMIFS('Raw Data from UFBs'!H$3:H$3000,'Raw Data from UFBs'!$A$3:$A$3000,'Summary By Town'!$A15,'Raw Data from UFBs'!$E$3:$E$3000,'Summary By Town'!$K$2)</f>
        <v>0</v>
      </c>
      <c r="M15" s="4">
        <f>SUMIFS('Raw Data from UFBs'!I$3:I$3000,'Raw Data from UFBs'!$A$3:$A$3000,'Summary By Town'!$A15,'Raw Data from UFBs'!$E$3:$E$3000,'Summary By Town'!$K$2)</f>
        <v>0</v>
      </c>
      <c r="N15" s="20">
        <f t="shared" si="12"/>
        <v>0</v>
      </c>
      <c r="O15" s="4">
        <f>COUNTIFS('Raw Data from UFBs'!$A$3:$A$3000,'Summary By Town'!$A15,'Raw Data from UFBs'!$E$3:$E$3000,'Summary By Town'!$O$2)</f>
        <v>0</v>
      </c>
      <c r="P15" s="4">
        <f>SUMIFS('Raw Data from UFBs'!H$3:H$3000,'Raw Data from UFBs'!$A$3:$A$3000,'Summary By Town'!$A15,'Raw Data from UFBs'!$E$3:$E$3000,'Summary By Town'!$O$2)</f>
        <v>0</v>
      </c>
      <c r="Q15" s="4">
        <f>SUMIFS('Raw Data from UFBs'!I$3:I$3000,'Raw Data from UFBs'!$A$3:$A$3000,'Summary By Town'!$A15,'Raw Data from UFBs'!$E$3:$E$3000,'Summary By Town'!$O$2)</f>
        <v>0</v>
      </c>
      <c r="R15" s="4">
        <f t="shared" si="3"/>
        <v>0</v>
      </c>
      <c r="S15" s="104">
        <f>COUNTIFS('Raw Data from UFBs'!$A$3:$A$3000,'Summary By Town'!$A15,'Raw Data from UFBs'!$E$3:$E$3000,'Summary By Town'!$S$2)</f>
        <v>0</v>
      </c>
      <c r="T15" s="4">
        <f>SUMIFS('Raw Data from UFBs'!H$3:H$3000,'Raw Data from UFBs'!$A$3:$A$3000,'Summary By Town'!$A15,'Raw Data from UFBs'!$E$3:$E$3000,'Summary By Town'!$S$2)</f>
        <v>0</v>
      </c>
      <c r="U15" s="4">
        <f>SUMIFS('Raw Data from UFBs'!I$3:I$3000,'Raw Data from UFBs'!$A$3:$A$3000,'Summary By Town'!$A15,'Raw Data from UFBs'!$E$3:$E$3000,'Summary By Town'!$S$2)</f>
        <v>0</v>
      </c>
      <c r="V15" s="20">
        <f t="shared" si="4"/>
        <v>0</v>
      </c>
      <c r="W15" s="104">
        <f>COUNTIFS('Raw Data from UFBs'!$A$3:$A$3000,'Summary By Town'!$A15,'Raw Data from UFBs'!$E$3:$E$3000,'Summary By Town'!$W$2)</f>
        <v>0</v>
      </c>
      <c r="X15" s="4">
        <f>SUMIFS('Raw Data from UFBs'!H$3:H$3000,'Raw Data from UFBs'!$A$3:$A$3000,'Summary By Town'!$A15,'Raw Data from UFBs'!$E$3:$E$3000,'Summary By Town'!$W$2)</f>
        <v>0</v>
      </c>
      <c r="Y15" s="4">
        <f>SUMIFS('Raw Data from UFBs'!I$3:I$3000,'Raw Data from UFBs'!$A$3:$A$3000,'Summary By Town'!$A15,'Raw Data from UFBs'!$E$3:$E$3000,'Summary By Town'!$W$2)</f>
        <v>0</v>
      </c>
      <c r="Z15" s="20">
        <f t="shared" si="5"/>
        <v>0</v>
      </c>
      <c r="AA15" s="4">
        <f>COUNTIFS('Raw Data from UFBs'!$A$3:$A$3000,'Summary By Town'!$A15,'Raw Data from UFBs'!$E$3:$E$3000,'Summary By Town'!$AA$2)</f>
        <v>0</v>
      </c>
      <c r="AB15" s="4">
        <f>SUMIFS('Raw Data from UFBs'!H$3:H$3000,'Raw Data from UFBs'!$A$3:$A$3000,'Summary By Town'!$A15,'Raw Data from UFBs'!$E$3:$E$3000,'Summary By Town'!$AA$2)</f>
        <v>0</v>
      </c>
      <c r="AC15" s="4">
        <f>SUMIFS('Raw Data from UFBs'!I$3:I$3000,'Raw Data from UFBs'!$A$3:$A$3000,'Summary By Town'!$A15,'Raw Data from UFBs'!$E$3:$E$3000,'Summary By Town'!$AA$2)</f>
        <v>0</v>
      </c>
      <c r="AD15" s="4">
        <f t="shared" si="6"/>
        <v>0</v>
      </c>
      <c r="AE15" s="19">
        <f>COUNTIFS('Raw Data from UFBs'!$A$3:$A$3000,'Summary By Town'!$A15,'Raw Data from UFBs'!$E$3:$E$3000,'Summary By Town'!$AE$2)</f>
        <v>0</v>
      </c>
      <c r="AF15" s="4">
        <f>SUMIFS('Raw Data from UFBs'!H$3:H$3000,'Raw Data from UFBs'!$A$3:$A$3000,'Summary By Town'!$A15,'Raw Data from UFBs'!$E$3:$E$3000,'Summary By Town'!$AE$2)</f>
        <v>0</v>
      </c>
      <c r="AG15" s="4">
        <f>SUMIFS('Raw Data from UFBs'!I$3:I$3000,'Raw Data from UFBs'!$A$3:$A$3000,'Summary By Town'!$A15,'Raw Data from UFBs'!$E$3:$E$3000,'Summary By Town'!$AE$2)</f>
        <v>0</v>
      </c>
      <c r="AH15" s="20">
        <f t="shared" si="13"/>
        <v>0</v>
      </c>
      <c r="AI15" s="19">
        <f t="shared" si="7"/>
        <v>1</v>
      </c>
      <c r="AJ15" s="4">
        <f t="shared" si="8"/>
        <v>39600</v>
      </c>
      <c r="AK15" s="4">
        <f t="shared" si="9"/>
        <v>5993300</v>
      </c>
      <c r="AL15" s="20">
        <f t="shared" si="10"/>
        <v>107095.12854182342</v>
      </c>
      <c r="AM15" s="59">
        <v>4300569000</v>
      </c>
      <c r="AN15" s="60">
        <v>1.7869141965498709</v>
      </c>
      <c r="AO15" s="61">
        <v>0.40716080593536208</v>
      </c>
      <c r="AP15" s="4">
        <f t="shared" si="14"/>
        <v>27481.370933799684</v>
      </c>
      <c r="AQ15" s="8">
        <f t="shared" si="15"/>
        <v>1.3936062879121344E-3</v>
      </c>
      <c r="AR15" s="59">
        <v>36886972.210000001</v>
      </c>
      <c r="AS15" s="6">
        <f t="shared" si="11"/>
        <v>7.450156325476214E-4</v>
      </c>
      <c r="AU15" s="5" t="s">
        <v>424</v>
      </c>
      <c r="AV15" s="5" t="s">
        <v>853</v>
      </c>
      <c r="AW15" s="5" t="s">
        <v>1542</v>
      </c>
      <c r="AX15" s="5" t="s">
        <v>1745</v>
      </c>
      <c r="AY15" s="5" t="s">
        <v>1745</v>
      </c>
      <c r="AZ15" s="5" t="s">
        <v>1745</v>
      </c>
      <c r="BA15" s="5" t="s">
        <v>1745</v>
      </c>
      <c r="BB15" s="5" t="s">
        <v>1745</v>
      </c>
      <c r="BC15" s="5" t="s">
        <v>1745</v>
      </c>
      <c r="BD15" s="5" t="s">
        <v>1745</v>
      </c>
      <c r="BE15" s="5" t="s">
        <v>1745</v>
      </c>
      <c r="BF15" s="5" t="s">
        <v>1745</v>
      </c>
      <c r="BG15" s="5" t="s">
        <v>1745</v>
      </c>
      <c r="BH15" s="5" t="s">
        <v>1745</v>
      </c>
      <c r="BI15" s="5" t="s">
        <v>1745</v>
      </c>
      <c r="BJ15" s="5" t="s">
        <v>1745</v>
      </c>
    </row>
    <row r="16" spans="1:71" ht="17.25" customHeight="1" x14ac:dyDescent="0.3">
      <c r="A16" t="s">
        <v>1096</v>
      </c>
      <c r="B16" t="s">
        <v>1757</v>
      </c>
      <c r="C16" t="s">
        <v>19</v>
      </c>
      <c r="D16" t="str">
        <f t="shared" si="1"/>
        <v>Northfield city, Atlantic County</v>
      </c>
      <c r="E16" t="s">
        <v>1744</v>
      </c>
      <c r="F16" t="s">
        <v>7</v>
      </c>
      <c r="G16" s="19">
        <f>COUNTIFS('Raw Data from UFBs'!$A$3:$A$3000,'Summary By Town'!$A16,'Raw Data from UFBs'!$E$3:$E$3000,'Summary By Town'!$G$2)</f>
        <v>0</v>
      </c>
      <c r="H16" s="4">
        <f>SUMIFS('Raw Data from UFBs'!H$3:H$3000,'Raw Data from UFBs'!$A$3:$A$3000,'Summary By Town'!$A16,'Raw Data from UFBs'!$E$3:$E$3000,'Summary By Town'!$G$2)</f>
        <v>0</v>
      </c>
      <c r="I16" s="4">
        <f>SUMIFS('Raw Data from UFBs'!I$3:I$3000,'Raw Data from UFBs'!$A$3:$A$3000,'Summary By Town'!$A16,'Raw Data from UFBs'!$E$3:$E$3000,'Summary By Town'!$G$2)</f>
        <v>0</v>
      </c>
      <c r="J16" s="20">
        <f t="shared" si="2"/>
        <v>0</v>
      </c>
      <c r="K16" s="19">
        <f>COUNTIFS('Raw Data from UFBs'!$A$3:$A$3000,'Summary By Town'!$A16,'Raw Data from UFBs'!$E$3:$E$3000,'Summary By Town'!$K$2)</f>
        <v>0</v>
      </c>
      <c r="L16" s="4">
        <f>SUMIFS('Raw Data from UFBs'!H$3:H$3000,'Raw Data from UFBs'!$A$3:$A$3000,'Summary By Town'!$A16,'Raw Data from UFBs'!$E$3:$E$3000,'Summary By Town'!$K$2)</f>
        <v>0</v>
      </c>
      <c r="M16" s="4">
        <f>SUMIFS('Raw Data from UFBs'!I$3:I$3000,'Raw Data from UFBs'!$A$3:$A$3000,'Summary By Town'!$A16,'Raw Data from UFBs'!$E$3:$E$3000,'Summary By Town'!$K$2)</f>
        <v>0</v>
      </c>
      <c r="N16" s="20">
        <f t="shared" si="12"/>
        <v>0</v>
      </c>
      <c r="O16" s="4">
        <f>COUNTIFS('Raw Data from UFBs'!$A$3:$A$3000,'Summary By Town'!$A16,'Raw Data from UFBs'!$E$3:$E$3000,'Summary By Town'!$O$2)</f>
        <v>0</v>
      </c>
      <c r="P16" s="4">
        <f>SUMIFS('Raw Data from UFBs'!H$3:H$3000,'Raw Data from UFBs'!$A$3:$A$3000,'Summary By Town'!$A16,'Raw Data from UFBs'!$E$3:$E$3000,'Summary By Town'!$O$2)</f>
        <v>0</v>
      </c>
      <c r="Q16" s="4">
        <f>SUMIFS('Raw Data from UFBs'!I$3:I$3000,'Raw Data from UFBs'!$A$3:$A$3000,'Summary By Town'!$A16,'Raw Data from UFBs'!$E$3:$E$3000,'Summary By Town'!$O$2)</f>
        <v>0</v>
      </c>
      <c r="R16" s="4">
        <f t="shared" si="3"/>
        <v>0</v>
      </c>
      <c r="S16" s="104">
        <f>COUNTIFS('Raw Data from UFBs'!$A$3:$A$3000,'Summary By Town'!$A16,'Raw Data from UFBs'!$E$3:$E$3000,'Summary By Town'!$S$2)</f>
        <v>0</v>
      </c>
      <c r="T16" s="4">
        <f>SUMIFS('Raw Data from UFBs'!H$3:H$3000,'Raw Data from UFBs'!$A$3:$A$3000,'Summary By Town'!$A16,'Raw Data from UFBs'!$E$3:$E$3000,'Summary By Town'!$S$2)</f>
        <v>0</v>
      </c>
      <c r="U16" s="4">
        <f>SUMIFS('Raw Data from UFBs'!I$3:I$3000,'Raw Data from UFBs'!$A$3:$A$3000,'Summary By Town'!$A16,'Raw Data from UFBs'!$E$3:$E$3000,'Summary By Town'!$S$2)</f>
        <v>0</v>
      </c>
      <c r="V16" s="20">
        <f t="shared" si="4"/>
        <v>0</v>
      </c>
      <c r="W16" s="104">
        <f>COUNTIFS('Raw Data from UFBs'!$A$3:$A$3000,'Summary By Town'!$A16,'Raw Data from UFBs'!$E$3:$E$3000,'Summary By Town'!$W$2)</f>
        <v>0</v>
      </c>
      <c r="X16" s="4">
        <f>SUMIFS('Raw Data from UFBs'!H$3:H$3000,'Raw Data from UFBs'!$A$3:$A$3000,'Summary By Town'!$A16,'Raw Data from UFBs'!$E$3:$E$3000,'Summary By Town'!$W$2)</f>
        <v>0</v>
      </c>
      <c r="Y16" s="4">
        <f>SUMIFS('Raw Data from UFBs'!I$3:I$3000,'Raw Data from UFBs'!$A$3:$A$3000,'Summary By Town'!$A16,'Raw Data from UFBs'!$E$3:$E$3000,'Summary By Town'!$W$2)</f>
        <v>0</v>
      </c>
      <c r="Z16" s="20">
        <f t="shared" si="5"/>
        <v>0</v>
      </c>
      <c r="AA16" s="4">
        <f>COUNTIFS('Raw Data from UFBs'!$A$3:$A$3000,'Summary By Town'!$A16,'Raw Data from UFBs'!$E$3:$E$3000,'Summary By Town'!$AA$2)</f>
        <v>0</v>
      </c>
      <c r="AB16" s="4">
        <f>SUMIFS('Raw Data from UFBs'!H$3:H$3000,'Raw Data from UFBs'!$A$3:$A$3000,'Summary By Town'!$A16,'Raw Data from UFBs'!$E$3:$E$3000,'Summary By Town'!$AA$2)</f>
        <v>0</v>
      </c>
      <c r="AC16" s="4">
        <f>SUMIFS('Raw Data from UFBs'!I$3:I$3000,'Raw Data from UFBs'!$A$3:$A$3000,'Summary By Town'!$A16,'Raw Data from UFBs'!$E$3:$E$3000,'Summary By Town'!$AA$2)</f>
        <v>0</v>
      </c>
      <c r="AD16" s="4">
        <f t="shared" si="6"/>
        <v>0</v>
      </c>
      <c r="AE16" s="19">
        <f>COUNTIFS('Raw Data from UFBs'!$A$3:$A$3000,'Summary By Town'!$A16,'Raw Data from UFBs'!$E$3:$E$3000,'Summary By Town'!$AE$2)</f>
        <v>0</v>
      </c>
      <c r="AF16" s="4">
        <f>SUMIFS('Raw Data from UFBs'!H$3:H$3000,'Raw Data from UFBs'!$A$3:$A$3000,'Summary By Town'!$A16,'Raw Data from UFBs'!$E$3:$E$3000,'Summary By Town'!$AE$2)</f>
        <v>0</v>
      </c>
      <c r="AG16" s="4">
        <f>SUMIFS('Raw Data from UFBs'!I$3:I$3000,'Raw Data from UFBs'!$A$3:$A$3000,'Summary By Town'!$A16,'Raw Data from UFBs'!$E$3:$E$3000,'Summary By Town'!$AE$2)</f>
        <v>0</v>
      </c>
      <c r="AH16" s="20">
        <f t="shared" si="13"/>
        <v>0</v>
      </c>
      <c r="AI16" s="19">
        <f t="shared" si="7"/>
        <v>0</v>
      </c>
      <c r="AJ16" s="4">
        <f t="shared" si="8"/>
        <v>0</v>
      </c>
      <c r="AK16" s="4">
        <f t="shared" si="9"/>
        <v>0</v>
      </c>
      <c r="AL16" s="20">
        <f t="shared" si="10"/>
        <v>0</v>
      </c>
      <c r="AM16" s="59">
        <v>1007636100</v>
      </c>
      <c r="AN16" s="60">
        <v>3.7770195769822092</v>
      </c>
      <c r="AO16" s="61">
        <v>0.29844598422394897</v>
      </c>
      <c r="AP16" s="4">
        <f t="shared" si="14"/>
        <v>0</v>
      </c>
      <c r="AQ16" s="8">
        <f t="shared" si="15"/>
        <v>0</v>
      </c>
      <c r="AR16" s="59">
        <v>14878249.9</v>
      </c>
      <c r="AS16" s="6">
        <f t="shared" si="11"/>
        <v>0</v>
      </c>
      <c r="AU16" s="5" t="s">
        <v>1225</v>
      </c>
      <c r="AV16" s="5" t="s">
        <v>424</v>
      </c>
      <c r="AW16" s="5" t="s">
        <v>817</v>
      </c>
      <c r="AX16" s="5" t="s">
        <v>1745</v>
      </c>
      <c r="AY16" s="5" t="s">
        <v>1745</v>
      </c>
      <c r="AZ16" s="5" t="s">
        <v>1745</v>
      </c>
      <c r="BA16" s="5" t="s">
        <v>1745</v>
      </c>
      <c r="BB16" s="5" t="s">
        <v>1745</v>
      </c>
      <c r="BC16" s="5" t="s">
        <v>1745</v>
      </c>
      <c r="BD16" s="5" t="s">
        <v>1745</v>
      </c>
      <c r="BE16" s="5" t="s">
        <v>1745</v>
      </c>
      <c r="BF16" s="5" t="s">
        <v>1745</v>
      </c>
      <c r="BG16" s="5" t="s">
        <v>1745</v>
      </c>
      <c r="BH16" s="5" t="s">
        <v>1745</v>
      </c>
      <c r="BI16" s="5" t="s">
        <v>1745</v>
      </c>
      <c r="BJ16" s="5" t="s">
        <v>1745</v>
      </c>
    </row>
    <row r="17" spans="1:62" ht="17.25" customHeight="1" x14ac:dyDescent="0.3">
      <c r="A17" t="s">
        <v>1225</v>
      </c>
      <c r="B17" t="s">
        <v>1758</v>
      </c>
      <c r="C17" t="s">
        <v>19</v>
      </c>
      <c r="D17" t="str">
        <f t="shared" si="1"/>
        <v>Pleasantville city, Atlantic County</v>
      </c>
      <c r="E17" t="s">
        <v>1744</v>
      </c>
      <c r="F17" t="s">
        <v>7</v>
      </c>
      <c r="G17" s="19">
        <f>COUNTIFS('Raw Data from UFBs'!$A$3:$A$3000,'Summary By Town'!$A17,'Raw Data from UFBs'!$E$3:$E$3000,'Summary By Town'!$G$2)</f>
        <v>8</v>
      </c>
      <c r="H17" s="4">
        <f>SUMIFS('Raw Data from UFBs'!H$3:H$3000,'Raw Data from UFBs'!$A$3:$A$3000,'Summary By Town'!$A17,'Raw Data from UFBs'!$E$3:$E$3000,'Summary By Town'!$G$2)</f>
        <v>3881905</v>
      </c>
      <c r="I17" s="4">
        <f>SUMIFS('Raw Data from UFBs'!I$3:I$3000,'Raw Data from UFBs'!$A$3:$A$3000,'Summary By Town'!$A17,'Raw Data from UFBs'!$E$3:$E$3000,'Summary By Town'!$G$2)</f>
        <v>35349950</v>
      </c>
      <c r="J17" s="20">
        <f t="shared" si="2"/>
        <v>1916313.7223813506</v>
      </c>
      <c r="K17" s="19">
        <f>COUNTIFS('Raw Data from UFBs'!$A$3:$A$3000,'Summary By Town'!$A17,'Raw Data from UFBs'!$E$3:$E$3000,'Summary By Town'!$K$2)</f>
        <v>0</v>
      </c>
      <c r="L17" s="4">
        <f>SUMIFS('Raw Data from UFBs'!H$3:H$3000,'Raw Data from UFBs'!$A$3:$A$3000,'Summary By Town'!$A17,'Raw Data from UFBs'!$E$3:$E$3000,'Summary By Town'!$K$2)</f>
        <v>0</v>
      </c>
      <c r="M17" s="4">
        <f>SUMIFS('Raw Data from UFBs'!I$3:I$3000,'Raw Data from UFBs'!$A$3:$A$3000,'Summary By Town'!$A17,'Raw Data from UFBs'!$E$3:$E$3000,'Summary By Town'!$K$2)</f>
        <v>0</v>
      </c>
      <c r="N17" s="20">
        <f t="shared" si="12"/>
        <v>0</v>
      </c>
      <c r="O17" s="4">
        <f>COUNTIFS('Raw Data from UFBs'!$A$3:$A$3000,'Summary By Town'!$A17,'Raw Data from UFBs'!$E$3:$E$3000,'Summary By Town'!$O$2)</f>
        <v>0</v>
      </c>
      <c r="P17" s="4">
        <f>SUMIFS('Raw Data from UFBs'!H$3:H$3000,'Raw Data from UFBs'!$A$3:$A$3000,'Summary By Town'!$A17,'Raw Data from UFBs'!$E$3:$E$3000,'Summary By Town'!$O$2)</f>
        <v>0</v>
      </c>
      <c r="Q17" s="4">
        <f>SUMIFS('Raw Data from UFBs'!I$3:I$3000,'Raw Data from UFBs'!$A$3:$A$3000,'Summary By Town'!$A17,'Raw Data from UFBs'!$E$3:$E$3000,'Summary By Town'!$O$2)</f>
        <v>0</v>
      </c>
      <c r="R17" s="4">
        <f t="shared" si="3"/>
        <v>0</v>
      </c>
      <c r="S17" s="104">
        <f>COUNTIFS('Raw Data from UFBs'!$A$3:$A$3000,'Summary By Town'!$A17,'Raw Data from UFBs'!$E$3:$E$3000,'Summary By Town'!$S$2)</f>
        <v>0</v>
      </c>
      <c r="T17" s="4">
        <f>SUMIFS('Raw Data from UFBs'!H$3:H$3000,'Raw Data from UFBs'!$A$3:$A$3000,'Summary By Town'!$A17,'Raw Data from UFBs'!$E$3:$E$3000,'Summary By Town'!$S$2)</f>
        <v>0</v>
      </c>
      <c r="U17" s="4">
        <f>SUMIFS('Raw Data from UFBs'!I$3:I$3000,'Raw Data from UFBs'!$A$3:$A$3000,'Summary By Town'!$A17,'Raw Data from UFBs'!$E$3:$E$3000,'Summary By Town'!$S$2)</f>
        <v>0</v>
      </c>
      <c r="V17" s="20">
        <f t="shared" si="4"/>
        <v>0</v>
      </c>
      <c r="W17" s="104">
        <f>COUNTIFS('Raw Data from UFBs'!$A$3:$A$3000,'Summary By Town'!$A17,'Raw Data from UFBs'!$E$3:$E$3000,'Summary By Town'!$W$2)</f>
        <v>0</v>
      </c>
      <c r="X17" s="4">
        <f>SUMIFS('Raw Data from UFBs'!H$3:H$3000,'Raw Data from UFBs'!$A$3:$A$3000,'Summary By Town'!$A17,'Raw Data from UFBs'!$E$3:$E$3000,'Summary By Town'!$W$2)</f>
        <v>0</v>
      </c>
      <c r="Y17" s="4">
        <f>SUMIFS('Raw Data from UFBs'!I$3:I$3000,'Raw Data from UFBs'!$A$3:$A$3000,'Summary By Town'!$A17,'Raw Data from UFBs'!$E$3:$E$3000,'Summary By Town'!$W$2)</f>
        <v>0</v>
      </c>
      <c r="Z17" s="20">
        <f t="shared" si="5"/>
        <v>0</v>
      </c>
      <c r="AA17" s="4">
        <f>COUNTIFS('Raw Data from UFBs'!$A$3:$A$3000,'Summary By Town'!$A17,'Raw Data from UFBs'!$E$3:$E$3000,'Summary By Town'!$AA$2)</f>
        <v>0</v>
      </c>
      <c r="AB17" s="4">
        <f>SUMIFS('Raw Data from UFBs'!H$3:H$3000,'Raw Data from UFBs'!$A$3:$A$3000,'Summary By Town'!$A17,'Raw Data from UFBs'!$E$3:$E$3000,'Summary By Town'!$AA$2)</f>
        <v>0</v>
      </c>
      <c r="AC17" s="4">
        <f>SUMIFS('Raw Data from UFBs'!I$3:I$3000,'Raw Data from UFBs'!$A$3:$A$3000,'Summary By Town'!$A17,'Raw Data from UFBs'!$E$3:$E$3000,'Summary By Town'!$AA$2)</f>
        <v>0</v>
      </c>
      <c r="AD17" s="4">
        <f t="shared" si="6"/>
        <v>0</v>
      </c>
      <c r="AE17" s="19">
        <f>COUNTIFS('Raw Data from UFBs'!$A$3:$A$3000,'Summary By Town'!$A17,'Raw Data from UFBs'!$E$3:$E$3000,'Summary By Town'!$AE$2)</f>
        <v>0</v>
      </c>
      <c r="AF17" s="4">
        <f>SUMIFS('Raw Data from UFBs'!H$3:H$3000,'Raw Data from UFBs'!$A$3:$A$3000,'Summary By Town'!$A17,'Raw Data from UFBs'!$E$3:$E$3000,'Summary By Town'!$AE$2)</f>
        <v>0</v>
      </c>
      <c r="AG17" s="4">
        <f>SUMIFS('Raw Data from UFBs'!I$3:I$3000,'Raw Data from UFBs'!$A$3:$A$3000,'Summary By Town'!$A17,'Raw Data from UFBs'!$E$3:$E$3000,'Summary By Town'!$AE$2)</f>
        <v>0</v>
      </c>
      <c r="AH17" s="20">
        <f t="shared" si="13"/>
        <v>0</v>
      </c>
      <c r="AI17" s="19">
        <f t="shared" si="7"/>
        <v>8</v>
      </c>
      <c r="AJ17" s="4">
        <f t="shared" si="8"/>
        <v>3881905</v>
      </c>
      <c r="AK17" s="4">
        <f t="shared" si="9"/>
        <v>35349950</v>
      </c>
      <c r="AL17" s="20">
        <f t="shared" si="10"/>
        <v>1916313.7223813506</v>
      </c>
      <c r="AM17" s="59">
        <v>1175568900</v>
      </c>
      <c r="AN17" s="60">
        <v>5.420980008122644</v>
      </c>
      <c r="AO17" s="61">
        <v>0.63677059807004843</v>
      </c>
      <c r="AP17" s="4">
        <f t="shared" si="14"/>
        <v>-1251630.7334104979</v>
      </c>
      <c r="AQ17" s="8">
        <f t="shared" si="15"/>
        <v>3.0070504587183279E-2</v>
      </c>
      <c r="AR17" s="59">
        <v>39208167.049999997</v>
      </c>
      <c r="AS17" s="6">
        <f t="shared" si="11"/>
        <v>-3.1922704568524279E-2</v>
      </c>
      <c r="AU17" s="5" t="s">
        <v>17</v>
      </c>
      <c r="AV17" s="5" t="s">
        <v>424</v>
      </c>
      <c r="AW17" s="5" t="s">
        <v>1542</v>
      </c>
      <c r="AX17" s="5" t="s">
        <v>1096</v>
      </c>
      <c r="AY17" s="5" t="s">
        <v>72</v>
      </c>
      <c r="AZ17" s="5" t="s">
        <v>1745</v>
      </c>
      <c r="BA17" s="5" t="s">
        <v>1745</v>
      </c>
      <c r="BB17" s="5" t="s">
        <v>1745</v>
      </c>
      <c r="BC17" s="5" t="s">
        <v>1745</v>
      </c>
      <c r="BD17" s="5" t="s">
        <v>1745</v>
      </c>
      <c r="BE17" s="5" t="s">
        <v>1745</v>
      </c>
      <c r="BF17" s="5" t="s">
        <v>1745</v>
      </c>
      <c r="BG17" s="5" t="s">
        <v>1745</v>
      </c>
      <c r="BH17" s="5" t="s">
        <v>1745</v>
      </c>
      <c r="BI17" s="5" t="s">
        <v>1745</v>
      </c>
      <c r="BJ17" s="5" t="s">
        <v>1745</v>
      </c>
    </row>
    <row r="18" spans="1:62" ht="17.25" customHeight="1" x14ac:dyDescent="0.3">
      <c r="A18" t="s">
        <v>1243</v>
      </c>
      <c r="B18" t="s">
        <v>1759</v>
      </c>
      <c r="C18" t="s">
        <v>19</v>
      </c>
      <c r="D18" t="str">
        <f t="shared" si="1"/>
        <v>Port Republic city, Atlantic County</v>
      </c>
      <c r="E18" t="s">
        <v>1744</v>
      </c>
      <c r="F18" t="s">
        <v>26</v>
      </c>
      <c r="G18" s="19">
        <f>COUNTIFS('Raw Data from UFBs'!$A$3:$A$3000,'Summary By Town'!$A18,'Raw Data from UFBs'!$E$3:$E$3000,'Summary By Town'!$G$2)</f>
        <v>0</v>
      </c>
      <c r="H18" s="4">
        <f>SUMIFS('Raw Data from UFBs'!H$3:H$3000,'Raw Data from UFBs'!$A$3:$A$3000,'Summary By Town'!$A18,'Raw Data from UFBs'!$E$3:$E$3000,'Summary By Town'!$G$2)</f>
        <v>0</v>
      </c>
      <c r="I18" s="4">
        <f>SUMIFS('Raw Data from UFBs'!I$3:I$3000,'Raw Data from UFBs'!$A$3:$A$3000,'Summary By Town'!$A18,'Raw Data from UFBs'!$E$3:$E$3000,'Summary By Town'!$G$2)</f>
        <v>0</v>
      </c>
      <c r="J18" s="20">
        <f t="shared" si="2"/>
        <v>0</v>
      </c>
      <c r="K18" s="19">
        <f>COUNTIFS('Raw Data from UFBs'!$A$3:$A$3000,'Summary By Town'!$A18,'Raw Data from UFBs'!$E$3:$E$3000,'Summary By Town'!$K$2)</f>
        <v>0</v>
      </c>
      <c r="L18" s="4">
        <f>SUMIFS('Raw Data from UFBs'!H$3:H$3000,'Raw Data from UFBs'!$A$3:$A$3000,'Summary By Town'!$A18,'Raw Data from UFBs'!$E$3:$E$3000,'Summary By Town'!$K$2)</f>
        <v>0</v>
      </c>
      <c r="M18" s="4">
        <f>SUMIFS('Raw Data from UFBs'!I$3:I$3000,'Raw Data from UFBs'!$A$3:$A$3000,'Summary By Town'!$A18,'Raw Data from UFBs'!$E$3:$E$3000,'Summary By Town'!$K$2)</f>
        <v>0</v>
      </c>
      <c r="N18" s="20">
        <f t="shared" si="12"/>
        <v>0</v>
      </c>
      <c r="O18" s="4">
        <f>COUNTIFS('Raw Data from UFBs'!$A$3:$A$3000,'Summary By Town'!$A18,'Raw Data from UFBs'!$E$3:$E$3000,'Summary By Town'!$O$2)</f>
        <v>0</v>
      </c>
      <c r="P18" s="4">
        <f>SUMIFS('Raw Data from UFBs'!H$3:H$3000,'Raw Data from UFBs'!$A$3:$A$3000,'Summary By Town'!$A18,'Raw Data from UFBs'!$E$3:$E$3000,'Summary By Town'!$O$2)</f>
        <v>0</v>
      </c>
      <c r="Q18" s="4">
        <f>SUMIFS('Raw Data from UFBs'!I$3:I$3000,'Raw Data from UFBs'!$A$3:$A$3000,'Summary By Town'!$A18,'Raw Data from UFBs'!$E$3:$E$3000,'Summary By Town'!$O$2)</f>
        <v>0</v>
      </c>
      <c r="R18" s="4">
        <f t="shared" si="3"/>
        <v>0</v>
      </c>
      <c r="S18" s="104">
        <f>COUNTIFS('Raw Data from UFBs'!$A$3:$A$3000,'Summary By Town'!$A18,'Raw Data from UFBs'!$E$3:$E$3000,'Summary By Town'!$S$2)</f>
        <v>0</v>
      </c>
      <c r="T18" s="4">
        <f>SUMIFS('Raw Data from UFBs'!H$3:H$3000,'Raw Data from UFBs'!$A$3:$A$3000,'Summary By Town'!$A18,'Raw Data from UFBs'!$E$3:$E$3000,'Summary By Town'!$S$2)</f>
        <v>0</v>
      </c>
      <c r="U18" s="4">
        <f>SUMIFS('Raw Data from UFBs'!I$3:I$3000,'Raw Data from UFBs'!$A$3:$A$3000,'Summary By Town'!$A18,'Raw Data from UFBs'!$E$3:$E$3000,'Summary By Town'!$S$2)</f>
        <v>0</v>
      </c>
      <c r="V18" s="20">
        <f t="shared" si="4"/>
        <v>0</v>
      </c>
      <c r="W18" s="104">
        <f>COUNTIFS('Raw Data from UFBs'!$A$3:$A$3000,'Summary By Town'!$A18,'Raw Data from UFBs'!$E$3:$E$3000,'Summary By Town'!$W$2)</f>
        <v>0</v>
      </c>
      <c r="X18" s="4">
        <f>SUMIFS('Raw Data from UFBs'!H$3:H$3000,'Raw Data from UFBs'!$A$3:$A$3000,'Summary By Town'!$A18,'Raw Data from UFBs'!$E$3:$E$3000,'Summary By Town'!$W$2)</f>
        <v>0</v>
      </c>
      <c r="Y18" s="4">
        <f>SUMIFS('Raw Data from UFBs'!I$3:I$3000,'Raw Data from UFBs'!$A$3:$A$3000,'Summary By Town'!$A18,'Raw Data from UFBs'!$E$3:$E$3000,'Summary By Town'!$W$2)</f>
        <v>0</v>
      </c>
      <c r="Z18" s="20">
        <f t="shared" si="5"/>
        <v>0</v>
      </c>
      <c r="AA18" s="4">
        <f>COUNTIFS('Raw Data from UFBs'!$A$3:$A$3000,'Summary By Town'!$A18,'Raw Data from UFBs'!$E$3:$E$3000,'Summary By Town'!$AA$2)</f>
        <v>0</v>
      </c>
      <c r="AB18" s="4">
        <f>SUMIFS('Raw Data from UFBs'!H$3:H$3000,'Raw Data from UFBs'!$A$3:$A$3000,'Summary By Town'!$A18,'Raw Data from UFBs'!$E$3:$E$3000,'Summary By Town'!$AA$2)</f>
        <v>0</v>
      </c>
      <c r="AC18" s="4">
        <f>SUMIFS('Raw Data from UFBs'!I$3:I$3000,'Raw Data from UFBs'!$A$3:$A$3000,'Summary By Town'!$A18,'Raw Data from UFBs'!$E$3:$E$3000,'Summary By Town'!$AA$2)</f>
        <v>0</v>
      </c>
      <c r="AD18" s="4">
        <f t="shared" si="6"/>
        <v>0</v>
      </c>
      <c r="AE18" s="19">
        <f>COUNTIFS('Raw Data from UFBs'!$A$3:$A$3000,'Summary By Town'!$A18,'Raw Data from UFBs'!$E$3:$E$3000,'Summary By Town'!$AE$2)</f>
        <v>0</v>
      </c>
      <c r="AF18" s="4">
        <f>SUMIFS('Raw Data from UFBs'!H$3:H$3000,'Raw Data from UFBs'!$A$3:$A$3000,'Summary By Town'!$A18,'Raw Data from UFBs'!$E$3:$E$3000,'Summary By Town'!$AE$2)</f>
        <v>0</v>
      </c>
      <c r="AG18" s="4">
        <f>SUMIFS('Raw Data from UFBs'!I$3:I$3000,'Raw Data from UFBs'!$A$3:$A$3000,'Summary By Town'!$A18,'Raw Data from UFBs'!$E$3:$E$3000,'Summary By Town'!$AE$2)</f>
        <v>0</v>
      </c>
      <c r="AH18" s="20">
        <f t="shared" si="13"/>
        <v>0</v>
      </c>
      <c r="AI18" s="19">
        <f t="shared" si="7"/>
        <v>0</v>
      </c>
      <c r="AJ18" s="4">
        <f t="shared" si="8"/>
        <v>0</v>
      </c>
      <c r="AK18" s="4">
        <f t="shared" si="9"/>
        <v>0</v>
      </c>
      <c r="AL18" s="20">
        <f t="shared" si="10"/>
        <v>0</v>
      </c>
      <c r="AM18" s="59">
        <v>130749300</v>
      </c>
      <c r="AN18" s="60">
        <v>3.8032010630852291</v>
      </c>
      <c r="AO18" s="61">
        <v>0.20282265335314589</v>
      </c>
      <c r="AP18" s="4">
        <f t="shared" si="14"/>
        <v>0</v>
      </c>
      <c r="AQ18" s="8">
        <f t="shared" si="15"/>
        <v>0</v>
      </c>
      <c r="AR18" s="59">
        <v>1460869.24</v>
      </c>
      <c r="AS18" s="6">
        <f t="shared" si="11"/>
        <v>0</v>
      </c>
      <c r="AU18" s="5" t="s">
        <v>540</v>
      </c>
      <c r="AV18" s="5" t="s">
        <v>103</v>
      </c>
      <c r="AW18" s="5" t="s">
        <v>1586</v>
      </c>
      <c r="AX18" s="5" t="s">
        <v>1745</v>
      </c>
      <c r="AY18" s="5" t="s">
        <v>1745</v>
      </c>
      <c r="AZ18" s="5" t="s">
        <v>1745</v>
      </c>
      <c r="BA18" s="5" t="s">
        <v>1745</v>
      </c>
      <c r="BB18" s="5" t="s">
        <v>1745</v>
      </c>
      <c r="BC18" s="5" t="s">
        <v>1745</v>
      </c>
      <c r="BD18" s="5" t="s">
        <v>1745</v>
      </c>
      <c r="BE18" s="5" t="s">
        <v>1745</v>
      </c>
      <c r="BF18" s="5" t="s">
        <v>1745</v>
      </c>
      <c r="BG18" s="5" t="s">
        <v>1745</v>
      </c>
      <c r="BH18" s="5" t="s">
        <v>1745</v>
      </c>
      <c r="BI18" s="5" t="s">
        <v>1745</v>
      </c>
      <c r="BJ18" s="5" t="s">
        <v>1745</v>
      </c>
    </row>
    <row r="19" spans="1:62" ht="17.25" customHeight="1" x14ac:dyDescent="0.3">
      <c r="A19" t="s">
        <v>1398</v>
      </c>
      <c r="B19" t="s">
        <v>1760</v>
      </c>
      <c r="C19" t="s">
        <v>19</v>
      </c>
      <c r="D19" t="str">
        <f t="shared" si="1"/>
        <v>Somers Point city, Atlantic County</v>
      </c>
      <c r="E19" t="s">
        <v>1744</v>
      </c>
      <c r="F19" t="s">
        <v>7</v>
      </c>
      <c r="G19" s="19">
        <f>COUNTIFS('Raw Data from UFBs'!$A$3:$A$3000,'Summary By Town'!$A19,'Raw Data from UFBs'!$E$3:$E$3000,'Summary By Town'!$G$2)</f>
        <v>0</v>
      </c>
      <c r="H19" s="4">
        <f>SUMIFS('Raw Data from UFBs'!H$3:H$3000,'Raw Data from UFBs'!$A$3:$A$3000,'Summary By Town'!$A19,'Raw Data from UFBs'!$E$3:$E$3000,'Summary By Town'!$G$2)</f>
        <v>0</v>
      </c>
      <c r="I19" s="4">
        <f>SUMIFS('Raw Data from UFBs'!I$3:I$3000,'Raw Data from UFBs'!$A$3:$A$3000,'Summary By Town'!$A19,'Raw Data from UFBs'!$E$3:$E$3000,'Summary By Town'!$G$2)</f>
        <v>0</v>
      </c>
      <c r="J19" s="20">
        <f t="shared" si="2"/>
        <v>0</v>
      </c>
      <c r="K19" s="19">
        <f>COUNTIFS('Raw Data from UFBs'!$A$3:$A$3000,'Summary By Town'!$A19,'Raw Data from UFBs'!$E$3:$E$3000,'Summary By Town'!$K$2)</f>
        <v>0</v>
      </c>
      <c r="L19" s="4">
        <f>SUMIFS('Raw Data from UFBs'!H$3:H$3000,'Raw Data from UFBs'!$A$3:$A$3000,'Summary By Town'!$A19,'Raw Data from UFBs'!$E$3:$E$3000,'Summary By Town'!$K$2)</f>
        <v>0</v>
      </c>
      <c r="M19" s="4">
        <f>SUMIFS('Raw Data from UFBs'!I$3:I$3000,'Raw Data from UFBs'!$A$3:$A$3000,'Summary By Town'!$A19,'Raw Data from UFBs'!$E$3:$E$3000,'Summary By Town'!$K$2)</f>
        <v>0</v>
      </c>
      <c r="N19" s="20">
        <f t="shared" si="12"/>
        <v>0</v>
      </c>
      <c r="O19" s="4">
        <f>COUNTIFS('Raw Data from UFBs'!$A$3:$A$3000,'Summary By Town'!$A19,'Raw Data from UFBs'!$E$3:$E$3000,'Summary By Town'!$O$2)</f>
        <v>0</v>
      </c>
      <c r="P19" s="4">
        <f>SUMIFS('Raw Data from UFBs'!H$3:H$3000,'Raw Data from UFBs'!$A$3:$A$3000,'Summary By Town'!$A19,'Raw Data from UFBs'!$E$3:$E$3000,'Summary By Town'!$O$2)</f>
        <v>0</v>
      </c>
      <c r="Q19" s="4">
        <f>SUMIFS('Raw Data from UFBs'!I$3:I$3000,'Raw Data from UFBs'!$A$3:$A$3000,'Summary By Town'!$A19,'Raw Data from UFBs'!$E$3:$E$3000,'Summary By Town'!$O$2)</f>
        <v>0</v>
      </c>
      <c r="R19" s="4">
        <f t="shared" si="3"/>
        <v>0</v>
      </c>
      <c r="S19" s="104">
        <f>COUNTIFS('Raw Data from UFBs'!$A$3:$A$3000,'Summary By Town'!$A19,'Raw Data from UFBs'!$E$3:$E$3000,'Summary By Town'!$S$2)</f>
        <v>0</v>
      </c>
      <c r="T19" s="4">
        <f>SUMIFS('Raw Data from UFBs'!H$3:H$3000,'Raw Data from UFBs'!$A$3:$A$3000,'Summary By Town'!$A19,'Raw Data from UFBs'!$E$3:$E$3000,'Summary By Town'!$S$2)</f>
        <v>0</v>
      </c>
      <c r="U19" s="4">
        <f>SUMIFS('Raw Data from UFBs'!I$3:I$3000,'Raw Data from UFBs'!$A$3:$A$3000,'Summary By Town'!$A19,'Raw Data from UFBs'!$E$3:$E$3000,'Summary By Town'!$S$2)</f>
        <v>0</v>
      </c>
      <c r="V19" s="20">
        <f t="shared" si="4"/>
        <v>0</v>
      </c>
      <c r="W19" s="104">
        <f>COUNTIFS('Raw Data from UFBs'!$A$3:$A$3000,'Summary By Town'!$A19,'Raw Data from UFBs'!$E$3:$E$3000,'Summary By Town'!$W$2)</f>
        <v>0</v>
      </c>
      <c r="X19" s="4">
        <f>SUMIFS('Raw Data from UFBs'!H$3:H$3000,'Raw Data from UFBs'!$A$3:$A$3000,'Summary By Town'!$A19,'Raw Data from UFBs'!$E$3:$E$3000,'Summary By Town'!$W$2)</f>
        <v>0</v>
      </c>
      <c r="Y19" s="4">
        <f>SUMIFS('Raw Data from UFBs'!I$3:I$3000,'Raw Data from UFBs'!$A$3:$A$3000,'Summary By Town'!$A19,'Raw Data from UFBs'!$E$3:$E$3000,'Summary By Town'!$W$2)</f>
        <v>0</v>
      </c>
      <c r="Z19" s="20">
        <f t="shared" si="5"/>
        <v>0</v>
      </c>
      <c r="AA19" s="4">
        <f>COUNTIFS('Raw Data from UFBs'!$A$3:$A$3000,'Summary By Town'!$A19,'Raw Data from UFBs'!$E$3:$E$3000,'Summary By Town'!$AA$2)</f>
        <v>1</v>
      </c>
      <c r="AB19" s="4">
        <f>SUMIFS('Raw Data from UFBs'!H$3:H$3000,'Raw Data from UFBs'!$A$3:$A$3000,'Summary By Town'!$A19,'Raw Data from UFBs'!$E$3:$E$3000,'Summary By Town'!$AA$2)</f>
        <v>0</v>
      </c>
      <c r="AC19" s="4">
        <f>SUMIFS('Raw Data from UFBs'!I$3:I$3000,'Raw Data from UFBs'!$A$3:$A$3000,'Summary By Town'!$A19,'Raw Data from UFBs'!$E$3:$E$3000,'Summary By Town'!$AA$2)</f>
        <v>8835000</v>
      </c>
      <c r="AD19" s="4">
        <f t="shared" si="6"/>
        <v>328809.85888460884</v>
      </c>
      <c r="AE19" s="19">
        <f>COUNTIFS('Raw Data from UFBs'!$A$3:$A$3000,'Summary By Town'!$A19,'Raw Data from UFBs'!$E$3:$E$3000,'Summary By Town'!$AE$2)</f>
        <v>1</v>
      </c>
      <c r="AF19" s="4">
        <f>SUMIFS('Raw Data from UFBs'!H$3:H$3000,'Raw Data from UFBs'!$A$3:$A$3000,'Summary By Town'!$A19,'Raw Data from UFBs'!$E$3:$E$3000,'Summary By Town'!$AE$2)</f>
        <v>0</v>
      </c>
      <c r="AG19" s="4">
        <f>SUMIFS('Raw Data from UFBs'!I$3:I$3000,'Raw Data from UFBs'!$A$3:$A$3000,'Summary By Town'!$A19,'Raw Data from UFBs'!$E$3:$E$3000,'Summary By Town'!$AE$2)</f>
        <v>15000000</v>
      </c>
      <c r="AH19" s="20">
        <f t="shared" si="13"/>
        <v>558251.03375994705</v>
      </c>
      <c r="AI19" s="19">
        <f t="shared" si="7"/>
        <v>2</v>
      </c>
      <c r="AJ19" s="4">
        <f t="shared" si="8"/>
        <v>0</v>
      </c>
      <c r="AK19" s="4">
        <f t="shared" si="9"/>
        <v>23835000</v>
      </c>
      <c r="AL19" s="20">
        <f t="shared" si="10"/>
        <v>887060.89264455589</v>
      </c>
      <c r="AM19" s="59">
        <v>1417775400</v>
      </c>
      <c r="AN19" s="60">
        <v>3.721673558399647</v>
      </c>
      <c r="AO19" s="61">
        <v>0.30733998759742448</v>
      </c>
      <c r="AP19" s="4">
        <f t="shared" si="14"/>
        <v>272629.28374353808</v>
      </c>
      <c r="AQ19" s="8">
        <f t="shared" si="15"/>
        <v>1.6811548571092433E-2</v>
      </c>
      <c r="AR19" s="59">
        <v>21006760.129999999</v>
      </c>
      <c r="AS19" s="6">
        <f t="shared" si="11"/>
        <v>1.2978169030177719E-2</v>
      </c>
      <c r="AU19" s="5" t="s">
        <v>424</v>
      </c>
      <c r="AV19" s="5" t="s">
        <v>1114</v>
      </c>
      <c r="AW19" s="5" t="s">
        <v>1539</v>
      </c>
      <c r="AX19" s="5" t="s">
        <v>817</v>
      </c>
      <c r="AY19" s="5" t="s">
        <v>1745</v>
      </c>
      <c r="AZ19" s="5" t="s">
        <v>1745</v>
      </c>
      <c r="BA19" s="5" t="s">
        <v>1745</v>
      </c>
      <c r="BB19" s="5" t="s">
        <v>1745</v>
      </c>
      <c r="BC19" s="5" t="s">
        <v>1745</v>
      </c>
      <c r="BD19" s="5" t="s">
        <v>1745</v>
      </c>
      <c r="BE19" s="5" t="s">
        <v>1745</v>
      </c>
      <c r="BF19" s="5" t="s">
        <v>1745</v>
      </c>
      <c r="BG19" s="5" t="s">
        <v>1745</v>
      </c>
      <c r="BH19" s="5" t="s">
        <v>1745</v>
      </c>
      <c r="BI19" s="5" t="s">
        <v>1745</v>
      </c>
      <c r="BJ19" s="5" t="s">
        <v>1745</v>
      </c>
    </row>
    <row r="20" spans="1:62" ht="17.25" customHeight="1" x14ac:dyDescent="0.3">
      <c r="A20" t="s">
        <v>1542</v>
      </c>
      <c r="B20" t="s">
        <v>1761</v>
      </c>
      <c r="C20" t="s">
        <v>19</v>
      </c>
      <c r="D20" t="str">
        <f t="shared" si="1"/>
        <v>Ventnor City city, Atlantic County</v>
      </c>
      <c r="E20" t="s">
        <v>1744</v>
      </c>
      <c r="F20" t="s">
        <v>70</v>
      </c>
      <c r="G20" s="19">
        <f>COUNTIFS('Raw Data from UFBs'!$A$3:$A$3000,'Summary By Town'!$A20,'Raw Data from UFBs'!$E$3:$E$3000,'Summary By Town'!$G$2)</f>
        <v>0</v>
      </c>
      <c r="H20" s="4">
        <f>SUMIFS('Raw Data from UFBs'!H$3:H$3000,'Raw Data from UFBs'!$A$3:$A$3000,'Summary By Town'!$A20,'Raw Data from UFBs'!$E$3:$E$3000,'Summary By Town'!$G$2)</f>
        <v>0</v>
      </c>
      <c r="I20" s="4">
        <f>SUMIFS('Raw Data from UFBs'!I$3:I$3000,'Raw Data from UFBs'!$A$3:$A$3000,'Summary By Town'!$A20,'Raw Data from UFBs'!$E$3:$E$3000,'Summary By Town'!$G$2)</f>
        <v>0</v>
      </c>
      <c r="J20" s="20">
        <f t="shared" si="2"/>
        <v>0</v>
      </c>
      <c r="K20" s="19">
        <f>COUNTIFS('Raw Data from UFBs'!$A$3:$A$3000,'Summary By Town'!$A20,'Raw Data from UFBs'!$E$3:$E$3000,'Summary By Town'!$K$2)</f>
        <v>0</v>
      </c>
      <c r="L20" s="4">
        <f>SUMIFS('Raw Data from UFBs'!H$3:H$3000,'Raw Data from UFBs'!$A$3:$A$3000,'Summary By Town'!$A20,'Raw Data from UFBs'!$E$3:$E$3000,'Summary By Town'!$K$2)</f>
        <v>0</v>
      </c>
      <c r="M20" s="4">
        <f>SUMIFS('Raw Data from UFBs'!I$3:I$3000,'Raw Data from UFBs'!$A$3:$A$3000,'Summary By Town'!$A20,'Raw Data from UFBs'!$E$3:$E$3000,'Summary By Town'!$K$2)</f>
        <v>0</v>
      </c>
      <c r="N20" s="20">
        <f t="shared" si="12"/>
        <v>0</v>
      </c>
      <c r="O20" s="4">
        <f>COUNTIFS('Raw Data from UFBs'!$A$3:$A$3000,'Summary By Town'!$A20,'Raw Data from UFBs'!$E$3:$E$3000,'Summary By Town'!$O$2)</f>
        <v>0</v>
      </c>
      <c r="P20" s="4">
        <f>SUMIFS('Raw Data from UFBs'!H$3:H$3000,'Raw Data from UFBs'!$A$3:$A$3000,'Summary By Town'!$A20,'Raw Data from UFBs'!$E$3:$E$3000,'Summary By Town'!$O$2)</f>
        <v>0</v>
      </c>
      <c r="Q20" s="4">
        <f>SUMIFS('Raw Data from UFBs'!I$3:I$3000,'Raw Data from UFBs'!$A$3:$A$3000,'Summary By Town'!$A20,'Raw Data from UFBs'!$E$3:$E$3000,'Summary By Town'!$O$2)</f>
        <v>0</v>
      </c>
      <c r="R20" s="4">
        <f t="shared" si="3"/>
        <v>0</v>
      </c>
      <c r="S20" s="104">
        <f>COUNTIFS('Raw Data from UFBs'!$A$3:$A$3000,'Summary By Town'!$A20,'Raw Data from UFBs'!$E$3:$E$3000,'Summary By Town'!$S$2)</f>
        <v>0</v>
      </c>
      <c r="T20" s="4">
        <f>SUMIFS('Raw Data from UFBs'!H$3:H$3000,'Raw Data from UFBs'!$A$3:$A$3000,'Summary By Town'!$A20,'Raw Data from UFBs'!$E$3:$E$3000,'Summary By Town'!$S$2)</f>
        <v>0</v>
      </c>
      <c r="U20" s="4">
        <f>SUMIFS('Raw Data from UFBs'!I$3:I$3000,'Raw Data from UFBs'!$A$3:$A$3000,'Summary By Town'!$A20,'Raw Data from UFBs'!$E$3:$E$3000,'Summary By Town'!$S$2)</f>
        <v>0</v>
      </c>
      <c r="V20" s="20">
        <f t="shared" si="4"/>
        <v>0</v>
      </c>
      <c r="W20" s="104">
        <f>COUNTIFS('Raw Data from UFBs'!$A$3:$A$3000,'Summary By Town'!$A20,'Raw Data from UFBs'!$E$3:$E$3000,'Summary By Town'!$W$2)</f>
        <v>0</v>
      </c>
      <c r="X20" s="4">
        <f>SUMIFS('Raw Data from UFBs'!H$3:H$3000,'Raw Data from UFBs'!$A$3:$A$3000,'Summary By Town'!$A20,'Raw Data from UFBs'!$E$3:$E$3000,'Summary By Town'!$W$2)</f>
        <v>0</v>
      </c>
      <c r="Y20" s="4">
        <f>SUMIFS('Raw Data from UFBs'!I$3:I$3000,'Raw Data from UFBs'!$A$3:$A$3000,'Summary By Town'!$A20,'Raw Data from UFBs'!$E$3:$E$3000,'Summary By Town'!$W$2)</f>
        <v>0</v>
      </c>
      <c r="Z20" s="20">
        <f t="shared" si="5"/>
        <v>0</v>
      </c>
      <c r="AA20" s="4">
        <f>COUNTIFS('Raw Data from UFBs'!$A$3:$A$3000,'Summary By Town'!$A20,'Raw Data from UFBs'!$E$3:$E$3000,'Summary By Town'!$AA$2)</f>
        <v>0</v>
      </c>
      <c r="AB20" s="4">
        <f>SUMIFS('Raw Data from UFBs'!H$3:H$3000,'Raw Data from UFBs'!$A$3:$A$3000,'Summary By Town'!$A20,'Raw Data from UFBs'!$E$3:$E$3000,'Summary By Town'!$AA$2)</f>
        <v>0</v>
      </c>
      <c r="AC20" s="4">
        <f>SUMIFS('Raw Data from UFBs'!I$3:I$3000,'Raw Data from UFBs'!$A$3:$A$3000,'Summary By Town'!$A20,'Raw Data from UFBs'!$E$3:$E$3000,'Summary By Town'!$AA$2)</f>
        <v>0</v>
      </c>
      <c r="AD20" s="4">
        <f t="shared" si="6"/>
        <v>0</v>
      </c>
      <c r="AE20" s="19">
        <f>COUNTIFS('Raw Data from UFBs'!$A$3:$A$3000,'Summary By Town'!$A20,'Raw Data from UFBs'!$E$3:$E$3000,'Summary By Town'!$AE$2)</f>
        <v>0</v>
      </c>
      <c r="AF20" s="4">
        <f>SUMIFS('Raw Data from UFBs'!H$3:H$3000,'Raw Data from UFBs'!$A$3:$A$3000,'Summary By Town'!$A20,'Raw Data from UFBs'!$E$3:$E$3000,'Summary By Town'!$AE$2)</f>
        <v>0</v>
      </c>
      <c r="AG20" s="4">
        <f>SUMIFS('Raw Data from UFBs'!I$3:I$3000,'Raw Data from UFBs'!$A$3:$A$3000,'Summary By Town'!$A20,'Raw Data from UFBs'!$E$3:$E$3000,'Summary By Town'!$AE$2)</f>
        <v>0</v>
      </c>
      <c r="AH20" s="20">
        <f t="shared" si="13"/>
        <v>0</v>
      </c>
      <c r="AI20" s="19">
        <f t="shared" si="7"/>
        <v>0</v>
      </c>
      <c r="AJ20" s="4">
        <f t="shared" si="8"/>
        <v>0</v>
      </c>
      <c r="AK20" s="4">
        <f t="shared" si="9"/>
        <v>0</v>
      </c>
      <c r="AL20" s="20">
        <f t="shared" si="10"/>
        <v>0</v>
      </c>
      <c r="AM20" s="59">
        <v>2321403100</v>
      </c>
      <c r="AN20" s="60">
        <v>2.8233134821694295</v>
      </c>
      <c r="AO20" s="61">
        <v>0.45226966864120133</v>
      </c>
      <c r="AP20" s="4">
        <f t="shared" si="14"/>
        <v>0</v>
      </c>
      <c r="AQ20" s="8">
        <f t="shared" si="15"/>
        <v>0</v>
      </c>
      <c r="AR20" s="59">
        <v>38560083.270000003</v>
      </c>
      <c r="AS20" s="6">
        <f t="shared" si="11"/>
        <v>0</v>
      </c>
      <c r="AU20" s="5" t="s">
        <v>1225</v>
      </c>
      <c r="AV20" s="5" t="s">
        <v>424</v>
      </c>
      <c r="AW20" s="5" t="s">
        <v>912</v>
      </c>
      <c r="AX20" s="5" t="s">
        <v>72</v>
      </c>
      <c r="AY20" s="5" t="s">
        <v>1745</v>
      </c>
      <c r="AZ20" s="5" t="s">
        <v>1745</v>
      </c>
      <c r="BA20" s="5" t="s">
        <v>1745</v>
      </c>
      <c r="BB20" s="5" t="s">
        <v>1745</v>
      </c>
      <c r="BC20" s="5" t="s">
        <v>1745</v>
      </c>
      <c r="BD20" s="5" t="s">
        <v>1745</v>
      </c>
      <c r="BE20" s="5" t="s">
        <v>1745</v>
      </c>
      <c r="BF20" s="5" t="s">
        <v>1745</v>
      </c>
      <c r="BG20" s="5" t="s">
        <v>1745</v>
      </c>
      <c r="BH20" s="5" t="s">
        <v>1745</v>
      </c>
      <c r="BI20" s="5" t="s">
        <v>1745</v>
      </c>
      <c r="BJ20" s="5" t="s">
        <v>1745</v>
      </c>
    </row>
    <row r="21" spans="1:62" ht="17.25" customHeight="1" x14ac:dyDescent="0.3">
      <c r="A21" t="s">
        <v>228</v>
      </c>
      <c r="B21" t="s">
        <v>1762</v>
      </c>
      <c r="C21" t="s">
        <v>19</v>
      </c>
      <c r="D21" t="str">
        <f t="shared" si="1"/>
        <v>Buena Vista township, Atlantic County</v>
      </c>
      <c r="E21" t="s">
        <v>1744</v>
      </c>
      <c r="F21" t="s">
        <v>26</v>
      </c>
      <c r="G21" s="19">
        <f>COUNTIFS('Raw Data from UFBs'!$A$3:$A$3000,'Summary By Town'!$A21,'Raw Data from UFBs'!$E$3:$E$3000,'Summary By Town'!$G$2)</f>
        <v>0</v>
      </c>
      <c r="H21" s="4">
        <f>SUMIFS('Raw Data from UFBs'!H$3:H$3000,'Raw Data from UFBs'!$A$3:$A$3000,'Summary By Town'!$A21,'Raw Data from UFBs'!$E$3:$E$3000,'Summary By Town'!$G$2)</f>
        <v>0</v>
      </c>
      <c r="I21" s="4">
        <f>SUMIFS('Raw Data from UFBs'!I$3:I$3000,'Raw Data from UFBs'!$A$3:$A$3000,'Summary By Town'!$A21,'Raw Data from UFBs'!$E$3:$E$3000,'Summary By Town'!$G$2)</f>
        <v>0</v>
      </c>
      <c r="J21" s="20">
        <f t="shared" si="2"/>
        <v>0</v>
      </c>
      <c r="K21" s="19">
        <f>COUNTIFS('Raw Data from UFBs'!$A$3:$A$3000,'Summary By Town'!$A21,'Raw Data from UFBs'!$E$3:$E$3000,'Summary By Town'!$K$2)</f>
        <v>0</v>
      </c>
      <c r="L21" s="4">
        <f>SUMIFS('Raw Data from UFBs'!H$3:H$3000,'Raw Data from UFBs'!$A$3:$A$3000,'Summary By Town'!$A21,'Raw Data from UFBs'!$E$3:$E$3000,'Summary By Town'!$K$2)</f>
        <v>0</v>
      </c>
      <c r="M21" s="4">
        <f>SUMIFS('Raw Data from UFBs'!I$3:I$3000,'Raw Data from UFBs'!$A$3:$A$3000,'Summary By Town'!$A21,'Raw Data from UFBs'!$E$3:$E$3000,'Summary By Town'!$K$2)</f>
        <v>0</v>
      </c>
      <c r="N21" s="20">
        <f t="shared" si="12"/>
        <v>0</v>
      </c>
      <c r="O21" s="4">
        <f>COUNTIFS('Raw Data from UFBs'!$A$3:$A$3000,'Summary By Town'!$A21,'Raw Data from UFBs'!$E$3:$E$3000,'Summary By Town'!$O$2)</f>
        <v>0</v>
      </c>
      <c r="P21" s="4">
        <f>SUMIFS('Raw Data from UFBs'!H$3:H$3000,'Raw Data from UFBs'!$A$3:$A$3000,'Summary By Town'!$A21,'Raw Data from UFBs'!$E$3:$E$3000,'Summary By Town'!$O$2)</f>
        <v>0</v>
      </c>
      <c r="Q21" s="4">
        <f>SUMIFS('Raw Data from UFBs'!I$3:I$3000,'Raw Data from UFBs'!$A$3:$A$3000,'Summary By Town'!$A21,'Raw Data from UFBs'!$E$3:$E$3000,'Summary By Town'!$O$2)</f>
        <v>0</v>
      </c>
      <c r="R21" s="4">
        <f t="shared" si="3"/>
        <v>0</v>
      </c>
      <c r="S21" s="104">
        <f>COUNTIFS('Raw Data from UFBs'!$A$3:$A$3000,'Summary By Town'!$A21,'Raw Data from UFBs'!$E$3:$E$3000,'Summary By Town'!$S$2)</f>
        <v>0</v>
      </c>
      <c r="T21" s="4">
        <f>SUMIFS('Raw Data from UFBs'!H$3:H$3000,'Raw Data from UFBs'!$A$3:$A$3000,'Summary By Town'!$A21,'Raw Data from UFBs'!$E$3:$E$3000,'Summary By Town'!$S$2)</f>
        <v>0</v>
      </c>
      <c r="U21" s="4">
        <f>SUMIFS('Raw Data from UFBs'!I$3:I$3000,'Raw Data from UFBs'!$A$3:$A$3000,'Summary By Town'!$A21,'Raw Data from UFBs'!$E$3:$E$3000,'Summary By Town'!$S$2)</f>
        <v>0</v>
      </c>
      <c r="V21" s="20">
        <f t="shared" si="4"/>
        <v>0</v>
      </c>
      <c r="W21" s="104">
        <f>COUNTIFS('Raw Data from UFBs'!$A$3:$A$3000,'Summary By Town'!$A21,'Raw Data from UFBs'!$E$3:$E$3000,'Summary By Town'!$W$2)</f>
        <v>0</v>
      </c>
      <c r="X21" s="4">
        <f>SUMIFS('Raw Data from UFBs'!H$3:H$3000,'Raw Data from UFBs'!$A$3:$A$3000,'Summary By Town'!$A21,'Raw Data from UFBs'!$E$3:$E$3000,'Summary By Town'!$W$2)</f>
        <v>0</v>
      </c>
      <c r="Y21" s="4">
        <f>SUMIFS('Raw Data from UFBs'!I$3:I$3000,'Raw Data from UFBs'!$A$3:$A$3000,'Summary By Town'!$A21,'Raw Data from UFBs'!$E$3:$E$3000,'Summary By Town'!$W$2)</f>
        <v>0</v>
      </c>
      <c r="Z21" s="20">
        <f t="shared" si="5"/>
        <v>0</v>
      </c>
      <c r="AA21" s="4">
        <f>COUNTIFS('Raw Data from UFBs'!$A$3:$A$3000,'Summary By Town'!$A21,'Raw Data from UFBs'!$E$3:$E$3000,'Summary By Town'!$AA$2)</f>
        <v>0</v>
      </c>
      <c r="AB21" s="4">
        <f>SUMIFS('Raw Data from UFBs'!H$3:H$3000,'Raw Data from UFBs'!$A$3:$A$3000,'Summary By Town'!$A21,'Raw Data from UFBs'!$E$3:$E$3000,'Summary By Town'!$AA$2)</f>
        <v>0</v>
      </c>
      <c r="AC21" s="4">
        <f>SUMIFS('Raw Data from UFBs'!I$3:I$3000,'Raw Data from UFBs'!$A$3:$A$3000,'Summary By Town'!$A21,'Raw Data from UFBs'!$E$3:$E$3000,'Summary By Town'!$AA$2)</f>
        <v>0</v>
      </c>
      <c r="AD21" s="4">
        <f t="shared" si="6"/>
        <v>0</v>
      </c>
      <c r="AE21" s="19">
        <f>COUNTIFS('Raw Data from UFBs'!$A$3:$A$3000,'Summary By Town'!$A21,'Raw Data from UFBs'!$E$3:$E$3000,'Summary By Town'!$AE$2)</f>
        <v>0</v>
      </c>
      <c r="AF21" s="4">
        <f>SUMIFS('Raw Data from UFBs'!H$3:H$3000,'Raw Data from UFBs'!$A$3:$A$3000,'Summary By Town'!$A21,'Raw Data from UFBs'!$E$3:$E$3000,'Summary By Town'!$AE$2)</f>
        <v>0</v>
      </c>
      <c r="AG21" s="4">
        <f>SUMIFS('Raw Data from UFBs'!I$3:I$3000,'Raw Data from UFBs'!$A$3:$A$3000,'Summary By Town'!$A21,'Raw Data from UFBs'!$E$3:$E$3000,'Summary By Town'!$AE$2)</f>
        <v>0</v>
      </c>
      <c r="AH21" s="20">
        <f t="shared" si="13"/>
        <v>0</v>
      </c>
      <c r="AI21" s="19">
        <f t="shared" si="7"/>
        <v>0</v>
      </c>
      <c r="AJ21" s="4">
        <f t="shared" si="8"/>
        <v>0</v>
      </c>
      <c r="AK21" s="4">
        <f t="shared" si="9"/>
        <v>0</v>
      </c>
      <c r="AL21" s="20">
        <f t="shared" si="10"/>
        <v>0</v>
      </c>
      <c r="AM21" s="59">
        <v>731252350</v>
      </c>
      <c r="AN21" s="60">
        <v>3.0172241693623181</v>
      </c>
      <c r="AO21" s="61">
        <v>0.2021921102486412</v>
      </c>
      <c r="AP21" s="4">
        <f t="shared" si="14"/>
        <v>0</v>
      </c>
      <c r="AQ21" s="8">
        <f t="shared" si="15"/>
        <v>0</v>
      </c>
      <c r="AR21" s="59">
        <v>6872274</v>
      </c>
      <c r="AS21" s="6">
        <f t="shared" si="11"/>
        <v>0</v>
      </c>
      <c r="AU21" s="5" t="s">
        <v>921</v>
      </c>
      <c r="AV21" s="5" t="s">
        <v>1652</v>
      </c>
      <c r="AW21" s="5" t="s">
        <v>225</v>
      </c>
      <c r="AX21" s="5" t="s">
        <v>1554</v>
      </c>
      <c r="AY21" s="5" t="s">
        <v>610</v>
      </c>
      <c r="AZ21" s="5" t="s">
        <v>501</v>
      </c>
      <c r="BA21" s="5" t="s">
        <v>516</v>
      </c>
      <c r="BB21" s="5" t="s">
        <v>980</v>
      </c>
      <c r="BC21" s="5" t="s">
        <v>1745</v>
      </c>
      <c r="BD21" s="5" t="s">
        <v>1745</v>
      </c>
      <c r="BE21" s="5" t="s">
        <v>1745</v>
      </c>
      <c r="BF21" s="5" t="s">
        <v>1745</v>
      </c>
      <c r="BG21" s="5" t="s">
        <v>1745</v>
      </c>
      <c r="BH21" s="5" t="s">
        <v>1745</v>
      </c>
      <c r="BI21" s="5" t="s">
        <v>1745</v>
      </c>
      <c r="BJ21" s="5" t="s">
        <v>1745</v>
      </c>
    </row>
    <row r="22" spans="1:62" ht="17.25" customHeight="1" x14ac:dyDescent="0.3">
      <c r="A22" t="s">
        <v>424</v>
      </c>
      <c r="B22" t="s">
        <v>1763</v>
      </c>
      <c r="C22" t="s">
        <v>19</v>
      </c>
      <c r="D22" t="str">
        <f t="shared" si="1"/>
        <v>Egg Harbor township, Atlantic County</v>
      </c>
      <c r="E22" t="s">
        <v>1744</v>
      </c>
      <c r="F22" t="s">
        <v>58</v>
      </c>
      <c r="G22" s="19">
        <f>COUNTIFS('Raw Data from UFBs'!$A$3:$A$3000,'Summary By Town'!$A22,'Raw Data from UFBs'!$E$3:$E$3000,'Summary By Town'!$G$2)</f>
        <v>4</v>
      </c>
      <c r="H22" s="4">
        <f>SUMIFS('Raw Data from UFBs'!H$3:H$3000,'Raw Data from UFBs'!$A$3:$A$3000,'Summary By Town'!$A22,'Raw Data from UFBs'!$E$3:$E$3000,'Summary By Town'!$G$2)</f>
        <v>249613.45</v>
      </c>
      <c r="I22" s="4">
        <f>SUMIFS('Raw Data from UFBs'!I$3:I$3000,'Raw Data from UFBs'!$A$3:$A$3000,'Summary By Town'!$A22,'Raw Data from UFBs'!$E$3:$E$3000,'Summary By Town'!$G$2)</f>
        <v>25872400</v>
      </c>
      <c r="J22" s="20">
        <f t="shared" si="2"/>
        <v>879829.09073987254</v>
      </c>
      <c r="K22" s="19">
        <f>COUNTIFS('Raw Data from UFBs'!$A$3:$A$3000,'Summary By Town'!$A22,'Raw Data from UFBs'!$E$3:$E$3000,'Summary By Town'!$K$2)</f>
        <v>0</v>
      </c>
      <c r="L22" s="4">
        <f>SUMIFS('Raw Data from UFBs'!H$3:H$3000,'Raw Data from UFBs'!$A$3:$A$3000,'Summary By Town'!$A22,'Raw Data from UFBs'!$E$3:$E$3000,'Summary By Town'!$K$2)</f>
        <v>0</v>
      </c>
      <c r="M22" s="4">
        <f>SUMIFS('Raw Data from UFBs'!I$3:I$3000,'Raw Data from UFBs'!$A$3:$A$3000,'Summary By Town'!$A22,'Raw Data from UFBs'!$E$3:$E$3000,'Summary By Town'!$K$2)</f>
        <v>0</v>
      </c>
      <c r="N22" s="20">
        <f t="shared" si="12"/>
        <v>0</v>
      </c>
      <c r="O22" s="4">
        <f>COUNTIFS('Raw Data from UFBs'!$A$3:$A$3000,'Summary By Town'!$A22,'Raw Data from UFBs'!$E$3:$E$3000,'Summary By Town'!$O$2)</f>
        <v>0</v>
      </c>
      <c r="P22" s="4">
        <f>SUMIFS('Raw Data from UFBs'!H$3:H$3000,'Raw Data from UFBs'!$A$3:$A$3000,'Summary By Town'!$A22,'Raw Data from UFBs'!$E$3:$E$3000,'Summary By Town'!$O$2)</f>
        <v>0</v>
      </c>
      <c r="Q22" s="4">
        <f>SUMIFS('Raw Data from UFBs'!I$3:I$3000,'Raw Data from UFBs'!$A$3:$A$3000,'Summary By Town'!$A22,'Raw Data from UFBs'!$E$3:$E$3000,'Summary By Town'!$O$2)</f>
        <v>0</v>
      </c>
      <c r="R22" s="4">
        <f t="shared" si="3"/>
        <v>0</v>
      </c>
      <c r="S22" s="104">
        <f>COUNTIFS('Raw Data from UFBs'!$A$3:$A$3000,'Summary By Town'!$A22,'Raw Data from UFBs'!$E$3:$E$3000,'Summary By Town'!$S$2)</f>
        <v>0</v>
      </c>
      <c r="T22" s="4">
        <f>SUMIFS('Raw Data from UFBs'!H$3:H$3000,'Raw Data from UFBs'!$A$3:$A$3000,'Summary By Town'!$A22,'Raw Data from UFBs'!$E$3:$E$3000,'Summary By Town'!$S$2)</f>
        <v>0</v>
      </c>
      <c r="U22" s="4">
        <f>SUMIFS('Raw Data from UFBs'!I$3:I$3000,'Raw Data from UFBs'!$A$3:$A$3000,'Summary By Town'!$A22,'Raw Data from UFBs'!$E$3:$E$3000,'Summary By Town'!$S$2)</f>
        <v>0</v>
      </c>
      <c r="V22" s="20">
        <f t="shared" si="4"/>
        <v>0</v>
      </c>
      <c r="W22" s="104">
        <f>COUNTIFS('Raw Data from UFBs'!$A$3:$A$3000,'Summary By Town'!$A22,'Raw Data from UFBs'!$E$3:$E$3000,'Summary By Town'!$W$2)</f>
        <v>0</v>
      </c>
      <c r="X22" s="4">
        <f>SUMIFS('Raw Data from UFBs'!H$3:H$3000,'Raw Data from UFBs'!$A$3:$A$3000,'Summary By Town'!$A22,'Raw Data from UFBs'!$E$3:$E$3000,'Summary By Town'!$W$2)</f>
        <v>0</v>
      </c>
      <c r="Y22" s="4">
        <f>SUMIFS('Raw Data from UFBs'!I$3:I$3000,'Raw Data from UFBs'!$A$3:$A$3000,'Summary By Town'!$A22,'Raw Data from UFBs'!$E$3:$E$3000,'Summary By Town'!$W$2)</f>
        <v>0</v>
      </c>
      <c r="Z22" s="20">
        <f t="shared" si="5"/>
        <v>0</v>
      </c>
      <c r="AA22" s="4">
        <f>COUNTIFS('Raw Data from UFBs'!$A$3:$A$3000,'Summary By Town'!$A22,'Raw Data from UFBs'!$E$3:$E$3000,'Summary By Town'!$AA$2)</f>
        <v>0</v>
      </c>
      <c r="AB22" s="4">
        <f>SUMIFS('Raw Data from UFBs'!H$3:H$3000,'Raw Data from UFBs'!$A$3:$A$3000,'Summary By Town'!$A22,'Raw Data from UFBs'!$E$3:$E$3000,'Summary By Town'!$AA$2)</f>
        <v>0</v>
      </c>
      <c r="AC22" s="4">
        <f>SUMIFS('Raw Data from UFBs'!I$3:I$3000,'Raw Data from UFBs'!$A$3:$A$3000,'Summary By Town'!$A22,'Raw Data from UFBs'!$E$3:$E$3000,'Summary By Town'!$AA$2)</f>
        <v>0</v>
      </c>
      <c r="AD22" s="4">
        <f t="shared" si="6"/>
        <v>0</v>
      </c>
      <c r="AE22" s="19">
        <f>COUNTIFS('Raw Data from UFBs'!$A$3:$A$3000,'Summary By Town'!$A22,'Raw Data from UFBs'!$E$3:$E$3000,'Summary By Town'!$AE$2)</f>
        <v>0</v>
      </c>
      <c r="AF22" s="4">
        <f>SUMIFS('Raw Data from UFBs'!H$3:H$3000,'Raw Data from UFBs'!$A$3:$A$3000,'Summary By Town'!$A22,'Raw Data from UFBs'!$E$3:$E$3000,'Summary By Town'!$AE$2)</f>
        <v>0</v>
      </c>
      <c r="AG22" s="4">
        <f>SUMIFS('Raw Data from UFBs'!I$3:I$3000,'Raw Data from UFBs'!$A$3:$A$3000,'Summary By Town'!$A22,'Raw Data from UFBs'!$E$3:$E$3000,'Summary By Town'!$AE$2)</f>
        <v>0</v>
      </c>
      <c r="AH22" s="20">
        <f t="shared" si="13"/>
        <v>0</v>
      </c>
      <c r="AI22" s="19">
        <f t="shared" si="7"/>
        <v>4</v>
      </c>
      <c r="AJ22" s="4">
        <f t="shared" si="8"/>
        <v>249613.45</v>
      </c>
      <c r="AK22" s="4">
        <f t="shared" si="9"/>
        <v>25872400</v>
      </c>
      <c r="AL22" s="20">
        <f t="shared" si="10"/>
        <v>879829.09073987254</v>
      </c>
      <c r="AM22" s="59">
        <v>5079755290</v>
      </c>
      <c r="AN22" s="60">
        <v>3.4006473722572026</v>
      </c>
      <c r="AO22" s="61">
        <v>0.2026192358521379</v>
      </c>
      <c r="AP22" s="4">
        <f t="shared" si="14"/>
        <v>127693.81154877845</v>
      </c>
      <c r="AQ22" s="8">
        <f t="shared" si="15"/>
        <v>5.0932374736500346E-3</v>
      </c>
      <c r="AR22" s="59">
        <v>52826120</v>
      </c>
      <c r="AS22" s="6">
        <f t="shared" si="11"/>
        <v>2.4172475954845531E-3</v>
      </c>
      <c r="AU22" s="5" t="s">
        <v>17</v>
      </c>
      <c r="AV22" s="5" t="s">
        <v>1225</v>
      </c>
      <c r="AW22" s="5" t="s">
        <v>1114</v>
      </c>
      <c r="AX22" s="5" t="s">
        <v>853</v>
      </c>
      <c r="AY22" s="5" t="s">
        <v>1539</v>
      </c>
      <c r="AZ22" s="5" t="s">
        <v>327</v>
      </c>
      <c r="BA22" s="5" t="s">
        <v>1398</v>
      </c>
      <c r="BB22" s="5" t="s">
        <v>912</v>
      </c>
      <c r="BC22" s="5" t="s">
        <v>1542</v>
      </c>
      <c r="BD22" s="5" t="s">
        <v>817</v>
      </c>
      <c r="BE22" s="5" t="s">
        <v>1096</v>
      </c>
      <c r="BF22" s="5" t="s">
        <v>72</v>
      </c>
      <c r="BG22" s="5" t="s">
        <v>1652</v>
      </c>
      <c r="BH22" s="5" t="s">
        <v>457</v>
      </c>
      <c r="BI22" s="5" t="s">
        <v>540</v>
      </c>
      <c r="BJ22" s="5" t="s">
        <v>610</v>
      </c>
    </row>
    <row r="23" spans="1:62" ht="17.25" customHeight="1" x14ac:dyDescent="0.3">
      <c r="A23" t="s">
        <v>540</v>
      </c>
      <c r="B23" t="s">
        <v>1764</v>
      </c>
      <c r="C23" t="s">
        <v>19</v>
      </c>
      <c r="D23" t="str">
        <f t="shared" si="1"/>
        <v>Galloway township, Atlantic County</v>
      </c>
      <c r="E23" t="s">
        <v>1744</v>
      </c>
      <c r="F23" t="s">
        <v>58</v>
      </c>
      <c r="G23" s="19">
        <f>COUNTIFS('Raw Data from UFBs'!$A$3:$A$3000,'Summary By Town'!$A23,'Raw Data from UFBs'!$E$3:$E$3000,'Summary By Town'!$G$2)</f>
        <v>1</v>
      </c>
      <c r="H23" s="4">
        <f>SUMIFS('Raw Data from UFBs'!H$3:H$3000,'Raw Data from UFBs'!$A$3:$A$3000,'Summary By Town'!$A23,'Raw Data from UFBs'!$E$3:$E$3000,'Summary By Town'!$G$2)</f>
        <v>42766</v>
      </c>
      <c r="I23" s="4">
        <f>SUMIFS('Raw Data from UFBs'!I$3:I$3000,'Raw Data from UFBs'!$A$3:$A$3000,'Summary By Town'!$A23,'Raw Data from UFBs'!$E$3:$E$3000,'Summary By Town'!$G$2)</f>
        <v>17325000</v>
      </c>
      <c r="J23" s="20">
        <f t="shared" si="2"/>
        <v>587202.36227088247</v>
      </c>
      <c r="K23" s="19">
        <f>COUNTIFS('Raw Data from UFBs'!$A$3:$A$3000,'Summary By Town'!$A23,'Raw Data from UFBs'!$E$3:$E$3000,'Summary By Town'!$K$2)</f>
        <v>2</v>
      </c>
      <c r="L23" s="4">
        <f>SUMIFS('Raw Data from UFBs'!H$3:H$3000,'Raw Data from UFBs'!$A$3:$A$3000,'Summary By Town'!$A23,'Raw Data from UFBs'!$E$3:$E$3000,'Summary By Town'!$K$2)</f>
        <v>266596</v>
      </c>
      <c r="M23" s="4">
        <f>SUMIFS('Raw Data from UFBs'!I$3:I$3000,'Raw Data from UFBs'!$A$3:$A$3000,'Summary By Town'!$A23,'Raw Data from UFBs'!$E$3:$E$3000,'Summary By Town'!$K$2)</f>
        <v>10471000</v>
      </c>
      <c r="N23" s="20">
        <f t="shared" si="12"/>
        <v>354897.31228504528</v>
      </c>
      <c r="O23" s="4">
        <f>COUNTIFS('Raw Data from UFBs'!$A$3:$A$3000,'Summary By Town'!$A23,'Raw Data from UFBs'!$E$3:$E$3000,'Summary By Town'!$O$2)</f>
        <v>0</v>
      </c>
      <c r="P23" s="4">
        <f>SUMIFS('Raw Data from UFBs'!H$3:H$3000,'Raw Data from UFBs'!$A$3:$A$3000,'Summary By Town'!$A23,'Raw Data from UFBs'!$E$3:$E$3000,'Summary By Town'!$O$2)</f>
        <v>0</v>
      </c>
      <c r="Q23" s="4">
        <f>SUMIFS('Raw Data from UFBs'!I$3:I$3000,'Raw Data from UFBs'!$A$3:$A$3000,'Summary By Town'!$A23,'Raw Data from UFBs'!$E$3:$E$3000,'Summary By Town'!$O$2)</f>
        <v>0</v>
      </c>
      <c r="R23" s="4">
        <f t="shared" si="3"/>
        <v>0</v>
      </c>
      <c r="S23" s="104">
        <f>COUNTIFS('Raw Data from UFBs'!$A$3:$A$3000,'Summary By Town'!$A23,'Raw Data from UFBs'!$E$3:$E$3000,'Summary By Town'!$S$2)</f>
        <v>0</v>
      </c>
      <c r="T23" s="4">
        <f>SUMIFS('Raw Data from UFBs'!H$3:H$3000,'Raw Data from UFBs'!$A$3:$A$3000,'Summary By Town'!$A23,'Raw Data from UFBs'!$E$3:$E$3000,'Summary By Town'!$S$2)</f>
        <v>0</v>
      </c>
      <c r="U23" s="4">
        <f>SUMIFS('Raw Data from UFBs'!I$3:I$3000,'Raw Data from UFBs'!$A$3:$A$3000,'Summary By Town'!$A23,'Raw Data from UFBs'!$E$3:$E$3000,'Summary By Town'!$S$2)</f>
        <v>0</v>
      </c>
      <c r="V23" s="20">
        <f t="shared" si="4"/>
        <v>0</v>
      </c>
      <c r="W23" s="104">
        <f>COUNTIFS('Raw Data from UFBs'!$A$3:$A$3000,'Summary By Town'!$A23,'Raw Data from UFBs'!$E$3:$E$3000,'Summary By Town'!$W$2)</f>
        <v>0</v>
      </c>
      <c r="X23" s="4">
        <f>SUMIFS('Raw Data from UFBs'!H$3:H$3000,'Raw Data from UFBs'!$A$3:$A$3000,'Summary By Town'!$A23,'Raw Data from UFBs'!$E$3:$E$3000,'Summary By Town'!$W$2)</f>
        <v>0</v>
      </c>
      <c r="Y23" s="4">
        <f>SUMIFS('Raw Data from UFBs'!I$3:I$3000,'Raw Data from UFBs'!$A$3:$A$3000,'Summary By Town'!$A23,'Raw Data from UFBs'!$E$3:$E$3000,'Summary By Town'!$W$2)</f>
        <v>0</v>
      </c>
      <c r="Z23" s="20">
        <f t="shared" si="5"/>
        <v>0</v>
      </c>
      <c r="AA23" s="4">
        <f>COUNTIFS('Raw Data from UFBs'!$A$3:$A$3000,'Summary By Town'!$A23,'Raw Data from UFBs'!$E$3:$E$3000,'Summary By Town'!$AA$2)</f>
        <v>0</v>
      </c>
      <c r="AB23" s="4">
        <f>SUMIFS('Raw Data from UFBs'!H$3:H$3000,'Raw Data from UFBs'!$A$3:$A$3000,'Summary By Town'!$A23,'Raw Data from UFBs'!$E$3:$E$3000,'Summary By Town'!$AA$2)</f>
        <v>0</v>
      </c>
      <c r="AC23" s="4">
        <f>SUMIFS('Raw Data from UFBs'!I$3:I$3000,'Raw Data from UFBs'!$A$3:$A$3000,'Summary By Town'!$A23,'Raw Data from UFBs'!$E$3:$E$3000,'Summary By Town'!$AA$2)</f>
        <v>0</v>
      </c>
      <c r="AD23" s="4">
        <f t="shared" si="6"/>
        <v>0</v>
      </c>
      <c r="AE23" s="19">
        <f>COUNTIFS('Raw Data from UFBs'!$A$3:$A$3000,'Summary By Town'!$A23,'Raw Data from UFBs'!$E$3:$E$3000,'Summary By Town'!$AE$2)</f>
        <v>0</v>
      </c>
      <c r="AF23" s="4">
        <f>SUMIFS('Raw Data from UFBs'!H$3:H$3000,'Raw Data from UFBs'!$A$3:$A$3000,'Summary By Town'!$A23,'Raw Data from UFBs'!$E$3:$E$3000,'Summary By Town'!$AE$2)</f>
        <v>0</v>
      </c>
      <c r="AG23" s="4">
        <f>SUMIFS('Raw Data from UFBs'!I$3:I$3000,'Raw Data from UFBs'!$A$3:$A$3000,'Summary By Town'!$A23,'Raw Data from UFBs'!$E$3:$E$3000,'Summary By Town'!$AE$2)</f>
        <v>0</v>
      </c>
      <c r="AH23" s="20">
        <f t="shared" si="13"/>
        <v>0</v>
      </c>
      <c r="AI23" s="19">
        <f t="shared" si="7"/>
        <v>3</v>
      </c>
      <c r="AJ23" s="4">
        <f t="shared" si="8"/>
        <v>309362</v>
      </c>
      <c r="AK23" s="4">
        <f t="shared" si="9"/>
        <v>27796000</v>
      </c>
      <c r="AL23" s="20">
        <f t="shared" si="10"/>
        <v>942099.67455592775</v>
      </c>
      <c r="AM23" s="59">
        <v>3724461500</v>
      </c>
      <c r="AN23" s="60">
        <v>3.3893354243629576</v>
      </c>
      <c r="AO23" s="61">
        <v>0.19383676746666575</v>
      </c>
      <c r="AP23" s="4">
        <f t="shared" si="14"/>
        <v>122647.82549029619</v>
      </c>
      <c r="AQ23" s="8">
        <f t="shared" si="15"/>
        <v>7.4630923154931257E-3</v>
      </c>
      <c r="AR23" s="59">
        <v>32869236.440000001</v>
      </c>
      <c r="AS23" s="6">
        <f t="shared" si="11"/>
        <v>3.7313865113410643E-3</v>
      </c>
      <c r="AU23" s="5" t="s">
        <v>17</v>
      </c>
      <c r="AV23" s="5" t="s">
        <v>424</v>
      </c>
      <c r="AW23" s="5" t="s">
        <v>421</v>
      </c>
      <c r="AX23" s="5" t="s">
        <v>1036</v>
      </c>
      <c r="AY23" s="5" t="s">
        <v>72</v>
      </c>
      <c r="AZ23" s="5" t="s">
        <v>219</v>
      </c>
      <c r="BA23" s="5" t="s">
        <v>1243</v>
      </c>
      <c r="BB23" s="5" t="s">
        <v>610</v>
      </c>
      <c r="BC23" s="5" t="s">
        <v>844</v>
      </c>
      <c r="BD23" s="5" t="s">
        <v>103</v>
      </c>
      <c r="BE23" s="5" t="s">
        <v>820</v>
      </c>
      <c r="BF23" s="5" t="s">
        <v>1586</v>
      </c>
      <c r="BG23" s="5" t="s">
        <v>1745</v>
      </c>
      <c r="BH23" s="5" t="s">
        <v>1745</v>
      </c>
      <c r="BI23" s="5" t="s">
        <v>1745</v>
      </c>
      <c r="BJ23" s="5" t="s">
        <v>1745</v>
      </c>
    </row>
    <row r="24" spans="1:62" ht="17.25" customHeight="1" x14ac:dyDescent="0.3">
      <c r="A24" t="s">
        <v>610</v>
      </c>
      <c r="B24" t="s">
        <v>1765</v>
      </c>
      <c r="C24" t="s">
        <v>19</v>
      </c>
      <c r="D24" t="str">
        <f t="shared" si="1"/>
        <v>Hamilton township, Atlantic County</v>
      </c>
      <c r="E24" t="s">
        <v>1744</v>
      </c>
      <c r="F24" t="s">
        <v>58</v>
      </c>
      <c r="G24" s="19">
        <f>COUNTIFS('Raw Data from UFBs'!$A$3:$A$3000,'Summary By Town'!$A24,'Raw Data from UFBs'!$E$3:$E$3000,'Summary By Town'!$G$2)</f>
        <v>1</v>
      </c>
      <c r="H24" s="4">
        <f>SUMIFS('Raw Data from UFBs'!H$3:H$3000,'Raw Data from UFBs'!$A$3:$A$3000,'Summary By Town'!$A24,'Raw Data from UFBs'!$E$3:$E$3000,'Summary By Town'!$G$2)</f>
        <v>45895.89</v>
      </c>
      <c r="I24" s="4">
        <f>SUMIFS('Raw Data from UFBs'!I$3:I$3000,'Raw Data from UFBs'!$A$3:$A$3000,'Summary By Town'!$A24,'Raw Data from UFBs'!$E$3:$E$3000,'Summary By Town'!$G$2)</f>
        <v>7696700</v>
      </c>
      <c r="J24" s="20">
        <f t="shared" si="2"/>
        <v>270900.35239888134</v>
      </c>
      <c r="K24" s="19">
        <f>COUNTIFS('Raw Data from UFBs'!$A$3:$A$3000,'Summary By Town'!$A24,'Raw Data from UFBs'!$E$3:$E$3000,'Summary By Town'!$K$2)</f>
        <v>0</v>
      </c>
      <c r="L24" s="4">
        <f>SUMIFS('Raw Data from UFBs'!H$3:H$3000,'Raw Data from UFBs'!$A$3:$A$3000,'Summary By Town'!$A24,'Raw Data from UFBs'!$E$3:$E$3000,'Summary By Town'!$K$2)</f>
        <v>0</v>
      </c>
      <c r="M24" s="4">
        <f>SUMIFS('Raw Data from UFBs'!I$3:I$3000,'Raw Data from UFBs'!$A$3:$A$3000,'Summary By Town'!$A24,'Raw Data from UFBs'!$E$3:$E$3000,'Summary By Town'!$K$2)</f>
        <v>0</v>
      </c>
      <c r="N24" s="20">
        <f t="shared" si="12"/>
        <v>0</v>
      </c>
      <c r="O24" s="4">
        <f>COUNTIFS('Raw Data from UFBs'!$A$3:$A$3000,'Summary By Town'!$A24,'Raw Data from UFBs'!$E$3:$E$3000,'Summary By Town'!$O$2)</f>
        <v>0</v>
      </c>
      <c r="P24" s="4">
        <f>SUMIFS('Raw Data from UFBs'!H$3:H$3000,'Raw Data from UFBs'!$A$3:$A$3000,'Summary By Town'!$A24,'Raw Data from UFBs'!$E$3:$E$3000,'Summary By Town'!$O$2)</f>
        <v>0</v>
      </c>
      <c r="Q24" s="4">
        <f>SUMIFS('Raw Data from UFBs'!I$3:I$3000,'Raw Data from UFBs'!$A$3:$A$3000,'Summary By Town'!$A24,'Raw Data from UFBs'!$E$3:$E$3000,'Summary By Town'!$O$2)</f>
        <v>0</v>
      </c>
      <c r="R24" s="4">
        <f t="shared" si="3"/>
        <v>0</v>
      </c>
      <c r="S24" s="104">
        <f>COUNTIFS('Raw Data from UFBs'!$A$3:$A$3000,'Summary By Town'!$A24,'Raw Data from UFBs'!$E$3:$E$3000,'Summary By Town'!$S$2)</f>
        <v>0</v>
      </c>
      <c r="T24" s="4">
        <f>SUMIFS('Raw Data from UFBs'!H$3:H$3000,'Raw Data from UFBs'!$A$3:$A$3000,'Summary By Town'!$A24,'Raw Data from UFBs'!$E$3:$E$3000,'Summary By Town'!$S$2)</f>
        <v>0</v>
      </c>
      <c r="U24" s="4">
        <f>SUMIFS('Raw Data from UFBs'!I$3:I$3000,'Raw Data from UFBs'!$A$3:$A$3000,'Summary By Town'!$A24,'Raw Data from UFBs'!$E$3:$E$3000,'Summary By Town'!$S$2)</f>
        <v>0</v>
      </c>
      <c r="V24" s="20">
        <f t="shared" si="4"/>
        <v>0</v>
      </c>
      <c r="W24" s="104">
        <f>COUNTIFS('Raw Data from UFBs'!$A$3:$A$3000,'Summary By Town'!$A24,'Raw Data from UFBs'!$E$3:$E$3000,'Summary By Town'!$W$2)</f>
        <v>0</v>
      </c>
      <c r="X24" s="4">
        <f>SUMIFS('Raw Data from UFBs'!H$3:H$3000,'Raw Data from UFBs'!$A$3:$A$3000,'Summary By Town'!$A24,'Raw Data from UFBs'!$E$3:$E$3000,'Summary By Town'!$W$2)</f>
        <v>0</v>
      </c>
      <c r="Y24" s="4">
        <f>SUMIFS('Raw Data from UFBs'!I$3:I$3000,'Raw Data from UFBs'!$A$3:$A$3000,'Summary By Town'!$A24,'Raw Data from UFBs'!$E$3:$E$3000,'Summary By Town'!$W$2)</f>
        <v>0</v>
      </c>
      <c r="Z24" s="20">
        <f t="shared" si="5"/>
        <v>0</v>
      </c>
      <c r="AA24" s="4">
        <f>COUNTIFS('Raw Data from UFBs'!$A$3:$A$3000,'Summary By Town'!$A24,'Raw Data from UFBs'!$E$3:$E$3000,'Summary By Town'!$AA$2)</f>
        <v>0</v>
      </c>
      <c r="AB24" s="4">
        <f>SUMIFS('Raw Data from UFBs'!H$3:H$3000,'Raw Data from UFBs'!$A$3:$A$3000,'Summary By Town'!$A24,'Raw Data from UFBs'!$E$3:$E$3000,'Summary By Town'!$AA$2)</f>
        <v>0</v>
      </c>
      <c r="AC24" s="4">
        <f>SUMIFS('Raw Data from UFBs'!I$3:I$3000,'Raw Data from UFBs'!$A$3:$A$3000,'Summary By Town'!$A24,'Raw Data from UFBs'!$E$3:$E$3000,'Summary By Town'!$AA$2)</f>
        <v>0</v>
      </c>
      <c r="AD24" s="4">
        <f t="shared" si="6"/>
        <v>0</v>
      </c>
      <c r="AE24" s="19">
        <f>COUNTIFS('Raw Data from UFBs'!$A$3:$A$3000,'Summary By Town'!$A24,'Raw Data from UFBs'!$E$3:$E$3000,'Summary By Town'!$AE$2)</f>
        <v>0</v>
      </c>
      <c r="AF24" s="4">
        <f>SUMIFS('Raw Data from UFBs'!H$3:H$3000,'Raw Data from UFBs'!$A$3:$A$3000,'Summary By Town'!$A24,'Raw Data from UFBs'!$E$3:$E$3000,'Summary By Town'!$AE$2)</f>
        <v>0</v>
      </c>
      <c r="AG24" s="4">
        <f>SUMIFS('Raw Data from UFBs'!I$3:I$3000,'Raw Data from UFBs'!$A$3:$A$3000,'Summary By Town'!$A24,'Raw Data from UFBs'!$E$3:$E$3000,'Summary By Town'!$AE$2)</f>
        <v>0</v>
      </c>
      <c r="AH24" s="20">
        <f t="shared" si="13"/>
        <v>0</v>
      </c>
      <c r="AI24" s="19">
        <f t="shared" si="7"/>
        <v>1</v>
      </c>
      <c r="AJ24" s="4">
        <f t="shared" si="8"/>
        <v>45895.89</v>
      </c>
      <c r="AK24" s="4">
        <f t="shared" si="9"/>
        <v>7696700</v>
      </c>
      <c r="AL24" s="20">
        <f t="shared" si="10"/>
        <v>270900.35239888134</v>
      </c>
      <c r="AM24" s="59">
        <v>2426474332</v>
      </c>
      <c r="AN24" s="60">
        <v>3.5196948354344246</v>
      </c>
      <c r="AO24" s="61">
        <v>0.28426291034862133</v>
      </c>
      <c r="AP24" s="4">
        <f t="shared" si="14"/>
        <v>63960.42332293294</v>
      </c>
      <c r="AQ24" s="8">
        <f t="shared" si="15"/>
        <v>3.1719684393512883E-3</v>
      </c>
      <c r="AR24" s="59">
        <v>31066631.75</v>
      </c>
      <c r="AS24" s="6">
        <f t="shared" si="11"/>
        <v>2.0588142234934412E-3</v>
      </c>
      <c r="AU24" s="5" t="s">
        <v>424</v>
      </c>
      <c r="AV24" s="5" t="s">
        <v>616</v>
      </c>
      <c r="AW24" s="5" t="s">
        <v>1036</v>
      </c>
      <c r="AX24" s="5" t="s">
        <v>1652</v>
      </c>
      <c r="AY24" s="5" t="s">
        <v>457</v>
      </c>
      <c r="AZ24" s="5" t="s">
        <v>540</v>
      </c>
      <c r="BA24" s="5" t="s">
        <v>228</v>
      </c>
      <c r="BB24" s="5" t="s">
        <v>501</v>
      </c>
      <c r="BC24" s="5" t="s">
        <v>1745</v>
      </c>
      <c r="BD24" s="5" t="s">
        <v>1745</v>
      </c>
      <c r="BE24" s="5" t="s">
        <v>1745</v>
      </c>
      <c r="BF24" s="5" t="s">
        <v>1745</v>
      </c>
      <c r="BG24" s="5" t="s">
        <v>1745</v>
      </c>
      <c r="BH24" s="5" t="s">
        <v>1745</v>
      </c>
      <c r="BI24" s="5" t="s">
        <v>1745</v>
      </c>
      <c r="BJ24" s="5" t="s">
        <v>1745</v>
      </c>
    </row>
    <row r="25" spans="1:62" ht="17.25" customHeight="1" x14ac:dyDescent="0.3">
      <c r="A25" t="s">
        <v>1036</v>
      </c>
      <c r="B25" t="s">
        <v>1766</v>
      </c>
      <c r="C25" t="s">
        <v>19</v>
      </c>
      <c r="D25" t="str">
        <f t="shared" si="1"/>
        <v>Mullica township, Atlantic County</v>
      </c>
      <c r="E25" t="s">
        <v>1744</v>
      </c>
      <c r="F25" t="s">
        <v>26</v>
      </c>
      <c r="G25" s="19">
        <f>COUNTIFS('Raw Data from UFBs'!$A$3:$A$3000,'Summary By Town'!$A25,'Raw Data from UFBs'!$E$3:$E$3000,'Summary By Town'!$G$2)</f>
        <v>0</v>
      </c>
      <c r="H25" s="4">
        <f>SUMIFS('Raw Data from UFBs'!H$3:H$3000,'Raw Data from UFBs'!$A$3:$A$3000,'Summary By Town'!$A25,'Raw Data from UFBs'!$E$3:$E$3000,'Summary By Town'!$G$2)</f>
        <v>0</v>
      </c>
      <c r="I25" s="4">
        <f>SUMIFS('Raw Data from UFBs'!I$3:I$3000,'Raw Data from UFBs'!$A$3:$A$3000,'Summary By Town'!$A25,'Raw Data from UFBs'!$E$3:$E$3000,'Summary By Town'!$G$2)</f>
        <v>0</v>
      </c>
      <c r="J25" s="20">
        <f t="shared" si="2"/>
        <v>0</v>
      </c>
      <c r="K25" s="19">
        <f>COUNTIFS('Raw Data from UFBs'!$A$3:$A$3000,'Summary By Town'!$A25,'Raw Data from UFBs'!$E$3:$E$3000,'Summary By Town'!$K$2)</f>
        <v>0</v>
      </c>
      <c r="L25" s="4">
        <f>SUMIFS('Raw Data from UFBs'!H$3:H$3000,'Raw Data from UFBs'!$A$3:$A$3000,'Summary By Town'!$A25,'Raw Data from UFBs'!$E$3:$E$3000,'Summary By Town'!$K$2)</f>
        <v>0</v>
      </c>
      <c r="M25" s="4">
        <f>SUMIFS('Raw Data from UFBs'!I$3:I$3000,'Raw Data from UFBs'!$A$3:$A$3000,'Summary By Town'!$A25,'Raw Data from UFBs'!$E$3:$E$3000,'Summary By Town'!$K$2)</f>
        <v>0</v>
      </c>
      <c r="N25" s="20">
        <f t="shared" si="12"/>
        <v>0</v>
      </c>
      <c r="O25" s="4">
        <f>COUNTIFS('Raw Data from UFBs'!$A$3:$A$3000,'Summary By Town'!$A25,'Raw Data from UFBs'!$E$3:$E$3000,'Summary By Town'!$O$2)</f>
        <v>0</v>
      </c>
      <c r="P25" s="4">
        <f>SUMIFS('Raw Data from UFBs'!H$3:H$3000,'Raw Data from UFBs'!$A$3:$A$3000,'Summary By Town'!$A25,'Raw Data from UFBs'!$E$3:$E$3000,'Summary By Town'!$O$2)</f>
        <v>0</v>
      </c>
      <c r="Q25" s="4">
        <f>SUMIFS('Raw Data from UFBs'!I$3:I$3000,'Raw Data from UFBs'!$A$3:$A$3000,'Summary By Town'!$A25,'Raw Data from UFBs'!$E$3:$E$3000,'Summary By Town'!$O$2)</f>
        <v>0</v>
      </c>
      <c r="R25" s="4">
        <f t="shared" si="3"/>
        <v>0</v>
      </c>
      <c r="S25" s="104">
        <f>COUNTIFS('Raw Data from UFBs'!$A$3:$A$3000,'Summary By Town'!$A25,'Raw Data from UFBs'!$E$3:$E$3000,'Summary By Town'!$S$2)</f>
        <v>0</v>
      </c>
      <c r="T25" s="4">
        <f>SUMIFS('Raw Data from UFBs'!H$3:H$3000,'Raw Data from UFBs'!$A$3:$A$3000,'Summary By Town'!$A25,'Raw Data from UFBs'!$E$3:$E$3000,'Summary By Town'!$S$2)</f>
        <v>0</v>
      </c>
      <c r="U25" s="4">
        <f>SUMIFS('Raw Data from UFBs'!I$3:I$3000,'Raw Data from UFBs'!$A$3:$A$3000,'Summary By Town'!$A25,'Raw Data from UFBs'!$E$3:$E$3000,'Summary By Town'!$S$2)</f>
        <v>0</v>
      </c>
      <c r="V25" s="20">
        <f t="shared" si="4"/>
        <v>0</v>
      </c>
      <c r="W25" s="104">
        <f>COUNTIFS('Raw Data from UFBs'!$A$3:$A$3000,'Summary By Town'!$A25,'Raw Data from UFBs'!$E$3:$E$3000,'Summary By Town'!$W$2)</f>
        <v>0</v>
      </c>
      <c r="X25" s="4">
        <f>SUMIFS('Raw Data from UFBs'!H$3:H$3000,'Raw Data from UFBs'!$A$3:$A$3000,'Summary By Town'!$A25,'Raw Data from UFBs'!$E$3:$E$3000,'Summary By Town'!$W$2)</f>
        <v>0</v>
      </c>
      <c r="Y25" s="4">
        <f>SUMIFS('Raw Data from UFBs'!I$3:I$3000,'Raw Data from UFBs'!$A$3:$A$3000,'Summary By Town'!$A25,'Raw Data from UFBs'!$E$3:$E$3000,'Summary By Town'!$W$2)</f>
        <v>0</v>
      </c>
      <c r="Z25" s="20">
        <f t="shared" si="5"/>
        <v>0</v>
      </c>
      <c r="AA25" s="4">
        <f>COUNTIFS('Raw Data from UFBs'!$A$3:$A$3000,'Summary By Town'!$A25,'Raw Data from UFBs'!$E$3:$E$3000,'Summary By Town'!$AA$2)</f>
        <v>0</v>
      </c>
      <c r="AB25" s="4">
        <f>SUMIFS('Raw Data from UFBs'!H$3:H$3000,'Raw Data from UFBs'!$A$3:$A$3000,'Summary By Town'!$A25,'Raw Data from UFBs'!$E$3:$E$3000,'Summary By Town'!$AA$2)</f>
        <v>0</v>
      </c>
      <c r="AC25" s="4">
        <f>SUMIFS('Raw Data from UFBs'!I$3:I$3000,'Raw Data from UFBs'!$A$3:$A$3000,'Summary By Town'!$A25,'Raw Data from UFBs'!$E$3:$E$3000,'Summary By Town'!$AA$2)</f>
        <v>0</v>
      </c>
      <c r="AD25" s="4">
        <f t="shared" si="6"/>
        <v>0</v>
      </c>
      <c r="AE25" s="19">
        <f>COUNTIFS('Raw Data from UFBs'!$A$3:$A$3000,'Summary By Town'!$A25,'Raw Data from UFBs'!$E$3:$E$3000,'Summary By Town'!$AE$2)</f>
        <v>0</v>
      </c>
      <c r="AF25" s="4">
        <f>SUMIFS('Raw Data from UFBs'!H$3:H$3000,'Raw Data from UFBs'!$A$3:$A$3000,'Summary By Town'!$A25,'Raw Data from UFBs'!$E$3:$E$3000,'Summary By Town'!$AE$2)</f>
        <v>0</v>
      </c>
      <c r="AG25" s="4">
        <f>SUMIFS('Raw Data from UFBs'!I$3:I$3000,'Raw Data from UFBs'!$A$3:$A$3000,'Summary By Town'!$A25,'Raw Data from UFBs'!$E$3:$E$3000,'Summary By Town'!$AE$2)</f>
        <v>0</v>
      </c>
      <c r="AH25" s="20">
        <f t="shared" si="13"/>
        <v>0</v>
      </c>
      <c r="AI25" s="19">
        <f t="shared" si="7"/>
        <v>0</v>
      </c>
      <c r="AJ25" s="4">
        <f t="shared" si="8"/>
        <v>0</v>
      </c>
      <c r="AK25" s="4">
        <f t="shared" si="9"/>
        <v>0</v>
      </c>
      <c r="AL25" s="20">
        <f t="shared" si="10"/>
        <v>0</v>
      </c>
      <c r="AM25" s="59">
        <v>499126100</v>
      </c>
      <c r="AN25" s="60">
        <v>3.9656342904985147</v>
      </c>
      <c r="AO25" s="61">
        <v>0.27254645541596811</v>
      </c>
      <c r="AP25" s="4">
        <f t="shared" si="14"/>
        <v>0</v>
      </c>
      <c r="AQ25" s="8">
        <f t="shared" si="15"/>
        <v>0</v>
      </c>
      <c r="AR25" s="59">
        <v>7955383.0499999998</v>
      </c>
      <c r="AS25" s="6">
        <f t="shared" si="11"/>
        <v>0</v>
      </c>
      <c r="AU25" s="5" t="s">
        <v>421</v>
      </c>
      <c r="AV25" s="5" t="s">
        <v>616</v>
      </c>
      <c r="AW25" s="5" t="s">
        <v>540</v>
      </c>
      <c r="AX25" s="5" t="s">
        <v>610</v>
      </c>
      <c r="AY25" s="5" t="s">
        <v>1586</v>
      </c>
      <c r="AZ25" s="5" t="s">
        <v>1745</v>
      </c>
      <c r="BA25" s="5" t="s">
        <v>1745</v>
      </c>
      <c r="BB25" s="5" t="s">
        <v>1745</v>
      </c>
      <c r="BC25" s="5" t="s">
        <v>1745</v>
      </c>
      <c r="BD25" s="5" t="s">
        <v>1745</v>
      </c>
      <c r="BE25" s="5" t="s">
        <v>1745</v>
      </c>
      <c r="BF25" s="5" t="s">
        <v>1745</v>
      </c>
      <c r="BG25" s="5" t="s">
        <v>1745</v>
      </c>
      <c r="BH25" s="5" t="s">
        <v>1745</v>
      </c>
      <c r="BI25" s="5" t="s">
        <v>1745</v>
      </c>
      <c r="BJ25" s="5" t="s">
        <v>1745</v>
      </c>
    </row>
    <row r="26" spans="1:62" ht="17.25" customHeight="1" x14ac:dyDescent="0.3">
      <c r="A26" t="s">
        <v>1652</v>
      </c>
      <c r="B26" t="s">
        <v>1767</v>
      </c>
      <c r="C26" t="s">
        <v>19</v>
      </c>
      <c r="D26" t="str">
        <f t="shared" si="1"/>
        <v>Weymouth township, Atlantic County</v>
      </c>
      <c r="E26" t="s">
        <v>1744</v>
      </c>
      <c r="F26" t="s">
        <v>26</v>
      </c>
      <c r="G26" s="19">
        <f>COUNTIFS('Raw Data from UFBs'!$A$3:$A$3000,'Summary By Town'!$A26,'Raw Data from UFBs'!$E$3:$E$3000,'Summary By Town'!$G$2)</f>
        <v>0</v>
      </c>
      <c r="H26" s="4">
        <f>SUMIFS('Raw Data from UFBs'!H$3:H$3000,'Raw Data from UFBs'!$A$3:$A$3000,'Summary By Town'!$A26,'Raw Data from UFBs'!$E$3:$E$3000,'Summary By Town'!$G$2)</f>
        <v>0</v>
      </c>
      <c r="I26" s="4">
        <f>SUMIFS('Raw Data from UFBs'!I$3:I$3000,'Raw Data from UFBs'!$A$3:$A$3000,'Summary By Town'!$A26,'Raw Data from UFBs'!$E$3:$E$3000,'Summary By Town'!$G$2)</f>
        <v>0</v>
      </c>
      <c r="J26" s="20">
        <f t="shared" si="2"/>
        <v>0</v>
      </c>
      <c r="K26" s="19">
        <f>COUNTIFS('Raw Data from UFBs'!$A$3:$A$3000,'Summary By Town'!$A26,'Raw Data from UFBs'!$E$3:$E$3000,'Summary By Town'!$K$2)</f>
        <v>0</v>
      </c>
      <c r="L26" s="4">
        <f>SUMIFS('Raw Data from UFBs'!H$3:H$3000,'Raw Data from UFBs'!$A$3:$A$3000,'Summary By Town'!$A26,'Raw Data from UFBs'!$E$3:$E$3000,'Summary By Town'!$K$2)</f>
        <v>0</v>
      </c>
      <c r="M26" s="4">
        <f>SUMIFS('Raw Data from UFBs'!I$3:I$3000,'Raw Data from UFBs'!$A$3:$A$3000,'Summary By Town'!$A26,'Raw Data from UFBs'!$E$3:$E$3000,'Summary By Town'!$K$2)</f>
        <v>0</v>
      </c>
      <c r="N26" s="20">
        <f t="shared" si="12"/>
        <v>0</v>
      </c>
      <c r="O26" s="4">
        <f>COUNTIFS('Raw Data from UFBs'!$A$3:$A$3000,'Summary By Town'!$A26,'Raw Data from UFBs'!$E$3:$E$3000,'Summary By Town'!$O$2)</f>
        <v>0</v>
      </c>
      <c r="P26" s="4">
        <f>SUMIFS('Raw Data from UFBs'!H$3:H$3000,'Raw Data from UFBs'!$A$3:$A$3000,'Summary By Town'!$A26,'Raw Data from UFBs'!$E$3:$E$3000,'Summary By Town'!$O$2)</f>
        <v>0</v>
      </c>
      <c r="Q26" s="4">
        <f>SUMIFS('Raw Data from UFBs'!I$3:I$3000,'Raw Data from UFBs'!$A$3:$A$3000,'Summary By Town'!$A26,'Raw Data from UFBs'!$E$3:$E$3000,'Summary By Town'!$O$2)</f>
        <v>0</v>
      </c>
      <c r="R26" s="4">
        <f t="shared" si="3"/>
        <v>0</v>
      </c>
      <c r="S26" s="104">
        <f>COUNTIFS('Raw Data from UFBs'!$A$3:$A$3000,'Summary By Town'!$A26,'Raw Data from UFBs'!$E$3:$E$3000,'Summary By Town'!$S$2)</f>
        <v>0</v>
      </c>
      <c r="T26" s="4">
        <f>SUMIFS('Raw Data from UFBs'!H$3:H$3000,'Raw Data from UFBs'!$A$3:$A$3000,'Summary By Town'!$A26,'Raw Data from UFBs'!$E$3:$E$3000,'Summary By Town'!$S$2)</f>
        <v>0</v>
      </c>
      <c r="U26" s="4">
        <f>SUMIFS('Raw Data from UFBs'!I$3:I$3000,'Raw Data from UFBs'!$A$3:$A$3000,'Summary By Town'!$A26,'Raw Data from UFBs'!$E$3:$E$3000,'Summary By Town'!$S$2)</f>
        <v>0</v>
      </c>
      <c r="V26" s="20">
        <f t="shared" si="4"/>
        <v>0</v>
      </c>
      <c r="W26" s="104">
        <f>COUNTIFS('Raw Data from UFBs'!$A$3:$A$3000,'Summary By Town'!$A26,'Raw Data from UFBs'!$E$3:$E$3000,'Summary By Town'!$W$2)</f>
        <v>0</v>
      </c>
      <c r="X26" s="4">
        <f>SUMIFS('Raw Data from UFBs'!H$3:H$3000,'Raw Data from UFBs'!$A$3:$A$3000,'Summary By Town'!$A26,'Raw Data from UFBs'!$E$3:$E$3000,'Summary By Town'!$W$2)</f>
        <v>0</v>
      </c>
      <c r="Y26" s="4">
        <f>SUMIFS('Raw Data from UFBs'!I$3:I$3000,'Raw Data from UFBs'!$A$3:$A$3000,'Summary By Town'!$A26,'Raw Data from UFBs'!$E$3:$E$3000,'Summary By Town'!$W$2)</f>
        <v>0</v>
      </c>
      <c r="Z26" s="20">
        <f t="shared" si="5"/>
        <v>0</v>
      </c>
      <c r="AA26" s="4">
        <f>COUNTIFS('Raw Data from UFBs'!$A$3:$A$3000,'Summary By Town'!$A26,'Raw Data from UFBs'!$E$3:$E$3000,'Summary By Town'!$AA$2)</f>
        <v>0</v>
      </c>
      <c r="AB26" s="4">
        <f>SUMIFS('Raw Data from UFBs'!H$3:H$3000,'Raw Data from UFBs'!$A$3:$A$3000,'Summary By Town'!$A26,'Raw Data from UFBs'!$E$3:$E$3000,'Summary By Town'!$AA$2)</f>
        <v>0</v>
      </c>
      <c r="AC26" s="4">
        <f>SUMIFS('Raw Data from UFBs'!I$3:I$3000,'Raw Data from UFBs'!$A$3:$A$3000,'Summary By Town'!$A26,'Raw Data from UFBs'!$E$3:$E$3000,'Summary By Town'!$AA$2)</f>
        <v>0</v>
      </c>
      <c r="AD26" s="4">
        <f t="shared" si="6"/>
        <v>0</v>
      </c>
      <c r="AE26" s="19">
        <f>COUNTIFS('Raw Data from UFBs'!$A$3:$A$3000,'Summary By Town'!$A26,'Raw Data from UFBs'!$E$3:$E$3000,'Summary By Town'!$AE$2)</f>
        <v>0</v>
      </c>
      <c r="AF26" s="4">
        <f>SUMIFS('Raw Data from UFBs'!H$3:H$3000,'Raw Data from UFBs'!$A$3:$A$3000,'Summary By Town'!$A26,'Raw Data from UFBs'!$E$3:$E$3000,'Summary By Town'!$AE$2)</f>
        <v>0</v>
      </c>
      <c r="AG26" s="4">
        <f>SUMIFS('Raw Data from UFBs'!I$3:I$3000,'Raw Data from UFBs'!$A$3:$A$3000,'Summary By Town'!$A26,'Raw Data from UFBs'!$E$3:$E$3000,'Summary By Town'!$AE$2)</f>
        <v>0</v>
      </c>
      <c r="AH26" s="20">
        <f t="shared" si="13"/>
        <v>0</v>
      </c>
      <c r="AI26" s="19">
        <f t="shared" si="7"/>
        <v>0</v>
      </c>
      <c r="AJ26" s="4">
        <f t="shared" si="8"/>
        <v>0</v>
      </c>
      <c r="AK26" s="4">
        <f t="shared" si="9"/>
        <v>0</v>
      </c>
      <c r="AL26" s="20">
        <f t="shared" si="10"/>
        <v>0</v>
      </c>
      <c r="AM26" s="59">
        <v>176167100</v>
      </c>
      <c r="AN26" s="60">
        <v>3.1071244339324187</v>
      </c>
      <c r="AO26" s="61">
        <v>0.17675859687953013</v>
      </c>
      <c r="AP26" s="4">
        <f t="shared" si="14"/>
        <v>0</v>
      </c>
      <c r="AQ26" s="8">
        <f t="shared" si="15"/>
        <v>0</v>
      </c>
      <c r="AR26" s="59">
        <v>1839513.33</v>
      </c>
      <c r="AS26" s="6">
        <f t="shared" si="11"/>
        <v>0</v>
      </c>
      <c r="AU26" s="5" t="s">
        <v>424</v>
      </c>
      <c r="AV26" s="5" t="s">
        <v>921</v>
      </c>
      <c r="AW26" s="5" t="s">
        <v>457</v>
      </c>
      <c r="AX26" s="5" t="s">
        <v>610</v>
      </c>
      <c r="AY26" s="5" t="s">
        <v>228</v>
      </c>
      <c r="AZ26" s="5" t="s">
        <v>1745</v>
      </c>
      <c r="BA26" s="5" t="s">
        <v>1745</v>
      </c>
      <c r="BB26" s="5" t="s">
        <v>1745</v>
      </c>
      <c r="BC26" s="5" t="s">
        <v>1745</v>
      </c>
      <c r="BD26" s="5" t="s">
        <v>1745</v>
      </c>
      <c r="BE26" s="5" t="s">
        <v>1745</v>
      </c>
      <c r="BF26" s="5" t="s">
        <v>1745</v>
      </c>
      <c r="BG26" s="5" t="s">
        <v>1745</v>
      </c>
      <c r="BH26" s="5" t="s">
        <v>1745</v>
      </c>
      <c r="BI26" s="5" t="s">
        <v>1745</v>
      </c>
      <c r="BJ26" s="5" t="s">
        <v>1745</v>
      </c>
    </row>
    <row r="27" spans="1:62" ht="17.25" customHeight="1" x14ac:dyDescent="0.3">
      <c r="A27" t="s">
        <v>36</v>
      </c>
      <c r="B27" t="s">
        <v>1768</v>
      </c>
      <c r="C27" t="s">
        <v>38</v>
      </c>
      <c r="D27" t="str">
        <f t="shared" si="1"/>
        <v>Allendale borough, Bergen County</v>
      </c>
      <c r="E27" t="s">
        <v>1769</v>
      </c>
      <c r="F27" t="s">
        <v>7</v>
      </c>
      <c r="G27" s="19">
        <f>COUNTIFS('Raw Data from UFBs'!$A$3:$A$3000,'Summary By Town'!$A27,'Raw Data from UFBs'!$E$3:$E$3000,'Summary By Town'!$G$2)</f>
        <v>5</v>
      </c>
      <c r="H27" s="4">
        <f>SUMIFS('Raw Data from UFBs'!H$3:H$3000,'Raw Data from UFBs'!$A$3:$A$3000,'Summary By Town'!$A27,'Raw Data from UFBs'!$E$3:$E$3000,'Summary By Town'!$G$2)</f>
        <v>52974</v>
      </c>
      <c r="I27" s="4">
        <f>SUMIFS('Raw Data from UFBs'!I$3:I$3000,'Raw Data from UFBs'!$A$3:$A$3000,'Summary By Town'!$A27,'Raw Data from UFBs'!$E$3:$E$3000,'Summary By Town'!$G$2)</f>
        <v>10351600</v>
      </c>
      <c r="J27" s="20">
        <f t="shared" si="2"/>
        <v>210092.24681076413</v>
      </c>
      <c r="K27" s="19">
        <f>COUNTIFS('Raw Data from UFBs'!$A$3:$A$3000,'Summary By Town'!$A27,'Raw Data from UFBs'!$E$3:$E$3000,'Summary By Town'!$K$2)</f>
        <v>1</v>
      </c>
      <c r="L27" s="4">
        <f>SUMIFS('Raw Data from UFBs'!H$3:H$3000,'Raw Data from UFBs'!$A$3:$A$3000,'Summary By Town'!$A27,'Raw Data from UFBs'!$E$3:$E$3000,'Summary By Town'!$K$2)</f>
        <v>144323.6</v>
      </c>
      <c r="M27" s="4">
        <f>SUMIFS('Raw Data from UFBs'!I$3:I$3000,'Raw Data from UFBs'!$A$3:$A$3000,'Summary By Town'!$A27,'Raw Data from UFBs'!$E$3:$E$3000,'Summary By Town'!$K$2)</f>
        <v>3660000</v>
      </c>
      <c r="N27" s="20">
        <f t="shared" si="12"/>
        <v>74282.006967753463</v>
      </c>
      <c r="O27" s="4">
        <f>COUNTIFS('Raw Data from UFBs'!$A$3:$A$3000,'Summary By Town'!$A27,'Raw Data from UFBs'!$E$3:$E$3000,'Summary By Town'!$O$2)</f>
        <v>0</v>
      </c>
      <c r="P27" s="4">
        <f>SUMIFS('Raw Data from UFBs'!H$3:H$3000,'Raw Data from UFBs'!$A$3:$A$3000,'Summary By Town'!$A27,'Raw Data from UFBs'!$E$3:$E$3000,'Summary By Town'!$O$2)</f>
        <v>0</v>
      </c>
      <c r="Q27" s="4">
        <f>SUMIFS('Raw Data from UFBs'!I$3:I$3000,'Raw Data from UFBs'!$A$3:$A$3000,'Summary By Town'!$A27,'Raw Data from UFBs'!$E$3:$E$3000,'Summary By Town'!$O$2)</f>
        <v>0</v>
      </c>
      <c r="R27" s="4">
        <f t="shared" si="3"/>
        <v>0</v>
      </c>
      <c r="S27" s="104">
        <f>COUNTIFS('Raw Data from UFBs'!$A$3:$A$3000,'Summary By Town'!$A27,'Raw Data from UFBs'!$E$3:$E$3000,'Summary By Town'!$S$2)</f>
        <v>0</v>
      </c>
      <c r="T27" s="4">
        <f>SUMIFS('Raw Data from UFBs'!H$3:H$3000,'Raw Data from UFBs'!$A$3:$A$3000,'Summary By Town'!$A27,'Raw Data from UFBs'!$E$3:$E$3000,'Summary By Town'!$S$2)</f>
        <v>0</v>
      </c>
      <c r="U27" s="4">
        <f>SUMIFS('Raw Data from UFBs'!I$3:I$3000,'Raw Data from UFBs'!$A$3:$A$3000,'Summary By Town'!$A27,'Raw Data from UFBs'!$E$3:$E$3000,'Summary By Town'!$S$2)</f>
        <v>0</v>
      </c>
      <c r="V27" s="20">
        <f t="shared" si="4"/>
        <v>0</v>
      </c>
      <c r="W27" s="104">
        <f>COUNTIFS('Raw Data from UFBs'!$A$3:$A$3000,'Summary By Town'!$A27,'Raw Data from UFBs'!$E$3:$E$3000,'Summary By Town'!$W$2)</f>
        <v>0</v>
      </c>
      <c r="X27" s="4">
        <f>SUMIFS('Raw Data from UFBs'!H$3:H$3000,'Raw Data from UFBs'!$A$3:$A$3000,'Summary By Town'!$A27,'Raw Data from UFBs'!$E$3:$E$3000,'Summary By Town'!$W$2)</f>
        <v>0</v>
      </c>
      <c r="Y27" s="4">
        <f>SUMIFS('Raw Data from UFBs'!I$3:I$3000,'Raw Data from UFBs'!$A$3:$A$3000,'Summary By Town'!$A27,'Raw Data from UFBs'!$E$3:$E$3000,'Summary By Town'!$W$2)</f>
        <v>0</v>
      </c>
      <c r="Z27" s="20">
        <f t="shared" si="5"/>
        <v>0</v>
      </c>
      <c r="AA27" s="4">
        <f>COUNTIFS('Raw Data from UFBs'!$A$3:$A$3000,'Summary By Town'!$A27,'Raw Data from UFBs'!$E$3:$E$3000,'Summary By Town'!$AA$2)</f>
        <v>0</v>
      </c>
      <c r="AB27" s="4">
        <f>SUMIFS('Raw Data from UFBs'!H$3:H$3000,'Raw Data from UFBs'!$A$3:$A$3000,'Summary By Town'!$A27,'Raw Data from UFBs'!$E$3:$E$3000,'Summary By Town'!$AA$2)</f>
        <v>0</v>
      </c>
      <c r="AC27" s="4">
        <f>SUMIFS('Raw Data from UFBs'!I$3:I$3000,'Raw Data from UFBs'!$A$3:$A$3000,'Summary By Town'!$A27,'Raw Data from UFBs'!$E$3:$E$3000,'Summary By Town'!$AA$2)</f>
        <v>0</v>
      </c>
      <c r="AD27" s="4">
        <f t="shared" si="6"/>
        <v>0</v>
      </c>
      <c r="AE27" s="19">
        <f>COUNTIFS('Raw Data from UFBs'!$A$3:$A$3000,'Summary By Town'!$A27,'Raw Data from UFBs'!$E$3:$E$3000,'Summary By Town'!$AE$2)</f>
        <v>0</v>
      </c>
      <c r="AF27" s="4">
        <f>SUMIFS('Raw Data from UFBs'!H$3:H$3000,'Raw Data from UFBs'!$A$3:$A$3000,'Summary By Town'!$A27,'Raw Data from UFBs'!$E$3:$E$3000,'Summary By Town'!$AE$2)</f>
        <v>0</v>
      </c>
      <c r="AG27" s="4">
        <f>SUMIFS('Raw Data from UFBs'!I$3:I$3000,'Raw Data from UFBs'!$A$3:$A$3000,'Summary By Town'!$A27,'Raw Data from UFBs'!$E$3:$E$3000,'Summary By Town'!$AE$2)</f>
        <v>0</v>
      </c>
      <c r="AH27" s="20">
        <f t="shared" si="13"/>
        <v>0</v>
      </c>
      <c r="AI27" s="19">
        <f t="shared" si="7"/>
        <v>6</v>
      </c>
      <c r="AJ27" s="4">
        <f t="shared" si="8"/>
        <v>197297.6</v>
      </c>
      <c r="AK27" s="4">
        <f t="shared" si="9"/>
        <v>14011600</v>
      </c>
      <c r="AL27" s="20">
        <f t="shared" si="10"/>
        <v>284374.2537785176</v>
      </c>
      <c r="AM27" s="59">
        <v>2531484000</v>
      </c>
      <c r="AN27" s="60">
        <v>2.0295630319058322</v>
      </c>
      <c r="AO27" s="61">
        <v>0.2553541942542587</v>
      </c>
      <c r="AP27" s="4">
        <f t="shared" si="14"/>
        <v>22235.388763970412</v>
      </c>
      <c r="AQ27" s="8">
        <f t="shared" si="15"/>
        <v>5.534935239566989E-3</v>
      </c>
      <c r="AR27" s="59">
        <v>16650649</v>
      </c>
      <c r="AS27" s="6">
        <f t="shared" si="11"/>
        <v>1.335406731831919E-3</v>
      </c>
      <c r="AU27" s="5" t="s">
        <v>1560</v>
      </c>
      <c r="AV27" s="5" t="s">
        <v>1712</v>
      </c>
      <c r="AW27" s="5" t="s">
        <v>1348</v>
      </c>
      <c r="AX27" s="5" t="s">
        <v>1258</v>
      </c>
      <c r="AY27" s="5" t="s">
        <v>877</v>
      </c>
      <c r="AZ27" s="5" t="s">
        <v>1745</v>
      </c>
      <c r="BA27" s="5" t="s">
        <v>1745</v>
      </c>
      <c r="BB27" s="5" t="s">
        <v>1745</v>
      </c>
      <c r="BC27" s="5" t="s">
        <v>1745</v>
      </c>
      <c r="BD27" s="5" t="s">
        <v>1745</v>
      </c>
      <c r="BE27" s="5" t="s">
        <v>1745</v>
      </c>
      <c r="BF27" s="5" t="s">
        <v>1745</v>
      </c>
      <c r="BG27" s="5" t="s">
        <v>1745</v>
      </c>
      <c r="BH27" s="5" t="s">
        <v>1745</v>
      </c>
      <c r="BI27" s="5" t="s">
        <v>1745</v>
      </c>
      <c r="BJ27" s="5" t="s">
        <v>1745</v>
      </c>
    </row>
    <row r="28" spans="1:62" ht="17.25" customHeight="1" x14ac:dyDescent="0.3">
      <c r="A28" t="s">
        <v>56</v>
      </c>
      <c r="B28" t="s">
        <v>1770</v>
      </c>
      <c r="C28" t="s">
        <v>38</v>
      </c>
      <c r="D28" t="str">
        <f t="shared" si="1"/>
        <v>Alpine borough, Bergen County</v>
      </c>
      <c r="E28" t="s">
        <v>1769</v>
      </c>
      <c r="F28" t="s">
        <v>58</v>
      </c>
      <c r="G28" s="19">
        <f>COUNTIFS('Raw Data from UFBs'!$A$3:$A$3000,'Summary By Town'!$A28,'Raw Data from UFBs'!$E$3:$E$3000,'Summary By Town'!$G$2)</f>
        <v>0</v>
      </c>
      <c r="H28" s="4">
        <f>SUMIFS('Raw Data from UFBs'!H$3:H$3000,'Raw Data from UFBs'!$A$3:$A$3000,'Summary By Town'!$A28,'Raw Data from UFBs'!$E$3:$E$3000,'Summary By Town'!$G$2)</f>
        <v>0</v>
      </c>
      <c r="I28" s="4">
        <f>SUMIFS('Raw Data from UFBs'!I$3:I$3000,'Raw Data from UFBs'!$A$3:$A$3000,'Summary By Town'!$A28,'Raw Data from UFBs'!$E$3:$E$3000,'Summary By Town'!$G$2)</f>
        <v>0</v>
      </c>
      <c r="J28" s="20">
        <f t="shared" si="2"/>
        <v>0</v>
      </c>
      <c r="K28" s="19">
        <f>COUNTIFS('Raw Data from UFBs'!$A$3:$A$3000,'Summary By Town'!$A28,'Raw Data from UFBs'!$E$3:$E$3000,'Summary By Town'!$K$2)</f>
        <v>0</v>
      </c>
      <c r="L28" s="4">
        <f>SUMIFS('Raw Data from UFBs'!H$3:H$3000,'Raw Data from UFBs'!$A$3:$A$3000,'Summary By Town'!$A28,'Raw Data from UFBs'!$E$3:$E$3000,'Summary By Town'!$K$2)</f>
        <v>0</v>
      </c>
      <c r="M28" s="4">
        <f>SUMIFS('Raw Data from UFBs'!I$3:I$3000,'Raw Data from UFBs'!$A$3:$A$3000,'Summary By Town'!$A28,'Raw Data from UFBs'!$E$3:$E$3000,'Summary By Town'!$K$2)</f>
        <v>0</v>
      </c>
      <c r="N28" s="20">
        <f t="shared" si="12"/>
        <v>0</v>
      </c>
      <c r="O28" s="4">
        <f>COUNTIFS('Raw Data from UFBs'!$A$3:$A$3000,'Summary By Town'!$A28,'Raw Data from UFBs'!$E$3:$E$3000,'Summary By Town'!$O$2)</f>
        <v>0</v>
      </c>
      <c r="P28" s="4">
        <f>SUMIFS('Raw Data from UFBs'!H$3:H$3000,'Raw Data from UFBs'!$A$3:$A$3000,'Summary By Town'!$A28,'Raw Data from UFBs'!$E$3:$E$3000,'Summary By Town'!$O$2)</f>
        <v>0</v>
      </c>
      <c r="Q28" s="4">
        <f>SUMIFS('Raw Data from UFBs'!I$3:I$3000,'Raw Data from UFBs'!$A$3:$A$3000,'Summary By Town'!$A28,'Raw Data from UFBs'!$E$3:$E$3000,'Summary By Town'!$O$2)</f>
        <v>0</v>
      </c>
      <c r="R28" s="4">
        <f t="shared" si="3"/>
        <v>0</v>
      </c>
      <c r="S28" s="104">
        <f>COUNTIFS('Raw Data from UFBs'!$A$3:$A$3000,'Summary By Town'!$A28,'Raw Data from UFBs'!$E$3:$E$3000,'Summary By Town'!$S$2)</f>
        <v>0</v>
      </c>
      <c r="T28" s="4">
        <f>SUMIFS('Raw Data from UFBs'!H$3:H$3000,'Raw Data from UFBs'!$A$3:$A$3000,'Summary By Town'!$A28,'Raw Data from UFBs'!$E$3:$E$3000,'Summary By Town'!$S$2)</f>
        <v>0</v>
      </c>
      <c r="U28" s="4">
        <f>SUMIFS('Raw Data from UFBs'!I$3:I$3000,'Raw Data from UFBs'!$A$3:$A$3000,'Summary By Town'!$A28,'Raw Data from UFBs'!$E$3:$E$3000,'Summary By Town'!$S$2)</f>
        <v>0</v>
      </c>
      <c r="V28" s="20">
        <f t="shared" si="4"/>
        <v>0</v>
      </c>
      <c r="W28" s="104">
        <f>COUNTIFS('Raw Data from UFBs'!$A$3:$A$3000,'Summary By Town'!$A28,'Raw Data from UFBs'!$E$3:$E$3000,'Summary By Town'!$W$2)</f>
        <v>0</v>
      </c>
      <c r="X28" s="4">
        <f>SUMIFS('Raw Data from UFBs'!H$3:H$3000,'Raw Data from UFBs'!$A$3:$A$3000,'Summary By Town'!$A28,'Raw Data from UFBs'!$E$3:$E$3000,'Summary By Town'!$W$2)</f>
        <v>0</v>
      </c>
      <c r="Y28" s="4">
        <f>SUMIFS('Raw Data from UFBs'!I$3:I$3000,'Raw Data from UFBs'!$A$3:$A$3000,'Summary By Town'!$A28,'Raw Data from UFBs'!$E$3:$E$3000,'Summary By Town'!$W$2)</f>
        <v>0</v>
      </c>
      <c r="Z28" s="20">
        <f t="shared" si="5"/>
        <v>0</v>
      </c>
      <c r="AA28" s="4">
        <f>COUNTIFS('Raw Data from UFBs'!$A$3:$A$3000,'Summary By Town'!$A28,'Raw Data from UFBs'!$E$3:$E$3000,'Summary By Town'!$AA$2)</f>
        <v>0</v>
      </c>
      <c r="AB28" s="4">
        <f>SUMIFS('Raw Data from UFBs'!H$3:H$3000,'Raw Data from UFBs'!$A$3:$A$3000,'Summary By Town'!$A28,'Raw Data from UFBs'!$E$3:$E$3000,'Summary By Town'!$AA$2)</f>
        <v>0</v>
      </c>
      <c r="AC28" s="4">
        <f>SUMIFS('Raw Data from UFBs'!I$3:I$3000,'Raw Data from UFBs'!$A$3:$A$3000,'Summary By Town'!$A28,'Raw Data from UFBs'!$E$3:$E$3000,'Summary By Town'!$AA$2)</f>
        <v>0</v>
      </c>
      <c r="AD28" s="4">
        <f t="shared" si="6"/>
        <v>0</v>
      </c>
      <c r="AE28" s="19">
        <f>COUNTIFS('Raw Data from UFBs'!$A$3:$A$3000,'Summary By Town'!$A28,'Raw Data from UFBs'!$E$3:$E$3000,'Summary By Town'!$AE$2)</f>
        <v>0</v>
      </c>
      <c r="AF28" s="4">
        <f>SUMIFS('Raw Data from UFBs'!H$3:H$3000,'Raw Data from UFBs'!$A$3:$A$3000,'Summary By Town'!$A28,'Raw Data from UFBs'!$E$3:$E$3000,'Summary By Town'!$AE$2)</f>
        <v>0</v>
      </c>
      <c r="AG28" s="4">
        <f>SUMIFS('Raw Data from UFBs'!I$3:I$3000,'Raw Data from UFBs'!$A$3:$A$3000,'Summary By Town'!$A28,'Raw Data from UFBs'!$E$3:$E$3000,'Summary By Town'!$AE$2)</f>
        <v>0</v>
      </c>
      <c r="AH28" s="20">
        <f t="shared" si="13"/>
        <v>0</v>
      </c>
      <c r="AI28" s="19">
        <f t="shared" si="7"/>
        <v>0</v>
      </c>
      <c r="AJ28" s="4">
        <f t="shared" si="8"/>
        <v>0</v>
      </c>
      <c r="AK28" s="4">
        <f t="shared" si="9"/>
        <v>0</v>
      </c>
      <c r="AL28" s="20">
        <f t="shared" si="10"/>
        <v>0</v>
      </c>
      <c r="AM28" s="59">
        <v>3334060400</v>
      </c>
      <c r="AN28" s="60">
        <v>0.83698148898387248</v>
      </c>
      <c r="AO28" s="61">
        <v>0.25016974869518704</v>
      </c>
      <c r="AP28" s="4">
        <f t="shared" si="14"/>
        <v>0</v>
      </c>
      <c r="AQ28" s="8">
        <f t="shared" si="15"/>
        <v>0</v>
      </c>
      <c r="AR28" s="59">
        <v>7228394</v>
      </c>
      <c r="AS28" s="6">
        <f t="shared" si="11"/>
        <v>0</v>
      </c>
      <c r="AU28" s="5" t="s">
        <v>1492</v>
      </c>
      <c r="AV28" s="5" t="s">
        <v>336</v>
      </c>
      <c r="AW28" s="5" t="s">
        <v>354</v>
      </c>
      <c r="AX28" s="5" t="s">
        <v>315</v>
      </c>
      <c r="AY28" s="5" t="s">
        <v>1315</v>
      </c>
      <c r="AZ28" s="5" t="s">
        <v>1102</v>
      </c>
      <c r="BA28" s="5" t="s">
        <v>1745</v>
      </c>
      <c r="BB28" s="5" t="s">
        <v>1745</v>
      </c>
      <c r="BC28" s="5" t="s">
        <v>1745</v>
      </c>
      <c r="BD28" s="5" t="s">
        <v>1745</v>
      </c>
      <c r="BE28" s="5" t="s">
        <v>1745</v>
      </c>
      <c r="BF28" s="5" t="s">
        <v>1745</v>
      </c>
      <c r="BG28" s="5" t="s">
        <v>1745</v>
      </c>
      <c r="BH28" s="5" t="s">
        <v>1745</v>
      </c>
      <c r="BI28" s="5" t="s">
        <v>1745</v>
      </c>
      <c r="BJ28" s="5" t="s">
        <v>1745</v>
      </c>
    </row>
    <row r="29" spans="1:62" ht="17.25" customHeight="1" x14ac:dyDescent="0.3">
      <c r="A29" t="s">
        <v>137</v>
      </c>
      <c r="B29" t="s">
        <v>1771</v>
      </c>
      <c r="C29" t="s">
        <v>38</v>
      </c>
      <c r="D29" t="str">
        <f t="shared" si="1"/>
        <v>Bergenfield borough, Bergen County</v>
      </c>
      <c r="E29" t="s">
        <v>1769</v>
      </c>
      <c r="F29" t="s">
        <v>7</v>
      </c>
      <c r="G29" s="19">
        <f>COUNTIFS('Raw Data from UFBs'!$A$3:$A$3000,'Summary By Town'!$A29,'Raw Data from UFBs'!$E$3:$E$3000,'Summary By Town'!$G$2)</f>
        <v>1</v>
      </c>
      <c r="H29" s="4">
        <f>SUMIFS('Raw Data from UFBs'!H$3:H$3000,'Raw Data from UFBs'!$A$3:$A$3000,'Summary By Town'!$A29,'Raw Data from UFBs'!$E$3:$E$3000,'Summary By Town'!$G$2)</f>
        <v>105839</v>
      </c>
      <c r="I29" s="4">
        <f>SUMIFS('Raw Data from UFBs'!I$3:I$3000,'Raw Data from UFBs'!$A$3:$A$3000,'Summary By Town'!$A29,'Raw Data from UFBs'!$E$3:$E$3000,'Summary By Town'!$G$2)</f>
        <v>13500000</v>
      </c>
      <c r="J29" s="20">
        <f t="shared" si="2"/>
        <v>504625.69470602751</v>
      </c>
      <c r="K29" s="19">
        <f>COUNTIFS('Raw Data from UFBs'!$A$3:$A$3000,'Summary By Town'!$A29,'Raw Data from UFBs'!$E$3:$E$3000,'Summary By Town'!$K$2)</f>
        <v>0</v>
      </c>
      <c r="L29" s="4">
        <f>SUMIFS('Raw Data from UFBs'!H$3:H$3000,'Raw Data from UFBs'!$A$3:$A$3000,'Summary By Town'!$A29,'Raw Data from UFBs'!$E$3:$E$3000,'Summary By Town'!$K$2)</f>
        <v>0</v>
      </c>
      <c r="M29" s="4">
        <f>SUMIFS('Raw Data from UFBs'!I$3:I$3000,'Raw Data from UFBs'!$A$3:$A$3000,'Summary By Town'!$A29,'Raw Data from UFBs'!$E$3:$E$3000,'Summary By Town'!$K$2)</f>
        <v>0</v>
      </c>
      <c r="N29" s="20">
        <f t="shared" si="12"/>
        <v>0</v>
      </c>
      <c r="O29" s="4">
        <f>COUNTIFS('Raw Data from UFBs'!$A$3:$A$3000,'Summary By Town'!$A29,'Raw Data from UFBs'!$E$3:$E$3000,'Summary By Town'!$O$2)</f>
        <v>0</v>
      </c>
      <c r="P29" s="4">
        <f>SUMIFS('Raw Data from UFBs'!H$3:H$3000,'Raw Data from UFBs'!$A$3:$A$3000,'Summary By Town'!$A29,'Raw Data from UFBs'!$E$3:$E$3000,'Summary By Town'!$O$2)</f>
        <v>0</v>
      </c>
      <c r="Q29" s="4">
        <f>SUMIFS('Raw Data from UFBs'!I$3:I$3000,'Raw Data from UFBs'!$A$3:$A$3000,'Summary By Town'!$A29,'Raw Data from UFBs'!$E$3:$E$3000,'Summary By Town'!$O$2)</f>
        <v>0</v>
      </c>
      <c r="R29" s="4">
        <f t="shared" si="3"/>
        <v>0</v>
      </c>
      <c r="S29" s="104">
        <f>COUNTIFS('Raw Data from UFBs'!$A$3:$A$3000,'Summary By Town'!$A29,'Raw Data from UFBs'!$E$3:$E$3000,'Summary By Town'!$S$2)</f>
        <v>0</v>
      </c>
      <c r="T29" s="4">
        <f>SUMIFS('Raw Data from UFBs'!H$3:H$3000,'Raw Data from UFBs'!$A$3:$A$3000,'Summary By Town'!$A29,'Raw Data from UFBs'!$E$3:$E$3000,'Summary By Town'!$S$2)</f>
        <v>0</v>
      </c>
      <c r="U29" s="4">
        <f>SUMIFS('Raw Data from UFBs'!I$3:I$3000,'Raw Data from UFBs'!$A$3:$A$3000,'Summary By Town'!$A29,'Raw Data from UFBs'!$E$3:$E$3000,'Summary By Town'!$S$2)</f>
        <v>0</v>
      </c>
      <c r="V29" s="20">
        <f t="shared" si="4"/>
        <v>0</v>
      </c>
      <c r="W29" s="104">
        <f>COUNTIFS('Raw Data from UFBs'!$A$3:$A$3000,'Summary By Town'!$A29,'Raw Data from UFBs'!$E$3:$E$3000,'Summary By Town'!$W$2)</f>
        <v>0</v>
      </c>
      <c r="X29" s="4">
        <f>SUMIFS('Raw Data from UFBs'!H$3:H$3000,'Raw Data from UFBs'!$A$3:$A$3000,'Summary By Town'!$A29,'Raw Data from UFBs'!$E$3:$E$3000,'Summary By Town'!$W$2)</f>
        <v>0</v>
      </c>
      <c r="Y29" s="4">
        <f>SUMIFS('Raw Data from UFBs'!I$3:I$3000,'Raw Data from UFBs'!$A$3:$A$3000,'Summary By Town'!$A29,'Raw Data from UFBs'!$E$3:$E$3000,'Summary By Town'!$W$2)</f>
        <v>0</v>
      </c>
      <c r="Z29" s="20">
        <f t="shared" si="5"/>
        <v>0</v>
      </c>
      <c r="AA29" s="4">
        <f>COUNTIFS('Raw Data from UFBs'!$A$3:$A$3000,'Summary By Town'!$A29,'Raw Data from UFBs'!$E$3:$E$3000,'Summary By Town'!$AA$2)</f>
        <v>0</v>
      </c>
      <c r="AB29" s="4">
        <f>SUMIFS('Raw Data from UFBs'!H$3:H$3000,'Raw Data from UFBs'!$A$3:$A$3000,'Summary By Town'!$A29,'Raw Data from UFBs'!$E$3:$E$3000,'Summary By Town'!$AA$2)</f>
        <v>0</v>
      </c>
      <c r="AC29" s="4">
        <f>SUMIFS('Raw Data from UFBs'!I$3:I$3000,'Raw Data from UFBs'!$A$3:$A$3000,'Summary By Town'!$A29,'Raw Data from UFBs'!$E$3:$E$3000,'Summary By Town'!$AA$2)</f>
        <v>0</v>
      </c>
      <c r="AD29" s="4">
        <f t="shared" si="6"/>
        <v>0</v>
      </c>
      <c r="AE29" s="19">
        <f>COUNTIFS('Raw Data from UFBs'!$A$3:$A$3000,'Summary By Town'!$A29,'Raw Data from UFBs'!$E$3:$E$3000,'Summary By Town'!$AE$2)</f>
        <v>0</v>
      </c>
      <c r="AF29" s="4">
        <f>SUMIFS('Raw Data from UFBs'!H$3:H$3000,'Raw Data from UFBs'!$A$3:$A$3000,'Summary By Town'!$A29,'Raw Data from UFBs'!$E$3:$E$3000,'Summary By Town'!$AE$2)</f>
        <v>0</v>
      </c>
      <c r="AG29" s="4">
        <f>SUMIFS('Raw Data from UFBs'!I$3:I$3000,'Raw Data from UFBs'!$A$3:$A$3000,'Summary By Town'!$A29,'Raw Data from UFBs'!$E$3:$E$3000,'Summary By Town'!$AE$2)</f>
        <v>0</v>
      </c>
      <c r="AH29" s="20">
        <f t="shared" si="13"/>
        <v>0</v>
      </c>
      <c r="AI29" s="19">
        <f t="shared" si="7"/>
        <v>1</v>
      </c>
      <c r="AJ29" s="4">
        <f t="shared" si="8"/>
        <v>105839</v>
      </c>
      <c r="AK29" s="4">
        <f t="shared" si="9"/>
        <v>13500000</v>
      </c>
      <c r="AL29" s="20">
        <f t="shared" si="10"/>
        <v>504625.69470602751</v>
      </c>
      <c r="AM29" s="59">
        <v>2967194530</v>
      </c>
      <c r="AN29" s="60">
        <v>3.7379681089335373</v>
      </c>
      <c r="AO29" s="61">
        <v>0.34662004104745281</v>
      </c>
      <c r="AP29" s="4">
        <f t="shared" si="14"/>
        <v>138227.4604881813</v>
      </c>
      <c r="AQ29" s="8">
        <f t="shared" si="15"/>
        <v>4.5497522536886046E-3</v>
      </c>
      <c r="AR29" s="59">
        <v>46093672</v>
      </c>
      <c r="AS29" s="6">
        <f t="shared" si="11"/>
        <v>2.9988381157435517E-3</v>
      </c>
      <c r="AU29" s="5" t="s">
        <v>445</v>
      </c>
      <c r="AV29" s="5" t="s">
        <v>1489</v>
      </c>
      <c r="AW29" s="5" t="s">
        <v>1492</v>
      </c>
      <c r="AX29" s="5" t="s">
        <v>1057</v>
      </c>
      <c r="AY29" s="5" t="s">
        <v>336</v>
      </c>
      <c r="AZ29" s="5" t="s">
        <v>372</v>
      </c>
      <c r="BA29" s="5" t="s">
        <v>1745</v>
      </c>
      <c r="BB29" s="5" t="s">
        <v>1745</v>
      </c>
      <c r="BC29" s="5" t="s">
        <v>1745</v>
      </c>
      <c r="BD29" s="5" t="s">
        <v>1745</v>
      </c>
      <c r="BE29" s="5" t="s">
        <v>1745</v>
      </c>
      <c r="BF29" s="5" t="s">
        <v>1745</v>
      </c>
      <c r="BG29" s="5" t="s">
        <v>1745</v>
      </c>
      <c r="BH29" s="5" t="s">
        <v>1745</v>
      </c>
      <c r="BI29" s="5" t="s">
        <v>1745</v>
      </c>
      <c r="BJ29" s="5" t="s">
        <v>1745</v>
      </c>
    </row>
    <row r="30" spans="1:62" ht="17.25" customHeight="1" x14ac:dyDescent="0.3">
      <c r="A30" t="s">
        <v>178</v>
      </c>
      <c r="B30" t="s">
        <v>1772</v>
      </c>
      <c r="C30" t="s">
        <v>38</v>
      </c>
      <c r="D30" t="str">
        <f t="shared" si="1"/>
        <v>Bogota borough, Bergen County</v>
      </c>
      <c r="E30" t="s">
        <v>1769</v>
      </c>
      <c r="F30" t="s">
        <v>7</v>
      </c>
      <c r="G30" s="19">
        <f>COUNTIFS('Raw Data from UFBs'!$A$3:$A$3000,'Summary By Town'!$A30,'Raw Data from UFBs'!$E$3:$E$3000,'Summary By Town'!$G$2)</f>
        <v>0</v>
      </c>
      <c r="H30" s="4">
        <f>SUMIFS('Raw Data from UFBs'!H$3:H$3000,'Raw Data from UFBs'!$A$3:$A$3000,'Summary By Town'!$A30,'Raw Data from UFBs'!$E$3:$E$3000,'Summary By Town'!$G$2)</f>
        <v>0</v>
      </c>
      <c r="I30" s="4">
        <f>SUMIFS('Raw Data from UFBs'!I$3:I$3000,'Raw Data from UFBs'!$A$3:$A$3000,'Summary By Town'!$A30,'Raw Data from UFBs'!$E$3:$E$3000,'Summary By Town'!$G$2)</f>
        <v>0</v>
      </c>
      <c r="J30" s="20">
        <f t="shared" si="2"/>
        <v>0</v>
      </c>
      <c r="K30" s="19">
        <f>COUNTIFS('Raw Data from UFBs'!$A$3:$A$3000,'Summary By Town'!$A30,'Raw Data from UFBs'!$E$3:$E$3000,'Summary By Town'!$K$2)</f>
        <v>0</v>
      </c>
      <c r="L30" s="4">
        <f>SUMIFS('Raw Data from UFBs'!H$3:H$3000,'Raw Data from UFBs'!$A$3:$A$3000,'Summary By Town'!$A30,'Raw Data from UFBs'!$E$3:$E$3000,'Summary By Town'!$K$2)</f>
        <v>0</v>
      </c>
      <c r="M30" s="4">
        <f>SUMIFS('Raw Data from UFBs'!I$3:I$3000,'Raw Data from UFBs'!$A$3:$A$3000,'Summary By Town'!$A30,'Raw Data from UFBs'!$E$3:$E$3000,'Summary By Town'!$K$2)</f>
        <v>0</v>
      </c>
      <c r="N30" s="20">
        <f t="shared" si="12"/>
        <v>0</v>
      </c>
      <c r="O30" s="4">
        <f>COUNTIFS('Raw Data from UFBs'!$A$3:$A$3000,'Summary By Town'!$A30,'Raw Data from UFBs'!$E$3:$E$3000,'Summary By Town'!$O$2)</f>
        <v>0</v>
      </c>
      <c r="P30" s="4">
        <f>SUMIFS('Raw Data from UFBs'!H$3:H$3000,'Raw Data from UFBs'!$A$3:$A$3000,'Summary By Town'!$A30,'Raw Data from UFBs'!$E$3:$E$3000,'Summary By Town'!$O$2)</f>
        <v>0</v>
      </c>
      <c r="Q30" s="4">
        <f>SUMIFS('Raw Data from UFBs'!I$3:I$3000,'Raw Data from UFBs'!$A$3:$A$3000,'Summary By Town'!$A30,'Raw Data from UFBs'!$E$3:$E$3000,'Summary By Town'!$O$2)</f>
        <v>0</v>
      </c>
      <c r="R30" s="4">
        <f t="shared" si="3"/>
        <v>0</v>
      </c>
      <c r="S30" s="104">
        <f>COUNTIFS('Raw Data from UFBs'!$A$3:$A$3000,'Summary By Town'!$A30,'Raw Data from UFBs'!$E$3:$E$3000,'Summary By Town'!$S$2)</f>
        <v>2</v>
      </c>
      <c r="T30" s="4">
        <f>SUMIFS('Raw Data from UFBs'!H$3:H$3000,'Raw Data from UFBs'!$A$3:$A$3000,'Summary By Town'!$A30,'Raw Data from UFBs'!$E$3:$E$3000,'Summary By Town'!$S$2)</f>
        <v>871954.71</v>
      </c>
      <c r="U30" s="4">
        <f>SUMIFS('Raw Data from UFBs'!I$3:I$3000,'Raw Data from UFBs'!$A$3:$A$3000,'Summary By Town'!$A30,'Raw Data from UFBs'!$E$3:$E$3000,'Summary By Town'!$S$2)</f>
        <v>64580300</v>
      </c>
      <c r="V30" s="20">
        <f t="shared" si="4"/>
        <v>1548626.8588272929</v>
      </c>
      <c r="W30" s="104">
        <f>COUNTIFS('Raw Data from UFBs'!$A$3:$A$3000,'Summary By Town'!$A30,'Raw Data from UFBs'!$E$3:$E$3000,'Summary By Town'!$W$2)</f>
        <v>0</v>
      </c>
      <c r="X30" s="4">
        <f>SUMIFS('Raw Data from UFBs'!H$3:H$3000,'Raw Data from UFBs'!$A$3:$A$3000,'Summary By Town'!$A30,'Raw Data from UFBs'!$E$3:$E$3000,'Summary By Town'!$W$2)</f>
        <v>0</v>
      </c>
      <c r="Y30" s="4">
        <f>SUMIFS('Raw Data from UFBs'!I$3:I$3000,'Raw Data from UFBs'!$A$3:$A$3000,'Summary By Town'!$A30,'Raw Data from UFBs'!$E$3:$E$3000,'Summary By Town'!$W$2)</f>
        <v>0</v>
      </c>
      <c r="Z30" s="20">
        <f t="shared" si="5"/>
        <v>0</v>
      </c>
      <c r="AA30" s="4">
        <f>COUNTIFS('Raw Data from UFBs'!$A$3:$A$3000,'Summary By Town'!$A30,'Raw Data from UFBs'!$E$3:$E$3000,'Summary By Town'!$AA$2)</f>
        <v>0</v>
      </c>
      <c r="AB30" s="4">
        <f>SUMIFS('Raw Data from UFBs'!H$3:H$3000,'Raw Data from UFBs'!$A$3:$A$3000,'Summary By Town'!$A30,'Raw Data from UFBs'!$E$3:$E$3000,'Summary By Town'!$AA$2)</f>
        <v>0</v>
      </c>
      <c r="AC30" s="4">
        <f>SUMIFS('Raw Data from UFBs'!I$3:I$3000,'Raw Data from UFBs'!$A$3:$A$3000,'Summary By Town'!$A30,'Raw Data from UFBs'!$E$3:$E$3000,'Summary By Town'!$AA$2)</f>
        <v>0</v>
      </c>
      <c r="AD30" s="4">
        <f t="shared" si="6"/>
        <v>0</v>
      </c>
      <c r="AE30" s="19">
        <f>COUNTIFS('Raw Data from UFBs'!$A$3:$A$3000,'Summary By Town'!$A30,'Raw Data from UFBs'!$E$3:$E$3000,'Summary By Town'!$AE$2)</f>
        <v>0</v>
      </c>
      <c r="AF30" s="4">
        <f>SUMIFS('Raw Data from UFBs'!H$3:H$3000,'Raw Data from UFBs'!$A$3:$A$3000,'Summary By Town'!$A30,'Raw Data from UFBs'!$E$3:$E$3000,'Summary By Town'!$AE$2)</f>
        <v>0</v>
      </c>
      <c r="AG30" s="4">
        <f>SUMIFS('Raw Data from UFBs'!I$3:I$3000,'Raw Data from UFBs'!$A$3:$A$3000,'Summary By Town'!$A30,'Raw Data from UFBs'!$E$3:$E$3000,'Summary By Town'!$AE$2)</f>
        <v>0</v>
      </c>
      <c r="AH30" s="20">
        <f t="shared" si="13"/>
        <v>0</v>
      </c>
      <c r="AI30" s="19">
        <f t="shared" si="7"/>
        <v>2</v>
      </c>
      <c r="AJ30" s="4">
        <f t="shared" si="8"/>
        <v>871954.71</v>
      </c>
      <c r="AK30" s="4">
        <f t="shared" si="9"/>
        <v>64580300</v>
      </c>
      <c r="AL30" s="20">
        <f t="shared" si="10"/>
        <v>1548626.8588272929</v>
      </c>
      <c r="AM30" s="59">
        <v>1384467600</v>
      </c>
      <c r="AN30" s="60">
        <v>2.3979864739360037</v>
      </c>
      <c r="AO30" s="61">
        <v>0.34905691039912601</v>
      </c>
      <c r="AP30" s="4">
        <f t="shared" si="14"/>
        <v>236197.08962279247</v>
      </c>
      <c r="AQ30" s="8">
        <f t="shared" si="15"/>
        <v>4.6646306493557527E-2</v>
      </c>
      <c r="AR30" s="59">
        <v>14199483</v>
      </c>
      <c r="AS30" s="6">
        <f t="shared" si="11"/>
        <v>1.6634203486337668E-2</v>
      </c>
      <c r="AU30" s="5" t="s">
        <v>1279</v>
      </c>
      <c r="AV30" s="5" t="s">
        <v>586</v>
      </c>
      <c r="AW30" s="5" t="s">
        <v>1489</v>
      </c>
      <c r="AX30" s="5" t="s">
        <v>1745</v>
      </c>
      <c r="AY30" s="5" t="s">
        <v>1745</v>
      </c>
      <c r="AZ30" s="5" t="s">
        <v>1745</v>
      </c>
      <c r="BA30" s="5" t="s">
        <v>1745</v>
      </c>
      <c r="BB30" s="5" t="s">
        <v>1745</v>
      </c>
      <c r="BC30" s="5" t="s">
        <v>1745</v>
      </c>
      <c r="BD30" s="5" t="s">
        <v>1745</v>
      </c>
      <c r="BE30" s="5" t="s">
        <v>1745</v>
      </c>
      <c r="BF30" s="5" t="s">
        <v>1745</v>
      </c>
      <c r="BG30" s="5" t="s">
        <v>1745</v>
      </c>
      <c r="BH30" s="5" t="s">
        <v>1745</v>
      </c>
      <c r="BI30" s="5" t="s">
        <v>1745</v>
      </c>
      <c r="BJ30" s="5" t="s">
        <v>1745</v>
      </c>
    </row>
    <row r="31" spans="1:62" ht="17.25" customHeight="1" x14ac:dyDescent="0.3">
      <c r="A31" t="s">
        <v>255</v>
      </c>
      <c r="B31" t="s">
        <v>1773</v>
      </c>
      <c r="C31" t="s">
        <v>38</v>
      </c>
      <c r="D31" t="str">
        <f t="shared" si="1"/>
        <v>Carlstadt borough, Bergen County</v>
      </c>
      <c r="E31" t="s">
        <v>1769</v>
      </c>
      <c r="F31" t="s">
        <v>70</v>
      </c>
      <c r="G31" s="19">
        <f>COUNTIFS('Raw Data from UFBs'!$A$3:$A$3000,'Summary By Town'!$A31,'Raw Data from UFBs'!$E$3:$E$3000,'Summary By Town'!$G$2)</f>
        <v>0</v>
      </c>
      <c r="H31" s="4">
        <f>SUMIFS('Raw Data from UFBs'!H$3:H$3000,'Raw Data from UFBs'!$A$3:$A$3000,'Summary By Town'!$A31,'Raw Data from UFBs'!$E$3:$E$3000,'Summary By Town'!$G$2)</f>
        <v>0</v>
      </c>
      <c r="I31" s="4">
        <f>SUMIFS('Raw Data from UFBs'!I$3:I$3000,'Raw Data from UFBs'!$A$3:$A$3000,'Summary By Town'!$A31,'Raw Data from UFBs'!$E$3:$E$3000,'Summary By Town'!$G$2)</f>
        <v>0</v>
      </c>
      <c r="J31" s="20">
        <f t="shared" si="2"/>
        <v>0</v>
      </c>
      <c r="K31" s="19">
        <f>COUNTIFS('Raw Data from UFBs'!$A$3:$A$3000,'Summary By Town'!$A31,'Raw Data from UFBs'!$E$3:$E$3000,'Summary By Town'!$K$2)</f>
        <v>0</v>
      </c>
      <c r="L31" s="4">
        <f>SUMIFS('Raw Data from UFBs'!H$3:H$3000,'Raw Data from UFBs'!$A$3:$A$3000,'Summary By Town'!$A31,'Raw Data from UFBs'!$E$3:$E$3000,'Summary By Town'!$K$2)</f>
        <v>0</v>
      </c>
      <c r="M31" s="4">
        <f>SUMIFS('Raw Data from UFBs'!I$3:I$3000,'Raw Data from UFBs'!$A$3:$A$3000,'Summary By Town'!$A31,'Raw Data from UFBs'!$E$3:$E$3000,'Summary By Town'!$K$2)</f>
        <v>0</v>
      </c>
      <c r="N31" s="20">
        <f t="shared" si="12"/>
        <v>0</v>
      </c>
      <c r="O31" s="4">
        <f>COUNTIFS('Raw Data from UFBs'!$A$3:$A$3000,'Summary By Town'!$A31,'Raw Data from UFBs'!$E$3:$E$3000,'Summary By Town'!$O$2)</f>
        <v>0</v>
      </c>
      <c r="P31" s="4">
        <f>SUMIFS('Raw Data from UFBs'!H$3:H$3000,'Raw Data from UFBs'!$A$3:$A$3000,'Summary By Town'!$A31,'Raw Data from UFBs'!$E$3:$E$3000,'Summary By Town'!$O$2)</f>
        <v>0</v>
      </c>
      <c r="Q31" s="4">
        <f>SUMIFS('Raw Data from UFBs'!I$3:I$3000,'Raw Data from UFBs'!$A$3:$A$3000,'Summary By Town'!$A31,'Raw Data from UFBs'!$E$3:$E$3000,'Summary By Town'!$O$2)</f>
        <v>0</v>
      </c>
      <c r="R31" s="4">
        <f t="shared" si="3"/>
        <v>0</v>
      </c>
      <c r="S31" s="104">
        <f>COUNTIFS('Raw Data from UFBs'!$A$3:$A$3000,'Summary By Town'!$A31,'Raw Data from UFBs'!$E$3:$E$3000,'Summary By Town'!$S$2)</f>
        <v>0</v>
      </c>
      <c r="T31" s="4">
        <f>SUMIFS('Raw Data from UFBs'!H$3:H$3000,'Raw Data from UFBs'!$A$3:$A$3000,'Summary By Town'!$A31,'Raw Data from UFBs'!$E$3:$E$3000,'Summary By Town'!$S$2)</f>
        <v>0</v>
      </c>
      <c r="U31" s="4">
        <f>SUMIFS('Raw Data from UFBs'!I$3:I$3000,'Raw Data from UFBs'!$A$3:$A$3000,'Summary By Town'!$A31,'Raw Data from UFBs'!$E$3:$E$3000,'Summary By Town'!$S$2)</f>
        <v>0</v>
      </c>
      <c r="V31" s="20">
        <f t="shared" si="4"/>
        <v>0</v>
      </c>
      <c r="W31" s="104">
        <f>COUNTIFS('Raw Data from UFBs'!$A$3:$A$3000,'Summary By Town'!$A31,'Raw Data from UFBs'!$E$3:$E$3000,'Summary By Town'!$W$2)</f>
        <v>0</v>
      </c>
      <c r="X31" s="4">
        <f>SUMIFS('Raw Data from UFBs'!H$3:H$3000,'Raw Data from UFBs'!$A$3:$A$3000,'Summary By Town'!$A31,'Raw Data from UFBs'!$E$3:$E$3000,'Summary By Town'!$W$2)</f>
        <v>0</v>
      </c>
      <c r="Y31" s="4">
        <f>SUMIFS('Raw Data from UFBs'!I$3:I$3000,'Raw Data from UFBs'!$A$3:$A$3000,'Summary By Town'!$A31,'Raw Data from UFBs'!$E$3:$E$3000,'Summary By Town'!$W$2)</f>
        <v>0</v>
      </c>
      <c r="Z31" s="20">
        <f t="shared" si="5"/>
        <v>0</v>
      </c>
      <c r="AA31" s="4">
        <f>COUNTIFS('Raw Data from UFBs'!$A$3:$A$3000,'Summary By Town'!$A31,'Raw Data from UFBs'!$E$3:$E$3000,'Summary By Town'!$AA$2)</f>
        <v>0</v>
      </c>
      <c r="AB31" s="4">
        <f>SUMIFS('Raw Data from UFBs'!H$3:H$3000,'Raw Data from UFBs'!$A$3:$A$3000,'Summary By Town'!$A31,'Raw Data from UFBs'!$E$3:$E$3000,'Summary By Town'!$AA$2)</f>
        <v>0</v>
      </c>
      <c r="AC31" s="4">
        <f>SUMIFS('Raw Data from UFBs'!I$3:I$3000,'Raw Data from UFBs'!$A$3:$A$3000,'Summary By Town'!$A31,'Raw Data from UFBs'!$E$3:$E$3000,'Summary By Town'!$AA$2)</f>
        <v>0</v>
      </c>
      <c r="AD31" s="4">
        <f t="shared" si="6"/>
        <v>0</v>
      </c>
      <c r="AE31" s="19">
        <f>COUNTIFS('Raw Data from UFBs'!$A$3:$A$3000,'Summary By Town'!$A31,'Raw Data from UFBs'!$E$3:$E$3000,'Summary By Town'!$AE$2)</f>
        <v>0</v>
      </c>
      <c r="AF31" s="4">
        <f>SUMIFS('Raw Data from UFBs'!H$3:H$3000,'Raw Data from UFBs'!$A$3:$A$3000,'Summary By Town'!$A31,'Raw Data from UFBs'!$E$3:$E$3000,'Summary By Town'!$AE$2)</f>
        <v>0</v>
      </c>
      <c r="AG31" s="4">
        <f>SUMIFS('Raw Data from UFBs'!I$3:I$3000,'Raw Data from UFBs'!$A$3:$A$3000,'Summary By Town'!$A31,'Raw Data from UFBs'!$E$3:$E$3000,'Summary By Town'!$AE$2)</f>
        <v>0</v>
      </c>
      <c r="AH31" s="20">
        <f t="shared" si="13"/>
        <v>0</v>
      </c>
      <c r="AI31" s="19">
        <f t="shared" si="7"/>
        <v>0</v>
      </c>
      <c r="AJ31" s="4">
        <f t="shared" si="8"/>
        <v>0</v>
      </c>
      <c r="AK31" s="4">
        <f t="shared" si="9"/>
        <v>0</v>
      </c>
      <c r="AL31" s="20">
        <f t="shared" si="10"/>
        <v>0</v>
      </c>
      <c r="AM31" s="59">
        <v>3700588251</v>
      </c>
      <c r="AN31" s="60">
        <v>1.7041556494394403</v>
      </c>
      <c r="AO31" s="61">
        <v>0.47324471439736848</v>
      </c>
      <c r="AP31" s="4">
        <f t="shared" si="14"/>
        <v>0</v>
      </c>
      <c r="AQ31" s="8">
        <f t="shared" si="15"/>
        <v>0</v>
      </c>
      <c r="AR31" s="59">
        <v>33337782.25</v>
      </c>
      <c r="AS31" s="6">
        <f t="shared" si="11"/>
        <v>0</v>
      </c>
      <c r="AU31" s="5" t="s">
        <v>1377</v>
      </c>
      <c r="AV31" s="5" t="s">
        <v>1075</v>
      </c>
      <c r="AW31" s="5" t="s">
        <v>1276</v>
      </c>
      <c r="AX31" s="5" t="s">
        <v>399</v>
      </c>
      <c r="AY31" s="5" t="s">
        <v>1000</v>
      </c>
      <c r="AZ31" s="5" t="s">
        <v>1566</v>
      </c>
      <c r="BA31" s="5" t="s">
        <v>1700</v>
      </c>
      <c r="BB31" s="5" t="s">
        <v>1413</v>
      </c>
      <c r="BC31" s="5" t="s">
        <v>1745</v>
      </c>
      <c r="BD31" s="5" t="s">
        <v>1745</v>
      </c>
      <c r="BE31" s="5" t="s">
        <v>1745</v>
      </c>
      <c r="BF31" s="5" t="s">
        <v>1745</v>
      </c>
      <c r="BG31" s="5" t="s">
        <v>1745</v>
      </c>
      <c r="BH31" s="5" t="s">
        <v>1745</v>
      </c>
      <c r="BI31" s="5" t="s">
        <v>1745</v>
      </c>
      <c r="BJ31" s="5" t="s">
        <v>1745</v>
      </c>
    </row>
    <row r="32" spans="1:62" ht="17.25" customHeight="1" x14ac:dyDescent="0.3">
      <c r="A32" t="s">
        <v>303</v>
      </c>
      <c r="B32" t="s">
        <v>1774</v>
      </c>
      <c r="C32" t="s">
        <v>38</v>
      </c>
      <c r="D32" t="str">
        <f t="shared" si="1"/>
        <v>Cliffside Park borough, Bergen County</v>
      </c>
      <c r="E32" t="s">
        <v>1769</v>
      </c>
      <c r="F32" t="s">
        <v>70</v>
      </c>
      <c r="G32" s="19">
        <f>COUNTIFS('Raw Data from UFBs'!$A$3:$A$3000,'Summary By Town'!$A32,'Raw Data from UFBs'!$E$3:$E$3000,'Summary By Town'!$G$2)</f>
        <v>0</v>
      </c>
      <c r="H32" s="4">
        <f>SUMIFS('Raw Data from UFBs'!H$3:H$3000,'Raw Data from UFBs'!$A$3:$A$3000,'Summary By Town'!$A32,'Raw Data from UFBs'!$E$3:$E$3000,'Summary By Town'!$G$2)</f>
        <v>0</v>
      </c>
      <c r="I32" s="4">
        <f>SUMIFS('Raw Data from UFBs'!I$3:I$3000,'Raw Data from UFBs'!$A$3:$A$3000,'Summary By Town'!$A32,'Raw Data from UFBs'!$E$3:$E$3000,'Summary By Town'!$G$2)</f>
        <v>0</v>
      </c>
      <c r="J32" s="20">
        <f t="shared" si="2"/>
        <v>0</v>
      </c>
      <c r="K32" s="19">
        <f>COUNTIFS('Raw Data from UFBs'!$A$3:$A$3000,'Summary By Town'!$A32,'Raw Data from UFBs'!$E$3:$E$3000,'Summary By Town'!$K$2)</f>
        <v>0</v>
      </c>
      <c r="L32" s="4">
        <f>SUMIFS('Raw Data from UFBs'!H$3:H$3000,'Raw Data from UFBs'!$A$3:$A$3000,'Summary By Town'!$A32,'Raw Data from UFBs'!$E$3:$E$3000,'Summary By Town'!$K$2)</f>
        <v>0</v>
      </c>
      <c r="M32" s="4">
        <f>SUMIFS('Raw Data from UFBs'!I$3:I$3000,'Raw Data from UFBs'!$A$3:$A$3000,'Summary By Town'!$A32,'Raw Data from UFBs'!$E$3:$E$3000,'Summary By Town'!$K$2)</f>
        <v>0</v>
      </c>
      <c r="N32" s="20">
        <f t="shared" si="12"/>
        <v>0</v>
      </c>
      <c r="O32" s="4">
        <f>COUNTIFS('Raw Data from UFBs'!$A$3:$A$3000,'Summary By Town'!$A32,'Raw Data from UFBs'!$E$3:$E$3000,'Summary By Town'!$O$2)</f>
        <v>0</v>
      </c>
      <c r="P32" s="4">
        <f>SUMIFS('Raw Data from UFBs'!H$3:H$3000,'Raw Data from UFBs'!$A$3:$A$3000,'Summary By Town'!$A32,'Raw Data from UFBs'!$E$3:$E$3000,'Summary By Town'!$O$2)</f>
        <v>0</v>
      </c>
      <c r="Q32" s="4">
        <f>SUMIFS('Raw Data from UFBs'!I$3:I$3000,'Raw Data from UFBs'!$A$3:$A$3000,'Summary By Town'!$A32,'Raw Data from UFBs'!$E$3:$E$3000,'Summary By Town'!$O$2)</f>
        <v>0</v>
      </c>
      <c r="R32" s="4">
        <f t="shared" si="3"/>
        <v>0</v>
      </c>
      <c r="S32" s="104">
        <f>COUNTIFS('Raw Data from UFBs'!$A$3:$A$3000,'Summary By Town'!$A32,'Raw Data from UFBs'!$E$3:$E$3000,'Summary By Town'!$S$2)</f>
        <v>0</v>
      </c>
      <c r="T32" s="4">
        <f>SUMIFS('Raw Data from UFBs'!H$3:H$3000,'Raw Data from UFBs'!$A$3:$A$3000,'Summary By Town'!$A32,'Raw Data from UFBs'!$E$3:$E$3000,'Summary By Town'!$S$2)</f>
        <v>0</v>
      </c>
      <c r="U32" s="4">
        <f>SUMIFS('Raw Data from UFBs'!I$3:I$3000,'Raw Data from UFBs'!$A$3:$A$3000,'Summary By Town'!$A32,'Raw Data from UFBs'!$E$3:$E$3000,'Summary By Town'!$S$2)</f>
        <v>0</v>
      </c>
      <c r="V32" s="20">
        <f t="shared" si="4"/>
        <v>0</v>
      </c>
      <c r="W32" s="104">
        <f>COUNTIFS('Raw Data from UFBs'!$A$3:$A$3000,'Summary By Town'!$A32,'Raw Data from UFBs'!$E$3:$E$3000,'Summary By Town'!$W$2)</f>
        <v>0</v>
      </c>
      <c r="X32" s="4">
        <f>SUMIFS('Raw Data from UFBs'!H$3:H$3000,'Raw Data from UFBs'!$A$3:$A$3000,'Summary By Town'!$A32,'Raw Data from UFBs'!$E$3:$E$3000,'Summary By Town'!$W$2)</f>
        <v>0</v>
      </c>
      <c r="Y32" s="4">
        <f>SUMIFS('Raw Data from UFBs'!I$3:I$3000,'Raw Data from UFBs'!$A$3:$A$3000,'Summary By Town'!$A32,'Raw Data from UFBs'!$E$3:$E$3000,'Summary By Town'!$W$2)</f>
        <v>0</v>
      </c>
      <c r="Z32" s="20">
        <f t="shared" si="5"/>
        <v>0</v>
      </c>
      <c r="AA32" s="4">
        <f>COUNTIFS('Raw Data from UFBs'!$A$3:$A$3000,'Summary By Town'!$A32,'Raw Data from UFBs'!$E$3:$E$3000,'Summary By Town'!$AA$2)</f>
        <v>0</v>
      </c>
      <c r="AB32" s="4">
        <f>SUMIFS('Raw Data from UFBs'!H$3:H$3000,'Raw Data from UFBs'!$A$3:$A$3000,'Summary By Town'!$A32,'Raw Data from UFBs'!$E$3:$E$3000,'Summary By Town'!$AA$2)</f>
        <v>0</v>
      </c>
      <c r="AC32" s="4">
        <f>SUMIFS('Raw Data from UFBs'!I$3:I$3000,'Raw Data from UFBs'!$A$3:$A$3000,'Summary By Town'!$A32,'Raw Data from UFBs'!$E$3:$E$3000,'Summary By Town'!$AA$2)</f>
        <v>0</v>
      </c>
      <c r="AD32" s="4">
        <f t="shared" si="6"/>
        <v>0</v>
      </c>
      <c r="AE32" s="19">
        <f>COUNTIFS('Raw Data from UFBs'!$A$3:$A$3000,'Summary By Town'!$A32,'Raw Data from UFBs'!$E$3:$E$3000,'Summary By Town'!$AE$2)</f>
        <v>1</v>
      </c>
      <c r="AF32" s="4">
        <f>SUMIFS('Raw Data from UFBs'!H$3:H$3000,'Raw Data from UFBs'!$A$3:$A$3000,'Summary By Town'!$A32,'Raw Data from UFBs'!$E$3:$E$3000,'Summary By Town'!$AE$2)</f>
        <v>1190602</v>
      </c>
      <c r="AG32" s="4">
        <f>SUMIFS('Raw Data from UFBs'!I$3:I$3000,'Raw Data from UFBs'!$A$3:$A$3000,'Summary By Town'!$A32,'Raw Data from UFBs'!$E$3:$E$3000,'Summary By Town'!$AE$2)</f>
        <v>84727300</v>
      </c>
      <c r="AH32" s="20">
        <f t="shared" si="13"/>
        <v>2402665.6939733173</v>
      </c>
      <c r="AI32" s="19">
        <f t="shared" si="7"/>
        <v>1</v>
      </c>
      <c r="AJ32" s="4">
        <f t="shared" si="8"/>
        <v>1190602</v>
      </c>
      <c r="AK32" s="4">
        <f t="shared" si="9"/>
        <v>84727300</v>
      </c>
      <c r="AL32" s="20">
        <f t="shared" si="10"/>
        <v>2402665.6939733173</v>
      </c>
      <c r="AM32" s="59">
        <v>3326623559</v>
      </c>
      <c r="AN32" s="60">
        <v>2.8357633182850357</v>
      </c>
      <c r="AO32" s="61">
        <v>0.41812661589559713</v>
      </c>
      <c r="AP32" s="4">
        <f t="shared" si="14"/>
        <v>506796.09061097982</v>
      </c>
      <c r="AQ32" s="8">
        <f t="shared" si="15"/>
        <v>2.5469458295266045E-2</v>
      </c>
      <c r="AR32" s="59">
        <v>51417780</v>
      </c>
      <c r="AS32" s="6">
        <f t="shared" si="11"/>
        <v>9.856436637501265E-3</v>
      </c>
      <c r="AU32" s="5" t="s">
        <v>1075</v>
      </c>
      <c r="AV32" s="5" t="s">
        <v>478</v>
      </c>
      <c r="AW32" s="5" t="s">
        <v>1276</v>
      </c>
      <c r="AX32" s="5" t="s">
        <v>412</v>
      </c>
      <c r="AY32" s="5" t="s">
        <v>504</v>
      </c>
      <c r="AZ32" s="5" t="s">
        <v>1745</v>
      </c>
      <c r="BA32" s="5" t="s">
        <v>1745</v>
      </c>
      <c r="BB32" s="5" t="s">
        <v>1745</v>
      </c>
      <c r="BC32" s="5" t="s">
        <v>1745</v>
      </c>
      <c r="BD32" s="5" t="s">
        <v>1745</v>
      </c>
      <c r="BE32" s="5" t="s">
        <v>1745</v>
      </c>
      <c r="BF32" s="5" t="s">
        <v>1745</v>
      </c>
      <c r="BG32" s="5" t="s">
        <v>1745</v>
      </c>
      <c r="BH32" s="5" t="s">
        <v>1745</v>
      </c>
      <c r="BI32" s="5" t="s">
        <v>1745</v>
      </c>
      <c r="BJ32" s="5" t="s">
        <v>1745</v>
      </c>
    </row>
    <row r="33" spans="1:62" ht="17.25" customHeight="1" x14ac:dyDescent="0.3">
      <c r="A33" t="s">
        <v>315</v>
      </c>
      <c r="B33" t="s">
        <v>1775</v>
      </c>
      <c r="C33" t="s">
        <v>38</v>
      </c>
      <c r="D33" t="str">
        <f t="shared" si="1"/>
        <v>Closter borough, Bergen County</v>
      </c>
      <c r="E33" t="s">
        <v>1769</v>
      </c>
      <c r="F33" t="s">
        <v>7</v>
      </c>
      <c r="G33" s="19">
        <f>COUNTIFS('Raw Data from UFBs'!$A$3:$A$3000,'Summary By Town'!$A33,'Raw Data from UFBs'!$E$3:$E$3000,'Summary By Town'!$G$2)</f>
        <v>0</v>
      </c>
      <c r="H33" s="4">
        <f>SUMIFS('Raw Data from UFBs'!H$3:H$3000,'Raw Data from UFBs'!$A$3:$A$3000,'Summary By Town'!$A33,'Raw Data from UFBs'!$E$3:$E$3000,'Summary By Town'!$G$2)</f>
        <v>0</v>
      </c>
      <c r="I33" s="4">
        <f>SUMIFS('Raw Data from UFBs'!I$3:I$3000,'Raw Data from UFBs'!$A$3:$A$3000,'Summary By Town'!$A33,'Raw Data from UFBs'!$E$3:$E$3000,'Summary By Town'!$G$2)</f>
        <v>0</v>
      </c>
      <c r="J33" s="20">
        <f t="shared" si="2"/>
        <v>0</v>
      </c>
      <c r="K33" s="19">
        <f>COUNTIFS('Raw Data from UFBs'!$A$3:$A$3000,'Summary By Town'!$A33,'Raw Data from UFBs'!$E$3:$E$3000,'Summary By Town'!$K$2)</f>
        <v>0</v>
      </c>
      <c r="L33" s="4">
        <f>SUMIFS('Raw Data from UFBs'!H$3:H$3000,'Raw Data from UFBs'!$A$3:$A$3000,'Summary By Town'!$A33,'Raw Data from UFBs'!$E$3:$E$3000,'Summary By Town'!$K$2)</f>
        <v>0</v>
      </c>
      <c r="M33" s="4">
        <f>SUMIFS('Raw Data from UFBs'!I$3:I$3000,'Raw Data from UFBs'!$A$3:$A$3000,'Summary By Town'!$A33,'Raw Data from UFBs'!$E$3:$E$3000,'Summary By Town'!$K$2)</f>
        <v>0</v>
      </c>
      <c r="N33" s="20">
        <f t="shared" si="12"/>
        <v>0</v>
      </c>
      <c r="O33" s="4">
        <f>COUNTIFS('Raw Data from UFBs'!$A$3:$A$3000,'Summary By Town'!$A33,'Raw Data from UFBs'!$E$3:$E$3000,'Summary By Town'!$O$2)</f>
        <v>0</v>
      </c>
      <c r="P33" s="4">
        <f>SUMIFS('Raw Data from UFBs'!H$3:H$3000,'Raw Data from UFBs'!$A$3:$A$3000,'Summary By Town'!$A33,'Raw Data from UFBs'!$E$3:$E$3000,'Summary By Town'!$O$2)</f>
        <v>0</v>
      </c>
      <c r="Q33" s="4">
        <f>SUMIFS('Raw Data from UFBs'!I$3:I$3000,'Raw Data from UFBs'!$A$3:$A$3000,'Summary By Town'!$A33,'Raw Data from UFBs'!$E$3:$E$3000,'Summary By Town'!$O$2)</f>
        <v>0</v>
      </c>
      <c r="R33" s="4">
        <f t="shared" si="3"/>
        <v>0</v>
      </c>
      <c r="S33" s="104">
        <f>COUNTIFS('Raw Data from UFBs'!$A$3:$A$3000,'Summary By Town'!$A33,'Raw Data from UFBs'!$E$3:$E$3000,'Summary By Town'!$S$2)</f>
        <v>0</v>
      </c>
      <c r="T33" s="4">
        <f>SUMIFS('Raw Data from UFBs'!H$3:H$3000,'Raw Data from UFBs'!$A$3:$A$3000,'Summary By Town'!$A33,'Raw Data from UFBs'!$E$3:$E$3000,'Summary By Town'!$S$2)</f>
        <v>0</v>
      </c>
      <c r="U33" s="4">
        <f>SUMIFS('Raw Data from UFBs'!I$3:I$3000,'Raw Data from UFBs'!$A$3:$A$3000,'Summary By Town'!$A33,'Raw Data from UFBs'!$E$3:$E$3000,'Summary By Town'!$S$2)</f>
        <v>0</v>
      </c>
      <c r="V33" s="20">
        <f t="shared" si="4"/>
        <v>0</v>
      </c>
      <c r="W33" s="104">
        <f>COUNTIFS('Raw Data from UFBs'!$A$3:$A$3000,'Summary By Town'!$A33,'Raw Data from UFBs'!$E$3:$E$3000,'Summary By Town'!$W$2)</f>
        <v>0</v>
      </c>
      <c r="X33" s="4">
        <f>SUMIFS('Raw Data from UFBs'!H$3:H$3000,'Raw Data from UFBs'!$A$3:$A$3000,'Summary By Town'!$A33,'Raw Data from UFBs'!$E$3:$E$3000,'Summary By Town'!$W$2)</f>
        <v>0</v>
      </c>
      <c r="Y33" s="4">
        <f>SUMIFS('Raw Data from UFBs'!I$3:I$3000,'Raw Data from UFBs'!$A$3:$A$3000,'Summary By Town'!$A33,'Raw Data from UFBs'!$E$3:$E$3000,'Summary By Town'!$W$2)</f>
        <v>0</v>
      </c>
      <c r="Z33" s="20">
        <f t="shared" si="5"/>
        <v>0</v>
      </c>
      <c r="AA33" s="4">
        <f>COUNTIFS('Raw Data from UFBs'!$A$3:$A$3000,'Summary By Town'!$A33,'Raw Data from UFBs'!$E$3:$E$3000,'Summary By Town'!$AA$2)</f>
        <v>0</v>
      </c>
      <c r="AB33" s="4">
        <f>SUMIFS('Raw Data from UFBs'!H$3:H$3000,'Raw Data from UFBs'!$A$3:$A$3000,'Summary By Town'!$A33,'Raw Data from UFBs'!$E$3:$E$3000,'Summary By Town'!$AA$2)</f>
        <v>0</v>
      </c>
      <c r="AC33" s="4">
        <f>SUMIFS('Raw Data from UFBs'!I$3:I$3000,'Raw Data from UFBs'!$A$3:$A$3000,'Summary By Town'!$A33,'Raw Data from UFBs'!$E$3:$E$3000,'Summary By Town'!$AA$2)</f>
        <v>0</v>
      </c>
      <c r="AD33" s="4">
        <f t="shared" si="6"/>
        <v>0</v>
      </c>
      <c r="AE33" s="19">
        <f>COUNTIFS('Raw Data from UFBs'!$A$3:$A$3000,'Summary By Town'!$A33,'Raw Data from UFBs'!$E$3:$E$3000,'Summary By Town'!$AE$2)</f>
        <v>3</v>
      </c>
      <c r="AF33" s="4">
        <f>SUMIFS('Raw Data from UFBs'!H$3:H$3000,'Raw Data from UFBs'!$A$3:$A$3000,'Summary By Town'!$A33,'Raw Data from UFBs'!$E$3:$E$3000,'Summary By Town'!$AE$2)</f>
        <v>100022.54000000001</v>
      </c>
      <c r="AG33" s="4">
        <f>SUMIFS('Raw Data from UFBs'!I$3:I$3000,'Raw Data from UFBs'!$A$3:$A$3000,'Summary By Town'!$A33,'Raw Data from UFBs'!$E$3:$E$3000,'Summary By Town'!$AE$2)</f>
        <v>9643400</v>
      </c>
      <c r="AH33" s="20">
        <f t="shared" si="13"/>
        <v>199719.55267827393</v>
      </c>
      <c r="AI33" s="19">
        <f t="shared" si="7"/>
        <v>3</v>
      </c>
      <c r="AJ33" s="4">
        <f t="shared" si="8"/>
        <v>100022.54000000001</v>
      </c>
      <c r="AK33" s="4">
        <f t="shared" si="9"/>
        <v>9643400</v>
      </c>
      <c r="AL33" s="20">
        <f t="shared" si="10"/>
        <v>199719.55267827393</v>
      </c>
      <c r="AM33" s="59">
        <v>3178116100</v>
      </c>
      <c r="AN33" s="60">
        <v>2.0710491390824184</v>
      </c>
      <c r="AO33" s="61">
        <v>0.26397345333924144</v>
      </c>
      <c r="AP33" s="4">
        <f t="shared" si="14"/>
        <v>26317.364724290102</v>
      </c>
      <c r="AQ33" s="8">
        <f t="shared" si="15"/>
        <v>3.0343133153631486E-3</v>
      </c>
      <c r="AR33" s="59">
        <v>20577656</v>
      </c>
      <c r="AS33" s="6">
        <f t="shared" si="11"/>
        <v>1.2789291804805223E-3</v>
      </c>
      <c r="AU33" s="5" t="s">
        <v>354</v>
      </c>
      <c r="AV33" s="5" t="s">
        <v>654</v>
      </c>
      <c r="AW33" s="5" t="s">
        <v>442</v>
      </c>
      <c r="AX33" s="5" t="s">
        <v>56</v>
      </c>
      <c r="AY33" s="5" t="s">
        <v>639</v>
      </c>
      <c r="AZ33" s="5" t="s">
        <v>1102</v>
      </c>
      <c r="BA33" s="5" t="s">
        <v>1745</v>
      </c>
      <c r="BB33" s="5" t="s">
        <v>1745</v>
      </c>
      <c r="BC33" s="5" t="s">
        <v>1745</v>
      </c>
      <c r="BD33" s="5" t="s">
        <v>1745</v>
      </c>
      <c r="BE33" s="5" t="s">
        <v>1745</v>
      </c>
      <c r="BF33" s="5" t="s">
        <v>1745</v>
      </c>
      <c r="BG33" s="5" t="s">
        <v>1745</v>
      </c>
      <c r="BH33" s="5" t="s">
        <v>1745</v>
      </c>
      <c r="BI33" s="5" t="s">
        <v>1745</v>
      </c>
      <c r="BJ33" s="5" t="s">
        <v>1745</v>
      </c>
    </row>
    <row r="34" spans="1:62" ht="17.25" customHeight="1" x14ac:dyDescent="0.3">
      <c r="A34" t="s">
        <v>336</v>
      </c>
      <c r="B34" t="s">
        <v>1776</v>
      </c>
      <c r="C34" t="s">
        <v>38</v>
      </c>
      <c r="D34" t="str">
        <f t="shared" si="1"/>
        <v>Cresskill borough, Bergen County</v>
      </c>
      <c r="E34" t="s">
        <v>1769</v>
      </c>
      <c r="F34" t="s">
        <v>7</v>
      </c>
      <c r="G34" s="19">
        <f>COUNTIFS('Raw Data from UFBs'!$A$3:$A$3000,'Summary By Town'!$A34,'Raw Data from UFBs'!$E$3:$E$3000,'Summary By Town'!$G$2)</f>
        <v>0</v>
      </c>
      <c r="H34" s="4">
        <f>SUMIFS('Raw Data from UFBs'!H$3:H$3000,'Raw Data from UFBs'!$A$3:$A$3000,'Summary By Town'!$A34,'Raw Data from UFBs'!$E$3:$E$3000,'Summary By Town'!$G$2)</f>
        <v>0</v>
      </c>
      <c r="I34" s="4">
        <f>SUMIFS('Raw Data from UFBs'!I$3:I$3000,'Raw Data from UFBs'!$A$3:$A$3000,'Summary By Town'!$A34,'Raw Data from UFBs'!$E$3:$E$3000,'Summary By Town'!$G$2)</f>
        <v>0</v>
      </c>
      <c r="J34" s="20">
        <f t="shared" si="2"/>
        <v>0</v>
      </c>
      <c r="K34" s="19">
        <f>COUNTIFS('Raw Data from UFBs'!$A$3:$A$3000,'Summary By Town'!$A34,'Raw Data from UFBs'!$E$3:$E$3000,'Summary By Town'!$K$2)</f>
        <v>0</v>
      </c>
      <c r="L34" s="4">
        <f>SUMIFS('Raw Data from UFBs'!H$3:H$3000,'Raw Data from UFBs'!$A$3:$A$3000,'Summary By Town'!$A34,'Raw Data from UFBs'!$E$3:$E$3000,'Summary By Town'!$K$2)</f>
        <v>0</v>
      </c>
      <c r="M34" s="4">
        <f>SUMIFS('Raw Data from UFBs'!I$3:I$3000,'Raw Data from UFBs'!$A$3:$A$3000,'Summary By Town'!$A34,'Raw Data from UFBs'!$E$3:$E$3000,'Summary By Town'!$K$2)</f>
        <v>0</v>
      </c>
      <c r="N34" s="20">
        <f t="shared" si="12"/>
        <v>0</v>
      </c>
      <c r="O34" s="4">
        <f>COUNTIFS('Raw Data from UFBs'!$A$3:$A$3000,'Summary By Town'!$A34,'Raw Data from UFBs'!$E$3:$E$3000,'Summary By Town'!$O$2)</f>
        <v>0</v>
      </c>
      <c r="P34" s="4">
        <f>SUMIFS('Raw Data from UFBs'!H$3:H$3000,'Raw Data from UFBs'!$A$3:$A$3000,'Summary By Town'!$A34,'Raw Data from UFBs'!$E$3:$E$3000,'Summary By Town'!$O$2)</f>
        <v>0</v>
      </c>
      <c r="Q34" s="4">
        <f>SUMIFS('Raw Data from UFBs'!I$3:I$3000,'Raw Data from UFBs'!$A$3:$A$3000,'Summary By Town'!$A34,'Raw Data from UFBs'!$E$3:$E$3000,'Summary By Town'!$O$2)</f>
        <v>0</v>
      </c>
      <c r="R34" s="4">
        <f t="shared" si="3"/>
        <v>0</v>
      </c>
      <c r="S34" s="104">
        <f>COUNTIFS('Raw Data from UFBs'!$A$3:$A$3000,'Summary By Town'!$A34,'Raw Data from UFBs'!$E$3:$E$3000,'Summary By Town'!$S$2)</f>
        <v>0</v>
      </c>
      <c r="T34" s="4">
        <f>SUMIFS('Raw Data from UFBs'!H$3:H$3000,'Raw Data from UFBs'!$A$3:$A$3000,'Summary By Town'!$A34,'Raw Data from UFBs'!$E$3:$E$3000,'Summary By Town'!$S$2)</f>
        <v>0</v>
      </c>
      <c r="U34" s="4">
        <f>SUMIFS('Raw Data from UFBs'!I$3:I$3000,'Raw Data from UFBs'!$A$3:$A$3000,'Summary By Town'!$A34,'Raw Data from UFBs'!$E$3:$E$3000,'Summary By Town'!$S$2)</f>
        <v>0</v>
      </c>
      <c r="V34" s="20">
        <f t="shared" si="4"/>
        <v>0</v>
      </c>
      <c r="W34" s="104">
        <f>COUNTIFS('Raw Data from UFBs'!$A$3:$A$3000,'Summary By Town'!$A34,'Raw Data from UFBs'!$E$3:$E$3000,'Summary By Town'!$W$2)</f>
        <v>0</v>
      </c>
      <c r="X34" s="4">
        <f>SUMIFS('Raw Data from UFBs'!H$3:H$3000,'Raw Data from UFBs'!$A$3:$A$3000,'Summary By Town'!$A34,'Raw Data from UFBs'!$E$3:$E$3000,'Summary By Town'!$W$2)</f>
        <v>0</v>
      </c>
      <c r="Y34" s="4">
        <f>SUMIFS('Raw Data from UFBs'!I$3:I$3000,'Raw Data from UFBs'!$A$3:$A$3000,'Summary By Town'!$A34,'Raw Data from UFBs'!$E$3:$E$3000,'Summary By Town'!$W$2)</f>
        <v>0</v>
      </c>
      <c r="Z34" s="20">
        <f t="shared" si="5"/>
        <v>0</v>
      </c>
      <c r="AA34" s="4">
        <f>COUNTIFS('Raw Data from UFBs'!$A$3:$A$3000,'Summary By Town'!$A34,'Raw Data from UFBs'!$E$3:$E$3000,'Summary By Town'!$AA$2)</f>
        <v>1</v>
      </c>
      <c r="AB34" s="4">
        <f>SUMIFS('Raw Data from UFBs'!H$3:H$3000,'Raw Data from UFBs'!$A$3:$A$3000,'Summary By Town'!$A34,'Raw Data from UFBs'!$E$3:$E$3000,'Summary By Town'!$AA$2)</f>
        <v>132582</v>
      </c>
      <c r="AC34" s="4">
        <f>SUMIFS('Raw Data from UFBs'!I$3:I$3000,'Raw Data from UFBs'!$A$3:$A$3000,'Summary By Town'!$A34,'Raw Data from UFBs'!$E$3:$E$3000,'Summary By Town'!$AA$2)</f>
        <v>12375000</v>
      </c>
      <c r="AD34" s="4">
        <f t="shared" si="6"/>
        <v>280712.40690818161</v>
      </c>
      <c r="AE34" s="19">
        <f>COUNTIFS('Raw Data from UFBs'!$A$3:$A$3000,'Summary By Town'!$A34,'Raw Data from UFBs'!$E$3:$E$3000,'Summary By Town'!$AE$2)</f>
        <v>1</v>
      </c>
      <c r="AF34" s="4">
        <f>SUMIFS('Raw Data from UFBs'!H$3:H$3000,'Raw Data from UFBs'!$A$3:$A$3000,'Summary By Town'!$A34,'Raw Data from UFBs'!$E$3:$E$3000,'Summary By Town'!$AE$2)</f>
        <v>46894</v>
      </c>
      <c r="AG34" s="4">
        <f>SUMIFS('Raw Data from UFBs'!I$3:I$3000,'Raw Data from UFBs'!$A$3:$A$3000,'Summary By Town'!$A34,'Raw Data from UFBs'!$E$3:$E$3000,'Summary By Town'!$AE$2)</f>
        <v>21874100</v>
      </c>
      <c r="AH34" s="20">
        <f t="shared" si="13"/>
        <v>496188.38464244484</v>
      </c>
      <c r="AI34" s="19">
        <f t="shared" si="7"/>
        <v>2</v>
      </c>
      <c r="AJ34" s="4">
        <f t="shared" si="8"/>
        <v>179476</v>
      </c>
      <c r="AK34" s="4">
        <f t="shared" si="9"/>
        <v>34249100</v>
      </c>
      <c r="AL34" s="20">
        <f t="shared" si="10"/>
        <v>776900.79155062651</v>
      </c>
      <c r="AM34" s="59">
        <v>2912445100</v>
      </c>
      <c r="AN34" s="60">
        <v>2.26838308612672</v>
      </c>
      <c r="AO34" s="61">
        <v>0.33055247226166068</v>
      </c>
      <c r="AP34" s="4">
        <f t="shared" si="14"/>
        <v>197480.24183746689</v>
      </c>
      <c r="AQ34" s="8">
        <f t="shared" si="15"/>
        <v>1.1759569304842862E-2</v>
      </c>
      <c r="AR34" s="59">
        <v>25318300</v>
      </c>
      <c r="AS34" s="6">
        <f t="shared" si="11"/>
        <v>7.7999013297680685E-3</v>
      </c>
      <c r="AU34" s="5" t="s">
        <v>1492</v>
      </c>
      <c r="AV34" s="5" t="s">
        <v>137</v>
      </c>
      <c r="AW34" s="5" t="s">
        <v>372</v>
      </c>
      <c r="AX34" s="5" t="s">
        <v>354</v>
      </c>
      <c r="AY34" s="5" t="s">
        <v>56</v>
      </c>
      <c r="AZ34" s="5" t="s">
        <v>1745</v>
      </c>
      <c r="BA34" s="5" t="s">
        <v>1745</v>
      </c>
      <c r="BB34" s="5" t="s">
        <v>1745</v>
      </c>
      <c r="BC34" s="5" t="s">
        <v>1745</v>
      </c>
      <c r="BD34" s="5" t="s">
        <v>1745</v>
      </c>
      <c r="BE34" s="5" t="s">
        <v>1745</v>
      </c>
      <c r="BF34" s="5" t="s">
        <v>1745</v>
      </c>
      <c r="BG34" s="5" t="s">
        <v>1745</v>
      </c>
      <c r="BH34" s="5" t="s">
        <v>1745</v>
      </c>
      <c r="BI34" s="5" t="s">
        <v>1745</v>
      </c>
      <c r="BJ34" s="5" t="s">
        <v>1745</v>
      </c>
    </row>
    <row r="35" spans="1:62" ht="17.25" customHeight="1" x14ac:dyDescent="0.3">
      <c r="A35" t="s">
        <v>354</v>
      </c>
      <c r="B35" t="s">
        <v>1777</v>
      </c>
      <c r="C35" t="s">
        <v>38</v>
      </c>
      <c r="D35" t="str">
        <f t="shared" si="1"/>
        <v>Demarest borough, Bergen County</v>
      </c>
      <c r="E35" t="s">
        <v>1769</v>
      </c>
      <c r="F35" t="s">
        <v>7</v>
      </c>
      <c r="G35" s="19">
        <f>COUNTIFS('Raw Data from UFBs'!$A$3:$A$3000,'Summary By Town'!$A35,'Raw Data from UFBs'!$E$3:$E$3000,'Summary By Town'!$G$2)</f>
        <v>0</v>
      </c>
      <c r="H35" s="4">
        <f>SUMIFS('Raw Data from UFBs'!H$3:H$3000,'Raw Data from UFBs'!$A$3:$A$3000,'Summary By Town'!$A35,'Raw Data from UFBs'!$E$3:$E$3000,'Summary By Town'!$G$2)</f>
        <v>0</v>
      </c>
      <c r="I35" s="4">
        <f>SUMIFS('Raw Data from UFBs'!I$3:I$3000,'Raw Data from UFBs'!$A$3:$A$3000,'Summary By Town'!$A35,'Raw Data from UFBs'!$E$3:$E$3000,'Summary By Town'!$G$2)</f>
        <v>0</v>
      </c>
      <c r="J35" s="20">
        <f t="shared" si="2"/>
        <v>0</v>
      </c>
      <c r="K35" s="19">
        <f>COUNTIFS('Raw Data from UFBs'!$A$3:$A$3000,'Summary By Town'!$A35,'Raw Data from UFBs'!$E$3:$E$3000,'Summary By Town'!$K$2)</f>
        <v>0</v>
      </c>
      <c r="L35" s="4">
        <f>SUMIFS('Raw Data from UFBs'!H$3:H$3000,'Raw Data from UFBs'!$A$3:$A$3000,'Summary By Town'!$A35,'Raw Data from UFBs'!$E$3:$E$3000,'Summary By Town'!$K$2)</f>
        <v>0</v>
      </c>
      <c r="M35" s="4">
        <f>SUMIFS('Raw Data from UFBs'!I$3:I$3000,'Raw Data from UFBs'!$A$3:$A$3000,'Summary By Town'!$A35,'Raw Data from UFBs'!$E$3:$E$3000,'Summary By Town'!$K$2)</f>
        <v>0</v>
      </c>
      <c r="N35" s="20">
        <f t="shared" si="12"/>
        <v>0</v>
      </c>
      <c r="O35" s="4">
        <f>COUNTIFS('Raw Data from UFBs'!$A$3:$A$3000,'Summary By Town'!$A35,'Raw Data from UFBs'!$E$3:$E$3000,'Summary By Town'!$O$2)</f>
        <v>0</v>
      </c>
      <c r="P35" s="4">
        <f>SUMIFS('Raw Data from UFBs'!H$3:H$3000,'Raw Data from UFBs'!$A$3:$A$3000,'Summary By Town'!$A35,'Raw Data from UFBs'!$E$3:$E$3000,'Summary By Town'!$O$2)</f>
        <v>0</v>
      </c>
      <c r="Q35" s="4">
        <f>SUMIFS('Raw Data from UFBs'!I$3:I$3000,'Raw Data from UFBs'!$A$3:$A$3000,'Summary By Town'!$A35,'Raw Data from UFBs'!$E$3:$E$3000,'Summary By Town'!$O$2)</f>
        <v>0</v>
      </c>
      <c r="R35" s="4">
        <f t="shared" si="3"/>
        <v>0</v>
      </c>
      <c r="S35" s="104">
        <f>COUNTIFS('Raw Data from UFBs'!$A$3:$A$3000,'Summary By Town'!$A35,'Raw Data from UFBs'!$E$3:$E$3000,'Summary By Town'!$S$2)</f>
        <v>0</v>
      </c>
      <c r="T35" s="4">
        <f>SUMIFS('Raw Data from UFBs'!H$3:H$3000,'Raw Data from UFBs'!$A$3:$A$3000,'Summary By Town'!$A35,'Raw Data from UFBs'!$E$3:$E$3000,'Summary By Town'!$S$2)</f>
        <v>0</v>
      </c>
      <c r="U35" s="4">
        <f>SUMIFS('Raw Data from UFBs'!I$3:I$3000,'Raw Data from UFBs'!$A$3:$A$3000,'Summary By Town'!$A35,'Raw Data from UFBs'!$E$3:$E$3000,'Summary By Town'!$S$2)</f>
        <v>0</v>
      </c>
      <c r="V35" s="20">
        <f t="shared" si="4"/>
        <v>0</v>
      </c>
      <c r="W35" s="104">
        <f>COUNTIFS('Raw Data from UFBs'!$A$3:$A$3000,'Summary By Town'!$A35,'Raw Data from UFBs'!$E$3:$E$3000,'Summary By Town'!$W$2)</f>
        <v>0</v>
      </c>
      <c r="X35" s="4">
        <f>SUMIFS('Raw Data from UFBs'!H$3:H$3000,'Raw Data from UFBs'!$A$3:$A$3000,'Summary By Town'!$A35,'Raw Data from UFBs'!$E$3:$E$3000,'Summary By Town'!$W$2)</f>
        <v>0</v>
      </c>
      <c r="Y35" s="4">
        <f>SUMIFS('Raw Data from UFBs'!I$3:I$3000,'Raw Data from UFBs'!$A$3:$A$3000,'Summary By Town'!$A35,'Raw Data from UFBs'!$E$3:$E$3000,'Summary By Town'!$W$2)</f>
        <v>0</v>
      </c>
      <c r="Z35" s="20">
        <f t="shared" si="5"/>
        <v>0</v>
      </c>
      <c r="AA35" s="4">
        <f>COUNTIFS('Raw Data from UFBs'!$A$3:$A$3000,'Summary By Town'!$A35,'Raw Data from UFBs'!$E$3:$E$3000,'Summary By Town'!$AA$2)</f>
        <v>0</v>
      </c>
      <c r="AB35" s="4">
        <f>SUMIFS('Raw Data from UFBs'!H$3:H$3000,'Raw Data from UFBs'!$A$3:$A$3000,'Summary By Town'!$A35,'Raw Data from UFBs'!$E$3:$E$3000,'Summary By Town'!$AA$2)</f>
        <v>0</v>
      </c>
      <c r="AC35" s="4">
        <f>SUMIFS('Raw Data from UFBs'!I$3:I$3000,'Raw Data from UFBs'!$A$3:$A$3000,'Summary By Town'!$A35,'Raw Data from UFBs'!$E$3:$E$3000,'Summary By Town'!$AA$2)</f>
        <v>0</v>
      </c>
      <c r="AD35" s="4">
        <f t="shared" si="6"/>
        <v>0</v>
      </c>
      <c r="AE35" s="19">
        <f>COUNTIFS('Raw Data from UFBs'!$A$3:$A$3000,'Summary By Town'!$A35,'Raw Data from UFBs'!$E$3:$E$3000,'Summary By Town'!$AE$2)</f>
        <v>0</v>
      </c>
      <c r="AF35" s="4">
        <f>SUMIFS('Raw Data from UFBs'!H$3:H$3000,'Raw Data from UFBs'!$A$3:$A$3000,'Summary By Town'!$A35,'Raw Data from UFBs'!$E$3:$E$3000,'Summary By Town'!$AE$2)</f>
        <v>0</v>
      </c>
      <c r="AG35" s="4">
        <f>SUMIFS('Raw Data from UFBs'!I$3:I$3000,'Raw Data from UFBs'!$A$3:$A$3000,'Summary By Town'!$A35,'Raw Data from UFBs'!$E$3:$E$3000,'Summary By Town'!$AE$2)</f>
        <v>0</v>
      </c>
      <c r="AH35" s="20">
        <f t="shared" si="13"/>
        <v>0</v>
      </c>
      <c r="AI35" s="19">
        <f t="shared" si="7"/>
        <v>0</v>
      </c>
      <c r="AJ35" s="4">
        <f t="shared" si="8"/>
        <v>0</v>
      </c>
      <c r="AK35" s="4">
        <f t="shared" si="9"/>
        <v>0</v>
      </c>
      <c r="AL35" s="20">
        <f t="shared" si="10"/>
        <v>0</v>
      </c>
      <c r="AM35" s="59">
        <v>2724300600</v>
      </c>
      <c r="AN35" s="60">
        <v>1.8047075391009864</v>
      </c>
      <c r="AO35" s="61">
        <v>0.24242262144322155</v>
      </c>
      <c r="AP35" s="4">
        <f t="shared" si="14"/>
        <v>0</v>
      </c>
      <c r="AQ35" s="8">
        <f t="shared" si="15"/>
        <v>0</v>
      </c>
      <c r="AR35" s="59">
        <v>12929750</v>
      </c>
      <c r="AS35" s="6">
        <f t="shared" si="11"/>
        <v>0</v>
      </c>
      <c r="AU35" s="5" t="s">
        <v>336</v>
      </c>
      <c r="AV35" s="5" t="s">
        <v>372</v>
      </c>
      <c r="AW35" s="5" t="s">
        <v>654</v>
      </c>
      <c r="AX35" s="5" t="s">
        <v>315</v>
      </c>
      <c r="AY35" s="5" t="s">
        <v>56</v>
      </c>
      <c r="AZ35" s="5" t="s">
        <v>1745</v>
      </c>
      <c r="BA35" s="5" t="s">
        <v>1745</v>
      </c>
      <c r="BB35" s="5" t="s">
        <v>1745</v>
      </c>
      <c r="BC35" s="5" t="s">
        <v>1745</v>
      </c>
      <c r="BD35" s="5" t="s">
        <v>1745</v>
      </c>
      <c r="BE35" s="5" t="s">
        <v>1745</v>
      </c>
      <c r="BF35" s="5" t="s">
        <v>1745</v>
      </c>
      <c r="BG35" s="5" t="s">
        <v>1745</v>
      </c>
      <c r="BH35" s="5" t="s">
        <v>1745</v>
      </c>
      <c r="BI35" s="5" t="s">
        <v>1745</v>
      </c>
      <c r="BJ35" s="5" t="s">
        <v>1745</v>
      </c>
    </row>
    <row r="36" spans="1:62" ht="17.25" customHeight="1" x14ac:dyDescent="0.3">
      <c r="A36" t="s">
        <v>372</v>
      </c>
      <c r="B36" t="s">
        <v>1778</v>
      </c>
      <c r="C36" t="s">
        <v>38</v>
      </c>
      <c r="D36" t="str">
        <f t="shared" si="1"/>
        <v>Dumont borough, Bergen County</v>
      </c>
      <c r="E36" t="s">
        <v>1769</v>
      </c>
      <c r="F36" t="s">
        <v>7</v>
      </c>
      <c r="G36" s="19">
        <f>COUNTIFS('Raw Data from UFBs'!$A$3:$A$3000,'Summary By Town'!$A36,'Raw Data from UFBs'!$E$3:$E$3000,'Summary By Town'!$G$2)</f>
        <v>0</v>
      </c>
      <c r="H36" s="4">
        <f>SUMIFS('Raw Data from UFBs'!H$3:H$3000,'Raw Data from UFBs'!$A$3:$A$3000,'Summary By Town'!$A36,'Raw Data from UFBs'!$E$3:$E$3000,'Summary By Town'!$G$2)</f>
        <v>0</v>
      </c>
      <c r="I36" s="4">
        <f>SUMIFS('Raw Data from UFBs'!I$3:I$3000,'Raw Data from UFBs'!$A$3:$A$3000,'Summary By Town'!$A36,'Raw Data from UFBs'!$E$3:$E$3000,'Summary By Town'!$G$2)</f>
        <v>0</v>
      </c>
      <c r="J36" s="20">
        <f t="shared" si="2"/>
        <v>0</v>
      </c>
      <c r="K36" s="19">
        <f>COUNTIFS('Raw Data from UFBs'!$A$3:$A$3000,'Summary By Town'!$A36,'Raw Data from UFBs'!$E$3:$E$3000,'Summary By Town'!$K$2)</f>
        <v>0</v>
      </c>
      <c r="L36" s="4">
        <f>SUMIFS('Raw Data from UFBs'!H$3:H$3000,'Raw Data from UFBs'!$A$3:$A$3000,'Summary By Town'!$A36,'Raw Data from UFBs'!$E$3:$E$3000,'Summary By Town'!$K$2)</f>
        <v>0</v>
      </c>
      <c r="M36" s="4">
        <f>SUMIFS('Raw Data from UFBs'!I$3:I$3000,'Raw Data from UFBs'!$A$3:$A$3000,'Summary By Town'!$A36,'Raw Data from UFBs'!$E$3:$E$3000,'Summary By Town'!$K$2)</f>
        <v>0</v>
      </c>
      <c r="N36" s="20">
        <f t="shared" si="12"/>
        <v>0</v>
      </c>
      <c r="O36" s="4">
        <f>COUNTIFS('Raw Data from UFBs'!$A$3:$A$3000,'Summary By Town'!$A36,'Raw Data from UFBs'!$E$3:$E$3000,'Summary By Town'!$O$2)</f>
        <v>0</v>
      </c>
      <c r="P36" s="4">
        <f>SUMIFS('Raw Data from UFBs'!H$3:H$3000,'Raw Data from UFBs'!$A$3:$A$3000,'Summary By Town'!$A36,'Raw Data from UFBs'!$E$3:$E$3000,'Summary By Town'!$O$2)</f>
        <v>0</v>
      </c>
      <c r="Q36" s="4">
        <f>SUMIFS('Raw Data from UFBs'!I$3:I$3000,'Raw Data from UFBs'!$A$3:$A$3000,'Summary By Town'!$A36,'Raw Data from UFBs'!$E$3:$E$3000,'Summary By Town'!$O$2)</f>
        <v>0</v>
      </c>
      <c r="R36" s="4">
        <f t="shared" si="3"/>
        <v>0</v>
      </c>
      <c r="S36" s="104">
        <f>COUNTIFS('Raw Data from UFBs'!$A$3:$A$3000,'Summary By Town'!$A36,'Raw Data from UFBs'!$E$3:$E$3000,'Summary By Town'!$S$2)</f>
        <v>0</v>
      </c>
      <c r="T36" s="4">
        <f>SUMIFS('Raw Data from UFBs'!H$3:H$3000,'Raw Data from UFBs'!$A$3:$A$3000,'Summary By Town'!$A36,'Raw Data from UFBs'!$E$3:$E$3000,'Summary By Town'!$S$2)</f>
        <v>0</v>
      </c>
      <c r="U36" s="4">
        <f>SUMIFS('Raw Data from UFBs'!I$3:I$3000,'Raw Data from UFBs'!$A$3:$A$3000,'Summary By Town'!$A36,'Raw Data from UFBs'!$E$3:$E$3000,'Summary By Town'!$S$2)</f>
        <v>0</v>
      </c>
      <c r="V36" s="20">
        <f t="shared" si="4"/>
        <v>0</v>
      </c>
      <c r="W36" s="104">
        <f>COUNTIFS('Raw Data from UFBs'!$A$3:$A$3000,'Summary By Town'!$A36,'Raw Data from UFBs'!$E$3:$E$3000,'Summary By Town'!$W$2)</f>
        <v>0</v>
      </c>
      <c r="X36" s="4">
        <f>SUMIFS('Raw Data from UFBs'!H$3:H$3000,'Raw Data from UFBs'!$A$3:$A$3000,'Summary By Town'!$A36,'Raw Data from UFBs'!$E$3:$E$3000,'Summary By Town'!$W$2)</f>
        <v>0</v>
      </c>
      <c r="Y36" s="4">
        <f>SUMIFS('Raw Data from UFBs'!I$3:I$3000,'Raw Data from UFBs'!$A$3:$A$3000,'Summary By Town'!$A36,'Raw Data from UFBs'!$E$3:$E$3000,'Summary By Town'!$W$2)</f>
        <v>0</v>
      </c>
      <c r="Z36" s="20">
        <f t="shared" si="5"/>
        <v>0</v>
      </c>
      <c r="AA36" s="4">
        <f>COUNTIFS('Raw Data from UFBs'!$A$3:$A$3000,'Summary By Town'!$A36,'Raw Data from UFBs'!$E$3:$E$3000,'Summary By Town'!$AA$2)</f>
        <v>0</v>
      </c>
      <c r="AB36" s="4">
        <f>SUMIFS('Raw Data from UFBs'!H$3:H$3000,'Raw Data from UFBs'!$A$3:$A$3000,'Summary By Town'!$A36,'Raw Data from UFBs'!$E$3:$E$3000,'Summary By Town'!$AA$2)</f>
        <v>0</v>
      </c>
      <c r="AC36" s="4">
        <f>SUMIFS('Raw Data from UFBs'!I$3:I$3000,'Raw Data from UFBs'!$A$3:$A$3000,'Summary By Town'!$A36,'Raw Data from UFBs'!$E$3:$E$3000,'Summary By Town'!$AA$2)</f>
        <v>0</v>
      </c>
      <c r="AD36" s="4">
        <f t="shared" si="6"/>
        <v>0</v>
      </c>
      <c r="AE36" s="19">
        <f>COUNTIFS('Raw Data from UFBs'!$A$3:$A$3000,'Summary By Town'!$A36,'Raw Data from UFBs'!$E$3:$E$3000,'Summary By Town'!$AE$2)</f>
        <v>0</v>
      </c>
      <c r="AF36" s="4">
        <f>SUMIFS('Raw Data from UFBs'!H$3:H$3000,'Raw Data from UFBs'!$A$3:$A$3000,'Summary By Town'!$A36,'Raw Data from UFBs'!$E$3:$E$3000,'Summary By Town'!$AE$2)</f>
        <v>0</v>
      </c>
      <c r="AG36" s="4">
        <f>SUMIFS('Raw Data from UFBs'!I$3:I$3000,'Raw Data from UFBs'!$A$3:$A$3000,'Summary By Town'!$A36,'Raw Data from UFBs'!$E$3:$E$3000,'Summary By Town'!$AE$2)</f>
        <v>0</v>
      </c>
      <c r="AH36" s="20">
        <f t="shared" si="13"/>
        <v>0</v>
      </c>
      <c r="AI36" s="19">
        <f t="shared" si="7"/>
        <v>0</v>
      </c>
      <c r="AJ36" s="4">
        <f t="shared" si="8"/>
        <v>0</v>
      </c>
      <c r="AK36" s="4">
        <f t="shared" si="9"/>
        <v>0</v>
      </c>
      <c r="AL36" s="20">
        <f t="shared" si="10"/>
        <v>0</v>
      </c>
      <c r="AM36" s="59">
        <v>3276453600</v>
      </c>
      <c r="AN36" s="60">
        <v>2.3396126549488052</v>
      </c>
      <c r="AO36" s="61">
        <v>0.3432687072434043</v>
      </c>
      <c r="AP36" s="4">
        <f t="shared" si="14"/>
        <v>0</v>
      </c>
      <c r="AQ36" s="8">
        <f t="shared" si="15"/>
        <v>0</v>
      </c>
      <c r="AR36" s="59">
        <v>29750321</v>
      </c>
      <c r="AS36" s="6">
        <f t="shared" si="11"/>
        <v>0</v>
      </c>
      <c r="AU36" s="5" t="s">
        <v>137</v>
      </c>
      <c r="AV36" s="5" t="s">
        <v>1057</v>
      </c>
      <c r="AW36" s="5" t="s">
        <v>336</v>
      </c>
      <c r="AX36" s="5" t="s">
        <v>354</v>
      </c>
      <c r="AY36" s="5" t="s">
        <v>1140</v>
      </c>
      <c r="AZ36" s="5" t="s">
        <v>654</v>
      </c>
      <c r="BA36" s="5" t="s">
        <v>1745</v>
      </c>
      <c r="BB36" s="5" t="s">
        <v>1745</v>
      </c>
      <c r="BC36" s="5" t="s">
        <v>1745</v>
      </c>
      <c r="BD36" s="5" t="s">
        <v>1745</v>
      </c>
      <c r="BE36" s="5" t="s">
        <v>1745</v>
      </c>
      <c r="BF36" s="5" t="s">
        <v>1745</v>
      </c>
      <c r="BG36" s="5" t="s">
        <v>1745</v>
      </c>
      <c r="BH36" s="5" t="s">
        <v>1745</v>
      </c>
      <c r="BI36" s="5" t="s">
        <v>1745</v>
      </c>
      <c r="BJ36" s="5" t="s">
        <v>1745</v>
      </c>
    </row>
    <row r="37" spans="1:62" ht="17.25" customHeight="1" x14ac:dyDescent="0.3">
      <c r="A37" t="s">
        <v>399</v>
      </c>
      <c r="B37" t="s">
        <v>1779</v>
      </c>
      <c r="C37" t="s">
        <v>38</v>
      </c>
      <c r="D37" t="str">
        <f t="shared" si="1"/>
        <v>East Rutherford borough, Bergen County</v>
      </c>
      <c r="E37" t="s">
        <v>1769</v>
      </c>
      <c r="F37" t="s">
        <v>70</v>
      </c>
      <c r="G37" s="19">
        <f>COUNTIFS('Raw Data from UFBs'!$A$3:$A$3000,'Summary By Town'!$A37,'Raw Data from UFBs'!$E$3:$E$3000,'Summary By Town'!$G$2)</f>
        <v>1</v>
      </c>
      <c r="H37" s="4">
        <f>SUMIFS('Raw Data from UFBs'!H$3:H$3000,'Raw Data from UFBs'!$A$3:$A$3000,'Summary By Town'!$A37,'Raw Data from UFBs'!$E$3:$E$3000,'Summary By Town'!$G$2)</f>
        <v>38319.35</v>
      </c>
      <c r="I37" s="4">
        <f>SUMIFS('Raw Data from UFBs'!I$3:I$3000,'Raw Data from UFBs'!$A$3:$A$3000,'Summary By Town'!$A37,'Raw Data from UFBs'!$E$3:$E$3000,'Summary By Town'!$G$2)</f>
        <v>22200900</v>
      </c>
      <c r="J37" s="20">
        <f t="shared" si="2"/>
        <v>357088.53907486331</v>
      </c>
      <c r="K37" s="19">
        <f>COUNTIFS('Raw Data from UFBs'!$A$3:$A$3000,'Summary By Town'!$A37,'Raw Data from UFBs'!$E$3:$E$3000,'Summary By Town'!$K$2)</f>
        <v>3</v>
      </c>
      <c r="L37" s="4">
        <f>SUMIFS('Raw Data from UFBs'!H$3:H$3000,'Raw Data from UFBs'!$A$3:$A$3000,'Summary By Town'!$A37,'Raw Data from UFBs'!$E$3:$E$3000,'Summary By Town'!$K$2)</f>
        <v>10338020.560000001</v>
      </c>
      <c r="M37" s="4">
        <f>SUMIFS('Raw Data from UFBs'!I$3:I$3000,'Raw Data from UFBs'!$A$3:$A$3000,'Summary By Town'!$A37,'Raw Data from UFBs'!$E$3:$E$3000,'Summary By Town'!$K$2)</f>
        <v>4768492200</v>
      </c>
      <c r="N37" s="20">
        <f t="shared" si="12"/>
        <v>76698418.230246559</v>
      </c>
      <c r="O37" s="4">
        <f>COUNTIFS('Raw Data from UFBs'!$A$3:$A$3000,'Summary By Town'!$A37,'Raw Data from UFBs'!$E$3:$E$3000,'Summary By Town'!$O$2)</f>
        <v>0</v>
      </c>
      <c r="P37" s="4">
        <f>SUMIFS('Raw Data from UFBs'!H$3:H$3000,'Raw Data from UFBs'!$A$3:$A$3000,'Summary By Town'!$A37,'Raw Data from UFBs'!$E$3:$E$3000,'Summary By Town'!$O$2)</f>
        <v>0</v>
      </c>
      <c r="Q37" s="4">
        <f>SUMIFS('Raw Data from UFBs'!I$3:I$3000,'Raw Data from UFBs'!$A$3:$A$3000,'Summary By Town'!$A37,'Raw Data from UFBs'!$E$3:$E$3000,'Summary By Town'!$O$2)</f>
        <v>0</v>
      </c>
      <c r="R37" s="4">
        <f t="shared" si="3"/>
        <v>0</v>
      </c>
      <c r="S37" s="104">
        <f>COUNTIFS('Raw Data from UFBs'!$A$3:$A$3000,'Summary By Town'!$A37,'Raw Data from UFBs'!$E$3:$E$3000,'Summary By Town'!$S$2)</f>
        <v>0</v>
      </c>
      <c r="T37" s="4">
        <f>SUMIFS('Raw Data from UFBs'!H$3:H$3000,'Raw Data from UFBs'!$A$3:$A$3000,'Summary By Town'!$A37,'Raw Data from UFBs'!$E$3:$E$3000,'Summary By Town'!$S$2)</f>
        <v>0</v>
      </c>
      <c r="U37" s="4">
        <f>SUMIFS('Raw Data from UFBs'!I$3:I$3000,'Raw Data from UFBs'!$A$3:$A$3000,'Summary By Town'!$A37,'Raw Data from UFBs'!$E$3:$E$3000,'Summary By Town'!$S$2)</f>
        <v>0</v>
      </c>
      <c r="V37" s="20">
        <f t="shared" si="4"/>
        <v>0</v>
      </c>
      <c r="W37" s="104">
        <f>COUNTIFS('Raw Data from UFBs'!$A$3:$A$3000,'Summary By Town'!$A37,'Raw Data from UFBs'!$E$3:$E$3000,'Summary By Town'!$W$2)</f>
        <v>0</v>
      </c>
      <c r="X37" s="4">
        <f>SUMIFS('Raw Data from UFBs'!H$3:H$3000,'Raw Data from UFBs'!$A$3:$A$3000,'Summary By Town'!$A37,'Raw Data from UFBs'!$E$3:$E$3000,'Summary By Town'!$W$2)</f>
        <v>0</v>
      </c>
      <c r="Y37" s="4">
        <f>SUMIFS('Raw Data from UFBs'!I$3:I$3000,'Raw Data from UFBs'!$A$3:$A$3000,'Summary By Town'!$A37,'Raw Data from UFBs'!$E$3:$E$3000,'Summary By Town'!$W$2)</f>
        <v>0</v>
      </c>
      <c r="Z37" s="20">
        <f t="shared" si="5"/>
        <v>0</v>
      </c>
      <c r="AA37" s="4">
        <f>COUNTIFS('Raw Data from UFBs'!$A$3:$A$3000,'Summary By Town'!$A37,'Raw Data from UFBs'!$E$3:$E$3000,'Summary By Town'!$AA$2)</f>
        <v>0</v>
      </c>
      <c r="AB37" s="4">
        <f>SUMIFS('Raw Data from UFBs'!H$3:H$3000,'Raw Data from UFBs'!$A$3:$A$3000,'Summary By Town'!$A37,'Raw Data from UFBs'!$E$3:$E$3000,'Summary By Town'!$AA$2)</f>
        <v>0</v>
      </c>
      <c r="AC37" s="4">
        <f>SUMIFS('Raw Data from UFBs'!I$3:I$3000,'Raw Data from UFBs'!$A$3:$A$3000,'Summary By Town'!$A37,'Raw Data from UFBs'!$E$3:$E$3000,'Summary By Town'!$AA$2)</f>
        <v>0</v>
      </c>
      <c r="AD37" s="4">
        <f t="shared" si="6"/>
        <v>0</v>
      </c>
      <c r="AE37" s="19">
        <f>COUNTIFS('Raw Data from UFBs'!$A$3:$A$3000,'Summary By Town'!$A37,'Raw Data from UFBs'!$E$3:$E$3000,'Summary By Town'!$AE$2)</f>
        <v>1</v>
      </c>
      <c r="AF37" s="4">
        <f>SUMIFS('Raw Data from UFBs'!H$3:H$3000,'Raw Data from UFBs'!$A$3:$A$3000,'Summary By Town'!$A37,'Raw Data from UFBs'!$E$3:$E$3000,'Summary By Town'!$AE$2)</f>
        <v>6708.3</v>
      </c>
      <c r="AG37" s="4">
        <f>SUMIFS('Raw Data from UFBs'!I$3:I$3000,'Raw Data from UFBs'!$A$3:$A$3000,'Summary By Town'!$A37,'Raw Data from UFBs'!$E$3:$E$3000,'Summary By Town'!$AE$2)</f>
        <v>749300</v>
      </c>
      <c r="AH37" s="20">
        <f t="shared" si="13"/>
        <v>12052.0538504653</v>
      </c>
      <c r="AI37" s="19">
        <f t="shared" si="7"/>
        <v>5</v>
      </c>
      <c r="AJ37" s="4">
        <f t="shared" si="8"/>
        <v>10383048.210000001</v>
      </c>
      <c r="AK37" s="4">
        <f t="shared" si="9"/>
        <v>4791442400</v>
      </c>
      <c r="AL37" s="20">
        <f t="shared" si="10"/>
        <v>77067558.823171899</v>
      </c>
      <c r="AM37" s="59">
        <v>7209040847</v>
      </c>
      <c r="AN37" s="60">
        <v>1.6084417256726677</v>
      </c>
      <c r="AO37" s="61">
        <v>0.27735686349499367</v>
      </c>
      <c r="AP37" s="4">
        <f t="shared" si="14"/>
        <v>18495406.707367975</v>
      </c>
      <c r="AQ37" s="8">
        <f t="shared" si="15"/>
        <v>0.66464353603904613</v>
      </c>
      <c r="AR37" s="59">
        <v>31903023.959999997</v>
      </c>
      <c r="AS37" s="6">
        <f t="shared" si="11"/>
        <v>0.5797383574220899</v>
      </c>
      <c r="AU37" s="5" t="s">
        <v>1377</v>
      </c>
      <c r="AV37" s="5" t="s">
        <v>1342</v>
      </c>
      <c r="AW37" s="5" t="s">
        <v>255</v>
      </c>
      <c r="AX37" s="5" t="s">
        <v>1566</v>
      </c>
      <c r="AY37" s="5" t="s">
        <v>1163</v>
      </c>
      <c r="AZ37" s="5" t="s">
        <v>1745</v>
      </c>
      <c r="BA37" s="5" t="s">
        <v>1745</v>
      </c>
      <c r="BB37" s="5" t="s">
        <v>1745</v>
      </c>
      <c r="BC37" s="5" t="s">
        <v>1745</v>
      </c>
      <c r="BD37" s="5" t="s">
        <v>1745</v>
      </c>
      <c r="BE37" s="5" t="s">
        <v>1745</v>
      </c>
      <c r="BF37" s="5" t="s">
        <v>1745</v>
      </c>
      <c r="BG37" s="5" t="s">
        <v>1745</v>
      </c>
      <c r="BH37" s="5" t="s">
        <v>1745</v>
      </c>
      <c r="BI37" s="5" t="s">
        <v>1745</v>
      </c>
      <c r="BJ37" s="5" t="s">
        <v>1745</v>
      </c>
    </row>
    <row r="38" spans="1:62" ht="17.25" customHeight="1" x14ac:dyDescent="0.3">
      <c r="A38" t="s">
        <v>412</v>
      </c>
      <c r="B38" t="s">
        <v>1780</v>
      </c>
      <c r="C38" t="s">
        <v>38</v>
      </c>
      <c r="D38" t="str">
        <f t="shared" si="1"/>
        <v>Edgewater borough, Bergen County</v>
      </c>
      <c r="E38" t="s">
        <v>1769</v>
      </c>
      <c r="F38" t="s">
        <v>70</v>
      </c>
      <c r="G38" s="19">
        <f>COUNTIFS('Raw Data from UFBs'!$A$3:$A$3000,'Summary By Town'!$A38,'Raw Data from UFBs'!$E$3:$E$3000,'Summary By Town'!$G$2)</f>
        <v>5</v>
      </c>
      <c r="H38" s="4">
        <f>SUMIFS('Raw Data from UFBs'!H$3:H$3000,'Raw Data from UFBs'!$A$3:$A$3000,'Summary By Town'!$A38,'Raw Data from UFBs'!$E$3:$E$3000,'Summary By Town'!$G$2)</f>
        <v>565524.69999999995</v>
      </c>
      <c r="I38" s="4">
        <f>SUMIFS('Raw Data from UFBs'!I$3:I$3000,'Raw Data from UFBs'!$A$3:$A$3000,'Summary By Town'!$A38,'Raw Data from UFBs'!$E$3:$E$3000,'Summary By Town'!$G$2)</f>
        <v>23411800</v>
      </c>
      <c r="J38" s="20">
        <f t="shared" si="2"/>
        <v>385028.55640490272</v>
      </c>
      <c r="K38" s="19">
        <f>COUNTIFS('Raw Data from UFBs'!$A$3:$A$3000,'Summary By Town'!$A38,'Raw Data from UFBs'!$E$3:$E$3000,'Summary By Town'!$K$2)</f>
        <v>0</v>
      </c>
      <c r="L38" s="4">
        <f>SUMIFS('Raw Data from UFBs'!H$3:H$3000,'Raw Data from UFBs'!$A$3:$A$3000,'Summary By Town'!$A38,'Raw Data from UFBs'!$E$3:$E$3000,'Summary By Town'!$K$2)</f>
        <v>0</v>
      </c>
      <c r="M38" s="4">
        <f>SUMIFS('Raw Data from UFBs'!I$3:I$3000,'Raw Data from UFBs'!$A$3:$A$3000,'Summary By Town'!$A38,'Raw Data from UFBs'!$E$3:$E$3000,'Summary By Town'!$K$2)</f>
        <v>0</v>
      </c>
      <c r="N38" s="20">
        <f t="shared" si="12"/>
        <v>0</v>
      </c>
      <c r="O38" s="4">
        <f>COUNTIFS('Raw Data from UFBs'!$A$3:$A$3000,'Summary By Town'!$A38,'Raw Data from UFBs'!$E$3:$E$3000,'Summary By Town'!$O$2)</f>
        <v>0</v>
      </c>
      <c r="P38" s="4">
        <f>SUMIFS('Raw Data from UFBs'!H$3:H$3000,'Raw Data from UFBs'!$A$3:$A$3000,'Summary By Town'!$A38,'Raw Data from UFBs'!$E$3:$E$3000,'Summary By Town'!$O$2)</f>
        <v>0</v>
      </c>
      <c r="Q38" s="4">
        <f>SUMIFS('Raw Data from UFBs'!I$3:I$3000,'Raw Data from UFBs'!$A$3:$A$3000,'Summary By Town'!$A38,'Raw Data from UFBs'!$E$3:$E$3000,'Summary By Town'!$O$2)</f>
        <v>0</v>
      </c>
      <c r="R38" s="4">
        <f t="shared" si="3"/>
        <v>0</v>
      </c>
      <c r="S38" s="104">
        <f>COUNTIFS('Raw Data from UFBs'!$A$3:$A$3000,'Summary By Town'!$A38,'Raw Data from UFBs'!$E$3:$E$3000,'Summary By Town'!$S$2)</f>
        <v>0</v>
      </c>
      <c r="T38" s="4">
        <f>SUMIFS('Raw Data from UFBs'!H$3:H$3000,'Raw Data from UFBs'!$A$3:$A$3000,'Summary By Town'!$A38,'Raw Data from UFBs'!$E$3:$E$3000,'Summary By Town'!$S$2)</f>
        <v>0</v>
      </c>
      <c r="U38" s="4">
        <f>SUMIFS('Raw Data from UFBs'!I$3:I$3000,'Raw Data from UFBs'!$A$3:$A$3000,'Summary By Town'!$A38,'Raw Data from UFBs'!$E$3:$E$3000,'Summary By Town'!$S$2)</f>
        <v>0</v>
      </c>
      <c r="V38" s="20">
        <f t="shared" si="4"/>
        <v>0</v>
      </c>
      <c r="W38" s="104">
        <f>COUNTIFS('Raw Data from UFBs'!$A$3:$A$3000,'Summary By Town'!$A38,'Raw Data from UFBs'!$E$3:$E$3000,'Summary By Town'!$W$2)</f>
        <v>0</v>
      </c>
      <c r="X38" s="4">
        <f>SUMIFS('Raw Data from UFBs'!H$3:H$3000,'Raw Data from UFBs'!$A$3:$A$3000,'Summary By Town'!$A38,'Raw Data from UFBs'!$E$3:$E$3000,'Summary By Town'!$W$2)</f>
        <v>0</v>
      </c>
      <c r="Y38" s="4">
        <f>SUMIFS('Raw Data from UFBs'!I$3:I$3000,'Raw Data from UFBs'!$A$3:$A$3000,'Summary By Town'!$A38,'Raw Data from UFBs'!$E$3:$E$3000,'Summary By Town'!$W$2)</f>
        <v>0</v>
      </c>
      <c r="Z38" s="20">
        <f t="shared" si="5"/>
        <v>0</v>
      </c>
      <c r="AA38" s="4">
        <f>COUNTIFS('Raw Data from UFBs'!$A$3:$A$3000,'Summary By Town'!$A38,'Raw Data from UFBs'!$E$3:$E$3000,'Summary By Town'!$AA$2)</f>
        <v>0</v>
      </c>
      <c r="AB38" s="4">
        <f>SUMIFS('Raw Data from UFBs'!H$3:H$3000,'Raw Data from UFBs'!$A$3:$A$3000,'Summary By Town'!$A38,'Raw Data from UFBs'!$E$3:$E$3000,'Summary By Town'!$AA$2)</f>
        <v>0</v>
      </c>
      <c r="AC38" s="4">
        <f>SUMIFS('Raw Data from UFBs'!I$3:I$3000,'Raw Data from UFBs'!$A$3:$A$3000,'Summary By Town'!$A38,'Raw Data from UFBs'!$E$3:$E$3000,'Summary By Town'!$AA$2)</f>
        <v>0</v>
      </c>
      <c r="AD38" s="4">
        <f t="shared" si="6"/>
        <v>0</v>
      </c>
      <c r="AE38" s="19">
        <f>COUNTIFS('Raw Data from UFBs'!$A$3:$A$3000,'Summary By Town'!$A38,'Raw Data from UFBs'!$E$3:$E$3000,'Summary By Town'!$AE$2)</f>
        <v>0</v>
      </c>
      <c r="AF38" s="4">
        <f>SUMIFS('Raw Data from UFBs'!H$3:H$3000,'Raw Data from UFBs'!$A$3:$A$3000,'Summary By Town'!$A38,'Raw Data from UFBs'!$E$3:$E$3000,'Summary By Town'!$AE$2)</f>
        <v>0</v>
      </c>
      <c r="AG38" s="4">
        <f>SUMIFS('Raw Data from UFBs'!I$3:I$3000,'Raw Data from UFBs'!$A$3:$A$3000,'Summary By Town'!$A38,'Raw Data from UFBs'!$E$3:$E$3000,'Summary By Town'!$AE$2)</f>
        <v>0</v>
      </c>
      <c r="AH38" s="20">
        <f t="shared" si="13"/>
        <v>0</v>
      </c>
      <c r="AI38" s="19">
        <f t="shared" si="7"/>
        <v>5</v>
      </c>
      <c r="AJ38" s="4">
        <f t="shared" si="8"/>
        <v>565524.69999999995</v>
      </c>
      <c r="AK38" s="4">
        <f t="shared" si="9"/>
        <v>23411800</v>
      </c>
      <c r="AL38" s="20">
        <f t="shared" si="10"/>
        <v>385028.55640490272</v>
      </c>
      <c r="AM38" s="59">
        <v>4651508463</v>
      </c>
      <c r="AN38" s="60">
        <v>1.644591857118644</v>
      </c>
      <c r="AO38" s="61">
        <v>0.41545117154847772</v>
      </c>
      <c r="AP38" s="4">
        <f t="shared" si="14"/>
        <v>-74987.334316565408</v>
      </c>
      <c r="AQ38" s="8">
        <f t="shared" si="15"/>
        <v>5.0331629376205653E-3</v>
      </c>
      <c r="AR38" s="59">
        <v>37165370.899999999</v>
      </c>
      <c r="AS38" s="6">
        <f t="shared" si="11"/>
        <v>-2.0176667822939826E-3</v>
      </c>
      <c r="AU38" s="5" t="s">
        <v>1075</v>
      </c>
      <c r="AV38" s="5" t="s">
        <v>303</v>
      </c>
      <c r="AW38" s="5" t="s">
        <v>504</v>
      </c>
      <c r="AX38" s="5" t="s">
        <v>1745</v>
      </c>
      <c r="AY38" s="5" t="s">
        <v>1745</v>
      </c>
      <c r="AZ38" s="5" t="s">
        <v>1745</v>
      </c>
      <c r="BA38" s="5" t="s">
        <v>1745</v>
      </c>
      <c r="BB38" s="5" t="s">
        <v>1745</v>
      </c>
      <c r="BC38" s="5" t="s">
        <v>1745</v>
      </c>
      <c r="BD38" s="5" t="s">
        <v>1745</v>
      </c>
      <c r="BE38" s="5" t="s">
        <v>1745</v>
      </c>
      <c r="BF38" s="5" t="s">
        <v>1745</v>
      </c>
      <c r="BG38" s="5" t="s">
        <v>1745</v>
      </c>
      <c r="BH38" s="5" t="s">
        <v>1745</v>
      </c>
      <c r="BI38" s="5" t="s">
        <v>1745</v>
      </c>
      <c r="BJ38" s="5" t="s">
        <v>1745</v>
      </c>
    </row>
    <row r="39" spans="1:62" ht="17.25" customHeight="1" x14ac:dyDescent="0.3">
      <c r="A39" t="s">
        <v>436</v>
      </c>
      <c r="B39" t="s">
        <v>1781</v>
      </c>
      <c r="C39" t="s">
        <v>38</v>
      </c>
      <c r="D39" t="str">
        <f t="shared" si="1"/>
        <v>Elmwood Park borough, Bergen County</v>
      </c>
      <c r="E39" t="s">
        <v>1769</v>
      </c>
      <c r="F39" t="s">
        <v>70</v>
      </c>
      <c r="G39" s="19">
        <f>COUNTIFS('Raw Data from UFBs'!$A$3:$A$3000,'Summary By Town'!$A39,'Raw Data from UFBs'!$E$3:$E$3000,'Summary By Town'!$G$2)</f>
        <v>0</v>
      </c>
      <c r="H39" s="4">
        <f>SUMIFS('Raw Data from UFBs'!H$3:H$3000,'Raw Data from UFBs'!$A$3:$A$3000,'Summary By Town'!$A39,'Raw Data from UFBs'!$E$3:$E$3000,'Summary By Town'!$G$2)</f>
        <v>0</v>
      </c>
      <c r="I39" s="4">
        <f>SUMIFS('Raw Data from UFBs'!I$3:I$3000,'Raw Data from UFBs'!$A$3:$A$3000,'Summary By Town'!$A39,'Raw Data from UFBs'!$E$3:$E$3000,'Summary By Town'!$G$2)</f>
        <v>0</v>
      </c>
      <c r="J39" s="20">
        <f t="shared" si="2"/>
        <v>0</v>
      </c>
      <c r="K39" s="19">
        <f>COUNTIFS('Raw Data from UFBs'!$A$3:$A$3000,'Summary By Town'!$A39,'Raw Data from UFBs'!$E$3:$E$3000,'Summary By Town'!$K$2)</f>
        <v>0</v>
      </c>
      <c r="L39" s="4">
        <f>SUMIFS('Raw Data from UFBs'!H$3:H$3000,'Raw Data from UFBs'!$A$3:$A$3000,'Summary By Town'!$A39,'Raw Data from UFBs'!$E$3:$E$3000,'Summary By Town'!$K$2)</f>
        <v>0</v>
      </c>
      <c r="M39" s="4">
        <f>SUMIFS('Raw Data from UFBs'!I$3:I$3000,'Raw Data from UFBs'!$A$3:$A$3000,'Summary By Town'!$A39,'Raw Data from UFBs'!$E$3:$E$3000,'Summary By Town'!$K$2)</f>
        <v>0</v>
      </c>
      <c r="N39" s="20">
        <f t="shared" si="12"/>
        <v>0</v>
      </c>
      <c r="O39" s="4">
        <f>COUNTIFS('Raw Data from UFBs'!$A$3:$A$3000,'Summary By Town'!$A39,'Raw Data from UFBs'!$E$3:$E$3000,'Summary By Town'!$O$2)</f>
        <v>0</v>
      </c>
      <c r="P39" s="4">
        <f>SUMIFS('Raw Data from UFBs'!H$3:H$3000,'Raw Data from UFBs'!$A$3:$A$3000,'Summary By Town'!$A39,'Raw Data from UFBs'!$E$3:$E$3000,'Summary By Town'!$O$2)</f>
        <v>0</v>
      </c>
      <c r="Q39" s="4">
        <f>SUMIFS('Raw Data from UFBs'!I$3:I$3000,'Raw Data from UFBs'!$A$3:$A$3000,'Summary By Town'!$A39,'Raw Data from UFBs'!$E$3:$E$3000,'Summary By Town'!$O$2)</f>
        <v>0</v>
      </c>
      <c r="R39" s="4">
        <f t="shared" si="3"/>
        <v>0</v>
      </c>
      <c r="S39" s="104">
        <f>COUNTIFS('Raw Data from UFBs'!$A$3:$A$3000,'Summary By Town'!$A39,'Raw Data from UFBs'!$E$3:$E$3000,'Summary By Town'!$S$2)</f>
        <v>0</v>
      </c>
      <c r="T39" s="4">
        <f>SUMIFS('Raw Data from UFBs'!H$3:H$3000,'Raw Data from UFBs'!$A$3:$A$3000,'Summary By Town'!$A39,'Raw Data from UFBs'!$E$3:$E$3000,'Summary By Town'!$S$2)</f>
        <v>0</v>
      </c>
      <c r="U39" s="4">
        <f>SUMIFS('Raw Data from UFBs'!I$3:I$3000,'Raw Data from UFBs'!$A$3:$A$3000,'Summary By Town'!$A39,'Raw Data from UFBs'!$E$3:$E$3000,'Summary By Town'!$S$2)</f>
        <v>0</v>
      </c>
      <c r="V39" s="20">
        <f t="shared" si="4"/>
        <v>0</v>
      </c>
      <c r="W39" s="104">
        <f>COUNTIFS('Raw Data from UFBs'!$A$3:$A$3000,'Summary By Town'!$A39,'Raw Data from UFBs'!$E$3:$E$3000,'Summary By Town'!$W$2)</f>
        <v>0</v>
      </c>
      <c r="X39" s="4">
        <f>SUMIFS('Raw Data from UFBs'!H$3:H$3000,'Raw Data from UFBs'!$A$3:$A$3000,'Summary By Town'!$A39,'Raw Data from UFBs'!$E$3:$E$3000,'Summary By Town'!$W$2)</f>
        <v>0</v>
      </c>
      <c r="Y39" s="4">
        <f>SUMIFS('Raw Data from UFBs'!I$3:I$3000,'Raw Data from UFBs'!$A$3:$A$3000,'Summary By Town'!$A39,'Raw Data from UFBs'!$E$3:$E$3000,'Summary By Town'!$W$2)</f>
        <v>0</v>
      </c>
      <c r="Z39" s="20">
        <f t="shared" si="5"/>
        <v>0</v>
      </c>
      <c r="AA39" s="4">
        <f>COUNTIFS('Raw Data from UFBs'!$A$3:$A$3000,'Summary By Town'!$A39,'Raw Data from UFBs'!$E$3:$E$3000,'Summary By Town'!$AA$2)</f>
        <v>0</v>
      </c>
      <c r="AB39" s="4">
        <f>SUMIFS('Raw Data from UFBs'!H$3:H$3000,'Raw Data from UFBs'!$A$3:$A$3000,'Summary By Town'!$A39,'Raw Data from UFBs'!$E$3:$E$3000,'Summary By Town'!$AA$2)</f>
        <v>0</v>
      </c>
      <c r="AC39" s="4">
        <f>SUMIFS('Raw Data from UFBs'!I$3:I$3000,'Raw Data from UFBs'!$A$3:$A$3000,'Summary By Town'!$A39,'Raw Data from UFBs'!$E$3:$E$3000,'Summary By Town'!$AA$2)</f>
        <v>0</v>
      </c>
      <c r="AD39" s="4">
        <f t="shared" si="6"/>
        <v>0</v>
      </c>
      <c r="AE39" s="19">
        <f>COUNTIFS('Raw Data from UFBs'!$A$3:$A$3000,'Summary By Town'!$A39,'Raw Data from UFBs'!$E$3:$E$3000,'Summary By Town'!$AE$2)</f>
        <v>0</v>
      </c>
      <c r="AF39" s="4">
        <f>SUMIFS('Raw Data from UFBs'!H$3:H$3000,'Raw Data from UFBs'!$A$3:$A$3000,'Summary By Town'!$A39,'Raw Data from UFBs'!$E$3:$E$3000,'Summary By Town'!$AE$2)</f>
        <v>0</v>
      </c>
      <c r="AG39" s="4">
        <f>SUMIFS('Raw Data from UFBs'!I$3:I$3000,'Raw Data from UFBs'!$A$3:$A$3000,'Summary By Town'!$A39,'Raw Data from UFBs'!$E$3:$E$3000,'Summary By Town'!$AE$2)</f>
        <v>0</v>
      </c>
      <c r="AH39" s="20">
        <f t="shared" si="13"/>
        <v>0</v>
      </c>
      <c r="AI39" s="19">
        <f t="shared" si="7"/>
        <v>0</v>
      </c>
      <c r="AJ39" s="4">
        <f t="shared" si="8"/>
        <v>0</v>
      </c>
      <c r="AK39" s="4">
        <f t="shared" si="9"/>
        <v>0</v>
      </c>
      <c r="AL39" s="20">
        <f t="shared" si="10"/>
        <v>0</v>
      </c>
      <c r="AM39" s="59">
        <v>2358594568</v>
      </c>
      <c r="AN39" s="60">
        <v>3.2011767290510149</v>
      </c>
      <c r="AO39" s="61">
        <v>0.35045182232099842</v>
      </c>
      <c r="AP39" s="4">
        <f t="shared" si="14"/>
        <v>0</v>
      </c>
      <c r="AQ39" s="8">
        <f t="shared" si="15"/>
        <v>0</v>
      </c>
      <c r="AR39" s="59">
        <v>38616326</v>
      </c>
      <c r="AS39" s="6">
        <f t="shared" si="11"/>
        <v>0</v>
      </c>
      <c r="AU39" s="5" t="s">
        <v>543</v>
      </c>
      <c r="AV39" s="5" t="s">
        <v>1345</v>
      </c>
      <c r="AW39" s="5" t="s">
        <v>1165</v>
      </c>
      <c r="AX39" s="5" t="s">
        <v>469</v>
      </c>
      <c r="AY39" s="5" t="s">
        <v>306</v>
      </c>
      <c r="AZ39" s="5" t="s">
        <v>1745</v>
      </c>
      <c r="BA39" s="5" t="s">
        <v>1745</v>
      </c>
      <c r="BB39" s="5" t="s">
        <v>1745</v>
      </c>
      <c r="BC39" s="5" t="s">
        <v>1745</v>
      </c>
      <c r="BD39" s="5" t="s">
        <v>1745</v>
      </c>
      <c r="BE39" s="5" t="s">
        <v>1745</v>
      </c>
      <c r="BF39" s="5" t="s">
        <v>1745</v>
      </c>
      <c r="BG39" s="5" t="s">
        <v>1745</v>
      </c>
      <c r="BH39" s="5" t="s">
        <v>1745</v>
      </c>
      <c r="BI39" s="5" t="s">
        <v>1745</v>
      </c>
      <c r="BJ39" s="5" t="s">
        <v>1745</v>
      </c>
    </row>
    <row r="40" spans="1:62" ht="17.25" customHeight="1" x14ac:dyDescent="0.3">
      <c r="A40" t="s">
        <v>442</v>
      </c>
      <c r="B40" t="s">
        <v>1782</v>
      </c>
      <c r="C40" t="s">
        <v>38</v>
      </c>
      <c r="D40" t="str">
        <f t="shared" si="1"/>
        <v>Emerson borough, Bergen County</v>
      </c>
      <c r="E40" t="s">
        <v>1769</v>
      </c>
      <c r="F40" t="s">
        <v>7</v>
      </c>
      <c r="G40" s="19">
        <f>COUNTIFS('Raw Data from UFBs'!$A$3:$A$3000,'Summary By Town'!$A40,'Raw Data from UFBs'!$E$3:$E$3000,'Summary By Town'!$G$2)</f>
        <v>0</v>
      </c>
      <c r="H40" s="4">
        <f>SUMIFS('Raw Data from UFBs'!H$3:H$3000,'Raw Data from UFBs'!$A$3:$A$3000,'Summary By Town'!$A40,'Raw Data from UFBs'!$E$3:$E$3000,'Summary By Town'!$G$2)</f>
        <v>0</v>
      </c>
      <c r="I40" s="4">
        <f>SUMIFS('Raw Data from UFBs'!I$3:I$3000,'Raw Data from UFBs'!$A$3:$A$3000,'Summary By Town'!$A40,'Raw Data from UFBs'!$E$3:$E$3000,'Summary By Town'!$G$2)</f>
        <v>0</v>
      </c>
      <c r="J40" s="20">
        <f t="shared" si="2"/>
        <v>0</v>
      </c>
      <c r="K40" s="19">
        <f>COUNTIFS('Raw Data from UFBs'!$A$3:$A$3000,'Summary By Town'!$A40,'Raw Data from UFBs'!$E$3:$E$3000,'Summary By Town'!$K$2)</f>
        <v>0</v>
      </c>
      <c r="L40" s="4">
        <f>SUMIFS('Raw Data from UFBs'!H$3:H$3000,'Raw Data from UFBs'!$A$3:$A$3000,'Summary By Town'!$A40,'Raw Data from UFBs'!$E$3:$E$3000,'Summary By Town'!$K$2)</f>
        <v>0</v>
      </c>
      <c r="M40" s="4">
        <f>SUMIFS('Raw Data from UFBs'!I$3:I$3000,'Raw Data from UFBs'!$A$3:$A$3000,'Summary By Town'!$A40,'Raw Data from UFBs'!$E$3:$E$3000,'Summary By Town'!$K$2)</f>
        <v>0</v>
      </c>
      <c r="N40" s="20">
        <f t="shared" si="12"/>
        <v>0</v>
      </c>
      <c r="O40" s="4">
        <f>COUNTIFS('Raw Data from UFBs'!$A$3:$A$3000,'Summary By Town'!$A40,'Raw Data from UFBs'!$E$3:$E$3000,'Summary By Town'!$O$2)</f>
        <v>0</v>
      </c>
      <c r="P40" s="4">
        <f>SUMIFS('Raw Data from UFBs'!H$3:H$3000,'Raw Data from UFBs'!$A$3:$A$3000,'Summary By Town'!$A40,'Raw Data from UFBs'!$E$3:$E$3000,'Summary By Town'!$O$2)</f>
        <v>0</v>
      </c>
      <c r="Q40" s="4">
        <f>SUMIFS('Raw Data from UFBs'!I$3:I$3000,'Raw Data from UFBs'!$A$3:$A$3000,'Summary By Town'!$A40,'Raw Data from UFBs'!$E$3:$E$3000,'Summary By Town'!$O$2)</f>
        <v>0</v>
      </c>
      <c r="R40" s="4">
        <f t="shared" si="3"/>
        <v>0</v>
      </c>
      <c r="S40" s="104">
        <f>COUNTIFS('Raw Data from UFBs'!$A$3:$A$3000,'Summary By Town'!$A40,'Raw Data from UFBs'!$E$3:$E$3000,'Summary By Town'!$S$2)</f>
        <v>0</v>
      </c>
      <c r="T40" s="4">
        <f>SUMIFS('Raw Data from UFBs'!H$3:H$3000,'Raw Data from UFBs'!$A$3:$A$3000,'Summary By Town'!$A40,'Raw Data from UFBs'!$E$3:$E$3000,'Summary By Town'!$S$2)</f>
        <v>0</v>
      </c>
      <c r="U40" s="4">
        <f>SUMIFS('Raw Data from UFBs'!I$3:I$3000,'Raw Data from UFBs'!$A$3:$A$3000,'Summary By Town'!$A40,'Raw Data from UFBs'!$E$3:$E$3000,'Summary By Town'!$S$2)</f>
        <v>0</v>
      </c>
      <c r="V40" s="20">
        <f t="shared" si="4"/>
        <v>0</v>
      </c>
      <c r="W40" s="104">
        <f>COUNTIFS('Raw Data from UFBs'!$A$3:$A$3000,'Summary By Town'!$A40,'Raw Data from UFBs'!$E$3:$E$3000,'Summary By Town'!$W$2)</f>
        <v>2</v>
      </c>
      <c r="X40" s="4">
        <f>SUMIFS('Raw Data from UFBs'!H$3:H$3000,'Raw Data from UFBs'!$A$3:$A$3000,'Summary By Town'!$A40,'Raw Data from UFBs'!$E$3:$E$3000,'Summary By Town'!$W$2)</f>
        <v>9441</v>
      </c>
      <c r="Y40" s="4">
        <f>SUMIFS('Raw Data from UFBs'!I$3:I$3000,'Raw Data from UFBs'!$A$3:$A$3000,'Summary By Town'!$A40,'Raw Data from UFBs'!$E$3:$E$3000,'Summary By Town'!$W$2)</f>
        <v>1502700</v>
      </c>
      <c r="Z40" s="20">
        <f t="shared" si="5"/>
        <v>51383.01282221984</v>
      </c>
      <c r="AA40" s="4">
        <f>COUNTIFS('Raw Data from UFBs'!$A$3:$A$3000,'Summary By Town'!$A40,'Raw Data from UFBs'!$E$3:$E$3000,'Summary By Town'!$AA$2)</f>
        <v>0</v>
      </c>
      <c r="AB40" s="4">
        <f>SUMIFS('Raw Data from UFBs'!H$3:H$3000,'Raw Data from UFBs'!$A$3:$A$3000,'Summary By Town'!$A40,'Raw Data from UFBs'!$E$3:$E$3000,'Summary By Town'!$AA$2)</f>
        <v>0</v>
      </c>
      <c r="AC40" s="4">
        <f>SUMIFS('Raw Data from UFBs'!I$3:I$3000,'Raw Data from UFBs'!$A$3:$A$3000,'Summary By Town'!$A40,'Raw Data from UFBs'!$E$3:$E$3000,'Summary By Town'!$AA$2)</f>
        <v>0</v>
      </c>
      <c r="AD40" s="4">
        <f t="shared" si="6"/>
        <v>0</v>
      </c>
      <c r="AE40" s="19">
        <f>COUNTIFS('Raw Data from UFBs'!$A$3:$A$3000,'Summary By Town'!$A40,'Raw Data from UFBs'!$E$3:$E$3000,'Summary By Town'!$AE$2)</f>
        <v>0</v>
      </c>
      <c r="AF40" s="4">
        <f>SUMIFS('Raw Data from UFBs'!H$3:H$3000,'Raw Data from UFBs'!$A$3:$A$3000,'Summary By Town'!$A40,'Raw Data from UFBs'!$E$3:$E$3000,'Summary By Town'!$AE$2)</f>
        <v>0</v>
      </c>
      <c r="AG40" s="4">
        <f>SUMIFS('Raw Data from UFBs'!I$3:I$3000,'Raw Data from UFBs'!$A$3:$A$3000,'Summary By Town'!$A40,'Raw Data from UFBs'!$E$3:$E$3000,'Summary By Town'!$AE$2)</f>
        <v>0</v>
      </c>
      <c r="AH40" s="20">
        <f t="shared" si="13"/>
        <v>0</v>
      </c>
      <c r="AI40" s="19">
        <f t="shared" si="7"/>
        <v>2</v>
      </c>
      <c r="AJ40" s="4">
        <f t="shared" si="8"/>
        <v>9441</v>
      </c>
      <c r="AK40" s="4">
        <f t="shared" si="9"/>
        <v>1502700</v>
      </c>
      <c r="AL40" s="20">
        <f t="shared" si="10"/>
        <v>51383.01282221984</v>
      </c>
      <c r="AM40" s="59">
        <v>1346148700</v>
      </c>
      <c r="AN40" s="60">
        <v>3.4193793053982726</v>
      </c>
      <c r="AO40" s="61">
        <v>0.3058234799325879</v>
      </c>
      <c r="AP40" s="4">
        <f t="shared" si="14"/>
        <v>12826.852316668494</v>
      </c>
      <c r="AQ40" s="8">
        <f t="shared" si="15"/>
        <v>1.1162956960104036E-3</v>
      </c>
      <c r="AR40" s="59">
        <v>16202459</v>
      </c>
      <c r="AS40" s="6">
        <f t="shared" si="11"/>
        <v>7.9166084090498195E-4</v>
      </c>
      <c r="AU40" s="5" t="s">
        <v>1140</v>
      </c>
      <c r="AV40" s="5" t="s">
        <v>654</v>
      </c>
      <c r="AW40" s="5" t="s">
        <v>1154</v>
      </c>
      <c r="AX40" s="5" t="s">
        <v>315</v>
      </c>
      <c r="AY40" s="5" t="s">
        <v>1649</v>
      </c>
      <c r="AZ40" s="5" t="s">
        <v>1584</v>
      </c>
      <c r="BA40" s="5" t="s">
        <v>639</v>
      </c>
      <c r="BB40" s="5" t="s">
        <v>1291</v>
      </c>
      <c r="BC40" s="5" t="s">
        <v>1745</v>
      </c>
      <c r="BD40" s="5" t="s">
        <v>1745</v>
      </c>
      <c r="BE40" s="5" t="s">
        <v>1745</v>
      </c>
      <c r="BF40" s="5" t="s">
        <v>1745</v>
      </c>
      <c r="BG40" s="5" t="s">
        <v>1745</v>
      </c>
      <c r="BH40" s="5" t="s">
        <v>1745</v>
      </c>
      <c r="BI40" s="5" t="s">
        <v>1745</v>
      </c>
      <c r="BJ40" s="5" t="s">
        <v>1745</v>
      </c>
    </row>
    <row r="41" spans="1:62" ht="17.25" customHeight="1" x14ac:dyDescent="0.3">
      <c r="A41" t="s">
        <v>445</v>
      </c>
      <c r="B41" t="s">
        <v>1783</v>
      </c>
      <c r="C41" t="s">
        <v>38</v>
      </c>
      <c r="D41" t="str">
        <f t="shared" si="1"/>
        <v>Englewood city, Bergen County</v>
      </c>
      <c r="E41" t="s">
        <v>1769</v>
      </c>
      <c r="F41" t="s">
        <v>70</v>
      </c>
      <c r="G41" s="19">
        <f>COUNTIFS('Raw Data from UFBs'!$A$3:$A$3000,'Summary By Town'!$A41,'Raw Data from UFBs'!$E$3:$E$3000,'Summary By Town'!$G$2)</f>
        <v>3</v>
      </c>
      <c r="H41" s="4">
        <f>SUMIFS('Raw Data from UFBs'!H$3:H$3000,'Raw Data from UFBs'!$A$3:$A$3000,'Summary By Town'!$A41,'Raw Data from UFBs'!$E$3:$E$3000,'Summary By Town'!$G$2)</f>
        <v>888711.31</v>
      </c>
      <c r="I41" s="4">
        <f>SUMIFS('Raw Data from UFBs'!I$3:I$3000,'Raw Data from UFBs'!$A$3:$A$3000,'Summary By Town'!$A41,'Raw Data from UFBs'!$E$3:$E$3000,'Summary By Town'!$G$2)</f>
        <v>47384000</v>
      </c>
      <c r="J41" s="20">
        <f t="shared" si="2"/>
        <v>1476204.6812162453</v>
      </c>
      <c r="K41" s="19">
        <f>COUNTIFS('Raw Data from UFBs'!$A$3:$A$3000,'Summary By Town'!$A41,'Raw Data from UFBs'!$E$3:$E$3000,'Summary By Town'!$K$2)</f>
        <v>0</v>
      </c>
      <c r="L41" s="4">
        <f>SUMIFS('Raw Data from UFBs'!H$3:H$3000,'Raw Data from UFBs'!$A$3:$A$3000,'Summary By Town'!$A41,'Raw Data from UFBs'!$E$3:$E$3000,'Summary By Town'!$K$2)</f>
        <v>0</v>
      </c>
      <c r="M41" s="4">
        <f>SUMIFS('Raw Data from UFBs'!I$3:I$3000,'Raw Data from UFBs'!$A$3:$A$3000,'Summary By Town'!$A41,'Raw Data from UFBs'!$E$3:$E$3000,'Summary By Town'!$K$2)</f>
        <v>0</v>
      </c>
      <c r="N41" s="20">
        <f t="shared" si="12"/>
        <v>0</v>
      </c>
      <c r="O41" s="4">
        <f>COUNTIFS('Raw Data from UFBs'!$A$3:$A$3000,'Summary By Town'!$A41,'Raw Data from UFBs'!$E$3:$E$3000,'Summary By Town'!$O$2)</f>
        <v>0</v>
      </c>
      <c r="P41" s="4">
        <f>SUMIFS('Raw Data from UFBs'!H$3:H$3000,'Raw Data from UFBs'!$A$3:$A$3000,'Summary By Town'!$A41,'Raw Data from UFBs'!$E$3:$E$3000,'Summary By Town'!$O$2)</f>
        <v>0</v>
      </c>
      <c r="Q41" s="4">
        <f>SUMIFS('Raw Data from UFBs'!I$3:I$3000,'Raw Data from UFBs'!$A$3:$A$3000,'Summary By Town'!$A41,'Raw Data from UFBs'!$E$3:$E$3000,'Summary By Town'!$O$2)</f>
        <v>0</v>
      </c>
      <c r="R41" s="4">
        <f t="shared" si="3"/>
        <v>0</v>
      </c>
      <c r="S41" s="104">
        <f>COUNTIFS('Raw Data from UFBs'!$A$3:$A$3000,'Summary By Town'!$A41,'Raw Data from UFBs'!$E$3:$E$3000,'Summary By Town'!$S$2)</f>
        <v>0</v>
      </c>
      <c r="T41" s="4">
        <f>SUMIFS('Raw Data from UFBs'!H$3:H$3000,'Raw Data from UFBs'!$A$3:$A$3000,'Summary By Town'!$A41,'Raw Data from UFBs'!$E$3:$E$3000,'Summary By Town'!$S$2)</f>
        <v>0</v>
      </c>
      <c r="U41" s="4">
        <f>SUMIFS('Raw Data from UFBs'!I$3:I$3000,'Raw Data from UFBs'!$A$3:$A$3000,'Summary By Town'!$A41,'Raw Data from UFBs'!$E$3:$E$3000,'Summary By Town'!$S$2)</f>
        <v>0</v>
      </c>
      <c r="V41" s="20">
        <f t="shared" si="4"/>
        <v>0</v>
      </c>
      <c r="W41" s="104">
        <f>COUNTIFS('Raw Data from UFBs'!$A$3:$A$3000,'Summary By Town'!$A41,'Raw Data from UFBs'!$E$3:$E$3000,'Summary By Town'!$W$2)</f>
        <v>0</v>
      </c>
      <c r="X41" s="4">
        <f>SUMIFS('Raw Data from UFBs'!H$3:H$3000,'Raw Data from UFBs'!$A$3:$A$3000,'Summary By Town'!$A41,'Raw Data from UFBs'!$E$3:$E$3000,'Summary By Town'!$W$2)</f>
        <v>0</v>
      </c>
      <c r="Y41" s="4">
        <f>SUMIFS('Raw Data from UFBs'!I$3:I$3000,'Raw Data from UFBs'!$A$3:$A$3000,'Summary By Town'!$A41,'Raw Data from UFBs'!$E$3:$E$3000,'Summary By Town'!$W$2)</f>
        <v>0</v>
      </c>
      <c r="Z41" s="20">
        <f t="shared" si="5"/>
        <v>0</v>
      </c>
      <c r="AA41" s="4">
        <f>COUNTIFS('Raw Data from UFBs'!$A$3:$A$3000,'Summary By Town'!$A41,'Raw Data from UFBs'!$E$3:$E$3000,'Summary By Town'!$AA$2)</f>
        <v>0</v>
      </c>
      <c r="AB41" s="4">
        <f>SUMIFS('Raw Data from UFBs'!H$3:H$3000,'Raw Data from UFBs'!$A$3:$A$3000,'Summary By Town'!$A41,'Raw Data from UFBs'!$E$3:$E$3000,'Summary By Town'!$AA$2)</f>
        <v>0</v>
      </c>
      <c r="AC41" s="4">
        <f>SUMIFS('Raw Data from UFBs'!I$3:I$3000,'Raw Data from UFBs'!$A$3:$A$3000,'Summary By Town'!$A41,'Raw Data from UFBs'!$E$3:$E$3000,'Summary By Town'!$AA$2)</f>
        <v>0</v>
      </c>
      <c r="AD41" s="4">
        <f t="shared" si="6"/>
        <v>0</v>
      </c>
      <c r="AE41" s="19">
        <f>COUNTIFS('Raw Data from UFBs'!$A$3:$A$3000,'Summary By Town'!$A41,'Raw Data from UFBs'!$E$3:$E$3000,'Summary By Town'!$AE$2)</f>
        <v>1</v>
      </c>
      <c r="AF41" s="4">
        <f>SUMIFS('Raw Data from UFBs'!H$3:H$3000,'Raw Data from UFBs'!$A$3:$A$3000,'Summary By Town'!$A41,'Raw Data from UFBs'!$E$3:$E$3000,'Summary By Town'!$AE$2)</f>
        <v>663090.15</v>
      </c>
      <c r="AG41" s="4">
        <f>SUMIFS('Raw Data from UFBs'!I$3:I$3000,'Raw Data from UFBs'!$A$3:$A$3000,'Summary By Town'!$A41,'Raw Data from UFBs'!$E$3:$E$3000,'Summary By Town'!$AE$2)</f>
        <v>34839200</v>
      </c>
      <c r="AH41" s="20">
        <f t="shared" si="13"/>
        <v>1085383.0434287738</v>
      </c>
      <c r="AI41" s="19">
        <f t="shared" si="7"/>
        <v>4</v>
      </c>
      <c r="AJ41" s="4">
        <f t="shared" si="8"/>
        <v>1551801.46</v>
      </c>
      <c r="AK41" s="4">
        <f t="shared" si="9"/>
        <v>82223200</v>
      </c>
      <c r="AL41" s="20">
        <f t="shared" si="10"/>
        <v>2561587.724645019</v>
      </c>
      <c r="AM41" s="59">
        <v>5218318100</v>
      </c>
      <c r="AN41" s="60">
        <v>3.1154074818846982</v>
      </c>
      <c r="AO41" s="61">
        <v>0.45208216816935931</v>
      </c>
      <c r="AP41" s="4">
        <f t="shared" si="14"/>
        <v>456506.36390835867</v>
      </c>
      <c r="AQ41" s="8">
        <f t="shared" si="15"/>
        <v>1.5756647721418132E-2</v>
      </c>
      <c r="AR41" s="59">
        <v>79334687.329999998</v>
      </c>
      <c r="AS41" s="6">
        <f t="shared" si="11"/>
        <v>5.7541836902876807E-3</v>
      </c>
      <c r="AU41" s="5" t="s">
        <v>504</v>
      </c>
      <c r="AV41" s="5" t="s">
        <v>802</v>
      </c>
      <c r="AW41" s="5" t="s">
        <v>448</v>
      </c>
      <c r="AX41" s="5" t="s">
        <v>1489</v>
      </c>
      <c r="AY41" s="5" t="s">
        <v>1492</v>
      </c>
      <c r="AZ41" s="5" t="s">
        <v>137</v>
      </c>
      <c r="BA41" s="5" t="s">
        <v>1745</v>
      </c>
      <c r="BB41" s="5" t="s">
        <v>1745</v>
      </c>
      <c r="BC41" s="5" t="s">
        <v>1745</v>
      </c>
      <c r="BD41" s="5" t="s">
        <v>1745</v>
      </c>
      <c r="BE41" s="5" t="s">
        <v>1745</v>
      </c>
      <c r="BF41" s="5" t="s">
        <v>1745</v>
      </c>
      <c r="BG41" s="5" t="s">
        <v>1745</v>
      </c>
      <c r="BH41" s="5" t="s">
        <v>1745</v>
      </c>
      <c r="BI41" s="5" t="s">
        <v>1745</v>
      </c>
      <c r="BJ41" s="5" t="s">
        <v>1745</v>
      </c>
    </row>
    <row r="42" spans="1:62" ht="17.25" customHeight="1" x14ac:dyDescent="0.3">
      <c r="A42" t="s">
        <v>448</v>
      </c>
      <c r="B42" t="s">
        <v>1784</v>
      </c>
      <c r="C42" t="s">
        <v>38</v>
      </c>
      <c r="D42" t="str">
        <f t="shared" si="1"/>
        <v>Englewood Cliffs borough, Bergen County</v>
      </c>
      <c r="E42" t="s">
        <v>1769</v>
      </c>
      <c r="F42" t="s">
        <v>7</v>
      </c>
      <c r="G42" s="19">
        <f>COUNTIFS('Raw Data from UFBs'!$A$3:$A$3000,'Summary By Town'!$A42,'Raw Data from UFBs'!$E$3:$E$3000,'Summary By Town'!$G$2)</f>
        <v>0</v>
      </c>
      <c r="H42" s="4">
        <f>SUMIFS('Raw Data from UFBs'!H$3:H$3000,'Raw Data from UFBs'!$A$3:$A$3000,'Summary By Town'!$A42,'Raw Data from UFBs'!$E$3:$E$3000,'Summary By Town'!$G$2)</f>
        <v>0</v>
      </c>
      <c r="I42" s="4">
        <f>SUMIFS('Raw Data from UFBs'!I$3:I$3000,'Raw Data from UFBs'!$A$3:$A$3000,'Summary By Town'!$A42,'Raw Data from UFBs'!$E$3:$E$3000,'Summary By Town'!$G$2)</f>
        <v>0</v>
      </c>
      <c r="J42" s="20">
        <f t="shared" si="2"/>
        <v>0</v>
      </c>
      <c r="K42" s="19">
        <f>COUNTIFS('Raw Data from UFBs'!$A$3:$A$3000,'Summary By Town'!$A42,'Raw Data from UFBs'!$E$3:$E$3000,'Summary By Town'!$K$2)</f>
        <v>0</v>
      </c>
      <c r="L42" s="4">
        <f>SUMIFS('Raw Data from UFBs'!H$3:H$3000,'Raw Data from UFBs'!$A$3:$A$3000,'Summary By Town'!$A42,'Raw Data from UFBs'!$E$3:$E$3000,'Summary By Town'!$K$2)</f>
        <v>0</v>
      </c>
      <c r="M42" s="4">
        <f>SUMIFS('Raw Data from UFBs'!I$3:I$3000,'Raw Data from UFBs'!$A$3:$A$3000,'Summary By Town'!$A42,'Raw Data from UFBs'!$E$3:$E$3000,'Summary By Town'!$K$2)</f>
        <v>0</v>
      </c>
      <c r="N42" s="20">
        <f t="shared" si="12"/>
        <v>0</v>
      </c>
      <c r="O42" s="4">
        <f>COUNTIFS('Raw Data from UFBs'!$A$3:$A$3000,'Summary By Town'!$A42,'Raw Data from UFBs'!$E$3:$E$3000,'Summary By Town'!$O$2)</f>
        <v>0</v>
      </c>
      <c r="P42" s="4">
        <f>SUMIFS('Raw Data from UFBs'!H$3:H$3000,'Raw Data from UFBs'!$A$3:$A$3000,'Summary By Town'!$A42,'Raw Data from UFBs'!$E$3:$E$3000,'Summary By Town'!$O$2)</f>
        <v>0</v>
      </c>
      <c r="Q42" s="4">
        <f>SUMIFS('Raw Data from UFBs'!I$3:I$3000,'Raw Data from UFBs'!$A$3:$A$3000,'Summary By Town'!$A42,'Raw Data from UFBs'!$E$3:$E$3000,'Summary By Town'!$O$2)</f>
        <v>0</v>
      </c>
      <c r="R42" s="4">
        <f t="shared" si="3"/>
        <v>0</v>
      </c>
      <c r="S42" s="104">
        <f>COUNTIFS('Raw Data from UFBs'!$A$3:$A$3000,'Summary By Town'!$A42,'Raw Data from UFBs'!$E$3:$E$3000,'Summary By Town'!$S$2)</f>
        <v>0</v>
      </c>
      <c r="T42" s="4">
        <f>SUMIFS('Raw Data from UFBs'!H$3:H$3000,'Raw Data from UFBs'!$A$3:$A$3000,'Summary By Town'!$A42,'Raw Data from UFBs'!$E$3:$E$3000,'Summary By Town'!$S$2)</f>
        <v>0</v>
      </c>
      <c r="U42" s="4">
        <f>SUMIFS('Raw Data from UFBs'!I$3:I$3000,'Raw Data from UFBs'!$A$3:$A$3000,'Summary By Town'!$A42,'Raw Data from UFBs'!$E$3:$E$3000,'Summary By Town'!$S$2)</f>
        <v>0</v>
      </c>
      <c r="V42" s="20">
        <f t="shared" si="4"/>
        <v>0</v>
      </c>
      <c r="W42" s="104">
        <f>COUNTIFS('Raw Data from UFBs'!$A$3:$A$3000,'Summary By Town'!$A42,'Raw Data from UFBs'!$E$3:$E$3000,'Summary By Town'!$W$2)</f>
        <v>0</v>
      </c>
      <c r="X42" s="4">
        <f>SUMIFS('Raw Data from UFBs'!H$3:H$3000,'Raw Data from UFBs'!$A$3:$A$3000,'Summary By Town'!$A42,'Raw Data from UFBs'!$E$3:$E$3000,'Summary By Town'!$W$2)</f>
        <v>0</v>
      </c>
      <c r="Y42" s="4">
        <f>SUMIFS('Raw Data from UFBs'!I$3:I$3000,'Raw Data from UFBs'!$A$3:$A$3000,'Summary By Town'!$A42,'Raw Data from UFBs'!$E$3:$E$3000,'Summary By Town'!$W$2)</f>
        <v>0</v>
      </c>
      <c r="Z42" s="20">
        <f t="shared" si="5"/>
        <v>0</v>
      </c>
      <c r="AA42" s="4">
        <f>COUNTIFS('Raw Data from UFBs'!$A$3:$A$3000,'Summary By Town'!$A42,'Raw Data from UFBs'!$E$3:$E$3000,'Summary By Town'!$AA$2)</f>
        <v>0</v>
      </c>
      <c r="AB42" s="4">
        <f>SUMIFS('Raw Data from UFBs'!H$3:H$3000,'Raw Data from UFBs'!$A$3:$A$3000,'Summary By Town'!$A42,'Raw Data from UFBs'!$E$3:$E$3000,'Summary By Town'!$AA$2)</f>
        <v>0</v>
      </c>
      <c r="AC42" s="4">
        <f>SUMIFS('Raw Data from UFBs'!I$3:I$3000,'Raw Data from UFBs'!$A$3:$A$3000,'Summary By Town'!$A42,'Raw Data from UFBs'!$E$3:$E$3000,'Summary By Town'!$AA$2)</f>
        <v>0</v>
      </c>
      <c r="AD42" s="4">
        <f t="shared" si="6"/>
        <v>0</v>
      </c>
      <c r="AE42" s="19">
        <f>COUNTIFS('Raw Data from UFBs'!$A$3:$A$3000,'Summary By Town'!$A42,'Raw Data from UFBs'!$E$3:$E$3000,'Summary By Town'!$AE$2)</f>
        <v>0</v>
      </c>
      <c r="AF42" s="4">
        <f>SUMIFS('Raw Data from UFBs'!H$3:H$3000,'Raw Data from UFBs'!$A$3:$A$3000,'Summary By Town'!$A42,'Raw Data from UFBs'!$E$3:$E$3000,'Summary By Town'!$AE$2)</f>
        <v>0</v>
      </c>
      <c r="AG42" s="4">
        <f>SUMIFS('Raw Data from UFBs'!I$3:I$3000,'Raw Data from UFBs'!$A$3:$A$3000,'Summary By Town'!$A42,'Raw Data from UFBs'!$E$3:$E$3000,'Summary By Town'!$AE$2)</f>
        <v>0</v>
      </c>
      <c r="AH42" s="20">
        <f t="shared" si="13"/>
        <v>0</v>
      </c>
      <c r="AI42" s="19">
        <f t="shared" si="7"/>
        <v>0</v>
      </c>
      <c r="AJ42" s="4">
        <f t="shared" si="8"/>
        <v>0</v>
      </c>
      <c r="AK42" s="4">
        <f t="shared" si="9"/>
        <v>0</v>
      </c>
      <c r="AL42" s="20">
        <f t="shared" si="10"/>
        <v>0</v>
      </c>
      <c r="AM42" s="59">
        <v>4494672504</v>
      </c>
      <c r="AN42" s="60">
        <v>1.1646459966145448</v>
      </c>
      <c r="AO42" s="61">
        <v>0.39173922163199626</v>
      </c>
      <c r="AP42" s="4">
        <f t="shared" si="14"/>
        <v>0</v>
      </c>
      <c r="AQ42" s="8">
        <f t="shared" si="15"/>
        <v>0</v>
      </c>
      <c r="AR42" s="59">
        <v>23563825.710000001</v>
      </c>
      <c r="AS42" s="6">
        <f t="shared" si="11"/>
        <v>0</v>
      </c>
      <c r="AU42" s="5" t="s">
        <v>504</v>
      </c>
      <c r="AV42" s="5" t="s">
        <v>445</v>
      </c>
      <c r="AW42" s="5" t="s">
        <v>1492</v>
      </c>
      <c r="AX42" s="5" t="s">
        <v>1745</v>
      </c>
      <c r="AY42" s="5" t="s">
        <v>1745</v>
      </c>
      <c r="AZ42" s="5" t="s">
        <v>1745</v>
      </c>
      <c r="BA42" s="5" t="s">
        <v>1745</v>
      </c>
      <c r="BB42" s="5" t="s">
        <v>1745</v>
      </c>
      <c r="BC42" s="5" t="s">
        <v>1745</v>
      </c>
      <c r="BD42" s="5" t="s">
        <v>1745</v>
      </c>
      <c r="BE42" s="5" t="s">
        <v>1745</v>
      </c>
      <c r="BF42" s="5" t="s">
        <v>1745</v>
      </c>
      <c r="BG42" s="5" t="s">
        <v>1745</v>
      </c>
      <c r="BH42" s="5" t="s">
        <v>1745</v>
      </c>
      <c r="BI42" s="5" t="s">
        <v>1745</v>
      </c>
      <c r="BJ42" s="5" t="s">
        <v>1745</v>
      </c>
    </row>
    <row r="43" spans="1:62" ht="17.25" customHeight="1" x14ac:dyDescent="0.3">
      <c r="A43" t="s">
        <v>469</v>
      </c>
      <c r="B43" t="s">
        <v>1785</v>
      </c>
      <c r="C43" t="s">
        <v>38</v>
      </c>
      <c r="D43" t="str">
        <f t="shared" si="1"/>
        <v>Fair Lawn borough, Bergen County</v>
      </c>
      <c r="E43" t="s">
        <v>1769</v>
      </c>
      <c r="F43" t="s">
        <v>7</v>
      </c>
      <c r="G43" s="19">
        <f>COUNTIFS('Raw Data from UFBs'!$A$3:$A$3000,'Summary By Town'!$A43,'Raw Data from UFBs'!$E$3:$E$3000,'Summary By Town'!$G$2)</f>
        <v>1</v>
      </c>
      <c r="H43" s="4">
        <f>SUMIFS('Raw Data from UFBs'!H$3:H$3000,'Raw Data from UFBs'!$A$3:$A$3000,'Summary By Town'!$A43,'Raw Data from UFBs'!$E$3:$E$3000,'Summary By Town'!$G$2)</f>
        <v>0</v>
      </c>
      <c r="I43" s="4">
        <f>SUMIFS('Raw Data from UFBs'!I$3:I$3000,'Raw Data from UFBs'!$A$3:$A$3000,'Summary By Town'!$A43,'Raw Data from UFBs'!$E$3:$E$3000,'Summary By Town'!$G$2)</f>
        <v>4973300</v>
      </c>
      <c r="J43" s="20">
        <f t="shared" si="2"/>
        <v>182072.41196241323</v>
      </c>
      <c r="K43" s="19">
        <f>COUNTIFS('Raw Data from UFBs'!$A$3:$A$3000,'Summary By Town'!$A43,'Raw Data from UFBs'!$E$3:$E$3000,'Summary By Town'!$K$2)</f>
        <v>0</v>
      </c>
      <c r="L43" s="4">
        <f>SUMIFS('Raw Data from UFBs'!H$3:H$3000,'Raw Data from UFBs'!$A$3:$A$3000,'Summary By Town'!$A43,'Raw Data from UFBs'!$E$3:$E$3000,'Summary By Town'!$K$2)</f>
        <v>0</v>
      </c>
      <c r="M43" s="4">
        <f>SUMIFS('Raw Data from UFBs'!I$3:I$3000,'Raw Data from UFBs'!$A$3:$A$3000,'Summary By Town'!$A43,'Raw Data from UFBs'!$E$3:$E$3000,'Summary By Town'!$K$2)</f>
        <v>0</v>
      </c>
      <c r="N43" s="20">
        <f t="shared" si="12"/>
        <v>0</v>
      </c>
      <c r="O43" s="4">
        <f>COUNTIFS('Raw Data from UFBs'!$A$3:$A$3000,'Summary By Town'!$A43,'Raw Data from UFBs'!$E$3:$E$3000,'Summary By Town'!$O$2)</f>
        <v>0</v>
      </c>
      <c r="P43" s="4">
        <f>SUMIFS('Raw Data from UFBs'!H$3:H$3000,'Raw Data from UFBs'!$A$3:$A$3000,'Summary By Town'!$A43,'Raw Data from UFBs'!$E$3:$E$3000,'Summary By Town'!$O$2)</f>
        <v>0</v>
      </c>
      <c r="Q43" s="4">
        <f>SUMIFS('Raw Data from UFBs'!I$3:I$3000,'Raw Data from UFBs'!$A$3:$A$3000,'Summary By Town'!$A43,'Raw Data from UFBs'!$E$3:$E$3000,'Summary By Town'!$O$2)</f>
        <v>0</v>
      </c>
      <c r="R43" s="4">
        <f t="shared" si="3"/>
        <v>0</v>
      </c>
      <c r="S43" s="104">
        <f>COUNTIFS('Raw Data from UFBs'!$A$3:$A$3000,'Summary By Town'!$A43,'Raw Data from UFBs'!$E$3:$E$3000,'Summary By Town'!$S$2)</f>
        <v>0</v>
      </c>
      <c r="T43" s="4">
        <f>SUMIFS('Raw Data from UFBs'!H$3:H$3000,'Raw Data from UFBs'!$A$3:$A$3000,'Summary By Town'!$A43,'Raw Data from UFBs'!$E$3:$E$3000,'Summary By Town'!$S$2)</f>
        <v>0</v>
      </c>
      <c r="U43" s="4">
        <f>SUMIFS('Raw Data from UFBs'!I$3:I$3000,'Raw Data from UFBs'!$A$3:$A$3000,'Summary By Town'!$A43,'Raw Data from UFBs'!$E$3:$E$3000,'Summary By Town'!$S$2)</f>
        <v>0</v>
      </c>
      <c r="V43" s="20">
        <f t="shared" si="4"/>
        <v>0</v>
      </c>
      <c r="W43" s="104">
        <f>COUNTIFS('Raw Data from UFBs'!$A$3:$A$3000,'Summary By Town'!$A43,'Raw Data from UFBs'!$E$3:$E$3000,'Summary By Town'!$W$2)</f>
        <v>0</v>
      </c>
      <c r="X43" s="4">
        <f>SUMIFS('Raw Data from UFBs'!H$3:H$3000,'Raw Data from UFBs'!$A$3:$A$3000,'Summary By Town'!$A43,'Raw Data from UFBs'!$E$3:$E$3000,'Summary By Town'!$W$2)</f>
        <v>0</v>
      </c>
      <c r="Y43" s="4">
        <f>SUMIFS('Raw Data from UFBs'!I$3:I$3000,'Raw Data from UFBs'!$A$3:$A$3000,'Summary By Town'!$A43,'Raw Data from UFBs'!$E$3:$E$3000,'Summary By Town'!$W$2)</f>
        <v>0</v>
      </c>
      <c r="Z43" s="20">
        <f t="shared" si="5"/>
        <v>0</v>
      </c>
      <c r="AA43" s="4">
        <f>COUNTIFS('Raw Data from UFBs'!$A$3:$A$3000,'Summary By Town'!$A43,'Raw Data from UFBs'!$E$3:$E$3000,'Summary By Town'!$AA$2)</f>
        <v>0</v>
      </c>
      <c r="AB43" s="4">
        <f>SUMIFS('Raw Data from UFBs'!H$3:H$3000,'Raw Data from UFBs'!$A$3:$A$3000,'Summary By Town'!$A43,'Raw Data from UFBs'!$E$3:$E$3000,'Summary By Town'!$AA$2)</f>
        <v>0</v>
      </c>
      <c r="AC43" s="4">
        <f>SUMIFS('Raw Data from UFBs'!I$3:I$3000,'Raw Data from UFBs'!$A$3:$A$3000,'Summary By Town'!$A43,'Raw Data from UFBs'!$E$3:$E$3000,'Summary By Town'!$AA$2)</f>
        <v>0</v>
      </c>
      <c r="AD43" s="4">
        <f t="shared" si="6"/>
        <v>0</v>
      </c>
      <c r="AE43" s="19">
        <f>COUNTIFS('Raw Data from UFBs'!$A$3:$A$3000,'Summary By Town'!$A43,'Raw Data from UFBs'!$E$3:$E$3000,'Summary By Town'!$AE$2)</f>
        <v>0</v>
      </c>
      <c r="AF43" s="4">
        <f>SUMIFS('Raw Data from UFBs'!H$3:H$3000,'Raw Data from UFBs'!$A$3:$A$3000,'Summary By Town'!$A43,'Raw Data from UFBs'!$E$3:$E$3000,'Summary By Town'!$AE$2)</f>
        <v>0</v>
      </c>
      <c r="AG43" s="4">
        <f>SUMIFS('Raw Data from UFBs'!I$3:I$3000,'Raw Data from UFBs'!$A$3:$A$3000,'Summary By Town'!$A43,'Raw Data from UFBs'!$E$3:$E$3000,'Summary By Town'!$AE$2)</f>
        <v>0</v>
      </c>
      <c r="AH43" s="20">
        <f t="shared" si="13"/>
        <v>0</v>
      </c>
      <c r="AI43" s="19">
        <f t="shared" si="7"/>
        <v>1</v>
      </c>
      <c r="AJ43" s="4">
        <f t="shared" si="8"/>
        <v>0</v>
      </c>
      <c r="AK43" s="4">
        <f t="shared" si="9"/>
        <v>4973300</v>
      </c>
      <c r="AL43" s="20">
        <f t="shared" si="10"/>
        <v>182072.41196241323</v>
      </c>
      <c r="AM43" s="59">
        <v>4735994504</v>
      </c>
      <c r="AN43" s="60">
        <v>3.660997968399518</v>
      </c>
      <c r="AO43" s="61">
        <v>0.26827844685990193</v>
      </c>
      <c r="AP43" s="4">
        <f t="shared" si="14"/>
        <v>48846.103897312452</v>
      </c>
      <c r="AQ43" s="8">
        <f t="shared" si="15"/>
        <v>1.0501067929448763E-3</v>
      </c>
      <c r="AR43" s="59">
        <v>62543014.370000005</v>
      </c>
      <c r="AS43" s="6">
        <f t="shared" si="11"/>
        <v>7.8100015468302172E-4</v>
      </c>
      <c r="AU43" s="5" t="s">
        <v>1306</v>
      </c>
      <c r="AV43" s="5" t="s">
        <v>1345</v>
      </c>
      <c r="AW43" s="5" t="s">
        <v>436</v>
      </c>
      <c r="AX43" s="5" t="s">
        <v>1165</v>
      </c>
      <c r="AY43" s="5" t="s">
        <v>561</v>
      </c>
      <c r="AZ43" s="5" t="s">
        <v>1154</v>
      </c>
      <c r="BA43" s="5" t="s">
        <v>657</v>
      </c>
      <c r="BB43" s="5" t="s">
        <v>1282</v>
      </c>
      <c r="BC43" s="5" t="s">
        <v>1745</v>
      </c>
      <c r="BD43" s="5" t="s">
        <v>1745</v>
      </c>
      <c r="BE43" s="5" t="s">
        <v>1745</v>
      </c>
      <c r="BF43" s="5" t="s">
        <v>1745</v>
      </c>
      <c r="BG43" s="5" t="s">
        <v>1745</v>
      </c>
      <c r="BH43" s="5" t="s">
        <v>1745</v>
      </c>
      <c r="BI43" s="5" t="s">
        <v>1745</v>
      </c>
      <c r="BJ43" s="5" t="s">
        <v>1745</v>
      </c>
    </row>
    <row r="44" spans="1:62" ht="17.25" customHeight="1" x14ac:dyDescent="0.3">
      <c r="A44" t="s">
        <v>478</v>
      </c>
      <c r="B44" t="s">
        <v>1786</v>
      </c>
      <c r="C44" t="s">
        <v>38</v>
      </c>
      <c r="D44" t="str">
        <f t="shared" si="1"/>
        <v>Fairview borough, Bergen County</v>
      </c>
      <c r="E44" t="s">
        <v>1769</v>
      </c>
      <c r="F44" t="s">
        <v>70</v>
      </c>
      <c r="G44" s="19">
        <f>COUNTIFS('Raw Data from UFBs'!$A$3:$A$3000,'Summary By Town'!$A44,'Raw Data from UFBs'!$E$3:$E$3000,'Summary By Town'!$G$2)</f>
        <v>0</v>
      </c>
      <c r="H44" s="4">
        <f>SUMIFS('Raw Data from UFBs'!H$3:H$3000,'Raw Data from UFBs'!$A$3:$A$3000,'Summary By Town'!$A44,'Raw Data from UFBs'!$E$3:$E$3000,'Summary By Town'!$G$2)</f>
        <v>0</v>
      </c>
      <c r="I44" s="4">
        <f>SUMIFS('Raw Data from UFBs'!I$3:I$3000,'Raw Data from UFBs'!$A$3:$A$3000,'Summary By Town'!$A44,'Raw Data from UFBs'!$E$3:$E$3000,'Summary By Town'!$G$2)</f>
        <v>0</v>
      </c>
      <c r="J44" s="20">
        <f t="shared" si="2"/>
        <v>0</v>
      </c>
      <c r="K44" s="19">
        <f>COUNTIFS('Raw Data from UFBs'!$A$3:$A$3000,'Summary By Town'!$A44,'Raw Data from UFBs'!$E$3:$E$3000,'Summary By Town'!$K$2)</f>
        <v>0</v>
      </c>
      <c r="L44" s="4">
        <f>SUMIFS('Raw Data from UFBs'!H$3:H$3000,'Raw Data from UFBs'!$A$3:$A$3000,'Summary By Town'!$A44,'Raw Data from UFBs'!$E$3:$E$3000,'Summary By Town'!$K$2)</f>
        <v>0</v>
      </c>
      <c r="M44" s="4">
        <f>SUMIFS('Raw Data from UFBs'!I$3:I$3000,'Raw Data from UFBs'!$A$3:$A$3000,'Summary By Town'!$A44,'Raw Data from UFBs'!$E$3:$E$3000,'Summary By Town'!$K$2)</f>
        <v>0</v>
      </c>
      <c r="N44" s="20">
        <f t="shared" si="12"/>
        <v>0</v>
      </c>
      <c r="O44" s="4">
        <f>COUNTIFS('Raw Data from UFBs'!$A$3:$A$3000,'Summary By Town'!$A44,'Raw Data from UFBs'!$E$3:$E$3000,'Summary By Town'!$O$2)</f>
        <v>0</v>
      </c>
      <c r="P44" s="4">
        <f>SUMIFS('Raw Data from UFBs'!H$3:H$3000,'Raw Data from UFBs'!$A$3:$A$3000,'Summary By Town'!$A44,'Raw Data from UFBs'!$E$3:$E$3000,'Summary By Town'!$O$2)</f>
        <v>0</v>
      </c>
      <c r="Q44" s="4">
        <f>SUMIFS('Raw Data from UFBs'!I$3:I$3000,'Raw Data from UFBs'!$A$3:$A$3000,'Summary By Town'!$A44,'Raw Data from UFBs'!$E$3:$E$3000,'Summary By Town'!$O$2)</f>
        <v>0</v>
      </c>
      <c r="R44" s="4">
        <f t="shared" si="3"/>
        <v>0</v>
      </c>
      <c r="S44" s="104">
        <f>COUNTIFS('Raw Data from UFBs'!$A$3:$A$3000,'Summary By Town'!$A44,'Raw Data from UFBs'!$E$3:$E$3000,'Summary By Town'!$S$2)</f>
        <v>0</v>
      </c>
      <c r="T44" s="4">
        <f>SUMIFS('Raw Data from UFBs'!H$3:H$3000,'Raw Data from UFBs'!$A$3:$A$3000,'Summary By Town'!$A44,'Raw Data from UFBs'!$E$3:$E$3000,'Summary By Town'!$S$2)</f>
        <v>0</v>
      </c>
      <c r="U44" s="4">
        <f>SUMIFS('Raw Data from UFBs'!I$3:I$3000,'Raw Data from UFBs'!$A$3:$A$3000,'Summary By Town'!$A44,'Raw Data from UFBs'!$E$3:$E$3000,'Summary By Town'!$S$2)</f>
        <v>0</v>
      </c>
      <c r="V44" s="20">
        <f t="shared" si="4"/>
        <v>0</v>
      </c>
      <c r="W44" s="104">
        <f>COUNTIFS('Raw Data from UFBs'!$A$3:$A$3000,'Summary By Town'!$A44,'Raw Data from UFBs'!$E$3:$E$3000,'Summary By Town'!$W$2)</f>
        <v>0</v>
      </c>
      <c r="X44" s="4">
        <f>SUMIFS('Raw Data from UFBs'!H$3:H$3000,'Raw Data from UFBs'!$A$3:$A$3000,'Summary By Town'!$A44,'Raw Data from UFBs'!$E$3:$E$3000,'Summary By Town'!$W$2)</f>
        <v>0</v>
      </c>
      <c r="Y44" s="4">
        <f>SUMIFS('Raw Data from UFBs'!I$3:I$3000,'Raw Data from UFBs'!$A$3:$A$3000,'Summary By Town'!$A44,'Raw Data from UFBs'!$E$3:$E$3000,'Summary By Town'!$W$2)</f>
        <v>0</v>
      </c>
      <c r="Z44" s="20">
        <f t="shared" si="5"/>
        <v>0</v>
      </c>
      <c r="AA44" s="4">
        <f>COUNTIFS('Raw Data from UFBs'!$A$3:$A$3000,'Summary By Town'!$A44,'Raw Data from UFBs'!$E$3:$E$3000,'Summary By Town'!$AA$2)</f>
        <v>0</v>
      </c>
      <c r="AB44" s="4">
        <f>SUMIFS('Raw Data from UFBs'!H$3:H$3000,'Raw Data from UFBs'!$A$3:$A$3000,'Summary By Town'!$A44,'Raw Data from UFBs'!$E$3:$E$3000,'Summary By Town'!$AA$2)</f>
        <v>0</v>
      </c>
      <c r="AC44" s="4">
        <f>SUMIFS('Raw Data from UFBs'!I$3:I$3000,'Raw Data from UFBs'!$A$3:$A$3000,'Summary By Town'!$A44,'Raw Data from UFBs'!$E$3:$E$3000,'Summary By Town'!$AA$2)</f>
        <v>0</v>
      </c>
      <c r="AD44" s="4">
        <f t="shared" si="6"/>
        <v>0</v>
      </c>
      <c r="AE44" s="19">
        <f>COUNTIFS('Raw Data from UFBs'!$A$3:$A$3000,'Summary By Town'!$A44,'Raw Data from UFBs'!$E$3:$E$3000,'Summary By Town'!$AE$2)</f>
        <v>0</v>
      </c>
      <c r="AF44" s="4">
        <f>SUMIFS('Raw Data from UFBs'!H$3:H$3000,'Raw Data from UFBs'!$A$3:$A$3000,'Summary By Town'!$A44,'Raw Data from UFBs'!$E$3:$E$3000,'Summary By Town'!$AE$2)</f>
        <v>0</v>
      </c>
      <c r="AG44" s="4">
        <f>SUMIFS('Raw Data from UFBs'!I$3:I$3000,'Raw Data from UFBs'!$A$3:$A$3000,'Summary By Town'!$A44,'Raw Data from UFBs'!$E$3:$E$3000,'Summary By Town'!$AE$2)</f>
        <v>0</v>
      </c>
      <c r="AH44" s="20">
        <f t="shared" si="13"/>
        <v>0</v>
      </c>
      <c r="AI44" s="19">
        <f t="shared" si="7"/>
        <v>0</v>
      </c>
      <c r="AJ44" s="4">
        <f t="shared" si="8"/>
        <v>0</v>
      </c>
      <c r="AK44" s="4">
        <f t="shared" si="9"/>
        <v>0</v>
      </c>
      <c r="AL44" s="20">
        <f t="shared" si="10"/>
        <v>0</v>
      </c>
      <c r="AM44" s="59">
        <v>2008922718</v>
      </c>
      <c r="AN44" s="60">
        <v>2.2749730485835333</v>
      </c>
      <c r="AO44" s="61">
        <v>0.48867799185376554</v>
      </c>
      <c r="AP44" s="4">
        <f t="shared" si="14"/>
        <v>0</v>
      </c>
      <c r="AQ44" s="8">
        <f t="shared" si="15"/>
        <v>0</v>
      </c>
      <c r="AR44" s="59">
        <v>25395347.490000002</v>
      </c>
      <c r="AS44" s="6">
        <f t="shared" si="11"/>
        <v>0</v>
      </c>
      <c r="AU44" s="5" t="s">
        <v>1075</v>
      </c>
      <c r="AV44" s="5" t="s">
        <v>303</v>
      </c>
      <c r="AW44" s="5" t="s">
        <v>1276</v>
      </c>
      <c r="AX44" s="5" t="s">
        <v>1745</v>
      </c>
      <c r="AY44" s="5" t="s">
        <v>1745</v>
      </c>
      <c r="AZ44" s="5" t="s">
        <v>1745</v>
      </c>
      <c r="BA44" s="5" t="s">
        <v>1745</v>
      </c>
      <c r="BB44" s="5" t="s">
        <v>1745</v>
      </c>
      <c r="BC44" s="5" t="s">
        <v>1745</v>
      </c>
      <c r="BD44" s="5" t="s">
        <v>1745</v>
      </c>
      <c r="BE44" s="5" t="s">
        <v>1745</v>
      </c>
      <c r="BF44" s="5" t="s">
        <v>1745</v>
      </c>
      <c r="BG44" s="5" t="s">
        <v>1745</v>
      </c>
      <c r="BH44" s="5" t="s">
        <v>1745</v>
      </c>
      <c r="BI44" s="5" t="s">
        <v>1745</v>
      </c>
      <c r="BJ44" s="5" t="s">
        <v>1745</v>
      </c>
    </row>
    <row r="45" spans="1:62" ht="17.25" customHeight="1" x14ac:dyDescent="0.3">
      <c r="A45" t="s">
        <v>504</v>
      </c>
      <c r="B45" t="s">
        <v>1787</v>
      </c>
      <c r="C45" t="s">
        <v>38</v>
      </c>
      <c r="D45" t="str">
        <f t="shared" si="1"/>
        <v>Fort Lee borough, Bergen County</v>
      </c>
      <c r="E45" t="s">
        <v>1769</v>
      </c>
      <c r="F45" t="s">
        <v>70</v>
      </c>
      <c r="G45" s="19">
        <f>COUNTIFS('Raw Data from UFBs'!$A$3:$A$3000,'Summary By Town'!$A45,'Raw Data from UFBs'!$E$3:$E$3000,'Summary By Town'!$G$2)</f>
        <v>3</v>
      </c>
      <c r="H45" s="4">
        <f>SUMIFS('Raw Data from UFBs'!H$3:H$3000,'Raw Data from UFBs'!$A$3:$A$3000,'Summary By Town'!$A45,'Raw Data from UFBs'!$E$3:$E$3000,'Summary By Town'!$G$2)</f>
        <v>755407.69</v>
      </c>
      <c r="I45" s="4">
        <f>SUMIFS('Raw Data from UFBs'!I$3:I$3000,'Raw Data from UFBs'!$A$3:$A$3000,'Summary By Town'!$A45,'Raw Data from UFBs'!$E$3:$E$3000,'Summary By Town'!$G$2)</f>
        <v>39665900</v>
      </c>
      <c r="J45" s="20">
        <f t="shared" si="2"/>
        <v>1070736.583369252</v>
      </c>
      <c r="K45" s="19">
        <f>COUNTIFS('Raw Data from UFBs'!$A$3:$A$3000,'Summary By Town'!$A45,'Raw Data from UFBs'!$E$3:$E$3000,'Summary By Town'!$K$2)</f>
        <v>2</v>
      </c>
      <c r="L45" s="4">
        <f>SUMIFS('Raw Data from UFBs'!H$3:H$3000,'Raw Data from UFBs'!$A$3:$A$3000,'Summary By Town'!$A45,'Raw Data from UFBs'!$E$3:$E$3000,'Summary By Town'!$K$2)</f>
        <v>1771317.5699999998</v>
      </c>
      <c r="M45" s="4">
        <f>SUMIFS('Raw Data from UFBs'!I$3:I$3000,'Raw Data from UFBs'!$A$3:$A$3000,'Summary By Town'!$A45,'Raw Data from UFBs'!$E$3:$E$3000,'Summary By Town'!$K$2)</f>
        <v>177470000</v>
      </c>
      <c r="N45" s="20">
        <f t="shared" si="12"/>
        <v>4790604.0566466702</v>
      </c>
      <c r="O45" s="4">
        <f>COUNTIFS('Raw Data from UFBs'!$A$3:$A$3000,'Summary By Town'!$A45,'Raw Data from UFBs'!$E$3:$E$3000,'Summary By Town'!$O$2)</f>
        <v>0</v>
      </c>
      <c r="P45" s="4">
        <f>SUMIFS('Raw Data from UFBs'!H$3:H$3000,'Raw Data from UFBs'!$A$3:$A$3000,'Summary By Town'!$A45,'Raw Data from UFBs'!$E$3:$E$3000,'Summary By Town'!$O$2)</f>
        <v>0</v>
      </c>
      <c r="Q45" s="4">
        <f>SUMIFS('Raw Data from UFBs'!I$3:I$3000,'Raw Data from UFBs'!$A$3:$A$3000,'Summary By Town'!$A45,'Raw Data from UFBs'!$E$3:$E$3000,'Summary By Town'!$O$2)</f>
        <v>0</v>
      </c>
      <c r="R45" s="4">
        <f t="shared" si="3"/>
        <v>0</v>
      </c>
      <c r="S45" s="104">
        <f>COUNTIFS('Raw Data from UFBs'!$A$3:$A$3000,'Summary By Town'!$A45,'Raw Data from UFBs'!$E$3:$E$3000,'Summary By Town'!$S$2)</f>
        <v>0</v>
      </c>
      <c r="T45" s="4">
        <f>SUMIFS('Raw Data from UFBs'!H$3:H$3000,'Raw Data from UFBs'!$A$3:$A$3000,'Summary By Town'!$A45,'Raw Data from UFBs'!$E$3:$E$3000,'Summary By Town'!$S$2)</f>
        <v>0</v>
      </c>
      <c r="U45" s="4">
        <f>SUMIFS('Raw Data from UFBs'!I$3:I$3000,'Raw Data from UFBs'!$A$3:$A$3000,'Summary By Town'!$A45,'Raw Data from UFBs'!$E$3:$E$3000,'Summary By Town'!$S$2)</f>
        <v>0</v>
      </c>
      <c r="V45" s="20">
        <f t="shared" si="4"/>
        <v>0</v>
      </c>
      <c r="W45" s="104">
        <f>COUNTIFS('Raw Data from UFBs'!$A$3:$A$3000,'Summary By Town'!$A45,'Raw Data from UFBs'!$E$3:$E$3000,'Summary By Town'!$W$2)</f>
        <v>0</v>
      </c>
      <c r="X45" s="4">
        <f>SUMIFS('Raw Data from UFBs'!H$3:H$3000,'Raw Data from UFBs'!$A$3:$A$3000,'Summary By Town'!$A45,'Raw Data from UFBs'!$E$3:$E$3000,'Summary By Town'!$W$2)</f>
        <v>0</v>
      </c>
      <c r="Y45" s="4">
        <f>SUMIFS('Raw Data from UFBs'!I$3:I$3000,'Raw Data from UFBs'!$A$3:$A$3000,'Summary By Town'!$A45,'Raw Data from UFBs'!$E$3:$E$3000,'Summary By Town'!$W$2)</f>
        <v>0</v>
      </c>
      <c r="Z45" s="20">
        <f t="shared" si="5"/>
        <v>0</v>
      </c>
      <c r="AA45" s="4">
        <f>COUNTIFS('Raw Data from UFBs'!$A$3:$A$3000,'Summary By Town'!$A45,'Raw Data from UFBs'!$E$3:$E$3000,'Summary By Town'!$AA$2)</f>
        <v>0</v>
      </c>
      <c r="AB45" s="4">
        <f>SUMIFS('Raw Data from UFBs'!H$3:H$3000,'Raw Data from UFBs'!$A$3:$A$3000,'Summary By Town'!$A45,'Raw Data from UFBs'!$E$3:$E$3000,'Summary By Town'!$AA$2)</f>
        <v>0</v>
      </c>
      <c r="AC45" s="4">
        <f>SUMIFS('Raw Data from UFBs'!I$3:I$3000,'Raw Data from UFBs'!$A$3:$A$3000,'Summary By Town'!$A45,'Raw Data from UFBs'!$E$3:$E$3000,'Summary By Town'!$AA$2)</f>
        <v>0</v>
      </c>
      <c r="AD45" s="4">
        <f t="shared" si="6"/>
        <v>0</v>
      </c>
      <c r="AE45" s="19">
        <f>COUNTIFS('Raw Data from UFBs'!$A$3:$A$3000,'Summary By Town'!$A45,'Raw Data from UFBs'!$E$3:$E$3000,'Summary By Town'!$AE$2)</f>
        <v>0</v>
      </c>
      <c r="AF45" s="4">
        <f>SUMIFS('Raw Data from UFBs'!H$3:H$3000,'Raw Data from UFBs'!$A$3:$A$3000,'Summary By Town'!$A45,'Raw Data from UFBs'!$E$3:$E$3000,'Summary By Town'!$AE$2)</f>
        <v>0</v>
      </c>
      <c r="AG45" s="4">
        <f>SUMIFS('Raw Data from UFBs'!I$3:I$3000,'Raw Data from UFBs'!$A$3:$A$3000,'Summary By Town'!$A45,'Raw Data from UFBs'!$E$3:$E$3000,'Summary By Town'!$AE$2)</f>
        <v>0</v>
      </c>
      <c r="AH45" s="20">
        <f t="shared" si="13"/>
        <v>0</v>
      </c>
      <c r="AI45" s="19">
        <f t="shared" si="7"/>
        <v>5</v>
      </c>
      <c r="AJ45" s="4">
        <f t="shared" si="8"/>
        <v>2526725.2599999998</v>
      </c>
      <c r="AK45" s="4">
        <f t="shared" si="9"/>
        <v>217135900</v>
      </c>
      <c r="AL45" s="20">
        <f t="shared" si="10"/>
        <v>5861340.6400159225</v>
      </c>
      <c r="AM45" s="59">
        <v>7319360112</v>
      </c>
      <c r="AN45" s="60">
        <v>2.6993880975075619</v>
      </c>
      <c r="AO45" s="61">
        <v>0.42670264135252806</v>
      </c>
      <c r="AP45" s="4">
        <f t="shared" si="14"/>
        <v>1422889.1905475582</v>
      </c>
      <c r="AQ45" s="8">
        <f t="shared" si="15"/>
        <v>2.966596760883624E-2</v>
      </c>
      <c r="AR45" s="59">
        <v>95185386.969999999</v>
      </c>
      <c r="AS45" s="6">
        <f t="shared" si="11"/>
        <v>1.4948609611641506E-2</v>
      </c>
      <c r="AU45" s="5" t="s">
        <v>303</v>
      </c>
      <c r="AV45" s="5" t="s">
        <v>1276</v>
      </c>
      <c r="AW45" s="5" t="s">
        <v>412</v>
      </c>
      <c r="AX45" s="5" t="s">
        <v>1148</v>
      </c>
      <c r="AY45" s="5" t="s">
        <v>802</v>
      </c>
      <c r="AZ45" s="5" t="s">
        <v>448</v>
      </c>
      <c r="BA45" s="5" t="s">
        <v>445</v>
      </c>
      <c r="BB45" s="5" t="s">
        <v>1745</v>
      </c>
      <c r="BC45" s="5" t="s">
        <v>1745</v>
      </c>
      <c r="BD45" s="5" t="s">
        <v>1745</v>
      </c>
      <c r="BE45" s="5" t="s">
        <v>1745</v>
      </c>
      <c r="BF45" s="5" t="s">
        <v>1745</v>
      </c>
      <c r="BG45" s="5" t="s">
        <v>1745</v>
      </c>
      <c r="BH45" s="5" t="s">
        <v>1745</v>
      </c>
      <c r="BI45" s="5" t="s">
        <v>1745</v>
      </c>
      <c r="BJ45" s="5" t="s">
        <v>1745</v>
      </c>
    </row>
    <row r="46" spans="1:62" ht="17.25" customHeight="1" x14ac:dyDescent="0.3">
      <c r="A46" t="s">
        <v>513</v>
      </c>
      <c r="B46" t="s">
        <v>1788</v>
      </c>
      <c r="C46" t="s">
        <v>38</v>
      </c>
      <c r="D46" t="str">
        <f t="shared" si="1"/>
        <v>Franklin Lakes borough, Bergen County</v>
      </c>
      <c r="E46" t="s">
        <v>1769</v>
      </c>
      <c r="F46" t="s">
        <v>7</v>
      </c>
      <c r="G46" s="19">
        <f>COUNTIFS('Raw Data from UFBs'!$A$3:$A$3000,'Summary By Town'!$A46,'Raw Data from UFBs'!$E$3:$E$3000,'Summary By Town'!$G$2)</f>
        <v>0</v>
      </c>
      <c r="H46" s="4">
        <f>SUMIFS('Raw Data from UFBs'!H$3:H$3000,'Raw Data from UFBs'!$A$3:$A$3000,'Summary By Town'!$A46,'Raw Data from UFBs'!$E$3:$E$3000,'Summary By Town'!$G$2)</f>
        <v>0</v>
      </c>
      <c r="I46" s="4">
        <f>SUMIFS('Raw Data from UFBs'!I$3:I$3000,'Raw Data from UFBs'!$A$3:$A$3000,'Summary By Town'!$A46,'Raw Data from UFBs'!$E$3:$E$3000,'Summary By Town'!$G$2)</f>
        <v>0</v>
      </c>
      <c r="J46" s="20">
        <f t="shared" si="2"/>
        <v>0</v>
      </c>
      <c r="K46" s="19">
        <f>COUNTIFS('Raw Data from UFBs'!$A$3:$A$3000,'Summary By Town'!$A46,'Raw Data from UFBs'!$E$3:$E$3000,'Summary By Town'!$K$2)</f>
        <v>0</v>
      </c>
      <c r="L46" s="4">
        <f>SUMIFS('Raw Data from UFBs'!H$3:H$3000,'Raw Data from UFBs'!$A$3:$A$3000,'Summary By Town'!$A46,'Raw Data from UFBs'!$E$3:$E$3000,'Summary By Town'!$K$2)</f>
        <v>0</v>
      </c>
      <c r="M46" s="4">
        <f>SUMIFS('Raw Data from UFBs'!I$3:I$3000,'Raw Data from UFBs'!$A$3:$A$3000,'Summary By Town'!$A46,'Raw Data from UFBs'!$E$3:$E$3000,'Summary By Town'!$K$2)</f>
        <v>0</v>
      </c>
      <c r="N46" s="20">
        <f t="shared" si="12"/>
        <v>0</v>
      </c>
      <c r="O46" s="4">
        <f>COUNTIFS('Raw Data from UFBs'!$A$3:$A$3000,'Summary By Town'!$A46,'Raw Data from UFBs'!$E$3:$E$3000,'Summary By Town'!$O$2)</f>
        <v>0</v>
      </c>
      <c r="P46" s="4">
        <f>SUMIFS('Raw Data from UFBs'!H$3:H$3000,'Raw Data from UFBs'!$A$3:$A$3000,'Summary By Town'!$A46,'Raw Data from UFBs'!$E$3:$E$3000,'Summary By Town'!$O$2)</f>
        <v>0</v>
      </c>
      <c r="Q46" s="4">
        <f>SUMIFS('Raw Data from UFBs'!I$3:I$3000,'Raw Data from UFBs'!$A$3:$A$3000,'Summary By Town'!$A46,'Raw Data from UFBs'!$E$3:$E$3000,'Summary By Town'!$O$2)</f>
        <v>0</v>
      </c>
      <c r="R46" s="4">
        <f t="shared" si="3"/>
        <v>0</v>
      </c>
      <c r="S46" s="104">
        <f>COUNTIFS('Raw Data from UFBs'!$A$3:$A$3000,'Summary By Town'!$A46,'Raw Data from UFBs'!$E$3:$E$3000,'Summary By Town'!$S$2)</f>
        <v>0</v>
      </c>
      <c r="T46" s="4">
        <f>SUMIFS('Raw Data from UFBs'!H$3:H$3000,'Raw Data from UFBs'!$A$3:$A$3000,'Summary By Town'!$A46,'Raw Data from UFBs'!$E$3:$E$3000,'Summary By Town'!$S$2)</f>
        <v>0</v>
      </c>
      <c r="U46" s="4">
        <f>SUMIFS('Raw Data from UFBs'!I$3:I$3000,'Raw Data from UFBs'!$A$3:$A$3000,'Summary By Town'!$A46,'Raw Data from UFBs'!$E$3:$E$3000,'Summary By Town'!$S$2)</f>
        <v>0</v>
      </c>
      <c r="V46" s="20">
        <f t="shared" si="4"/>
        <v>0</v>
      </c>
      <c r="W46" s="104">
        <f>COUNTIFS('Raw Data from UFBs'!$A$3:$A$3000,'Summary By Town'!$A46,'Raw Data from UFBs'!$E$3:$E$3000,'Summary By Town'!$W$2)</f>
        <v>0</v>
      </c>
      <c r="X46" s="4">
        <f>SUMIFS('Raw Data from UFBs'!H$3:H$3000,'Raw Data from UFBs'!$A$3:$A$3000,'Summary By Town'!$A46,'Raw Data from UFBs'!$E$3:$E$3000,'Summary By Town'!$W$2)</f>
        <v>0</v>
      </c>
      <c r="Y46" s="4">
        <f>SUMIFS('Raw Data from UFBs'!I$3:I$3000,'Raw Data from UFBs'!$A$3:$A$3000,'Summary By Town'!$A46,'Raw Data from UFBs'!$E$3:$E$3000,'Summary By Town'!$W$2)</f>
        <v>0</v>
      </c>
      <c r="Z46" s="20">
        <f t="shared" si="5"/>
        <v>0</v>
      </c>
      <c r="AA46" s="4">
        <f>COUNTIFS('Raw Data from UFBs'!$A$3:$A$3000,'Summary By Town'!$A46,'Raw Data from UFBs'!$E$3:$E$3000,'Summary By Town'!$AA$2)</f>
        <v>0</v>
      </c>
      <c r="AB46" s="4">
        <f>SUMIFS('Raw Data from UFBs'!H$3:H$3000,'Raw Data from UFBs'!$A$3:$A$3000,'Summary By Town'!$A46,'Raw Data from UFBs'!$E$3:$E$3000,'Summary By Town'!$AA$2)</f>
        <v>0</v>
      </c>
      <c r="AC46" s="4">
        <f>SUMIFS('Raw Data from UFBs'!I$3:I$3000,'Raw Data from UFBs'!$A$3:$A$3000,'Summary By Town'!$A46,'Raw Data from UFBs'!$E$3:$E$3000,'Summary By Town'!$AA$2)</f>
        <v>0</v>
      </c>
      <c r="AD46" s="4">
        <f t="shared" si="6"/>
        <v>0</v>
      </c>
      <c r="AE46" s="19">
        <f>COUNTIFS('Raw Data from UFBs'!$A$3:$A$3000,'Summary By Town'!$A46,'Raw Data from UFBs'!$E$3:$E$3000,'Summary By Town'!$AE$2)</f>
        <v>0</v>
      </c>
      <c r="AF46" s="4">
        <f>SUMIFS('Raw Data from UFBs'!H$3:H$3000,'Raw Data from UFBs'!$A$3:$A$3000,'Summary By Town'!$A46,'Raw Data from UFBs'!$E$3:$E$3000,'Summary By Town'!$AE$2)</f>
        <v>0</v>
      </c>
      <c r="AG46" s="4">
        <f>SUMIFS('Raw Data from UFBs'!I$3:I$3000,'Raw Data from UFBs'!$A$3:$A$3000,'Summary By Town'!$A46,'Raw Data from UFBs'!$E$3:$E$3000,'Summary By Town'!$AE$2)</f>
        <v>0</v>
      </c>
      <c r="AH46" s="20">
        <f t="shared" si="13"/>
        <v>0</v>
      </c>
      <c r="AI46" s="19">
        <f t="shared" si="7"/>
        <v>0</v>
      </c>
      <c r="AJ46" s="4">
        <f t="shared" si="8"/>
        <v>0</v>
      </c>
      <c r="AK46" s="4">
        <f t="shared" si="9"/>
        <v>0</v>
      </c>
      <c r="AL46" s="20">
        <f t="shared" si="10"/>
        <v>0</v>
      </c>
      <c r="AM46" s="59">
        <v>4799085300</v>
      </c>
      <c r="AN46" s="60">
        <v>1.9033744326986977</v>
      </c>
      <c r="AO46" s="61">
        <v>0.17479754489734164</v>
      </c>
      <c r="AP46" s="4">
        <f t="shared" si="14"/>
        <v>0</v>
      </c>
      <c r="AQ46" s="8">
        <f t="shared" si="15"/>
        <v>0</v>
      </c>
      <c r="AR46" s="59">
        <v>21325630</v>
      </c>
      <c r="AS46" s="6">
        <f t="shared" si="11"/>
        <v>0</v>
      </c>
      <c r="AU46" s="5" t="s">
        <v>1084</v>
      </c>
      <c r="AV46" s="5" t="s">
        <v>1601</v>
      </c>
      <c r="AW46" s="5" t="s">
        <v>1712</v>
      </c>
      <c r="AX46" s="5" t="s">
        <v>1108</v>
      </c>
      <c r="AY46" s="5" t="s">
        <v>877</v>
      </c>
      <c r="AZ46" s="5" t="s">
        <v>1745</v>
      </c>
      <c r="BA46" s="5" t="s">
        <v>1745</v>
      </c>
      <c r="BB46" s="5" t="s">
        <v>1745</v>
      </c>
      <c r="BC46" s="5" t="s">
        <v>1745</v>
      </c>
      <c r="BD46" s="5" t="s">
        <v>1745</v>
      </c>
      <c r="BE46" s="5" t="s">
        <v>1745</v>
      </c>
      <c r="BF46" s="5" t="s">
        <v>1745</v>
      </c>
      <c r="BG46" s="5" t="s">
        <v>1745</v>
      </c>
      <c r="BH46" s="5" t="s">
        <v>1745</v>
      </c>
      <c r="BI46" s="5" t="s">
        <v>1745</v>
      </c>
      <c r="BJ46" s="5" t="s">
        <v>1745</v>
      </c>
    </row>
    <row r="47" spans="1:62" ht="17.25" customHeight="1" x14ac:dyDescent="0.3">
      <c r="A47" t="s">
        <v>543</v>
      </c>
      <c r="B47" t="s">
        <v>1789</v>
      </c>
      <c r="C47" t="s">
        <v>38</v>
      </c>
      <c r="D47" t="str">
        <f t="shared" si="1"/>
        <v>Garfield city, Bergen County</v>
      </c>
      <c r="E47" t="s">
        <v>1769</v>
      </c>
      <c r="F47" t="s">
        <v>70</v>
      </c>
      <c r="G47" s="19">
        <f>COUNTIFS('Raw Data from UFBs'!$A$3:$A$3000,'Summary By Town'!$A47,'Raw Data from UFBs'!$E$3:$E$3000,'Summary By Town'!$G$2)</f>
        <v>1</v>
      </c>
      <c r="H47" s="4">
        <f>SUMIFS('Raw Data from UFBs'!H$3:H$3000,'Raw Data from UFBs'!$A$3:$A$3000,'Summary By Town'!$A47,'Raw Data from UFBs'!$E$3:$E$3000,'Summary By Town'!$G$2)</f>
        <v>209763</v>
      </c>
      <c r="I47" s="4">
        <f>SUMIFS('Raw Data from UFBs'!I$3:I$3000,'Raw Data from UFBs'!$A$3:$A$3000,'Summary By Town'!$A47,'Raw Data from UFBs'!$E$3:$E$3000,'Summary By Town'!$G$2)</f>
        <v>43758000</v>
      </c>
      <c r="J47" s="20">
        <f t="shared" si="2"/>
        <v>1522029.7339086833</v>
      </c>
      <c r="K47" s="19">
        <f>COUNTIFS('Raw Data from UFBs'!$A$3:$A$3000,'Summary By Town'!$A47,'Raw Data from UFBs'!$E$3:$E$3000,'Summary By Town'!$K$2)</f>
        <v>0</v>
      </c>
      <c r="L47" s="4">
        <f>SUMIFS('Raw Data from UFBs'!H$3:H$3000,'Raw Data from UFBs'!$A$3:$A$3000,'Summary By Town'!$A47,'Raw Data from UFBs'!$E$3:$E$3000,'Summary By Town'!$K$2)</f>
        <v>0</v>
      </c>
      <c r="M47" s="4">
        <f>SUMIFS('Raw Data from UFBs'!I$3:I$3000,'Raw Data from UFBs'!$A$3:$A$3000,'Summary By Town'!$A47,'Raw Data from UFBs'!$E$3:$E$3000,'Summary By Town'!$K$2)</f>
        <v>0</v>
      </c>
      <c r="N47" s="20">
        <f t="shared" si="12"/>
        <v>0</v>
      </c>
      <c r="O47" s="4">
        <f>COUNTIFS('Raw Data from UFBs'!$A$3:$A$3000,'Summary By Town'!$A47,'Raw Data from UFBs'!$E$3:$E$3000,'Summary By Town'!$O$2)</f>
        <v>0</v>
      </c>
      <c r="P47" s="4">
        <f>SUMIFS('Raw Data from UFBs'!H$3:H$3000,'Raw Data from UFBs'!$A$3:$A$3000,'Summary By Town'!$A47,'Raw Data from UFBs'!$E$3:$E$3000,'Summary By Town'!$O$2)</f>
        <v>0</v>
      </c>
      <c r="Q47" s="4">
        <f>SUMIFS('Raw Data from UFBs'!I$3:I$3000,'Raw Data from UFBs'!$A$3:$A$3000,'Summary By Town'!$A47,'Raw Data from UFBs'!$E$3:$E$3000,'Summary By Town'!$O$2)</f>
        <v>0</v>
      </c>
      <c r="R47" s="4">
        <f t="shared" si="3"/>
        <v>0</v>
      </c>
      <c r="S47" s="104">
        <f>COUNTIFS('Raw Data from UFBs'!$A$3:$A$3000,'Summary By Town'!$A47,'Raw Data from UFBs'!$E$3:$E$3000,'Summary By Town'!$S$2)</f>
        <v>0</v>
      </c>
      <c r="T47" s="4">
        <f>SUMIFS('Raw Data from UFBs'!H$3:H$3000,'Raw Data from UFBs'!$A$3:$A$3000,'Summary By Town'!$A47,'Raw Data from UFBs'!$E$3:$E$3000,'Summary By Town'!$S$2)</f>
        <v>0</v>
      </c>
      <c r="U47" s="4">
        <f>SUMIFS('Raw Data from UFBs'!I$3:I$3000,'Raw Data from UFBs'!$A$3:$A$3000,'Summary By Town'!$A47,'Raw Data from UFBs'!$E$3:$E$3000,'Summary By Town'!$S$2)</f>
        <v>0</v>
      </c>
      <c r="V47" s="20">
        <f t="shared" si="4"/>
        <v>0</v>
      </c>
      <c r="W47" s="104">
        <f>COUNTIFS('Raw Data from UFBs'!$A$3:$A$3000,'Summary By Town'!$A47,'Raw Data from UFBs'!$E$3:$E$3000,'Summary By Town'!$W$2)</f>
        <v>0</v>
      </c>
      <c r="X47" s="4">
        <f>SUMIFS('Raw Data from UFBs'!H$3:H$3000,'Raw Data from UFBs'!$A$3:$A$3000,'Summary By Town'!$A47,'Raw Data from UFBs'!$E$3:$E$3000,'Summary By Town'!$W$2)</f>
        <v>0</v>
      </c>
      <c r="Y47" s="4">
        <f>SUMIFS('Raw Data from UFBs'!I$3:I$3000,'Raw Data from UFBs'!$A$3:$A$3000,'Summary By Town'!$A47,'Raw Data from UFBs'!$E$3:$E$3000,'Summary By Town'!$W$2)</f>
        <v>0</v>
      </c>
      <c r="Z47" s="20">
        <f t="shared" si="5"/>
        <v>0</v>
      </c>
      <c r="AA47" s="4">
        <f>COUNTIFS('Raw Data from UFBs'!$A$3:$A$3000,'Summary By Town'!$A47,'Raw Data from UFBs'!$E$3:$E$3000,'Summary By Town'!$AA$2)</f>
        <v>1</v>
      </c>
      <c r="AB47" s="4">
        <f>SUMIFS('Raw Data from UFBs'!H$3:H$3000,'Raw Data from UFBs'!$A$3:$A$3000,'Summary By Town'!$A47,'Raw Data from UFBs'!$E$3:$E$3000,'Summary By Town'!$AA$2)</f>
        <v>130237</v>
      </c>
      <c r="AC47" s="4">
        <f>SUMIFS('Raw Data from UFBs'!I$3:I$3000,'Raw Data from UFBs'!$A$3:$A$3000,'Summary By Town'!$A47,'Raw Data from UFBs'!$E$3:$E$3000,'Summary By Town'!$AA$2)</f>
        <v>3650000</v>
      </c>
      <c r="AD47" s="4">
        <f t="shared" si="6"/>
        <v>126957.55127671955</v>
      </c>
      <c r="AE47" s="19">
        <f>COUNTIFS('Raw Data from UFBs'!$A$3:$A$3000,'Summary By Town'!$A47,'Raw Data from UFBs'!$E$3:$E$3000,'Summary By Town'!$AE$2)</f>
        <v>0</v>
      </c>
      <c r="AF47" s="4">
        <f>SUMIFS('Raw Data from UFBs'!H$3:H$3000,'Raw Data from UFBs'!$A$3:$A$3000,'Summary By Town'!$A47,'Raw Data from UFBs'!$E$3:$E$3000,'Summary By Town'!$AE$2)</f>
        <v>0</v>
      </c>
      <c r="AG47" s="4">
        <f>SUMIFS('Raw Data from UFBs'!I$3:I$3000,'Raw Data from UFBs'!$A$3:$A$3000,'Summary By Town'!$A47,'Raw Data from UFBs'!$E$3:$E$3000,'Summary By Town'!$AE$2)</f>
        <v>0</v>
      </c>
      <c r="AH47" s="20">
        <f t="shared" si="13"/>
        <v>0</v>
      </c>
      <c r="AI47" s="19">
        <f t="shared" si="7"/>
        <v>2</v>
      </c>
      <c r="AJ47" s="4">
        <f t="shared" si="8"/>
        <v>340000</v>
      </c>
      <c r="AK47" s="4">
        <f t="shared" si="9"/>
        <v>47408000</v>
      </c>
      <c r="AL47" s="20">
        <f t="shared" si="10"/>
        <v>1648987.2851854027</v>
      </c>
      <c r="AM47" s="59">
        <v>2472627900</v>
      </c>
      <c r="AN47" s="60">
        <v>3.4782890760745082</v>
      </c>
      <c r="AO47" s="61">
        <v>0.39577817856311143</v>
      </c>
      <c r="AP47" s="4">
        <f t="shared" si="14"/>
        <v>518068.60349295079</v>
      </c>
      <c r="AQ47" s="8">
        <f t="shared" si="15"/>
        <v>1.9173123461075563E-2</v>
      </c>
      <c r="AR47" s="59">
        <v>45178804</v>
      </c>
      <c r="AS47" s="6">
        <f t="shared" si="11"/>
        <v>1.1467072114015032E-2</v>
      </c>
      <c r="AU47" s="5" t="s">
        <v>1566</v>
      </c>
      <c r="AV47" s="5" t="s">
        <v>1413</v>
      </c>
      <c r="AW47" s="5" t="s">
        <v>1163</v>
      </c>
      <c r="AX47" s="5" t="s">
        <v>838</v>
      </c>
      <c r="AY47" s="5" t="s">
        <v>1345</v>
      </c>
      <c r="AZ47" s="5" t="s">
        <v>436</v>
      </c>
      <c r="BA47" s="5" t="s">
        <v>306</v>
      </c>
      <c r="BB47" s="5" t="s">
        <v>1745</v>
      </c>
      <c r="BC47" s="5" t="s">
        <v>1745</v>
      </c>
      <c r="BD47" s="5" t="s">
        <v>1745</v>
      </c>
      <c r="BE47" s="5" t="s">
        <v>1745</v>
      </c>
      <c r="BF47" s="5" t="s">
        <v>1745</v>
      </c>
      <c r="BG47" s="5" t="s">
        <v>1745</v>
      </c>
      <c r="BH47" s="5" t="s">
        <v>1745</v>
      </c>
      <c r="BI47" s="5" t="s">
        <v>1745</v>
      </c>
      <c r="BJ47" s="5" t="s">
        <v>1745</v>
      </c>
    </row>
    <row r="48" spans="1:62" ht="17.25" customHeight="1" x14ac:dyDescent="0.3">
      <c r="A48" t="s">
        <v>561</v>
      </c>
      <c r="B48" t="s">
        <v>1790</v>
      </c>
      <c r="C48" t="s">
        <v>38</v>
      </c>
      <c r="D48" t="str">
        <f t="shared" si="1"/>
        <v>Glen Rock borough, Bergen County</v>
      </c>
      <c r="E48" t="s">
        <v>1769</v>
      </c>
      <c r="F48" t="s">
        <v>7</v>
      </c>
      <c r="G48" s="19">
        <f>COUNTIFS('Raw Data from UFBs'!$A$3:$A$3000,'Summary By Town'!$A48,'Raw Data from UFBs'!$E$3:$E$3000,'Summary By Town'!$G$2)</f>
        <v>2</v>
      </c>
      <c r="H48" s="4">
        <f>SUMIFS('Raw Data from UFBs'!H$3:H$3000,'Raw Data from UFBs'!$A$3:$A$3000,'Summary By Town'!$A48,'Raw Data from UFBs'!$E$3:$E$3000,'Summary By Town'!$G$2)</f>
        <v>22668.71</v>
      </c>
      <c r="I48" s="4">
        <f>SUMIFS('Raw Data from UFBs'!I$3:I$3000,'Raw Data from UFBs'!$A$3:$A$3000,'Summary By Town'!$A48,'Raw Data from UFBs'!$E$3:$E$3000,'Summary By Town'!$G$2)</f>
        <v>2085200</v>
      </c>
      <c r="J48" s="20">
        <f t="shared" si="2"/>
        <v>71033.878808639376</v>
      </c>
      <c r="K48" s="19">
        <f>COUNTIFS('Raw Data from UFBs'!$A$3:$A$3000,'Summary By Town'!$A48,'Raw Data from UFBs'!$E$3:$E$3000,'Summary By Town'!$K$2)</f>
        <v>0</v>
      </c>
      <c r="L48" s="4">
        <f>SUMIFS('Raw Data from UFBs'!H$3:H$3000,'Raw Data from UFBs'!$A$3:$A$3000,'Summary By Town'!$A48,'Raw Data from UFBs'!$E$3:$E$3000,'Summary By Town'!$K$2)</f>
        <v>0</v>
      </c>
      <c r="M48" s="4">
        <f>SUMIFS('Raw Data from UFBs'!I$3:I$3000,'Raw Data from UFBs'!$A$3:$A$3000,'Summary By Town'!$A48,'Raw Data from UFBs'!$E$3:$E$3000,'Summary By Town'!$K$2)</f>
        <v>0</v>
      </c>
      <c r="N48" s="20">
        <f t="shared" si="12"/>
        <v>0</v>
      </c>
      <c r="O48" s="4">
        <f>COUNTIFS('Raw Data from UFBs'!$A$3:$A$3000,'Summary By Town'!$A48,'Raw Data from UFBs'!$E$3:$E$3000,'Summary By Town'!$O$2)</f>
        <v>0</v>
      </c>
      <c r="P48" s="4">
        <f>SUMIFS('Raw Data from UFBs'!H$3:H$3000,'Raw Data from UFBs'!$A$3:$A$3000,'Summary By Town'!$A48,'Raw Data from UFBs'!$E$3:$E$3000,'Summary By Town'!$O$2)</f>
        <v>0</v>
      </c>
      <c r="Q48" s="4">
        <f>SUMIFS('Raw Data from UFBs'!I$3:I$3000,'Raw Data from UFBs'!$A$3:$A$3000,'Summary By Town'!$A48,'Raw Data from UFBs'!$E$3:$E$3000,'Summary By Town'!$O$2)</f>
        <v>0</v>
      </c>
      <c r="R48" s="4">
        <f t="shared" si="3"/>
        <v>0</v>
      </c>
      <c r="S48" s="104">
        <f>COUNTIFS('Raw Data from UFBs'!$A$3:$A$3000,'Summary By Town'!$A48,'Raw Data from UFBs'!$E$3:$E$3000,'Summary By Town'!$S$2)</f>
        <v>0</v>
      </c>
      <c r="T48" s="4">
        <f>SUMIFS('Raw Data from UFBs'!H$3:H$3000,'Raw Data from UFBs'!$A$3:$A$3000,'Summary By Town'!$A48,'Raw Data from UFBs'!$E$3:$E$3000,'Summary By Town'!$S$2)</f>
        <v>0</v>
      </c>
      <c r="U48" s="4">
        <f>SUMIFS('Raw Data from UFBs'!I$3:I$3000,'Raw Data from UFBs'!$A$3:$A$3000,'Summary By Town'!$A48,'Raw Data from UFBs'!$E$3:$E$3000,'Summary By Town'!$S$2)</f>
        <v>0</v>
      </c>
      <c r="V48" s="20">
        <f t="shared" si="4"/>
        <v>0</v>
      </c>
      <c r="W48" s="104">
        <f>COUNTIFS('Raw Data from UFBs'!$A$3:$A$3000,'Summary By Town'!$A48,'Raw Data from UFBs'!$E$3:$E$3000,'Summary By Town'!$W$2)</f>
        <v>0</v>
      </c>
      <c r="X48" s="4">
        <f>SUMIFS('Raw Data from UFBs'!H$3:H$3000,'Raw Data from UFBs'!$A$3:$A$3000,'Summary By Town'!$A48,'Raw Data from UFBs'!$E$3:$E$3000,'Summary By Town'!$W$2)</f>
        <v>0</v>
      </c>
      <c r="Y48" s="4">
        <f>SUMIFS('Raw Data from UFBs'!I$3:I$3000,'Raw Data from UFBs'!$A$3:$A$3000,'Summary By Town'!$A48,'Raw Data from UFBs'!$E$3:$E$3000,'Summary By Town'!$W$2)</f>
        <v>0</v>
      </c>
      <c r="Z48" s="20">
        <f t="shared" si="5"/>
        <v>0</v>
      </c>
      <c r="AA48" s="4">
        <f>COUNTIFS('Raw Data from UFBs'!$A$3:$A$3000,'Summary By Town'!$A48,'Raw Data from UFBs'!$E$3:$E$3000,'Summary By Town'!$AA$2)</f>
        <v>0</v>
      </c>
      <c r="AB48" s="4">
        <f>SUMIFS('Raw Data from UFBs'!H$3:H$3000,'Raw Data from UFBs'!$A$3:$A$3000,'Summary By Town'!$A48,'Raw Data from UFBs'!$E$3:$E$3000,'Summary By Town'!$AA$2)</f>
        <v>0</v>
      </c>
      <c r="AC48" s="4">
        <f>SUMIFS('Raw Data from UFBs'!I$3:I$3000,'Raw Data from UFBs'!$A$3:$A$3000,'Summary By Town'!$A48,'Raw Data from UFBs'!$E$3:$E$3000,'Summary By Town'!$AA$2)</f>
        <v>0</v>
      </c>
      <c r="AD48" s="4">
        <f t="shared" si="6"/>
        <v>0</v>
      </c>
      <c r="AE48" s="19">
        <f>COUNTIFS('Raw Data from UFBs'!$A$3:$A$3000,'Summary By Town'!$A48,'Raw Data from UFBs'!$E$3:$E$3000,'Summary By Town'!$AE$2)</f>
        <v>0</v>
      </c>
      <c r="AF48" s="4">
        <f>SUMIFS('Raw Data from UFBs'!H$3:H$3000,'Raw Data from UFBs'!$A$3:$A$3000,'Summary By Town'!$A48,'Raw Data from UFBs'!$E$3:$E$3000,'Summary By Town'!$AE$2)</f>
        <v>0</v>
      </c>
      <c r="AG48" s="4">
        <f>SUMIFS('Raw Data from UFBs'!I$3:I$3000,'Raw Data from UFBs'!$A$3:$A$3000,'Summary By Town'!$A48,'Raw Data from UFBs'!$E$3:$E$3000,'Summary By Town'!$AE$2)</f>
        <v>0</v>
      </c>
      <c r="AH48" s="20">
        <f t="shared" si="13"/>
        <v>0</v>
      </c>
      <c r="AI48" s="19">
        <f t="shared" si="7"/>
        <v>2</v>
      </c>
      <c r="AJ48" s="4">
        <f t="shared" si="8"/>
        <v>22668.71</v>
      </c>
      <c r="AK48" s="4">
        <f t="shared" si="9"/>
        <v>2085200</v>
      </c>
      <c r="AL48" s="20">
        <f t="shared" si="10"/>
        <v>71033.878808639376</v>
      </c>
      <c r="AM48" s="59">
        <v>2721106900</v>
      </c>
      <c r="AN48" s="60">
        <v>3.4065738926069145</v>
      </c>
      <c r="AO48" s="61">
        <v>0.23206174370910168</v>
      </c>
      <c r="AP48" s="4">
        <f t="shared" si="14"/>
        <v>11223.70540851791</v>
      </c>
      <c r="AQ48" s="8">
        <f t="shared" si="15"/>
        <v>7.6630580004041738E-4</v>
      </c>
      <c r="AR48" s="59">
        <v>24687027.440000001</v>
      </c>
      <c r="AS48" s="6">
        <f t="shared" si="11"/>
        <v>4.546398077207269E-4</v>
      </c>
      <c r="AU48" s="5" t="s">
        <v>469</v>
      </c>
      <c r="AV48" s="5" t="s">
        <v>1154</v>
      </c>
      <c r="AW48" s="5" t="s">
        <v>657</v>
      </c>
      <c r="AX48" s="5" t="s">
        <v>1282</v>
      </c>
      <c r="AY48" s="5" t="s">
        <v>1745</v>
      </c>
      <c r="AZ48" s="5" t="s">
        <v>1745</v>
      </c>
      <c r="BA48" s="5" t="s">
        <v>1745</v>
      </c>
      <c r="BB48" s="5" t="s">
        <v>1745</v>
      </c>
      <c r="BC48" s="5" t="s">
        <v>1745</v>
      </c>
      <c r="BD48" s="5" t="s">
        <v>1745</v>
      </c>
      <c r="BE48" s="5" t="s">
        <v>1745</v>
      </c>
      <c r="BF48" s="5" t="s">
        <v>1745</v>
      </c>
      <c r="BG48" s="5" t="s">
        <v>1745</v>
      </c>
      <c r="BH48" s="5" t="s">
        <v>1745</v>
      </c>
      <c r="BI48" s="5" t="s">
        <v>1745</v>
      </c>
      <c r="BJ48" s="5" t="s">
        <v>1745</v>
      </c>
    </row>
    <row r="49" spans="1:62" ht="17.25" customHeight="1" x14ac:dyDescent="0.3">
      <c r="A49" t="s">
        <v>586</v>
      </c>
      <c r="B49" t="s">
        <v>1791</v>
      </c>
      <c r="C49" t="s">
        <v>38</v>
      </c>
      <c r="D49" t="str">
        <f t="shared" si="1"/>
        <v>Hackensack city, Bergen County</v>
      </c>
      <c r="E49" t="s">
        <v>1769</v>
      </c>
      <c r="F49" t="s">
        <v>70</v>
      </c>
      <c r="G49" s="19">
        <f>COUNTIFS('Raw Data from UFBs'!$A$3:$A$3000,'Summary By Town'!$A49,'Raw Data from UFBs'!$E$3:$E$3000,'Summary By Town'!$G$2)</f>
        <v>0</v>
      </c>
      <c r="H49" s="4">
        <f>SUMIFS('Raw Data from UFBs'!H$3:H$3000,'Raw Data from UFBs'!$A$3:$A$3000,'Summary By Town'!$A49,'Raw Data from UFBs'!$E$3:$E$3000,'Summary By Town'!$G$2)</f>
        <v>0</v>
      </c>
      <c r="I49" s="4">
        <f>SUMIFS('Raw Data from UFBs'!I$3:I$3000,'Raw Data from UFBs'!$A$3:$A$3000,'Summary By Town'!$A49,'Raw Data from UFBs'!$E$3:$E$3000,'Summary By Town'!$G$2)</f>
        <v>0</v>
      </c>
      <c r="J49" s="20">
        <f t="shared" si="2"/>
        <v>0</v>
      </c>
      <c r="K49" s="19">
        <f>COUNTIFS('Raw Data from UFBs'!$A$3:$A$3000,'Summary By Town'!$A49,'Raw Data from UFBs'!$E$3:$E$3000,'Summary By Town'!$K$2)</f>
        <v>21</v>
      </c>
      <c r="L49" s="4">
        <f>SUMIFS('Raw Data from UFBs'!H$3:H$3000,'Raw Data from UFBs'!$A$3:$A$3000,'Summary By Town'!$A49,'Raw Data from UFBs'!$E$3:$E$3000,'Summary By Town'!$K$2)</f>
        <v>6497443</v>
      </c>
      <c r="M49" s="4">
        <f>SUMIFS('Raw Data from UFBs'!I$3:I$3000,'Raw Data from UFBs'!$A$3:$A$3000,'Summary By Town'!$A49,'Raw Data from UFBs'!$E$3:$E$3000,'Summary By Town'!$K$2)</f>
        <v>482578800</v>
      </c>
      <c r="N49" s="20">
        <f t="shared" si="12"/>
        <v>15481920.019431459</v>
      </c>
      <c r="O49" s="4">
        <f>COUNTIFS('Raw Data from UFBs'!$A$3:$A$3000,'Summary By Town'!$A49,'Raw Data from UFBs'!$E$3:$E$3000,'Summary By Town'!$O$2)</f>
        <v>0</v>
      </c>
      <c r="P49" s="4">
        <f>SUMIFS('Raw Data from UFBs'!H$3:H$3000,'Raw Data from UFBs'!$A$3:$A$3000,'Summary By Town'!$A49,'Raw Data from UFBs'!$E$3:$E$3000,'Summary By Town'!$O$2)</f>
        <v>0</v>
      </c>
      <c r="Q49" s="4">
        <f>SUMIFS('Raw Data from UFBs'!I$3:I$3000,'Raw Data from UFBs'!$A$3:$A$3000,'Summary By Town'!$A49,'Raw Data from UFBs'!$E$3:$E$3000,'Summary By Town'!$O$2)</f>
        <v>0</v>
      </c>
      <c r="R49" s="4">
        <f t="shared" si="3"/>
        <v>0</v>
      </c>
      <c r="S49" s="104">
        <f>COUNTIFS('Raw Data from UFBs'!$A$3:$A$3000,'Summary By Town'!$A49,'Raw Data from UFBs'!$E$3:$E$3000,'Summary By Town'!$S$2)</f>
        <v>0</v>
      </c>
      <c r="T49" s="4">
        <f>SUMIFS('Raw Data from UFBs'!H$3:H$3000,'Raw Data from UFBs'!$A$3:$A$3000,'Summary By Town'!$A49,'Raw Data from UFBs'!$E$3:$E$3000,'Summary By Town'!$S$2)</f>
        <v>0</v>
      </c>
      <c r="U49" s="4">
        <f>SUMIFS('Raw Data from UFBs'!I$3:I$3000,'Raw Data from UFBs'!$A$3:$A$3000,'Summary By Town'!$A49,'Raw Data from UFBs'!$E$3:$E$3000,'Summary By Town'!$S$2)</f>
        <v>0</v>
      </c>
      <c r="V49" s="20">
        <f t="shared" si="4"/>
        <v>0</v>
      </c>
      <c r="W49" s="104">
        <f>COUNTIFS('Raw Data from UFBs'!$A$3:$A$3000,'Summary By Town'!$A49,'Raw Data from UFBs'!$E$3:$E$3000,'Summary By Town'!$W$2)</f>
        <v>0</v>
      </c>
      <c r="X49" s="4">
        <f>SUMIFS('Raw Data from UFBs'!H$3:H$3000,'Raw Data from UFBs'!$A$3:$A$3000,'Summary By Town'!$A49,'Raw Data from UFBs'!$E$3:$E$3000,'Summary By Town'!$W$2)</f>
        <v>0</v>
      </c>
      <c r="Y49" s="4">
        <f>SUMIFS('Raw Data from UFBs'!I$3:I$3000,'Raw Data from UFBs'!$A$3:$A$3000,'Summary By Town'!$A49,'Raw Data from UFBs'!$E$3:$E$3000,'Summary By Town'!$W$2)</f>
        <v>0</v>
      </c>
      <c r="Z49" s="20">
        <f t="shared" si="5"/>
        <v>0</v>
      </c>
      <c r="AA49" s="4">
        <f>COUNTIFS('Raw Data from UFBs'!$A$3:$A$3000,'Summary By Town'!$A49,'Raw Data from UFBs'!$E$3:$E$3000,'Summary By Town'!$AA$2)</f>
        <v>0</v>
      </c>
      <c r="AB49" s="4">
        <f>SUMIFS('Raw Data from UFBs'!H$3:H$3000,'Raw Data from UFBs'!$A$3:$A$3000,'Summary By Town'!$A49,'Raw Data from UFBs'!$E$3:$E$3000,'Summary By Town'!$AA$2)</f>
        <v>0</v>
      </c>
      <c r="AC49" s="4">
        <f>SUMIFS('Raw Data from UFBs'!I$3:I$3000,'Raw Data from UFBs'!$A$3:$A$3000,'Summary By Town'!$A49,'Raw Data from UFBs'!$E$3:$E$3000,'Summary By Town'!$AA$2)</f>
        <v>0</v>
      </c>
      <c r="AD49" s="4">
        <f t="shared" si="6"/>
        <v>0</v>
      </c>
      <c r="AE49" s="19">
        <f>COUNTIFS('Raw Data from UFBs'!$A$3:$A$3000,'Summary By Town'!$A49,'Raw Data from UFBs'!$E$3:$E$3000,'Summary By Town'!$AE$2)</f>
        <v>0</v>
      </c>
      <c r="AF49" s="4">
        <f>SUMIFS('Raw Data from UFBs'!H$3:H$3000,'Raw Data from UFBs'!$A$3:$A$3000,'Summary By Town'!$A49,'Raw Data from UFBs'!$E$3:$E$3000,'Summary By Town'!$AE$2)</f>
        <v>0</v>
      </c>
      <c r="AG49" s="4">
        <f>SUMIFS('Raw Data from UFBs'!I$3:I$3000,'Raw Data from UFBs'!$A$3:$A$3000,'Summary By Town'!$A49,'Raw Data from UFBs'!$E$3:$E$3000,'Summary By Town'!$AE$2)</f>
        <v>0</v>
      </c>
      <c r="AH49" s="20">
        <f t="shared" si="13"/>
        <v>0</v>
      </c>
      <c r="AI49" s="19">
        <f t="shared" si="7"/>
        <v>21</v>
      </c>
      <c r="AJ49" s="4">
        <f t="shared" si="8"/>
        <v>6497443</v>
      </c>
      <c r="AK49" s="4">
        <f t="shared" si="9"/>
        <v>482578800</v>
      </c>
      <c r="AL49" s="20">
        <f t="shared" si="10"/>
        <v>15481920.019431459</v>
      </c>
      <c r="AM49" s="59">
        <v>8932604200</v>
      </c>
      <c r="AN49" s="60">
        <v>3.2081641421942817</v>
      </c>
      <c r="AO49" s="61">
        <v>0.45513900650839589</v>
      </c>
      <c r="AP49" s="4">
        <f t="shared" si="14"/>
        <v>4089185.9446215481</v>
      </c>
      <c r="AQ49" s="8">
        <f t="shared" si="15"/>
        <v>5.4024424366636549E-2</v>
      </c>
      <c r="AR49" s="59">
        <v>129644854.94</v>
      </c>
      <c r="AS49" s="6">
        <f t="shared" si="11"/>
        <v>3.1541444097523456E-2</v>
      </c>
      <c r="AU49" s="5" t="s">
        <v>826</v>
      </c>
      <c r="AV49" s="5" t="s">
        <v>1279</v>
      </c>
      <c r="AW49" s="5" t="s">
        <v>1413</v>
      </c>
      <c r="AX49" s="5" t="s">
        <v>651</v>
      </c>
      <c r="AY49" s="5" t="s">
        <v>178</v>
      </c>
      <c r="AZ49" s="5" t="s">
        <v>838</v>
      </c>
      <c r="BA49" s="5" t="s">
        <v>1489</v>
      </c>
      <c r="BB49" s="5" t="s">
        <v>924</v>
      </c>
      <c r="BC49" s="5" t="s">
        <v>1288</v>
      </c>
      <c r="BD49" s="5" t="s">
        <v>1154</v>
      </c>
      <c r="BE49" s="5" t="s">
        <v>1495</v>
      </c>
      <c r="BF49" s="5" t="s">
        <v>1745</v>
      </c>
      <c r="BG49" s="5" t="s">
        <v>1745</v>
      </c>
      <c r="BH49" s="5" t="s">
        <v>1745</v>
      </c>
      <c r="BI49" s="5" t="s">
        <v>1745</v>
      </c>
      <c r="BJ49" s="5" t="s">
        <v>1745</v>
      </c>
    </row>
    <row r="50" spans="1:62" ht="17.25" customHeight="1" x14ac:dyDescent="0.3">
      <c r="A50" t="s">
        <v>639</v>
      </c>
      <c r="B50" t="s">
        <v>1792</v>
      </c>
      <c r="C50" t="s">
        <v>38</v>
      </c>
      <c r="D50" t="str">
        <f t="shared" si="1"/>
        <v>Harrington Park borough, Bergen County</v>
      </c>
      <c r="E50" t="s">
        <v>1769</v>
      </c>
      <c r="F50" t="s">
        <v>7</v>
      </c>
      <c r="G50" s="19">
        <f>COUNTIFS('Raw Data from UFBs'!$A$3:$A$3000,'Summary By Town'!$A50,'Raw Data from UFBs'!$E$3:$E$3000,'Summary By Town'!$G$2)</f>
        <v>0</v>
      </c>
      <c r="H50" s="4">
        <f>SUMIFS('Raw Data from UFBs'!H$3:H$3000,'Raw Data from UFBs'!$A$3:$A$3000,'Summary By Town'!$A50,'Raw Data from UFBs'!$E$3:$E$3000,'Summary By Town'!$G$2)</f>
        <v>0</v>
      </c>
      <c r="I50" s="4">
        <f>SUMIFS('Raw Data from UFBs'!I$3:I$3000,'Raw Data from UFBs'!$A$3:$A$3000,'Summary By Town'!$A50,'Raw Data from UFBs'!$E$3:$E$3000,'Summary By Town'!$G$2)</f>
        <v>0</v>
      </c>
      <c r="J50" s="20">
        <f t="shared" si="2"/>
        <v>0</v>
      </c>
      <c r="K50" s="19">
        <f>COUNTIFS('Raw Data from UFBs'!$A$3:$A$3000,'Summary By Town'!$A50,'Raw Data from UFBs'!$E$3:$E$3000,'Summary By Town'!$K$2)</f>
        <v>0</v>
      </c>
      <c r="L50" s="4">
        <f>SUMIFS('Raw Data from UFBs'!H$3:H$3000,'Raw Data from UFBs'!$A$3:$A$3000,'Summary By Town'!$A50,'Raw Data from UFBs'!$E$3:$E$3000,'Summary By Town'!$K$2)</f>
        <v>0</v>
      </c>
      <c r="M50" s="4">
        <f>SUMIFS('Raw Data from UFBs'!I$3:I$3000,'Raw Data from UFBs'!$A$3:$A$3000,'Summary By Town'!$A50,'Raw Data from UFBs'!$E$3:$E$3000,'Summary By Town'!$K$2)</f>
        <v>0</v>
      </c>
      <c r="N50" s="20">
        <f t="shared" si="12"/>
        <v>0</v>
      </c>
      <c r="O50" s="4">
        <f>COUNTIFS('Raw Data from UFBs'!$A$3:$A$3000,'Summary By Town'!$A50,'Raw Data from UFBs'!$E$3:$E$3000,'Summary By Town'!$O$2)</f>
        <v>0</v>
      </c>
      <c r="P50" s="4">
        <f>SUMIFS('Raw Data from UFBs'!H$3:H$3000,'Raw Data from UFBs'!$A$3:$A$3000,'Summary By Town'!$A50,'Raw Data from UFBs'!$E$3:$E$3000,'Summary By Town'!$O$2)</f>
        <v>0</v>
      </c>
      <c r="Q50" s="4">
        <f>SUMIFS('Raw Data from UFBs'!I$3:I$3000,'Raw Data from UFBs'!$A$3:$A$3000,'Summary By Town'!$A50,'Raw Data from UFBs'!$E$3:$E$3000,'Summary By Town'!$O$2)</f>
        <v>0</v>
      </c>
      <c r="R50" s="4">
        <f t="shared" si="3"/>
        <v>0</v>
      </c>
      <c r="S50" s="104">
        <f>COUNTIFS('Raw Data from UFBs'!$A$3:$A$3000,'Summary By Town'!$A50,'Raw Data from UFBs'!$E$3:$E$3000,'Summary By Town'!$S$2)</f>
        <v>0</v>
      </c>
      <c r="T50" s="4">
        <f>SUMIFS('Raw Data from UFBs'!H$3:H$3000,'Raw Data from UFBs'!$A$3:$A$3000,'Summary By Town'!$A50,'Raw Data from UFBs'!$E$3:$E$3000,'Summary By Town'!$S$2)</f>
        <v>0</v>
      </c>
      <c r="U50" s="4">
        <f>SUMIFS('Raw Data from UFBs'!I$3:I$3000,'Raw Data from UFBs'!$A$3:$A$3000,'Summary By Town'!$A50,'Raw Data from UFBs'!$E$3:$E$3000,'Summary By Town'!$S$2)</f>
        <v>0</v>
      </c>
      <c r="V50" s="20">
        <f t="shared" si="4"/>
        <v>0</v>
      </c>
      <c r="W50" s="104">
        <f>COUNTIFS('Raw Data from UFBs'!$A$3:$A$3000,'Summary By Town'!$A50,'Raw Data from UFBs'!$E$3:$E$3000,'Summary By Town'!$W$2)</f>
        <v>0</v>
      </c>
      <c r="X50" s="4">
        <f>SUMIFS('Raw Data from UFBs'!H$3:H$3000,'Raw Data from UFBs'!$A$3:$A$3000,'Summary By Town'!$A50,'Raw Data from UFBs'!$E$3:$E$3000,'Summary By Town'!$W$2)</f>
        <v>0</v>
      </c>
      <c r="Y50" s="4">
        <f>SUMIFS('Raw Data from UFBs'!I$3:I$3000,'Raw Data from UFBs'!$A$3:$A$3000,'Summary By Town'!$A50,'Raw Data from UFBs'!$E$3:$E$3000,'Summary By Town'!$W$2)</f>
        <v>0</v>
      </c>
      <c r="Z50" s="20">
        <f t="shared" si="5"/>
        <v>0</v>
      </c>
      <c r="AA50" s="4">
        <f>COUNTIFS('Raw Data from UFBs'!$A$3:$A$3000,'Summary By Town'!$A50,'Raw Data from UFBs'!$E$3:$E$3000,'Summary By Town'!$AA$2)</f>
        <v>0</v>
      </c>
      <c r="AB50" s="4">
        <f>SUMIFS('Raw Data from UFBs'!H$3:H$3000,'Raw Data from UFBs'!$A$3:$A$3000,'Summary By Town'!$A50,'Raw Data from UFBs'!$E$3:$E$3000,'Summary By Town'!$AA$2)</f>
        <v>0</v>
      </c>
      <c r="AC50" s="4">
        <f>SUMIFS('Raw Data from UFBs'!I$3:I$3000,'Raw Data from UFBs'!$A$3:$A$3000,'Summary By Town'!$A50,'Raw Data from UFBs'!$E$3:$E$3000,'Summary By Town'!$AA$2)</f>
        <v>0</v>
      </c>
      <c r="AD50" s="4">
        <f t="shared" si="6"/>
        <v>0</v>
      </c>
      <c r="AE50" s="19">
        <f>COUNTIFS('Raw Data from UFBs'!$A$3:$A$3000,'Summary By Town'!$A50,'Raw Data from UFBs'!$E$3:$E$3000,'Summary By Town'!$AE$2)</f>
        <v>0</v>
      </c>
      <c r="AF50" s="4">
        <f>SUMIFS('Raw Data from UFBs'!H$3:H$3000,'Raw Data from UFBs'!$A$3:$A$3000,'Summary By Town'!$A50,'Raw Data from UFBs'!$E$3:$E$3000,'Summary By Town'!$AE$2)</f>
        <v>0</v>
      </c>
      <c r="AG50" s="4">
        <f>SUMIFS('Raw Data from UFBs'!I$3:I$3000,'Raw Data from UFBs'!$A$3:$A$3000,'Summary By Town'!$A50,'Raw Data from UFBs'!$E$3:$E$3000,'Summary By Town'!$AE$2)</f>
        <v>0</v>
      </c>
      <c r="AH50" s="20">
        <f t="shared" si="13"/>
        <v>0</v>
      </c>
      <c r="AI50" s="19">
        <f t="shared" si="7"/>
        <v>0</v>
      </c>
      <c r="AJ50" s="4">
        <f t="shared" si="8"/>
        <v>0</v>
      </c>
      <c r="AK50" s="4">
        <f t="shared" si="9"/>
        <v>0</v>
      </c>
      <c r="AL50" s="20">
        <f t="shared" si="10"/>
        <v>0</v>
      </c>
      <c r="AM50" s="59">
        <v>1008810900</v>
      </c>
      <c r="AN50" s="60">
        <v>3.270483276346698</v>
      </c>
      <c r="AO50" s="61">
        <v>0.23007363584828863</v>
      </c>
      <c r="AP50" s="4">
        <f t="shared" si="14"/>
        <v>0</v>
      </c>
      <c r="AQ50" s="8">
        <f t="shared" si="15"/>
        <v>0</v>
      </c>
      <c r="AR50" s="59">
        <v>8618295</v>
      </c>
      <c r="AS50" s="6">
        <f t="shared" si="11"/>
        <v>0</v>
      </c>
      <c r="AU50" s="5" t="s">
        <v>315</v>
      </c>
      <c r="AV50" s="5" t="s">
        <v>442</v>
      </c>
      <c r="AW50" s="5" t="s">
        <v>1102</v>
      </c>
      <c r="AX50" s="5" t="s">
        <v>1134</v>
      </c>
      <c r="AY50" s="5" t="s">
        <v>1291</v>
      </c>
      <c r="AZ50" s="5" t="s">
        <v>1745</v>
      </c>
      <c r="BA50" s="5" t="s">
        <v>1745</v>
      </c>
      <c r="BB50" s="5" t="s">
        <v>1745</v>
      </c>
      <c r="BC50" s="5" t="s">
        <v>1745</v>
      </c>
      <c r="BD50" s="5" t="s">
        <v>1745</v>
      </c>
      <c r="BE50" s="5" t="s">
        <v>1745</v>
      </c>
      <c r="BF50" s="5" t="s">
        <v>1745</v>
      </c>
      <c r="BG50" s="5" t="s">
        <v>1745</v>
      </c>
      <c r="BH50" s="5" t="s">
        <v>1745</v>
      </c>
      <c r="BI50" s="5" t="s">
        <v>1745</v>
      </c>
      <c r="BJ50" s="5" t="s">
        <v>1745</v>
      </c>
    </row>
    <row r="51" spans="1:62" ht="17.25" customHeight="1" x14ac:dyDescent="0.3">
      <c r="A51" t="s">
        <v>651</v>
      </c>
      <c r="B51" t="s">
        <v>1793</v>
      </c>
      <c r="C51" t="s">
        <v>38</v>
      </c>
      <c r="D51" t="str">
        <f t="shared" si="1"/>
        <v>Hasbrouck Heights borough, Bergen County</v>
      </c>
      <c r="E51" t="s">
        <v>1769</v>
      </c>
      <c r="F51" t="s">
        <v>7</v>
      </c>
      <c r="G51" s="19">
        <f>COUNTIFS('Raw Data from UFBs'!$A$3:$A$3000,'Summary By Town'!$A51,'Raw Data from UFBs'!$E$3:$E$3000,'Summary By Town'!$G$2)</f>
        <v>0</v>
      </c>
      <c r="H51" s="4">
        <f>SUMIFS('Raw Data from UFBs'!H$3:H$3000,'Raw Data from UFBs'!$A$3:$A$3000,'Summary By Town'!$A51,'Raw Data from UFBs'!$E$3:$E$3000,'Summary By Town'!$G$2)</f>
        <v>0</v>
      </c>
      <c r="I51" s="4">
        <f>SUMIFS('Raw Data from UFBs'!I$3:I$3000,'Raw Data from UFBs'!$A$3:$A$3000,'Summary By Town'!$A51,'Raw Data from UFBs'!$E$3:$E$3000,'Summary By Town'!$G$2)</f>
        <v>0</v>
      </c>
      <c r="J51" s="20">
        <f t="shared" si="2"/>
        <v>0</v>
      </c>
      <c r="K51" s="19">
        <f>COUNTIFS('Raw Data from UFBs'!$A$3:$A$3000,'Summary By Town'!$A51,'Raw Data from UFBs'!$E$3:$E$3000,'Summary By Town'!$K$2)</f>
        <v>1</v>
      </c>
      <c r="L51" s="4">
        <f>SUMIFS('Raw Data from UFBs'!H$3:H$3000,'Raw Data from UFBs'!$A$3:$A$3000,'Summary By Town'!$A51,'Raw Data from UFBs'!$E$3:$E$3000,'Summary By Town'!$K$2)</f>
        <v>1036.6300000000001</v>
      </c>
      <c r="M51" s="4">
        <f>SUMIFS('Raw Data from UFBs'!I$3:I$3000,'Raw Data from UFBs'!$A$3:$A$3000,'Summary By Town'!$A51,'Raw Data from UFBs'!$E$3:$E$3000,'Summary By Town'!$K$2)</f>
        <v>140600</v>
      </c>
      <c r="N51" s="20">
        <f t="shared" si="12"/>
        <v>3735.2270714927085</v>
      </c>
      <c r="O51" s="4">
        <f>COUNTIFS('Raw Data from UFBs'!$A$3:$A$3000,'Summary By Town'!$A51,'Raw Data from UFBs'!$E$3:$E$3000,'Summary By Town'!$O$2)</f>
        <v>0</v>
      </c>
      <c r="P51" s="4">
        <f>SUMIFS('Raw Data from UFBs'!H$3:H$3000,'Raw Data from UFBs'!$A$3:$A$3000,'Summary By Town'!$A51,'Raw Data from UFBs'!$E$3:$E$3000,'Summary By Town'!$O$2)</f>
        <v>0</v>
      </c>
      <c r="Q51" s="4">
        <f>SUMIFS('Raw Data from UFBs'!I$3:I$3000,'Raw Data from UFBs'!$A$3:$A$3000,'Summary By Town'!$A51,'Raw Data from UFBs'!$E$3:$E$3000,'Summary By Town'!$O$2)</f>
        <v>0</v>
      </c>
      <c r="R51" s="4">
        <f t="shared" si="3"/>
        <v>0</v>
      </c>
      <c r="S51" s="104">
        <f>COUNTIFS('Raw Data from UFBs'!$A$3:$A$3000,'Summary By Town'!$A51,'Raw Data from UFBs'!$E$3:$E$3000,'Summary By Town'!$S$2)</f>
        <v>0</v>
      </c>
      <c r="T51" s="4">
        <f>SUMIFS('Raw Data from UFBs'!H$3:H$3000,'Raw Data from UFBs'!$A$3:$A$3000,'Summary By Town'!$A51,'Raw Data from UFBs'!$E$3:$E$3000,'Summary By Town'!$S$2)</f>
        <v>0</v>
      </c>
      <c r="U51" s="4">
        <f>SUMIFS('Raw Data from UFBs'!I$3:I$3000,'Raw Data from UFBs'!$A$3:$A$3000,'Summary By Town'!$A51,'Raw Data from UFBs'!$E$3:$E$3000,'Summary By Town'!$S$2)</f>
        <v>0</v>
      </c>
      <c r="V51" s="20">
        <f t="shared" si="4"/>
        <v>0</v>
      </c>
      <c r="W51" s="104">
        <f>COUNTIFS('Raw Data from UFBs'!$A$3:$A$3000,'Summary By Town'!$A51,'Raw Data from UFBs'!$E$3:$E$3000,'Summary By Town'!$W$2)</f>
        <v>1</v>
      </c>
      <c r="X51" s="4">
        <f>SUMIFS('Raw Data from UFBs'!H$3:H$3000,'Raw Data from UFBs'!$A$3:$A$3000,'Summary By Town'!$A51,'Raw Data from UFBs'!$E$3:$E$3000,'Summary By Town'!$W$2)</f>
        <v>2000</v>
      </c>
      <c r="Y51" s="4">
        <f>SUMIFS('Raw Data from UFBs'!I$3:I$3000,'Raw Data from UFBs'!$A$3:$A$3000,'Summary By Town'!$A51,'Raw Data from UFBs'!$E$3:$E$3000,'Summary By Town'!$W$2)</f>
        <v>439500</v>
      </c>
      <c r="Z51" s="20">
        <f t="shared" si="5"/>
        <v>11675.905390619098</v>
      </c>
      <c r="AA51" s="4">
        <f>COUNTIFS('Raw Data from UFBs'!$A$3:$A$3000,'Summary By Town'!$A51,'Raw Data from UFBs'!$E$3:$E$3000,'Summary By Town'!$AA$2)</f>
        <v>0</v>
      </c>
      <c r="AB51" s="4">
        <f>SUMIFS('Raw Data from UFBs'!H$3:H$3000,'Raw Data from UFBs'!$A$3:$A$3000,'Summary By Town'!$A51,'Raw Data from UFBs'!$E$3:$E$3000,'Summary By Town'!$AA$2)</f>
        <v>0</v>
      </c>
      <c r="AC51" s="4">
        <f>SUMIFS('Raw Data from UFBs'!I$3:I$3000,'Raw Data from UFBs'!$A$3:$A$3000,'Summary By Town'!$A51,'Raw Data from UFBs'!$E$3:$E$3000,'Summary By Town'!$AA$2)</f>
        <v>0</v>
      </c>
      <c r="AD51" s="4">
        <f t="shared" si="6"/>
        <v>0</v>
      </c>
      <c r="AE51" s="19">
        <f>COUNTIFS('Raw Data from UFBs'!$A$3:$A$3000,'Summary By Town'!$A51,'Raw Data from UFBs'!$E$3:$E$3000,'Summary By Town'!$AE$2)</f>
        <v>0</v>
      </c>
      <c r="AF51" s="4">
        <f>SUMIFS('Raw Data from UFBs'!H$3:H$3000,'Raw Data from UFBs'!$A$3:$A$3000,'Summary By Town'!$A51,'Raw Data from UFBs'!$E$3:$E$3000,'Summary By Town'!$AE$2)</f>
        <v>0</v>
      </c>
      <c r="AG51" s="4">
        <f>SUMIFS('Raw Data from UFBs'!I$3:I$3000,'Raw Data from UFBs'!$A$3:$A$3000,'Summary By Town'!$A51,'Raw Data from UFBs'!$E$3:$E$3000,'Summary By Town'!$AE$2)</f>
        <v>0</v>
      </c>
      <c r="AH51" s="20">
        <f t="shared" si="13"/>
        <v>0</v>
      </c>
      <c r="AI51" s="19">
        <f t="shared" si="7"/>
        <v>2</v>
      </c>
      <c r="AJ51" s="4">
        <f t="shared" si="8"/>
        <v>3036.63</v>
      </c>
      <c r="AK51" s="4">
        <f t="shared" si="9"/>
        <v>580100</v>
      </c>
      <c r="AL51" s="20">
        <f t="shared" si="10"/>
        <v>15411.132462111807</v>
      </c>
      <c r="AM51" s="59">
        <v>2399689960</v>
      </c>
      <c r="AN51" s="60">
        <v>2.6566337635083275</v>
      </c>
      <c r="AO51" s="61">
        <v>0.32653275803991605</v>
      </c>
      <c r="AP51" s="4">
        <f t="shared" si="14"/>
        <v>4040.6804183250997</v>
      </c>
      <c r="AQ51" s="8">
        <f t="shared" si="15"/>
        <v>2.4173956205575823E-4</v>
      </c>
      <c r="AR51" s="59">
        <v>24148386.57</v>
      </c>
      <c r="AS51" s="6">
        <f t="shared" si="11"/>
        <v>1.673271382587901E-4</v>
      </c>
      <c r="AU51" s="5" t="s">
        <v>1000</v>
      </c>
      <c r="AV51" s="5" t="s">
        <v>1700</v>
      </c>
      <c r="AW51" s="5" t="s">
        <v>838</v>
      </c>
      <c r="AX51" s="5" t="s">
        <v>586</v>
      </c>
      <c r="AY51" s="5" t="s">
        <v>1495</v>
      </c>
      <c r="AZ51" s="5" t="s">
        <v>1745</v>
      </c>
      <c r="BA51" s="5" t="s">
        <v>1745</v>
      </c>
      <c r="BB51" s="5" t="s">
        <v>1745</v>
      </c>
      <c r="BC51" s="5" t="s">
        <v>1745</v>
      </c>
      <c r="BD51" s="5" t="s">
        <v>1745</v>
      </c>
      <c r="BE51" s="5" t="s">
        <v>1745</v>
      </c>
      <c r="BF51" s="5" t="s">
        <v>1745</v>
      </c>
      <c r="BG51" s="5" t="s">
        <v>1745</v>
      </c>
      <c r="BH51" s="5" t="s">
        <v>1745</v>
      </c>
      <c r="BI51" s="5" t="s">
        <v>1745</v>
      </c>
      <c r="BJ51" s="5" t="s">
        <v>1745</v>
      </c>
    </row>
    <row r="52" spans="1:62" ht="17.25" customHeight="1" x14ac:dyDescent="0.3">
      <c r="A52" t="s">
        <v>654</v>
      </c>
      <c r="B52" t="s">
        <v>1794</v>
      </c>
      <c r="C52" t="s">
        <v>38</v>
      </c>
      <c r="D52" t="str">
        <f t="shared" si="1"/>
        <v>Haworth borough, Bergen County</v>
      </c>
      <c r="E52" t="s">
        <v>1769</v>
      </c>
      <c r="F52" t="s">
        <v>7</v>
      </c>
      <c r="G52" s="19">
        <f>COUNTIFS('Raw Data from UFBs'!$A$3:$A$3000,'Summary By Town'!$A52,'Raw Data from UFBs'!$E$3:$E$3000,'Summary By Town'!$G$2)</f>
        <v>1</v>
      </c>
      <c r="H52" s="4">
        <f>SUMIFS('Raw Data from UFBs'!H$3:H$3000,'Raw Data from UFBs'!$A$3:$A$3000,'Summary By Town'!$A52,'Raw Data from UFBs'!$E$3:$E$3000,'Summary By Town'!$G$2)</f>
        <v>0</v>
      </c>
      <c r="I52" s="4">
        <f>SUMIFS('Raw Data from UFBs'!I$3:I$3000,'Raw Data from UFBs'!$A$3:$A$3000,'Summary By Town'!$A52,'Raw Data from UFBs'!$E$3:$E$3000,'Summary By Town'!$G$2)</f>
        <v>700100</v>
      </c>
      <c r="J52" s="20">
        <f t="shared" si="2"/>
        <v>22575.035095221076</v>
      </c>
      <c r="K52" s="19">
        <f>COUNTIFS('Raw Data from UFBs'!$A$3:$A$3000,'Summary By Town'!$A52,'Raw Data from UFBs'!$E$3:$E$3000,'Summary By Town'!$K$2)</f>
        <v>0</v>
      </c>
      <c r="L52" s="4">
        <f>SUMIFS('Raw Data from UFBs'!H$3:H$3000,'Raw Data from UFBs'!$A$3:$A$3000,'Summary By Town'!$A52,'Raw Data from UFBs'!$E$3:$E$3000,'Summary By Town'!$K$2)</f>
        <v>0</v>
      </c>
      <c r="M52" s="4">
        <f>SUMIFS('Raw Data from UFBs'!I$3:I$3000,'Raw Data from UFBs'!$A$3:$A$3000,'Summary By Town'!$A52,'Raw Data from UFBs'!$E$3:$E$3000,'Summary By Town'!$K$2)</f>
        <v>0</v>
      </c>
      <c r="N52" s="20">
        <f t="shared" si="12"/>
        <v>0</v>
      </c>
      <c r="O52" s="4">
        <f>COUNTIFS('Raw Data from UFBs'!$A$3:$A$3000,'Summary By Town'!$A52,'Raw Data from UFBs'!$E$3:$E$3000,'Summary By Town'!$O$2)</f>
        <v>0</v>
      </c>
      <c r="P52" s="4">
        <f>SUMIFS('Raw Data from UFBs'!H$3:H$3000,'Raw Data from UFBs'!$A$3:$A$3000,'Summary By Town'!$A52,'Raw Data from UFBs'!$E$3:$E$3000,'Summary By Town'!$O$2)</f>
        <v>0</v>
      </c>
      <c r="Q52" s="4">
        <f>SUMIFS('Raw Data from UFBs'!I$3:I$3000,'Raw Data from UFBs'!$A$3:$A$3000,'Summary By Town'!$A52,'Raw Data from UFBs'!$E$3:$E$3000,'Summary By Town'!$O$2)</f>
        <v>0</v>
      </c>
      <c r="R52" s="4">
        <f t="shared" si="3"/>
        <v>0</v>
      </c>
      <c r="S52" s="104">
        <f>COUNTIFS('Raw Data from UFBs'!$A$3:$A$3000,'Summary By Town'!$A52,'Raw Data from UFBs'!$E$3:$E$3000,'Summary By Town'!$S$2)</f>
        <v>0</v>
      </c>
      <c r="T52" s="4">
        <f>SUMIFS('Raw Data from UFBs'!H$3:H$3000,'Raw Data from UFBs'!$A$3:$A$3000,'Summary By Town'!$A52,'Raw Data from UFBs'!$E$3:$E$3000,'Summary By Town'!$S$2)</f>
        <v>0</v>
      </c>
      <c r="U52" s="4">
        <f>SUMIFS('Raw Data from UFBs'!I$3:I$3000,'Raw Data from UFBs'!$A$3:$A$3000,'Summary By Town'!$A52,'Raw Data from UFBs'!$E$3:$E$3000,'Summary By Town'!$S$2)</f>
        <v>0</v>
      </c>
      <c r="V52" s="20">
        <f t="shared" si="4"/>
        <v>0</v>
      </c>
      <c r="W52" s="104">
        <f>COUNTIFS('Raw Data from UFBs'!$A$3:$A$3000,'Summary By Town'!$A52,'Raw Data from UFBs'!$E$3:$E$3000,'Summary By Town'!$W$2)</f>
        <v>0</v>
      </c>
      <c r="X52" s="4">
        <f>SUMIFS('Raw Data from UFBs'!H$3:H$3000,'Raw Data from UFBs'!$A$3:$A$3000,'Summary By Town'!$A52,'Raw Data from UFBs'!$E$3:$E$3000,'Summary By Town'!$W$2)</f>
        <v>0</v>
      </c>
      <c r="Y52" s="4">
        <f>SUMIFS('Raw Data from UFBs'!I$3:I$3000,'Raw Data from UFBs'!$A$3:$A$3000,'Summary By Town'!$A52,'Raw Data from UFBs'!$E$3:$E$3000,'Summary By Town'!$W$2)</f>
        <v>0</v>
      </c>
      <c r="Z52" s="20">
        <f t="shared" si="5"/>
        <v>0</v>
      </c>
      <c r="AA52" s="4">
        <f>COUNTIFS('Raw Data from UFBs'!$A$3:$A$3000,'Summary By Town'!$A52,'Raw Data from UFBs'!$E$3:$E$3000,'Summary By Town'!$AA$2)</f>
        <v>0</v>
      </c>
      <c r="AB52" s="4">
        <f>SUMIFS('Raw Data from UFBs'!H$3:H$3000,'Raw Data from UFBs'!$A$3:$A$3000,'Summary By Town'!$A52,'Raw Data from UFBs'!$E$3:$E$3000,'Summary By Town'!$AA$2)</f>
        <v>0</v>
      </c>
      <c r="AC52" s="4">
        <f>SUMIFS('Raw Data from UFBs'!I$3:I$3000,'Raw Data from UFBs'!$A$3:$A$3000,'Summary By Town'!$A52,'Raw Data from UFBs'!$E$3:$E$3000,'Summary By Town'!$AA$2)</f>
        <v>0</v>
      </c>
      <c r="AD52" s="4">
        <f t="shared" si="6"/>
        <v>0</v>
      </c>
      <c r="AE52" s="19">
        <f>COUNTIFS('Raw Data from UFBs'!$A$3:$A$3000,'Summary By Town'!$A52,'Raw Data from UFBs'!$E$3:$E$3000,'Summary By Town'!$AE$2)</f>
        <v>0</v>
      </c>
      <c r="AF52" s="4">
        <f>SUMIFS('Raw Data from UFBs'!H$3:H$3000,'Raw Data from UFBs'!$A$3:$A$3000,'Summary By Town'!$A52,'Raw Data from UFBs'!$E$3:$E$3000,'Summary By Town'!$AE$2)</f>
        <v>0</v>
      </c>
      <c r="AG52" s="4">
        <f>SUMIFS('Raw Data from UFBs'!I$3:I$3000,'Raw Data from UFBs'!$A$3:$A$3000,'Summary By Town'!$A52,'Raw Data from UFBs'!$E$3:$E$3000,'Summary By Town'!$AE$2)</f>
        <v>0</v>
      </c>
      <c r="AH52" s="20">
        <f t="shared" si="13"/>
        <v>0</v>
      </c>
      <c r="AI52" s="19">
        <f t="shared" si="7"/>
        <v>1</v>
      </c>
      <c r="AJ52" s="4">
        <f t="shared" si="8"/>
        <v>0</v>
      </c>
      <c r="AK52" s="4">
        <f t="shared" si="9"/>
        <v>700100</v>
      </c>
      <c r="AL52" s="20">
        <f t="shared" si="10"/>
        <v>22575.035095221076</v>
      </c>
      <c r="AM52" s="59">
        <v>948238000</v>
      </c>
      <c r="AN52" s="60">
        <v>3.2245443644080956</v>
      </c>
      <c r="AO52" s="61">
        <v>0.28497402141929401</v>
      </c>
      <c r="AP52" s="4">
        <f t="shared" si="14"/>
        <v>6433.2985347668446</v>
      </c>
      <c r="AQ52" s="8">
        <f t="shared" si="15"/>
        <v>7.38316751701577E-4</v>
      </c>
      <c r="AR52" s="59">
        <v>10213089</v>
      </c>
      <c r="AS52" s="6">
        <f t="shared" si="11"/>
        <v>6.2990722344305862E-4</v>
      </c>
      <c r="AU52" s="5" t="s">
        <v>372</v>
      </c>
      <c r="AV52" s="5" t="s">
        <v>354</v>
      </c>
      <c r="AW52" s="5" t="s">
        <v>1140</v>
      </c>
      <c r="AX52" s="5" t="s">
        <v>315</v>
      </c>
      <c r="AY52" s="5" t="s">
        <v>442</v>
      </c>
      <c r="AZ52" s="5" t="s">
        <v>1745</v>
      </c>
      <c r="BA52" s="5" t="s">
        <v>1745</v>
      </c>
      <c r="BB52" s="5" t="s">
        <v>1745</v>
      </c>
      <c r="BC52" s="5" t="s">
        <v>1745</v>
      </c>
      <c r="BD52" s="5" t="s">
        <v>1745</v>
      </c>
      <c r="BE52" s="5" t="s">
        <v>1745</v>
      </c>
      <c r="BF52" s="5" t="s">
        <v>1745</v>
      </c>
      <c r="BG52" s="5" t="s">
        <v>1745</v>
      </c>
      <c r="BH52" s="5" t="s">
        <v>1745</v>
      </c>
      <c r="BI52" s="5" t="s">
        <v>1745</v>
      </c>
      <c r="BJ52" s="5" t="s">
        <v>1745</v>
      </c>
    </row>
    <row r="53" spans="1:62" ht="17.25" customHeight="1" x14ac:dyDescent="0.3">
      <c r="A53" t="s">
        <v>681</v>
      </c>
      <c r="B53" t="s">
        <v>1795</v>
      </c>
      <c r="C53" t="s">
        <v>38</v>
      </c>
      <c r="D53" t="str">
        <f t="shared" si="1"/>
        <v>Hillsdale borough, Bergen County</v>
      </c>
      <c r="E53" t="s">
        <v>1769</v>
      </c>
      <c r="F53" t="s">
        <v>7</v>
      </c>
      <c r="G53" s="19">
        <f>COUNTIFS('Raw Data from UFBs'!$A$3:$A$3000,'Summary By Town'!$A53,'Raw Data from UFBs'!$E$3:$E$3000,'Summary By Town'!$G$2)</f>
        <v>0</v>
      </c>
      <c r="H53" s="4">
        <f>SUMIFS('Raw Data from UFBs'!H$3:H$3000,'Raw Data from UFBs'!$A$3:$A$3000,'Summary By Town'!$A53,'Raw Data from UFBs'!$E$3:$E$3000,'Summary By Town'!$G$2)</f>
        <v>0</v>
      </c>
      <c r="I53" s="4">
        <f>SUMIFS('Raw Data from UFBs'!I$3:I$3000,'Raw Data from UFBs'!$A$3:$A$3000,'Summary By Town'!$A53,'Raw Data from UFBs'!$E$3:$E$3000,'Summary By Town'!$G$2)</f>
        <v>0</v>
      </c>
      <c r="J53" s="20">
        <f t="shared" si="2"/>
        <v>0</v>
      </c>
      <c r="K53" s="19">
        <f>COUNTIFS('Raw Data from UFBs'!$A$3:$A$3000,'Summary By Town'!$A53,'Raw Data from UFBs'!$E$3:$E$3000,'Summary By Town'!$K$2)</f>
        <v>0</v>
      </c>
      <c r="L53" s="4">
        <f>SUMIFS('Raw Data from UFBs'!H$3:H$3000,'Raw Data from UFBs'!$A$3:$A$3000,'Summary By Town'!$A53,'Raw Data from UFBs'!$E$3:$E$3000,'Summary By Town'!$K$2)</f>
        <v>0</v>
      </c>
      <c r="M53" s="4">
        <f>SUMIFS('Raw Data from UFBs'!I$3:I$3000,'Raw Data from UFBs'!$A$3:$A$3000,'Summary By Town'!$A53,'Raw Data from UFBs'!$E$3:$E$3000,'Summary By Town'!$K$2)</f>
        <v>0</v>
      </c>
      <c r="N53" s="20">
        <f t="shared" si="12"/>
        <v>0</v>
      </c>
      <c r="O53" s="4">
        <f>COUNTIFS('Raw Data from UFBs'!$A$3:$A$3000,'Summary By Town'!$A53,'Raw Data from UFBs'!$E$3:$E$3000,'Summary By Town'!$O$2)</f>
        <v>0</v>
      </c>
      <c r="P53" s="4">
        <f>SUMIFS('Raw Data from UFBs'!H$3:H$3000,'Raw Data from UFBs'!$A$3:$A$3000,'Summary By Town'!$A53,'Raw Data from UFBs'!$E$3:$E$3000,'Summary By Town'!$O$2)</f>
        <v>0</v>
      </c>
      <c r="Q53" s="4">
        <f>SUMIFS('Raw Data from UFBs'!I$3:I$3000,'Raw Data from UFBs'!$A$3:$A$3000,'Summary By Town'!$A53,'Raw Data from UFBs'!$E$3:$E$3000,'Summary By Town'!$O$2)</f>
        <v>0</v>
      </c>
      <c r="R53" s="4">
        <f t="shared" si="3"/>
        <v>0</v>
      </c>
      <c r="S53" s="104">
        <f>COUNTIFS('Raw Data from UFBs'!$A$3:$A$3000,'Summary By Town'!$A53,'Raw Data from UFBs'!$E$3:$E$3000,'Summary By Town'!$S$2)</f>
        <v>0</v>
      </c>
      <c r="T53" s="4">
        <f>SUMIFS('Raw Data from UFBs'!H$3:H$3000,'Raw Data from UFBs'!$A$3:$A$3000,'Summary By Town'!$A53,'Raw Data from UFBs'!$E$3:$E$3000,'Summary By Town'!$S$2)</f>
        <v>0</v>
      </c>
      <c r="U53" s="4">
        <f>SUMIFS('Raw Data from UFBs'!I$3:I$3000,'Raw Data from UFBs'!$A$3:$A$3000,'Summary By Town'!$A53,'Raw Data from UFBs'!$E$3:$E$3000,'Summary By Town'!$S$2)</f>
        <v>0</v>
      </c>
      <c r="V53" s="20">
        <f t="shared" si="4"/>
        <v>0</v>
      </c>
      <c r="W53" s="104">
        <f>COUNTIFS('Raw Data from UFBs'!$A$3:$A$3000,'Summary By Town'!$A53,'Raw Data from UFBs'!$E$3:$E$3000,'Summary By Town'!$W$2)</f>
        <v>0</v>
      </c>
      <c r="X53" s="4">
        <f>SUMIFS('Raw Data from UFBs'!H$3:H$3000,'Raw Data from UFBs'!$A$3:$A$3000,'Summary By Town'!$A53,'Raw Data from UFBs'!$E$3:$E$3000,'Summary By Town'!$W$2)</f>
        <v>0</v>
      </c>
      <c r="Y53" s="4">
        <f>SUMIFS('Raw Data from UFBs'!I$3:I$3000,'Raw Data from UFBs'!$A$3:$A$3000,'Summary By Town'!$A53,'Raw Data from UFBs'!$E$3:$E$3000,'Summary By Town'!$W$2)</f>
        <v>0</v>
      </c>
      <c r="Z53" s="20">
        <f t="shared" si="5"/>
        <v>0</v>
      </c>
      <c r="AA53" s="4">
        <f>COUNTIFS('Raw Data from UFBs'!$A$3:$A$3000,'Summary By Town'!$A53,'Raw Data from UFBs'!$E$3:$E$3000,'Summary By Town'!$AA$2)</f>
        <v>0</v>
      </c>
      <c r="AB53" s="4">
        <f>SUMIFS('Raw Data from UFBs'!H$3:H$3000,'Raw Data from UFBs'!$A$3:$A$3000,'Summary By Town'!$A53,'Raw Data from UFBs'!$E$3:$E$3000,'Summary By Town'!$AA$2)</f>
        <v>0</v>
      </c>
      <c r="AC53" s="4">
        <f>SUMIFS('Raw Data from UFBs'!I$3:I$3000,'Raw Data from UFBs'!$A$3:$A$3000,'Summary By Town'!$A53,'Raw Data from UFBs'!$E$3:$E$3000,'Summary By Town'!$AA$2)</f>
        <v>0</v>
      </c>
      <c r="AD53" s="4">
        <f t="shared" si="6"/>
        <v>0</v>
      </c>
      <c r="AE53" s="19">
        <f>COUNTIFS('Raw Data from UFBs'!$A$3:$A$3000,'Summary By Town'!$A53,'Raw Data from UFBs'!$E$3:$E$3000,'Summary By Town'!$AE$2)</f>
        <v>1</v>
      </c>
      <c r="AF53" s="4">
        <f>SUMIFS('Raw Data from UFBs'!H$3:H$3000,'Raw Data from UFBs'!$A$3:$A$3000,'Summary By Town'!$A53,'Raw Data from UFBs'!$E$3:$E$3000,'Summary By Town'!$AE$2)</f>
        <v>61711.873684210528</v>
      </c>
      <c r="AG53" s="4">
        <f>SUMIFS('Raw Data from UFBs'!I$3:I$3000,'Raw Data from UFBs'!$A$3:$A$3000,'Summary By Town'!$A53,'Raw Data from UFBs'!$E$3:$E$3000,'Summary By Town'!$AE$2)</f>
        <v>10257800</v>
      </c>
      <c r="AH53" s="20">
        <f t="shared" si="13"/>
        <v>341514.4009063571</v>
      </c>
      <c r="AI53" s="19">
        <f t="shared" si="7"/>
        <v>1</v>
      </c>
      <c r="AJ53" s="4">
        <f t="shared" si="8"/>
        <v>61711.873684210528</v>
      </c>
      <c r="AK53" s="4">
        <f t="shared" si="9"/>
        <v>10257800</v>
      </c>
      <c r="AL53" s="20">
        <f t="shared" si="10"/>
        <v>341514.4009063571</v>
      </c>
      <c r="AM53" s="59">
        <v>1858993800</v>
      </c>
      <c r="AN53" s="60">
        <v>3.329314286751127</v>
      </c>
      <c r="AO53" s="61">
        <v>0.20717830141545004</v>
      </c>
      <c r="AP53" s="4">
        <f t="shared" si="14"/>
        <v>57969.012321634546</v>
      </c>
      <c r="AQ53" s="8">
        <f t="shared" si="15"/>
        <v>5.5179312593726781E-3</v>
      </c>
      <c r="AR53" s="59">
        <v>18146153</v>
      </c>
      <c r="AS53" s="6">
        <f t="shared" si="11"/>
        <v>3.1945620827529969E-3</v>
      </c>
      <c r="AU53" s="5" t="s">
        <v>1649</v>
      </c>
      <c r="AV53" s="5" t="s">
        <v>1584</v>
      </c>
      <c r="AW53" s="5" t="s">
        <v>693</v>
      </c>
      <c r="AX53" s="5" t="s">
        <v>1291</v>
      </c>
      <c r="AY53" s="5" t="s">
        <v>1688</v>
      </c>
      <c r="AZ53" s="5" t="s">
        <v>1157</v>
      </c>
      <c r="BA53" s="5" t="s">
        <v>1348</v>
      </c>
      <c r="BB53" s="5" t="s">
        <v>1745</v>
      </c>
      <c r="BC53" s="5" t="s">
        <v>1745</v>
      </c>
      <c r="BD53" s="5" t="s">
        <v>1745</v>
      </c>
      <c r="BE53" s="5" t="s">
        <v>1745</v>
      </c>
      <c r="BF53" s="5" t="s">
        <v>1745</v>
      </c>
      <c r="BG53" s="5" t="s">
        <v>1745</v>
      </c>
      <c r="BH53" s="5" t="s">
        <v>1745</v>
      </c>
      <c r="BI53" s="5" t="s">
        <v>1745</v>
      </c>
      <c r="BJ53" s="5" t="s">
        <v>1745</v>
      </c>
    </row>
    <row r="54" spans="1:62" ht="17.25" customHeight="1" x14ac:dyDescent="0.3">
      <c r="A54" t="s">
        <v>693</v>
      </c>
      <c r="B54" t="s">
        <v>1796</v>
      </c>
      <c r="C54" t="s">
        <v>38</v>
      </c>
      <c r="D54" t="str">
        <f t="shared" si="1"/>
        <v>Ho-Ho-Kus borough, Bergen County</v>
      </c>
      <c r="E54" t="s">
        <v>1769</v>
      </c>
      <c r="F54" t="s">
        <v>7</v>
      </c>
      <c r="G54" s="19">
        <f>COUNTIFS('Raw Data from UFBs'!$A$3:$A$3000,'Summary By Town'!$A54,'Raw Data from UFBs'!$E$3:$E$3000,'Summary By Town'!$G$2)</f>
        <v>0</v>
      </c>
      <c r="H54" s="4">
        <f>SUMIFS('Raw Data from UFBs'!H$3:H$3000,'Raw Data from UFBs'!$A$3:$A$3000,'Summary By Town'!$A54,'Raw Data from UFBs'!$E$3:$E$3000,'Summary By Town'!$G$2)</f>
        <v>0</v>
      </c>
      <c r="I54" s="4">
        <f>SUMIFS('Raw Data from UFBs'!I$3:I$3000,'Raw Data from UFBs'!$A$3:$A$3000,'Summary By Town'!$A54,'Raw Data from UFBs'!$E$3:$E$3000,'Summary By Town'!$G$2)</f>
        <v>0</v>
      </c>
      <c r="J54" s="20">
        <f t="shared" si="2"/>
        <v>0</v>
      </c>
      <c r="K54" s="19">
        <f>COUNTIFS('Raw Data from UFBs'!$A$3:$A$3000,'Summary By Town'!$A54,'Raw Data from UFBs'!$E$3:$E$3000,'Summary By Town'!$K$2)</f>
        <v>0</v>
      </c>
      <c r="L54" s="4">
        <f>SUMIFS('Raw Data from UFBs'!H$3:H$3000,'Raw Data from UFBs'!$A$3:$A$3000,'Summary By Town'!$A54,'Raw Data from UFBs'!$E$3:$E$3000,'Summary By Town'!$K$2)</f>
        <v>0</v>
      </c>
      <c r="M54" s="4">
        <f>SUMIFS('Raw Data from UFBs'!I$3:I$3000,'Raw Data from UFBs'!$A$3:$A$3000,'Summary By Town'!$A54,'Raw Data from UFBs'!$E$3:$E$3000,'Summary By Town'!$K$2)</f>
        <v>0</v>
      </c>
      <c r="N54" s="20">
        <f t="shared" si="12"/>
        <v>0</v>
      </c>
      <c r="O54" s="4">
        <f>COUNTIFS('Raw Data from UFBs'!$A$3:$A$3000,'Summary By Town'!$A54,'Raw Data from UFBs'!$E$3:$E$3000,'Summary By Town'!$O$2)</f>
        <v>0</v>
      </c>
      <c r="P54" s="4">
        <f>SUMIFS('Raw Data from UFBs'!H$3:H$3000,'Raw Data from UFBs'!$A$3:$A$3000,'Summary By Town'!$A54,'Raw Data from UFBs'!$E$3:$E$3000,'Summary By Town'!$O$2)</f>
        <v>0</v>
      </c>
      <c r="Q54" s="4">
        <f>SUMIFS('Raw Data from UFBs'!I$3:I$3000,'Raw Data from UFBs'!$A$3:$A$3000,'Summary By Town'!$A54,'Raw Data from UFBs'!$E$3:$E$3000,'Summary By Town'!$O$2)</f>
        <v>0</v>
      </c>
      <c r="R54" s="4">
        <f t="shared" si="3"/>
        <v>0</v>
      </c>
      <c r="S54" s="104">
        <f>COUNTIFS('Raw Data from UFBs'!$A$3:$A$3000,'Summary By Town'!$A54,'Raw Data from UFBs'!$E$3:$E$3000,'Summary By Town'!$S$2)</f>
        <v>0</v>
      </c>
      <c r="T54" s="4">
        <f>SUMIFS('Raw Data from UFBs'!H$3:H$3000,'Raw Data from UFBs'!$A$3:$A$3000,'Summary By Town'!$A54,'Raw Data from UFBs'!$E$3:$E$3000,'Summary By Town'!$S$2)</f>
        <v>0</v>
      </c>
      <c r="U54" s="4">
        <f>SUMIFS('Raw Data from UFBs'!I$3:I$3000,'Raw Data from UFBs'!$A$3:$A$3000,'Summary By Town'!$A54,'Raw Data from UFBs'!$E$3:$E$3000,'Summary By Town'!$S$2)</f>
        <v>0</v>
      </c>
      <c r="V54" s="20">
        <f t="shared" si="4"/>
        <v>0</v>
      </c>
      <c r="W54" s="104">
        <f>COUNTIFS('Raw Data from UFBs'!$A$3:$A$3000,'Summary By Town'!$A54,'Raw Data from UFBs'!$E$3:$E$3000,'Summary By Town'!$W$2)</f>
        <v>0</v>
      </c>
      <c r="X54" s="4">
        <f>SUMIFS('Raw Data from UFBs'!H$3:H$3000,'Raw Data from UFBs'!$A$3:$A$3000,'Summary By Town'!$A54,'Raw Data from UFBs'!$E$3:$E$3000,'Summary By Town'!$W$2)</f>
        <v>0</v>
      </c>
      <c r="Y54" s="4">
        <f>SUMIFS('Raw Data from UFBs'!I$3:I$3000,'Raw Data from UFBs'!$A$3:$A$3000,'Summary By Town'!$A54,'Raw Data from UFBs'!$E$3:$E$3000,'Summary By Town'!$W$2)</f>
        <v>0</v>
      </c>
      <c r="Z54" s="20">
        <f t="shared" si="5"/>
        <v>0</v>
      </c>
      <c r="AA54" s="4">
        <f>COUNTIFS('Raw Data from UFBs'!$A$3:$A$3000,'Summary By Town'!$A54,'Raw Data from UFBs'!$E$3:$E$3000,'Summary By Town'!$AA$2)</f>
        <v>0</v>
      </c>
      <c r="AB54" s="4">
        <f>SUMIFS('Raw Data from UFBs'!H$3:H$3000,'Raw Data from UFBs'!$A$3:$A$3000,'Summary By Town'!$A54,'Raw Data from UFBs'!$E$3:$E$3000,'Summary By Town'!$AA$2)</f>
        <v>0</v>
      </c>
      <c r="AC54" s="4">
        <f>SUMIFS('Raw Data from UFBs'!I$3:I$3000,'Raw Data from UFBs'!$A$3:$A$3000,'Summary By Town'!$A54,'Raw Data from UFBs'!$E$3:$E$3000,'Summary By Town'!$AA$2)</f>
        <v>0</v>
      </c>
      <c r="AD54" s="4">
        <f t="shared" si="6"/>
        <v>0</v>
      </c>
      <c r="AE54" s="19">
        <f>COUNTIFS('Raw Data from UFBs'!$A$3:$A$3000,'Summary By Town'!$A54,'Raw Data from UFBs'!$E$3:$E$3000,'Summary By Town'!$AE$2)</f>
        <v>0</v>
      </c>
      <c r="AF54" s="4">
        <f>SUMIFS('Raw Data from UFBs'!H$3:H$3000,'Raw Data from UFBs'!$A$3:$A$3000,'Summary By Town'!$A54,'Raw Data from UFBs'!$E$3:$E$3000,'Summary By Town'!$AE$2)</f>
        <v>0</v>
      </c>
      <c r="AG54" s="4">
        <f>SUMIFS('Raw Data from UFBs'!I$3:I$3000,'Raw Data from UFBs'!$A$3:$A$3000,'Summary By Town'!$A54,'Raw Data from UFBs'!$E$3:$E$3000,'Summary By Town'!$AE$2)</f>
        <v>0</v>
      </c>
      <c r="AH54" s="20">
        <f t="shared" si="13"/>
        <v>0</v>
      </c>
      <c r="AI54" s="19">
        <f t="shared" si="7"/>
        <v>0</v>
      </c>
      <c r="AJ54" s="4">
        <f t="shared" si="8"/>
        <v>0</v>
      </c>
      <c r="AK54" s="4">
        <f t="shared" si="9"/>
        <v>0</v>
      </c>
      <c r="AL54" s="20">
        <f t="shared" si="10"/>
        <v>0</v>
      </c>
      <c r="AM54" s="59">
        <v>1277103700</v>
      </c>
      <c r="AN54" s="60">
        <v>2.5002774542449586</v>
      </c>
      <c r="AO54" s="61">
        <v>0.29837373123345678</v>
      </c>
      <c r="AP54" s="4">
        <f t="shared" si="14"/>
        <v>0</v>
      </c>
      <c r="AQ54" s="8">
        <f t="shared" si="15"/>
        <v>0</v>
      </c>
      <c r="AR54" s="59">
        <v>11473116.300000001</v>
      </c>
      <c r="AS54" s="6">
        <f t="shared" si="11"/>
        <v>0</v>
      </c>
      <c r="AU54" s="5" t="s">
        <v>1584</v>
      </c>
      <c r="AV54" s="5" t="s">
        <v>1282</v>
      </c>
      <c r="AW54" s="5" t="s">
        <v>681</v>
      </c>
      <c r="AX54" s="5" t="s">
        <v>1560</v>
      </c>
      <c r="AY54" s="5" t="s">
        <v>1348</v>
      </c>
      <c r="AZ54" s="5" t="s">
        <v>1745</v>
      </c>
      <c r="BA54" s="5" t="s">
        <v>1745</v>
      </c>
      <c r="BB54" s="5" t="s">
        <v>1745</v>
      </c>
      <c r="BC54" s="5" t="s">
        <v>1745</v>
      </c>
      <c r="BD54" s="5" t="s">
        <v>1745</v>
      </c>
      <c r="BE54" s="5" t="s">
        <v>1745</v>
      </c>
      <c r="BF54" s="5" t="s">
        <v>1745</v>
      </c>
      <c r="BG54" s="5" t="s">
        <v>1745</v>
      </c>
      <c r="BH54" s="5" t="s">
        <v>1745</v>
      </c>
      <c r="BI54" s="5" t="s">
        <v>1745</v>
      </c>
      <c r="BJ54" s="5" t="s">
        <v>1745</v>
      </c>
    </row>
    <row r="55" spans="1:62" ht="17.25" customHeight="1" x14ac:dyDescent="0.3">
      <c r="A55" t="s">
        <v>802</v>
      </c>
      <c r="B55" t="s">
        <v>1797</v>
      </c>
      <c r="C55" t="s">
        <v>38</v>
      </c>
      <c r="D55" t="str">
        <f t="shared" si="1"/>
        <v>Leonia borough, Bergen County</v>
      </c>
      <c r="E55" t="s">
        <v>1769</v>
      </c>
      <c r="F55" t="s">
        <v>7</v>
      </c>
      <c r="G55" s="19">
        <f>COUNTIFS('Raw Data from UFBs'!$A$3:$A$3000,'Summary By Town'!$A55,'Raw Data from UFBs'!$E$3:$E$3000,'Summary By Town'!$G$2)</f>
        <v>0</v>
      </c>
      <c r="H55" s="4">
        <f>SUMIFS('Raw Data from UFBs'!H$3:H$3000,'Raw Data from UFBs'!$A$3:$A$3000,'Summary By Town'!$A55,'Raw Data from UFBs'!$E$3:$E$3000,'Summary By Town'!$G$2)</f>
        <v>0</v>
      </c>
      <c r="I55" s="4">
        <f>SUMIFS('Raw Data from UFBs'!I$3:I$3000,'Raw Data from UFBs'!$A$3:$A$3000,'Summary By Town'!$A55,'Raw Data from UFBs'!$E$3:$E$3000,'Summary By Town'!$G$2)</f>
        <v>0</v>
      </c>
      <c r="J55" s="20">
        <f t="shared" si="2"/>
        <v>0</v>
      </c>
      <c r="K55" s="19">
        <f>COUNTIFS('Raw Data from UFBs'!$A$3:$A$3000,'Summary By Town'!$A55,'Raw Data from UFBs'!$E$3:$E$3000,'Summary By Town'!$K$2)</f>
        <v>0</v>
      </c>
      <c r="L55" s="4">
        <f>SUMIFS('Raw Data from UFBs'!H$3:H$3000,'Raw Data from UFBs'!$A$3:$A$3000,'Summary By Town'!$A55,'Raw Data from UFBs'!$E$3:$E$3000,'Summary By Town'!$K$2)</f>
        <v>0</v>
      </c>
      <c r="M55" s="4">
        <f>SUMIFS('Raw Data from UFBs'!I$3:I$3000,'Raw Data from UFBs'!$A$3:$A$3000,'Summary By Town'!$A55,'Raw Data from UFBs'!$E$3:$E$3000,'Summary By Town'!$K$2)</f>
        <v>0</v>
      </c>
      <c r="N55" s="20">
        <f t="shared" si="12"/>
        <v>0</v>
      </c>
      <c r="O55" s="4">
        <f>COUNTIFS('Raw Data from UFBs'!$A$3:$A$3000,'Summary By Town'!$A55,'Raw Data from UFBs'!$E$3:$E$3000,'Summary By Town'!$O$2)</f>
        <v>0</v>
      </c>
      <c r="P55" s="4">
        <f>SUMIFS('Raw Data from UFBs'!H$3:H$3000,'Raw Data from UFBs'!$A$3:$A$3000,'Summary By Town'!$A55,'Raw Data from UFBs'!$E$3:$E$3000,'Summary By Town'!$O$2)</f>
        <v>0</v>
      </c>
      <c r="Q55" s="4">
        <f>SUMIFS('Raw Data from UFBs'!I$3:I$3000,'Raw Data from UFBs'!$A$3:$A$3000,'Summary By Town'!$A55,'Raw Data from UFBs'!$E$3:$E$3000,'Summary By Town'!$O$2)</f>
        <v>0</v>
      </c>
      <c r="R55" s="4">
        <f t="shared" si="3"/>
        <v>0</v>
      </c>
      <c r="S55" s="104">
        <f>COUNTIFS('Raw Data from UFBs'!$A$3:$A$3000,'Summary By Town'!$A55,'Raw Data from UFBs'!$E$3:$E$3000,'Summary By Town'!$S$2)</f>
        <v>0</v>
      </c>
      <c r="T55" s="4">
        <f>SUMIFS('Raw Data from UFBs'!H$3:H$3000,'Raw Data from UFBs'!$A$3:$A$3000,'Summary By Town'!$A55,'Raw Data from UFBs'!$E$3:$E$3000,'Summary By Town'!$S$2)</f>
        <v>0</v>
      </c>
      <c r="U55" s="4">
        <f>SUMIFS('Raw Data from UFBs'!I$3:I$3000,'Raw Data from UFBs'!$A$3:$A$3000,'Summary By Town'!$A55,'Raw Data from UFBs'!$E$3:$E$3000,'Summary By Town'!$S$2)</f>
        <v>0</v>
      </c>
      <c r="V55" s="20">
        <f t="shared" si="4"/>
        <v>0</v>
      </c>
      <c r="W55" s="104">
        <f>COUNTIFS('Raw Data from UFBs'!$A$3:$A$3000,'Summary By Town'!$A55,'Raw Data from UFBs'!$E$3:$E$3000,'Summary By Town'!$W$2)</f>
        <v>0</v>
      </c>
      <c r="X55" s="4">
        <f>SUMIFS('Raw Data from UFBs'!H$3:H$3000,'Raw Data from UFBs'!$A$3:$A$3000,'Summary By Town'!$A55,'Raw Data from UFBs'!$E$3:$E$3000,'Summary By Town'!$W$2)</f>
        <v>0</v>
      </c>
      <c r="Y55" s="4">
        <f>SUMIFS('Raw Data from UFBs'!I$3:I$3000,'Raw Data from UFBs'!$A$3:$A$3000,'Summary By Town'!$A55,'Raw Data from UFBs'!$E$3:$E$3000,'Summary By Town'!$W$2)</f>
        <v>0</v>
      </c>
      <c r="Z55" s="20">
        <f t="shared" si="5"/>
        <v>0</v>
      </c>
      <c r="AA55" s="4">
        <f>COUNTIFS('Raw Data from UFBs'!$A$3:$A$3000,'Summary By Town'!$A55,'Raw Data from UFBs'!$E$3:$E$3000,'Summary By Town'!$AA$2)</f>
        <v>0</v>
      </c>
      <c r="AB55" s="4">
        <f>SUMIFS('Raw Data from UFBs'!H$3:H$3000,'Raw Data from UFBs'!$A$3:$A$3000,'Summary By Town'!$A55,'Raw Data from UFBs'!$E$3:$E$3000,'Summary By Town'!$AA$2)</f>
        <v>0</v>
      </c>
      <c r="AC55" s="4">
        <f>SUMIFS('Raw Data from UFBs'!I$3:I$3000,'Raw Data from UFBs'!$A$3:$A$3000,'Summary By Town'!$A55,'Raw Data from UFBs'!$E$3:$E$3000,'Summary By Town'!$AA$2)</f>
        <v>0</v>
      </c>
      <c r="AD55" s="4">
        <f t="shared" si="6"/>
        <v>0</v>
      </c>
      <c r="AE55" s="19">
        <f>COUNTIFS('Raw Data from UFBs'!$A$3:$A$3000,'Summary By Town'!$A55,'Raw Data from UFBs'!$E$3:$E$3000,'Summary By Town'!$AE$2)</f>
        <v>0</v>
      </c>
      <c r="AF55" s="4">
        <f>SUMIFS('Raw Data from UFBs'!H$3:H$3000,'Raw Data from UFBs'!$A$3:$A$3000,'Summary By Town'!$A55,'Raw Data from UFBs'!$E$3:$E$3000,'Summary By Town'!$AE$2)</f>
        <v>0</v>
      </c>
      <c r="AG55" s="4">
        <f>SUMIFS('Raw Data from UFBs'!I$3:I$3000,'Raw Data from UFBs'!$A$3:$A$3000,'Summary By Town'!$A55,'Raw Data from UFBs'!$E$3:$E$3000,'Summary By Town'!$AE$2)</f>
        <v>0</v>
      </c>
      <c r="AH55" s="20">
        <f t="shared" si="13"/>
        <v>0</v>
      </c>
      <c r="AI55" s="19">
        <f t="shared" si="7"/>
        <v>0</v>
      </c>
      <c r="AJ55" s="4">
        <f t="shared" si="8"/>
        <v>0</v>
      </c>
      <c r="AK55" s="4">
        <f t="shared" si="9"/>
        <v>0</v>
      </c>
      <c r="AL55" s="20">
        <f t="shared" si="10"/>
        <v>0</v>
      </c>
      <c r="AM55" s="59">
        <v>1448373228</v>
      </c>
      <c r="AN55" s="60">
        <v>3.608660691327306</v>
      </c>
      <c r="AO55" s="61">
        <v>0.32775731635603078</v>
      </c>
      <c r="AP55" s="4">
        <f t="shared" si="14"/>
        <v>0</v>
      </c>
      <c r="AQ55" s="8">
        <f t="shared" si="15"/>
        <v>0</v>
      </c>
      <c r="AR55" s="59">
        <v>18758184</v>
      </c>
      <c r="AS55" s="6">
        <f t="shared" si="11"/>
        <v>0</v>
      </c>
      <c r="AU55" s="5" t="s">
        <v>1148</v>
      </c>
      <c r="AV55" s="5" t="s">
        <v>1279</v>
      </c>
      <c r="AW55" s="5" t="s">
        <v>504</v>
      </c>
      <c r="AX55" s="5" t="s">
        <v>445</v>
      </c>
      <c r="AY55" s="5" t="s">
        <v>1489</v>
      </c>
      <c r="AZ55" s="5" t="s">
        <v>1745</v>
      </c>
      <c r="BA55" s="5" t="s">
        <v>1745</v>
      </c>
      <c r="BB55" s="5" t="s">
        <v>1745</v>
      </c>
      <c r="BC55" s="5" t="s">
        <v>1745</v>
      </c>
      <c r="BD55" s="5" t="s">
        <v>1745</v>
      </c>
      <c r="BE55" s="5" t="s">
        <v>1745</v>
      </c>
      <c r="BF55" s="5" t="s">
        <v>1745</v>
      </c>
      <c r="BG55" s="5" t="s">
        <v>1745</v>
      </c>
      <c r="BH55" s="5" t="s">
        <v>1745</v>
      </c>
      <c r="BI55" s="5" t="s">
        <v>1745</v>
      </c>
      <c r="BJ55" s="5" t="s">
        <v>1745</v>
      </c>
    </row>
    <row r="56" spans="1:62" ht="17.25" customHeight="1" x14ac:dyDescent="0.3">
      <c r="A56" t="s">
        <v>826</v>
      </c>
      <c r="B56" t="s">
        <v>1798</v>
      </c>
      <c r="C56" t="s">
        <v>38</v>
      </c>
      <c r="D56" t="str">
        <f t="shared" si="1"/>
        <v>Little Ferry borough, Bergen County</v>
      </c>
      <c r="E56" t="s">
        <v>1769</v>
      </c>
      <c r="F56" t="s">
        <v>70</v>
      </c>
      <c r="G56" s="19">
        <f>COUNTIFS('Raw Data from UFBs'!$A$3:$A$3000,'Summary By Town'!$A56,'Raw Data from UFBs'!$E$3:$E$3000,'Summary By Town'!$G$2)</f>
        <v>0</v>
      </c>
      <c r="H56" s="4">
        <f>SUMIFS('Raw Data from UFBs'!H$3:H$3000,'Raw Data from UFBs'!$A$3:$A$3000,'Summary By Town'!$A56,'Raw Data from UFBs'!$E$3:$E$3000,'Summary By Town'!$G$2)</f>
        <v>0</v>
      </c>
      <c r="I56" s="4">
        <f>SUMIFS('Raw Data from UFBs'!I$3:I$3000,'Raw Data from UFBs'!$A$3:$A$3000,'Summary By Town'!$A56,'Raw Data from UFBs'!$E$3:$E$3000,'Summary By Town'!$G$2)</f>
        <v>0</v>
      </c>
      <c r="J56" s="20">
        <f t="shared" si="2"/>
        <v>0</v>
      </c>
      <c r="K56" s="19">
        <f>COUNTIFS('Raw Data from UFBs'!$A$3:$A$3000,'Summary By Town'!$A56,'Raw Data from UFBs'!$E$3:$E$3000,'Summary By Town'!$K$2)</f>
        <v>0</v>
      </c>
      <c r="L56" s="4">
        <f>SUMIFS('Raw Data from UFBs'!H$3:H$3000,'Raw Data from UFBs'!$A$3:$A$3000,'Summary By Town'!$A56,'Raw Data from UFBs'!$E$3:$E$3000,'Summary By Town'!$K$2)</f>
        <v>0</v>
      </c>
      <c r="M56" s="4">
        <f>SUMIFS('Raw Data from UFBs'!I$3:I$3000,'Raw Data from UFBs'!$A$3:$A$3000,'Summary By Town'!$A56,'Raw Data from UFBs'!$E$3:$E$3000,'Summary By Town'!$K$2)</f>
        <v>0</v>
      </c>
      <c r="N56" s="20">
        <f t="shared" si="12"/>
        <v>0</v>
      </c>
      <c r="O56" s="4">
        <f>COUNTIFS('Raw Data from UFBs'!$A$3:$A$3000,'Summary By Town'!$A56,'Raw Data from UFBs'!$E$3:$E$3000,'Summary By Town'!$O$2)</f>
        <v>1</v>
      </c>
      <c r="P56" s="4">
        <f>SUMIFS('Raw Data from UFBs'!H$3:H$3000,'Raw Data from UFBs'!$A$3:$A$3000,'Summary By Town'!$A56,'Raw Data from UFBs'!$E$3:$E$3000,'Summary By Town'!$O$2)</f>
        <v>88894.82</v>
      </c>
      <c r="Q56" s="4">
        <f>SUMIFS('Raw Data from UFBs'!I$3:I$3000,'Raw Data from UFBs'!$A$3:$A$3000,'Summary By Town'!$A56,'Raw Data from UFBs'!$E$3:$E$3000,'Summary By Town'!$O$2)</f>
        <v>5418800</v>
      </c>
      <c r="R56" s="4">
        <f t="shared" si="3"/>
        <v>131951.02114874087</v>
      </c>
      <c r="S56" s="104">
        <f>COUNTIFS('Raw Data from UFBs'!$A$3:$A$3000,'Summary By Town'!$A56,'Raw Data from UFBs'!$E$3:$E$3000,'Summary By Town'!$S$2)</f>
        <v>0</v>
      </c>
      <c r="T56" s="4">
        <f>SUMIFS('Raw Data from UFBs'!H$3:H$3000,'Raw Data from UFBs'!$A$3:$A$3000,'Summary By Town'!$A56,'Raw Data from UFBs'!$E$3:$E$3000,'Summary By Town'!$S$2)</f>
        <v>0</v>
      </c>
      <c r="U56" s="4">
        <f>SUMIFS('Raw Data from UFBs'!I$3:I$3000,'Raw Data from UFBs'!$A$3:$A$3000,'Summary By Town'!$A56,'Raw Data from UFBs'!$E$3:$E$3000,'Summary By Town'!$S$2)</f>
        <v>0</v>
      </c>
      <c r="V56" s="20">
        <f t="shared" si="4"/>
        <v>0</v>
      </c>
      <c r="W56" s="104">
        <f>COUNTIFS('Raw Data from UFBs'!$A$3:$A$3000,'Summary By Town'!$A56,'Raw Data from UFBs'!$E$3:$E$3000,'Summary By Town'!$W$2)</f>
        <v>0</v>
      </c>
      <c r="X56" s="4">
        <f>SUMIFS('Raw Data from UFBs'!H$3:H$3000,'Raw Data from UFBs'!$A$3:$A$3000,'Summary By Town'!$A56,'Raw Data from UFBs'!$E$3:$E$3000,'Summary By Town'!$W$2)</f>
        <v>0</v>
      </c>
      <c r="Y56" s="4">
        <f>SUMIFS('Raw Data from UFBs'!I$3:I$3000,'Raw Data from UFBs'!$A$3:$A$3000,'Summary By Town'!$A56,'Raw Data from UFBs'!$E$3:$E$3000,'Summary By Town'!$W$2)</f>
        <v>0</v>
      </c>
      <c r="Z56" s="20">
        <f t="shared" si="5"/>
        <v>0</v>
      </c>
      <c r="AA56" s="4">
        <f>COUNTIFS('Raw Data from UFBs'!$A$3:$A$3000,'Summary By Town'!$A56,'Raw Data from UFBs'!$E$3:$E$3000,'Summary By Town'!$AA$2)</f>
        <v>1</v>
      </c>
      <c r="AB56" s="4">
        <f>SUMIFS('Raw Data from UFBs'!H$3:H$3000,'Raw Data from UFBs'!$A$3:$A$3000,'Summary By Town'!$A56,'Raw Data from UFBs'!$E$3:$E$3000,'Summary By Town'!$AA$2)</f>
        <v>73089.62</v>
      </c>
      <c r="AC56" s="4">
        <f>SUMIFS('Raw Data from UFBs'!I$3:I$3000,'Raw Data from UFBs'!$A$3:$A$3000,'Summary By Town'!$A56,'Raw Data from UFBs'!$E$3:$E$3000,'Summary By Town'!$AA$2)</f>
        <v>5969300</v>
      </c>
      <c r="AD56" s="4">
        <f t="shared" si="6"/>
        <v>145356.02541949859</v>
      </c>
      <c r="AE56" s="19">
        <f>COUNTIFS('Raw Data from UFBs'!$A$3:$A$3000,'Summary By Town'!$A56,'Raw Data from UFBs'!$E$3:$E$3000,'Summary By Town'!$AE$2)</f>
        <v>0</v>
      </c>
      <c r="AF56" s="4">
        <f>SUMIFS('Raw Data from UFBs'!H$3:H$3000,'Raw Data from UFBs'!$A$3:$A$3000,'Summary By Town'!$A56,'Raw Data from UFBs'!$E$3:$E$3000,'Summary By Town'!$AE$2)</f>
        <v>0</v>
      </c>
      <c r="AG56" s="4">
        <f>SUMIFS('Raw Data from UFBs'!I$3:I$3000,'Raw Data from UFBs'!$A$3:$A$3000,'Summary By Town'!$A56,'Raw Data from UFBs'!$E$3:$E$3000,'Summary By Town'!$AE$2)</f>
        <v>0</v>
      </c>
      <c r="AH56" s="20">
        <f t="shared" si="13"/>
        <v>0</v>
      </c>
      <c r="AI56" s="19">
        <f t="shared" si="7"/>
        <v>2</v>
      </c>
      <c r="AJ56" s="4">
        <f t="shared" si="8"/>
        <v>161984.44</v>
      </c>
      <c r="AK56" s="4">
        <f t="shared" si="9"/>
        <v>11388100</v>
      </c>
      <c r="AL56" s="20">
        <f t="shared" si="10"/>
        <v>277307.04656823946</v>
      </c>
      <c r="AM56" s="59">
        <v>2039220300</v>
      </c>
      <c r="AN56" s="60">
        <v>2.4350598130350054</v>
      </c>
      <c r="AO56" s="61">
        <v>0.31263837633004071</v>
      </c>
      <c r="AP56" s="4">
        <f t="shared" si="14"/>
        <v>36054.272471642471</v>
      </c>
      <c r="AQ56" s="8">
        <f t="shared" si="15"/>
        <v>5.5845364034479254E-3</v>
      </c>
      <c r="AR56" s="59">
        <v>19535104</v>
      </c>
      <c r="AS56" s="6">
        <f t="shared" si="11"/>
        <v>1.8456145650231743E-3</v>
      </c>
      <c r="AU56" s="5" t="s">
        <v>1276</v>
      </c>
      <c r="AV56" s="5" t="s">
        <v>1000</v>
      </c>
      <c r="AW56" s="5" t="s">
        <v>1279</v>
      </c>
      <c r="AX56" s="5" t="s">
        <v>1413</v>
      </c>
      <c r="AY56" s="5" t="s">
        <v>586</v>
      </c>
      <c r="AZ56" s="5" t="s">
        <v>1495</v>
      </c>
      <c r="BA56" s="5" t="s">
        <v>1745</v>
      </c>
      <c r="BB56" s="5" t="s">
        <v>1745</v>
      </c>
      <c r="BC56" s="5" t="s">
        <v>1745</v>
      </c>
      <c r="BD56" s="5" t="s">
        <v>1745</v>
      </c>
      <c r="BE56" s="5" t="s">
        <v>1745</v>
      </c>
      <c r="BF56" s="5" t="s">
        <v>1745</v>
      </c>
      <c r="BG56" s="5" t="s">
        <v>1745</v>
      </c>
      <c r="BH56" s="5" t="s">
        <v>1745</v>
      </c>
      <c r="BI56" s="5" t="s">
        <v>1745</v>
      </c>
      <c r="BJ56" s="5" t="s">
        <v>1745</v>
      </c>
    </row>
    <row r="57" spans="1:62" ht="17.25" customHeight="1" x14ac:dyDescent="0.3">
      <c r="A57" t="s">
        <v>838</v>
      </c>
      <c r="B57" t="s">
        <v>1799</v>
      </c>
      <c r="C57" t="s">
        <v>38</v>
      </c>
      <c r="D57" t="str">
        <f t="shared" si="1"/>
        <v>Lodi borough, Bergen County</v>
      </c>
      <c r="E57" t="s">
        <v>1769</v>
      </c>
      <c r="F57" t="s">
        <v>70</v>
      </c>
      <c r="G57" s="19">
        <f>COUNTIFS('Raw Data from UFBs'!$A$3:$A$3000,'Summary By Town'!$A57,'Raw Data from UFBs'!$E$3:$E$3000,'Summary By Town'!$G$2)</f>
        <v>1</v>
      </c>
      <c r="H57" s="4">
        <f>SUMIFS('Raw Data from UFBs'!H$3:H$3000,'Raw Data from UFBs'!$A$3:$A$3000,'Summary By Town'!$A57,'Raw Data from UFBs'!$E$3:$E$3000,'Summary By Town'!$G$2)</f>
        <v>147125</v>
      </c>
      <c r="I57" s="4">
        <f>SUMIFS('Raw Data from UFBs'!I$3:I$3000,'Raw Data from UFBs'!$A$3:$A$3000,'Summary By Town'!$A57,'Raw Data from UFBs'!$E$3:$E$3000,'Summary By Town'!$G$2)</f>
        <v>21082500</v>
      </c>
      <c r="J57" s="20">
        <f t="shared" si="2"/>
        <v>746311.76928593707</v>
      </c>
      <c r="K57" s="19">
        <f>COUNTIFS('Raw Data from UFBs'!$A$3:$A$3000,'Summary By Town'!$A57,'Raw Data from UFBs'!$E$3:$E$3000,'Summary By Town'!$K$2)</f>
        <v>0</v>
      </c>
      <c r="L57" s="4">
        <f>SUMIFS('Raw Data from UFBs'!H$3:H$3000,'Raw Data from UFBs'!$A$3:$A$3000,'Summary By Town'!$A57,'Raw Data from UFBs'!$E$3:$E$3000,'Summary By Town'!$K$2)</f>
        <v>0</v>
      </c>
      <c r="M57" s="4">
        <f>SUMIFS('Raw Data from UFBs'!I$3:I$3000,'Raw Data from UFBs'!$A$3:$A$3000,'Summary By Town'!$A57,'Raw Data from UFBs'!$E$3:$E$3000,'Summary By Town'!$K$2)</f>
        <v>0</v>
      </c>
      <c r="N57" s="20">
        <f t="shared" si="12"/>
        <v>0</v>
      </c>
      <c r="O57" s="4">
        <f>COUNTIFS('Raw Data from UFBs'!$A$3:$A$3000,'Summary By Town'!$A57,'Raw Data from UFBs'!$E$3:$E$3000,'Summary By Town'!$O$2)</f>
        <v>0</v>
      </c>
      <c r="P57" s="4">
        <f>SUMIFS('Raw Data from UFBs'!H$3:H$3000,'Raw Data from UFBs'!$A$3:$A$3000,'Summary By Town'!$A57,'Raw Data from UFBs'!$E$3:$E$3000,'Summary By Town'!$O$2)</f>
        <v>0</v>
      </c>
      <c r="Q57" s="4">
        <f>SUMIFS('Raw Data from UFBs'!I$3:I$3000,'Raw Data from UFBs'!$A$3:$A$3000,'Summary By Town'!$A57,'Raw Data from UFBs'!$E$3:$E$3000,'Summary By Town'!$O$2)</f>
        <v>0</v>
      </c>
      <c r="R57" s="4">
        <f t="shared" si="3"/>
        <v>0</v>
      </c>
      <c r="S57" s="104">
        <f>COUNTIFS('Raw Data from UFBs'!$A$3:$A$3000,'Summary By Town'!$A57,'Raw Data from UFBs'!$E$3:$E$3000,'Summary By Town'!$S$2)</f>
        <v>0</v>
      </c>
      <c r="T57" s="4">
        <f>SUMIFS('Raw Data from UFBs'!H$3:H$3000,'Raw Data from UFBs'!$A$3:$A$3000,'Summary By Town'!$A57,'Raw Data from UFBs'!$E$3:$E$3000,'Summary By Town'!$S$2)</f>
        <v>0</v>
      </c>
      <c r="U57" s="4">
        <f>SUMIFS('Raw Data from UFBs'!I$3:I$3000,'Raw Data from UFBs'!$A$3:$A$3000,'Summary By Town'!$A57,'Raw Data from UFBs'!$E$3:$E$3000,'Summary By Town'!$S$2)</f>
        <v>0</v>
      </c>
      <c r="V57" s="20">
        <f t="shared" si="4"/>
        <v>0</v>
      </c>
      <c r="W57" s="104">
        <f>COUNTIFS('Raw Data from UFBs'!$A$3:$A$3000,'Summary By Town'!$A57,'Raw Data from UFBs'!$E$3:$E$3000,'Summary By Town'!$W$2)</f>
        <v>0</v>
      </c>
      <c r="X57" s="4">
        <f>SUMIFS('Raw Data from UFBs'!H$3:H$3000,'Raw Data from UFBs'!$A$3:$A$3000,'Summary By Town'!$A57,'Raw Data from UFBs'!$E$3:$E$3000,'Summary By Town'!$W$2)</f>
        <v>0</v>
      </c>
      <c r="Y57" s="4">
        <f>SUMIFS('Raw Data from UFBs'!I$3:I$3000,'Raw Data from UFBs'!$A$3:$A$3000,'Summary By Town'!$A57,'Raw Data from UFBs'!$E$3:$E$3000,'Summary By Town'!$W$2)</f>
        <v>0</v>
      </c>
      <c r="Z57" s="20">
        <f t="shared" si="5"/>
        <v>0</v>
      </c>
      <c r="AA57" s="4">
        <f>COUNTIFS('Raw Data from UFBs'!$A$3:$A$3000,'Summary By Town'!$A57,'Raw Data from UFBs'!$E$3:$E$3000,'Summary By Town'!$AA$2)</f>
        <v>0</v>
      </c>
      <c r="AB57" s="4">
        <f>SUMIFS('Raw Data from UFBs'!H$3:H$3000,'Raw Data from UFBs'!$A$3:$A$3000,'Summary By Town'!$A57,'Raw Data from UFBs'!$E$3:$E$3000,'Summary By Town'!$AA$2)</f>
        <v>0</v>
      </c>
      <c r="AC57" s="4">
        <f>SUMIFS('Raw Data from UFBs'!I$3:I$3000,'Raw Data from UFBs'!$A$3:$A$3000,'Summary By Town'!$A57,'Raw Data from UFBs'!$E$3:$E$3000,'Summary By Town'!$AA$2)</f>
        <v>0</v>
      </c>
      <c r="AD57" s="4">
        <f t="shared" si="6"/>
        <v>0</v>
      </c>
      <c r="AE57" s="19">
        <f>COUNTIFS('Raw Data from UFBs'!$A$3:$A$3000,'Summary By Town'!$A57,'Raw Data from UFBs'!$E$3:$E$3000,'Summary By Town'!$AE$2)</f>
        <v>0</v>
      </c>
      <c r="AF57" s="4">
        <f>SUMIFS('Raw Data from UFBs'!H$3:H$3000,'Raw Data from UFBs'!$A$3:$A$3000,'Summary By Town'!$A57,'Raw Data from UFBs'!$E$3:$E$3000,'Summary By Town'!$AE$2)</f>
        <v>0</v>
      </c>
      <c r="AG57" s="4">
        <f>SUMIFS('Raw Data from UFBs'!I$3:I$3000,'Raw Data from UFBs'!$A$3:$A$3000,'Summary By Town'!$A57,'Raw Data from UFBs'!$E$3:$E$3000,'Summary By Town'!$AE$2)</f>
        <v>0</v>
      </c>
      <c r="AH57" s="20">
        <f t="shared" si="13"/>
        <v>0</v>
      </c>
      <c r="AI57" s="19">
        <f t="shared" si="7"/>
        <v>1</v>
      </c>
      <c r="AJ57" s="4">
        <f t="shared" si="8"/>
        <v>147125</v>
      </c>
      <c r="AK57" s="4">
        <f t="shared" si="9"/>
        <v>21082500</v>
      </c>
      <c r="AL57" s="20">
        <f t="shared" si="10"/>
        <v>746311.76928593707</v>
      </c>
      <c r="AM57" s="59">
        <v>2232268660</v>
      </c>
      <c r="AN57" s="60">
        <v>3.5399585878616726</v>
      </c>
      <c r="AO57" s="61">
        <v>0.33016086862086119</v>
      </c>
      <c r="AP57" s="4">
        <f t="shared" si="14"/>
        <v>197828.02421357253</v>
      </c>
      <c r="AQ57" s="8">
        <f t="shared" si="15"/>
        <v>9.4444277150761945E-3</v>
      </c>
      <c r="AR57" s="59">
        <v>32128026.77</v>
      </c>
      <c r="AS57" s="6">
        <f t="shared" si="11"/>
        <v>6.1574906429764696E-3</v>
      </c>
      <c r="AU57" s="5" t="s">
        <v>1700</v>
      </c>
      <c r="AV57" s="5" t="s">
        <v>1413</v>
      </c>
      <c r="AW57" s="5" t="s">
        <v>651</v>
      </c>
      <c r="AX57" s="5" t="s">
        <v>543</v>
      </c>
      <c r="AY57" s="5" t="s">
        <v>586</v>
      </c>
      <c r="AZ57" s="5" t="s">
        <v>924</v>
      </c>
      <c r="BA57" s="5" t="s">
        <v>1306</v>
      </c>
      <c r="BB57" s="5" t="s">
        <v>1345</v>
      </c>
      <c r="BC57" s="5" t="s">
        <v>1745</v>
      </c>
      <c r="BD57" s="5" t="s">
        <v>1745</v>
      </c>
      <c r="BE57" s="5" t="s">
        <v>1745</v>
      </c>
      <c r="BF57" s="5" t="s">
        <v>1745</v>
      </c>
      <c r="BG57" s="5" t="s">
        <v>1745</v>
      </c>
      <c r="BH57" s="5" t="s">
        <v>1745</v>
      </c>
      <c r="BI57" s="5" t="s">
        <v>1745</v>
      </c>
      <c r="BJ57" s="5" t="s">
        <v>1745</v>
      </c>
    </row>
    <row r="58" spans="1:62" ht="17.25" customHeight="1" x14ac:dyDescent="0.3">
      <c r="A58" t="s">
        <v>924</v>
      </c>
      <c r="B58" t="s">
        <v>1800</v>
      </c>
      <c r="C58" t="s">
        <v>38</v>
      </c>
      <c r="D58" t="str">
        <f t="shared" si="1"/>
        <v>Maywood borough, Bergen County</v>
      </c>
      <c r="E58" t="s">
        <v>1769</v>
      </c>
      <c r="F58" t="s">
        <v>7</v>
      </c>
      <c r="G58" s="19">
        <f>COUNTIFS('Raw Data from UFBs'!$A$3:$A$3000,'Summary By Town'!$A58,'Raw Data from UFBs'!$E$3:$E$3000,'Summary By Town'!$G$2)</f>
        <v>1</v>
      </c>
      <c r="H58" s="4">
        <f>SUMIFS('Raw Data from UFBs'!H$3:H$3000,'Raw Data from UFBs'!$A$3:$A$3000,'Summary By Town'!$A58,'Raw Data from UFBs'!$E$3:$E$3000,'Summary By Town'!$G$2)</f>
        <v>147125</v>
      </c>
      <c r="I58" s="4">
        <f>SUMIFS('Raw Data from UFBs'!I$3:I$3000,'Raw Data from UFBs'!$A$3:$A$3000,'Summary By Town'!$A58,'Raw Data from UFBs'!$E$3:$E$3000,'Summary By Town'!$G$2)</f>
        <v>21082500</v>
      </c>
      <c r="J58" s="20">
        <f t="shared" si="2"/>
        <v>454527.98475188034</v>
      </c>
      <c r="K58" s="19">
        <f>COUNTIFS('Raw Data from UFBs'!$A$3:$A$3000,'Summary By Town'!$A58,'Raw Data from UFBs'!$E$3:$E$3000,'Summary By Town'!$K$2)</f>
        <v>0</v>
      </c>
      <c r="L58" s="4">
        <f>SUMIFS('Raw Data from UFBs'!H$3:H$3000,'Raw Data from UFBs'!$A$3:$A$3000,'Summary By Town'!$A58,'Raw Data from UFBs'!$E$3:$E$3000,'Summary By Town'!$K$2)</f>
        <v>0</v>
      </c>
      <c r="M58" s="4">
        <f>SUMIFS('Raw Data from UFBs'!I$3:I$3000,'Raw Data from UFBs'!$A$3:$A$3000,'Summary By Town'!$A58,'Raw Data from UFBs'!$E$3:$E$3000,'Summary By Town'!$K$2)</f>
        <v>0</v>
      </c>
      <c r="N58" s="20">
        <f t="shared" si="12"/>
        <v>0</v>
      </c>
      <c r="O58" s="4">
        <f>COUNTIFS('Raw Data from UFBs'!$A$3:$A$3000,'Summary By Town'!$A58,'Raw Data from UFBs'!$E$3:$E$3000,'Summary By Town'!$O$2)</f>
        <v>0</v>
      </c>
      <c r="P58" s="4">
        <f>SUMIFS('Raw Data from UFBs'!H$3:H$3000,'Raw Data from UFBs'!$A$3:$A$3000,'Summary By Town'!$A58,'Raw Data from UFBs'!$E$3:$E$3000,'Summary By Town'!$O$2)</f>
        <v>0</v>
      </c>
      <c r="Q58" s="4">
        <f>SUMIFS('Raw Data from UFBs'!I$3:I$3000,'Raw Data from UFBs'!$A$3:$A$3000,'Summary By Town'!$A58,'Raw Data from UFBs'!$E$3:$E$3000,'Summary By Town'!$O$2)</f>
        <v>0</v>
      </c>
      <c r="R58" s="4">
        <f t="shared" si="3"/>
        <v>0</v>
      </c>
      <c r="S58" s="104">
        <f>COUNTIFS('Raw Data from UFBs'!$A$3:$A$3000,'Summary By Town'!$A58,'Raw Data from UFBs'!$E$3:$E$3000,'Summary By Town'!$S$2)</f>
        <v>0</v>
      </c>
      <c r="T58" s="4">
        <f>SUMIFS('Raw Data from UFBs'!H$3:H$3000,'Raw Data from UFBs'!$A$3:$A$3000,'Summary By Town'!$A58,'Raw Data from UFBs'!$E$3:$E$3000,'Summary By Town'!$S$2)</f>
        <v>0</v>
      </c>
      <c r="U58" s="4">
        <f>SUMIFS('Raw Data from UFBs'!I$3:I$3000,'Raw Data from UFBs'!$A$3:$A$3000,'Summary By Town'!$A58,'Raw Data from UFBs'!$E$3:$E$3000,'Summary By Town'!$S$2)</f>
        <v>0</v>
      </c>
      <c r="V58" s="20">
        <f t="shared" si="4"/>
        <v>0</v>
      </c>
      <c r="W58" s="104">
        <f>COUNTIFS('Raw Data from UFBs'!$A$3:$A$3000,'Summary By Town'!$A58,'Raw Data from UFBs'!$E$3:$E$3000,'Summary By Town'!$W$2)</f>
        <v>0</v>
      </c>
      <c r="X58" s="4">
        <f>SUMIFS('Raw Data from UFBs'!H$3:H$3000,'Raw Data from UFBs'!$A$3:$A$3000,'Summary By Town'!$A58,'Raw Data from UFBs'!$E$3:$E$3000,'Summary By Town'!$W$2)</f>
        <v>0</v>
      </c>
      <c r="Y58" s="4">
        <f>SUMIFS('Raw Data from UFBs'!I$3:I$3000,'Raw Data from UFBs'!$A$3:$A$3000,'Summary By Town'!$A58,'Raw Data from UFBs'!$E$3:$E$3000,'Summary By Town'!$W$2)</f>
        <v>0</v>
      </c>
      <c r="Z58" s="20">
        <f t="shared" si="5"/>
        <v>0</v>
      </c>
      <c r="AA58" s="4">
        <f>COUNTIFS('Raw Data from UFBs'!$A$3:$A$3000,'Summary By Town'!$A58,'Raw Data from UFBs'!$E$3:$E$3000,'Summary By Town'!$AA$2)</f>
        <v>0</v>
      </c>
      <c r="AB58" s="4">
        <f>SUMIFS('Raw Data from UFBs'!H$3:H$3000,'Raw Data from UFBs'!$A$3:$A$3000,'Summary By Town'!$A58,'Raw Data from UFBs'!$E$3:$E$3000,'Summary By Town'!$AA$2)</f>
        <v>0</v>
      </c>
      <c r="AC58" s="4">
        <f>SUMIFS('Raw Data from UFBs'!I$3:I$3000,'Raw Data from UFBs'!$A$3:$A$3000,'Summary By Town'!$A58,'Raw Data from UFBs'!$E$3:$E$3000,'Summary By Town'!$AA$2)</f>
        <v>0</v>
      </c>
      <c r="AD58" s="4">
        <f t="shared" si="6"/>
        <v>0</v>
      </c>
      <c r="AE58" s="19">
        <f>COUNTIFS('Raw Data from UFBs'!$A$3:$A$3000,'Summary By Town'!$A58,'Raw Data from UFBs'!$E$3:$E$3000,'Summary By Town'!$AE$2)</f>
        <v>0</v>
      </c>
      <c r="AF58" s="4">
        <f>SUMIFS('Raw Data from UFBs'!H$3:H$3000,'Raw Data from UFBs'!$A$3:$A$3000,'Summary By Town'!$A58,'Raw Data from UFBs'!$E$3:$E$3000,'Summary By Town'!$AE$2)</f>
        <v>0</v>
      </c>
      <c r="AG58" s="4">
        <f>SUMIFS('Raw Data from UFBs'!I$3:I$3000,'Raw Data from UFBs'!$A$3:$A$3000,'Summary By Town'!$A58,'Raw Data from UFBs'!$E$3:$E$3000,'Summary By Town'!$AE$2)</f>
        <v>0</v>
      </c>
      <c r="AH58" s="20">
        <f t="shared" si="13"/>
        <v>0</v>
      </c>
      <c r="AI58" s="19">
        <f t="shared" si="7"/>
        <v>1</v>
      </c>
      <c r="AJ58" s="4">
        <f t="shared" si="8"/>
        <v>147125</v>
      </c>
      <c r="AK58" s="4">
        <f t="shared" si="9"/>
        <v>21082500</v>
      </c>
      <c r="AL58" s="20">
        <f t="shared" si="10"/>
        <v>454527.98475188034</v>
      </c>
      <c r="AM58" s="59">
        <v>2094648400</v>
      </c>
      <c r="AN58" s="60">
        <v>2.1559491746798547</v>
      </c>
      <c r="AO58" s="61">
        <v>0.34332547301564287</v>
      </c>
      <c r="AP58" s="4">
        <f t="shared" si="14"/>
        <v>105539.27514635977</v>
      </c>
      <c r="AQ58" s="8">
        <f t="shared" si="15"/>
        <v>1.0064935002934145E-2</v>
      </c>
      <c r="AR58" s="59">
        <v>19347411.990000002</v>
      </c>
      <c r="AS58" s="6">
        <f t="shared" si="11"/>
        <v>5.4549556912784677E-3</v>
      </c>
      <c r="AU58" s="5" t="s">
        <v>838</v>
      </c>
      <c r="AV58" s="5" t="s">
        <v>586</v>
      </c>
      <c r="AW58" s="5" t="s">
        <v>1306</v>
      </c>
      <c r="AX58" s="5" t="s">
        <v>1154</v>
      </c>
      <c r="AY58" s="5" t="s">
        <v>1745</v>
      </c>
      <c r="AZ58" s="5" t="s">
        <v>1745</v>
      </c>
      <c r="BA58" s="5" t="s">
        <v>1745</v>
      </c>
      <c r="BB58" s="5" t="s">
        <v>1745</v>
      </c>
      <c r="BC58" s="5" t="s">
        <v>1745</v>
      </c>
      <c r="BD58" s="5" t="s">
        <v>1745</v>
      </c>
      <c r="BE58" s="5" t="s">
        <v>1745</v>
      </c>
      <c r="BF58" s="5" t="s">
        <v>1745</v>
      </c>
      <c r="BG58" s="5" t="s">
        <v>1745</v>
      </c>
      <c r="BH58" s="5" t="s">
        <v>1745</v>
      </c>
      <c r="BI58" s="5" t="s">
        <v>1745</v>
      </c>
      <c r="BJ58" s="5" t="s">
        <v>1745</v>
      </c>
    </row>
    <row r="59" spans="1:62" ht="17.25" customHeight="1" x14ac:dyDescent="0.3">
      <c r="A59" t="s">
        <v>953</v>
      </c>
      <c r="B59" t="s">
        <v>1801</v>
      </c>
      <c r="C59" t="s">
        <v>38</v>
      </c>
      <c r="D59" t="str">
        <f t="shared" si="1"/>
        <v>Midland Park borough, Bergen County</v>
      </c>
      <c r="E59" t="s">
        <v>1769</v>
      </c>
      <c r="F59" t="s">
        <v>7</v>
      </c>
      <c r="G59" s="19">
        <f>COUNTIFS('Raw Data from UFBs'!$A$3:$A$3000,'Summary By Town'!$A59,'Raw Data from UFBs'!$E$3:$E$3000,'Summary By Town'!$G$2)</f>
        <v>1</v>
      </c>
      <c r="H59" s="4">
        <f>SUMIFS('Raw Data from UFBs'!H$3:H$3000,'Raw Data from UFBs'!$A$3:$A$3000,'Summary By Town'!$A59,'Raw Data from UFBs'!$E$3:$E$3000,'Summary By Town'!$G$2)</f>
        <v>117690.12</v>
      </c>
      <c r="I59" s="4">
        <f>SUMIFS('Raw Data from UFBs'!I$3:I$3000,'Raw Data from UFBs'!$A$3:$A$3000,'Summary By Town'!$A59,'Raw Data from UFBs'!$E$3:$E$3000,'Summary By Town'!$G$2)</f>
        <v>27884700</v>
      </c>
      <c r="J59" s="20">
        <f t="shared" si="2"/>
        <v>1028302.0120977203</v>
      </c>
      <c r="K59" s="19">
        <f>COUNTIFS('Raw Data from UFBs'!$A$3:$A$3000,'Summary By Town'!$A59,'Raw Data from UFBs'!$E$3:$E$3000,'Summary By Town'!$K$2)</f>
        <v>0</v>
      </c>
      <c r="L59" s="4">
        <f>SUMIFS('Raw Data from UFBs'!H$3:H$3000,'Raw Data from UFBs'!$A$3:$A$3000,'Summary By Town'!$A59,'Raw Data from UFBs'!$E$3:$E$3000,'Summary By Town'!$K$2)</f>
        <v>0</v>
      </c>
      <c r="M59" s="4">
        <f>SUMIFS('Raw Data from UFBs'!I$3:I$3000,'Raw Data from UFBs'!$A$3:$A$3000,'Summary By Town'!$A59,'Raw Data from UFBs'!$E$3:$E$3000,'Summary By Town'!$K$2)</f>
        <v>0</v>
      </c>
      <c r="N59" s="20">
        <f t="shared" si="12"/>
        <v>0</v>
      </c>
      <c r="O59" s="4">
        <f>COUNTIFS('Raw Data from UFBs'!$A$3:$A$3000,'Summary By Town'!$A59,'Raw Data from UFBs'!$E$3:$E$3000,'Summary By Town'!$O$2)</f>
        <v>0</v>
      </c>
      <c r="P59" s="4">
        <f>SUMIFS('Raw Data from UFBs'!H$3:H$3000,'Raw Data from UFBs'!$A$3:$A$3000,'Summary By Town'!$A59,'Raw Data from UFBs'!$E$3:$E$3000,'Summary By Town'!$O$2)</f>
        <v>0</v>
      </c>
      <c r="Q59" s="4">
        <f>SUMIFS('Raw Data from UFBs'!I$3:I$3000,'Raw Data from UFBs'!$A$3:$A$3000,'Summary By Town'!$A59,'Raw Data from UFBs'!$E$3:$E$3000,'Summary By Town'!$O$2)</f>
        <v>0</v>
      </c>
      <c r="R59" s="4">
        <f t="shared" si="3"/>
        <v>0</v>
      </c>
      <c r="S59" s="104">
        <f>COUNTIFS('Raw Data from UFBs'!$A$3:$A$3000,'Summary By Town'!$A59,'Raw Data from UFBs'!$E$3:$E$3000,'Summary By Town'!$S$2)</f>
        <v>1</v>
      </c>
      <c r="T59" s="4">
        <f>SUMIFS('Raw Data from UFBs'!H$3:H$3000,'Raw Data from UFBs'!$A$3:$A$3000,'Summary By Town'!$A59,'Raw Data from UFBs'!$E$3:$E$3000,'Summary By Town'!$S$2)</f>
        <v>3488.48</v>
      </c>
      <c r="U59" s="4">
        <f>SUMIFS('Raw Data from UFBs'!I$3:I$3000,'Raw Data from UFBs'!$A$3:$A$3000,'Summary By Town'!$A59,'Raw Data from UFBs'!$E$3:$E$3000,'Summary By Town'!$S$2)</f>
        <v>767500</v>
      </c>
      <c r="V59" s="20">
        <f t="shared" si="4"/>
        <v>28303.040530649436</v>
      </c>
      <c r="W59" s="104">
        <f>COUNTIFS('Raw Data from UFBs'!$A$3:$A$3000,'Summary By Town'!$A59,'Raw Data from UFBs'!$E$3:$E$3000,'Summary By Town'!$W$2)</f>
        <v>0</v>
      </c>
      <c r="X59" s="4">
        <f>SUMIFS('Raw Data from UFBs'!H$3:H$3000,'Raw Data from UFBs'!$A$3:$A$3000,'Summary By Town'!$A59,'Raw Data from UFBs'!$E$3:$E$3000,'Summary By Town'!$W$2)</f>
        <v>0</v>
      </c>
      <c r="Y59" s="4">
        <f>SUMIFS('Raw Data from UFBs'!I$3:I$3000,'Raw Data from UFBs'!$A$3:$A$3000,'Summary By Town'!$A59,'Raw Data from UFBs'!$E$3:$E$3000,'Summary By Town'!$W$2)</f>
        <v>0</v>
      </c>
      <c r="Z59" s="20">
        <f t="shared" si="5"/>
        <v>0</v>
      </c>
      <c r="AA59" s="4">
        <f>COUNTIFS('Raw Data from UFBs'!$A$3:$A$3000,'Summary By Town'!$A59,'Raw Data from UFBs'!$E$3:$E$3000,'Summary By Town'!$AA$2)</f>
        <v>0</v>
      </c>
      <c r="AB59" s="4">
        <f>SUMIFS('Raw Data from UFBs'!H$3:H$3000,'Raw Data from UFBs'!$A$3:$A$3000,'Summary By Town'!$A59,'Raw Data from UFBs'!$E$3:$E$3000,'Summary By Town'!$AA$2)</f>
        <v>0</v>
      </c>
      <c r="AC59" s="4">
        <f>SUMIFS('Raw Data from UFBs'!I$3:I$3000,'Raw Data from UFBs'!$A$3:$A$3000,'Summary By Town'!$A59,'Raw Data from UFBs'!$E$3:$E$3000,'Summary By Town'!$AA$2)</f>
        <v>0</v>
      </c>
      <c r="AD59" s="4">
        <f t="shared" si="6"/>
        <v>0</v>
      </c>
      <c r="AE59" s="19">
        <f>COUNTIFS('Raw Data from UFBs'!$A$3:$A$3000,'Summary By Town'!$A59,'Raw Data from UFBs'!$E$3:$E$3000,'Summary By Town'!$AE$2)</f>
        <v>0</v>
      </c>
      <c r="AF59" s="4">
        <f>SUMIFS('Raw Data from UFBs'!H$3:H$3000,'Raw Data from UFBs'!$A$3:$A$3000,'Summary By Town'!$A59,'Raw Data from UFBs'!$E$3:$E$3000,'Summary By Town'!$AE$2)</f>
        <v>0</v>
      </c>
      <c r="AG59" s="4">
        <f>SUMIFS('Raw Data from UFBs'!I$3:I$3000,'Raw Data from UFBs'!$A$3:$A$3000,'Summary By Town'!$A59,'Raw Data from UFBs'!$E$3:$E$3000,'Summary By Town'!$AE$2)</f>
        <v>0</v>
      </c>
      <c r="AH59" s="20">
        <f t="shared" si="13"/>
        <v>0</v>
      </c>
      <c r="AI59" s="19">
        <f t="shared" si="7"/>
        <v>2</v>
      </c>
      <c r="AJ59" s="4">
        <f t="shared" si="8"/>
        <v>121178.59999999999</v>
      </c>
      <c r="AK59" s="4">
        <f t="shared" si="9"/>
        <v>28652200</v>
      </c>
      <c r="AL59" s="20">
        <f t="shared" si="10"/>
        <v>1056605.0526283698</v>
      </c>
      <c r="AM59" s="59">
        <v>1209075900</v>
      </c>
      <c r="AN59" s="60">
        <v>3.6876925772833142</v>
      </c>
      <c r="AO59" s="61">
        <v>0.26775729185534647</v>
      </c>
      <c r="AP59" s="4">
        <f t="shared" si="14"/>
        <v>250467.25368562585</v>
      </c>
      <c r="AQ59" s="8">
        <f t="shared" si="15"/>
        <v>2.36976024416664E-2</v>
      </c>
      <c r="AR59" s="59">
        <v>13510018.109999999</v>
      </c>
      <c r="AS59" s="6">
        <f t="shared" si="11"/>
        <v>1.853937216414478E-2</v>
      </c>
      <c r="AU59" s="5" t="s">
        <v>1282</v>
      </c>
      <c r="AV59" s="5" t="s">
        <v>1560</v>
      </c>
      <c r="AW59" s="5" t="s">
        <v>1712</v>
      </c>
      <c r="AX59" s="5" t="s">
        <v>1745</v>
      </c>
      <c r="AY59" s="5" t="s">
        <v>1745</v>
      </c>
      <c r="AZ59" s="5" t="s">
        <v>1745</v>
      </c>
      <c r="BA59" s="5" t="s">
        <v>1745</v>
      </c>
      <c r="BB59" s="5" t="s">
        <v>1745</v>
      </c>
      <c r="BC59" s="5" t="s">
        <v>1745</v>
      </c>
      <c r="BD59" s="5" t="s">
        <v>1745</v>
      </c>
      <c r="BE59" s="5" t="s">
        <v>1745</v>
      </c>
      <c r="BF59" s="5" t="s">
        <v>1745</v>
      </c>
      <c r="BG59" s="5" t="s">
        <v>1745</v>
      </c>
      <c r="BH59" s="5" t="s">
        <v>1745</v>
      </c>
      <c r="BI59" s="5" t="s">
        <v>1745</v>
      </c>
      <c r="BJ59" s="5" t="s">
        <v>1745</v>
      </c>
    </row>
    <row r="60" spans="1:62" ht="17.25" customHeight="1" x14ac:dyDescent="0.3">
      <c r="A60" t="s">
        <v>994</v>
      </c>
      <c r="B60" t="s">
        <v>1802</v>
      </c>
      <c r="C60" t="s">
        <v>38</v>
      </c>
      <c r="D60" t="str">
        <f t="shared" si="1"/>
        <v>Montvale borough, Bergen County</v>
      </c>
      <c r="E60" t="s">
        <v>1769</v>
      </c>
      <c r="F60" t="s">
        <v>7</v>
      </c>
      <c r="G60" s="19">
        <f>COUNTIFS('Raw Data from UFBs'!$A$3:$A$3000,'Summary By Town'!$A60,'Raw Data from UFBs'!$E$3:$E$3000,'Summary By Town'!$G$2)</f>
        <v>0</v>
      </c>
      <c r="H60" s="4">
        <f>SUMIFS('Raw Data from UFBs'!H$3:H$3000,'Raw Data from UFBs'!$A$3:$A$3000,'Summary By Town'!$A60,'Raw Data from UFBs'!$E$3:$E$3000,'Summary By Town'!$G$2)</f>
        <v>0</v>
      </c>
      <c r="I60" s="4">
        <f>SUMIFS('Raw Data from UFBs'!I$3:I$3000,'Raw Data from UFBs'!$A$3:$A$3000,'Summary By Town'!$A60,'Raw Data from UFBs'!$E$3:$E$3000,'Summary By Town'!$G$2)</f>
        <v>0</v>
      </c>
      <c r="J60" s="20">
        <f t="shared" si="2"/>
        <v>0</v>
      </c>
      <c r="K60" s="19">
        <f>COUNTIFS('Raw Data from UFBs'!$A$3:$A$3000,'Summary By Town'!$A60,'Raw Data from UFBs'!$E$3:$E$3000,'Summary By Town'!$K$2)</f>
        <v>0</v>
      </c>
      <c r="L60" s="4">
        <f>SUMIFS('Raw Data from UFBs'!H$3:H$3000,'Raw Data from UFBs'!$A$3:$A$3000,'Summary By Town'!$A60,'Raw Data from UFBs'!$E$3:$E$3000,'Summary By Town'!$K$2)</f>
        <v>0</v>
      </c>
      <c r="M60" s="4">
        <f>SUMIFS('Raw Data from UFBs'!I$3:I$3000,'Raw Data from UFBs'!$A$3:$A$3000,'Summary By Town'!$A60,'Raw Data from UFBs'!$E$3:$E$3000,'Summary By Town'!$K$2)</f>
        <v>0</v>
      </c>
      <c r="N60" s="20">
        <f t="shared" si="12"/>
        <v>0</v>
      </c>
      <c r="O60" s="4">
        <f>COUNTIFS('Raw Data from UFBs'!$A$3:$A$3000,'Summary By Town'!$A60,'Raw Data from UFBs'!$E$3:$E$3000,'Summary By Town'!$O$2)</f>
        <v>0</v>
      </c>
      <c r="P60" s="4">
        <f>SUMIFS('Raw Data from UFBs'!H$3:H$3000,'Raw Data from UFBs'!$A$3:$A$3000,'Summary By Town'!$A60,'Raw Data from UFBs'!$E$3:$E$3000,'Summary By Town'!$O$2)</f>
        <v>0</v>
      </c>
      <c r="Q60" s="4">
        <f>SUMIFS('Raw Data from UFBs'!I$3:I$3000,'Raw Data from UFBs'!$A$3:$A$3000,'Summary By Town'!$A60,'Raw Data from UFBs'!$E$3:$E$3000,'Summary By Town'!$O$2)</f>
        <v>0</v>
      </c>
      <c r="R60" s="4">
        <f t="shared" si="3"/>
        <v>0</v>
      </c>
      <c r="S60" s="104">
        <f>COUNTIFS('Raw Data from UFBs'!$A$3:$A$3000,'Summary By Town'!$A60,'Raw Data from UFBs'!$E$3:$E$3000,'Summary By Town'!$S$2)</f>
        <v>0</v>
      </c>
      <c r="T60" s="4">
        <f>SUMIFS('Raw Data from UFBs'!H$3:H$3000,'Raw Data from UFBs'!$A$3:$A$3000,'Summary By Town'!$A60,'Raw Data from UFBs'!$E$3:$E$3000,'Summary By Town'!$S$2)</f>
        <v>0</v>
      </c>
      <c r="U60" s="4">
        <f>SUMIFS('Raw Data from UFBs'!I$3:I$3000,'Raw Data from UFBs'!$A$3:$A$3000,'Summary By Town'!$A60,'Raw Data from UFBs'!$E$3:$E$3000,'Summary By Town'!$S$2)</f>
        <v>0</v>
      </c>
      <c r="V60" s="20">
        <f t="shared" si="4"/>
        <v>0</v>
      </c>
      <c r="W60" s="104">
        <f>COUNTIFS('Raw Data from UFBs'!$A$3:$A$3000,'Summary By Town'!$A60,'Raw Data from UFBs'!$E$3:$E$3000,'Summary By Town'!$W$2)</f>
        <v>0</v>
      </c>
      <c r="X60" s="4">
        <f>SUMIFS('Raw Data from UFBs'!H$3:H$3000,'Raw Data from UFBs'!$A$3:$A$3000,'Summary By Town'!$A60,'Raw Data from UFBs'!$E$3:$E$3000,'Summary By Town'!$W$2)</f>
        <v>0</v>
      </c>
      <c r="Y60" s="4">
        <f>SUMIFS('Raw Data from UFBs'!I$3:I$3000,'Raw Data from UFBs'!$A$3:$A$3000,'Summary By Town'!$A60,'Raw Data from UFBs'!$E$3:$E$3000,'Summary By Town'!$W$2)</f>
        <v>0</v>
      </c>
      <c r="Z60" s="20">
        <f t="shared" si="5"/>
        <v>0</v>
      </c>
      <c r="AA60" s="4">
        <f>COUNTIFS('Raw Data from UFBs'!$A$3:$A$3000,'Summary By Town'!$A60,'Raw Data from UFBs'!$E$3:$E$3000,'Summary By Town'!$AA$2)</f>
        <v>0</v>
      </c>
      <c r="AB60" s="4">
        <f>SUMIFS('Raw Data from UFBs'!H$3:H$3000,'Raw Data from UFBs'!$A$3:$A$3000,'Summary By Town'!$A60,'Raw Data from UFBs'!$E$3:$E$3000,'Summary By Town'!$AA$2)</f>
        <v>0</v>
      </c>
      <c r="AC60" s="4">
        <f>SUMIFS('Raw Data from UFBs'!I$3:I$3000,'Raw Data from UFBs'!$A$3:$A$3000,'Summary By Town'!$A60,'Raw Data from UFBs'!$E$3:$E$3000,'Summary By Town'!$AA$2)</f>
        <v>0</v>
      </c>
      <c r="AD60" s="4">
        <f t="shared" si="6"/>
        <v>0</v>
      </c>
      <c r="AE60" s="19">
        <f>COUNTIFS('Raw Data from UFBs'!$A$3:$A$3000,'Summary By Town'!$A60,'Raw Data from UFBs'!$E$3:$E$3000,'Summary By Town'!$AE$2)</f>
        <v>0</v>
      </c>
      <c r="AF60" s="4">
        <f>SUMIFS('Raw Data from UFBs'!H$3:H$3000,'Raw Data from UFBs'!$A$3:$A$3000,'Summary By Town'!$A60,'Raw Data from UFBs'!$E$3:$E$3000,'Summary By Town'!$AE$2)</f>
        <v>0</v>
      </c>
      <c r="AG60" s="4">
        <f>SUMIFS('Raw Data from UFBs'!I$3:I$3000,'Raw Data from UFBs'!$A$3:$A$3000,'Summary By Town'!$A60,'Raw Data from UFBs'!$E$3:$E$3000,'Summary By Town'!$AE$2)</f>
        <v>0</v>
      </c>
      <c r="AH60" s="20">
        <f t="shared" si="13"/>
        <v>0</v>
      </c>
      <c r="AI60" s="19">
        <f t="shared" si="7"/>
        <v>0</v>
      </c>
      <c r="AJ60" s="4">
        <f t="shared" si="8"/>
        <v>0</v>
      </c>
      <c r="AK60" s="4">
        <f t="shared" si="9"/>
        <v>0</v>
      </c>
      <c r="AL60" s="20">
        <f t="shared" si="10"/>
        <v>0</v>
      </c>
      <c r="AM60" s="59">
        <v>2492623470</v>
      </c>
      <c r="AN60" s="60">
        <v>2.5516765731927786</v>
      </c>
      <c r="AO60" s="61">
        <v>0.26385977114241976</v>
      </c>
      <c r="AP60" s="4">
        <f t="shared" si="14"/>
        <v>0</v>
      </c>
      <c r="AQ60" s="8">
        <f t="shared" si="15"/>
        <v>0</v>
      </c>
      <c r="AR60" s="59">
        <v>22642429</v>
      </c>
      <c r="AS60" s="6">
        <f t="shared" si="11"/>
        <v>0</v>
      </c>
      <c r="AU60" s="5" t="s">
        <v>1291</v>
      </c>
      <c r="AV60" s="5" t="s">
        <v>1688</v>
      </c>
      <c r="AW60" s="5" t="s">
        <v>1157</v>
      </c>
      <c r="AX60" s="5" t="s">
        <v>1536</v>
      </c>
      <c r="AY60" s="5" t="s">
        <v>1745</v>
      </c>
      <c r="AZ60" s="5" t="s">
        <v>1745</v>
      </c>
      <c r="BA60" s="5" t="s">
        <v>1745</v>
      </c>
      <c r="BB60" s="5" t="s">
        <v>1745</v>
      </c>
      <c r="BC60" s="5" t="s">
        <v>1745</v>
      </c>
      <c r="BD60" s="5" t="s">
        <v>1745</v>
      </c>
      <c r="BE60" s="5" t="s">
        <v>1745</v>
      </c>
      <c r="BF60" s="5" t="s">
        <v>1745</v>
      </c>
      <c r="BG60" s="5" t="s">
        <v>1745</v>
      </c>
      <c r="BH60" s="5" t="s">
        <v>1745</v>
      </c>
      <c r="BI60" s="5" t="s">
        <v>1745</v>
      </c>
      <c r="BJ60" s="5" t="s">
        <v>1745</v>
      </c>
    </row>
    <row r="61" spans="1:62" ht="17.25" customHeight="1" x14ac:dyDescent="0.3">
      <c r="A61" t="s">
        <v>1000</v>
      </c>
      <c r="B61" t="s">
        <v>1803</v>
      </c>
      <c r="C61" t="s">
        <v>38</v>
      </c>
      <c r="D61" t="str">
        <f t="shared" si="1"/>
        <v>Moonachie borough, Bergen County</v>
      </c>
      <c r="E61" t="s">
        <v>1769</v>
      </c>
      <c r="F61" t="s">
        <v>7</v>
      </c>
      <c r="G61" s="19">
        <f>COUNTIFS('Raw Data from UFBs'!$A$3:$A$3000,'Summary By Town'!$A61,'Raw Data from UFBs'!$E$3:$E$3000,'Summary By Town'!$G$2)</f>
        <v>0</v>
      </c>
      <c r="H61" s="4">
        <f>SUMIFS('Raw Data from UFBs'!H$3:H$3000,'Raw Data from UFBs'!$A$3:$A$3000,'Summary By Town'!$A61,'Raw Data from UFBs'!$E$3:$E$3000,'Summary By Town'!$G$2)</f>
        <v>0</v>
      </c>
      <c r="I61" s="4">
        <f>SUMIFS('Raw Data from UFBs'!I$3:I$3000,'Raw Data from UFBs'!$A$3:$A$3000,'Summary By Town'!$A61,'Raw Data from UFBs'!$E$3:$E$3000,'Summary By Town'!$G$2)</f>
        <v>0</v>
      </c>
      <c r="J61" s="20">
        <f t="shared" si="2"/>
        <v>0</v>
      </c>
      <c r="K61" s="19">
        <f>COUNTIFS('Raw Data from UFBs'!$A$3:$A$3000,'Summary By Town'!$A61,'Raw Data from UFBs'!$E$3:$E$3000,'Summary By Town'!$K$2)</f>
        <v>0</v>
      </c>
      <c r="L61" s="4">
        <f>SUMIFS('Raw Data from UFBs'!H$3:H$3000,'Raw Data from UFBs'!$A$3:$A$3000,'Summary By Town'!$A61,'Raw Data from UFBs'!$E$3:$E$3000,'Summary By Town'!$K$2)</f>
        <v>0</v>
      </c>
      <c r="M61" s="4">
        <f>SUMIFS('Raw Data from UFBs'!I$3:I$3000,'Raw Data from UFBs'!$A$3:$A$3000,'Summary By Town'!$A61,'Raw Data from UFBs'!$E$3:$E$3000,'Summary By Town'!$K$2)</f>
        <v>0</v>
      </c>
      <c r="N61" s="20">
        <f t="shared" si="12"/>
        <v>0</v>
      </c>
      <c r="O61" s="4">
        <f>COUNTIFS('Raw Data from UFBs'!$A$3:$A$3000,'Summary By Town'!$A61,'Raw Data from UFBs'!$E$3:$E$3000,'Summary By Town'!$O$2)</f>
        <v>0</v>
      </c>
      <c r="P61" s="4">
        <f>SUMIFS('Raw Data from UFBs'!H$3:H$3000,'Raw Data from UFBs'!$A$3:$A$3000,'Summary By Town'!$A61,'Raw Data from UFBs'!$E$3:$E$3000,'Summary By Town'!$O$2)</f>
        <v>0</v>
      </c>
      <c r="Q61" s="4">
        <f>SUMIFS('Raw Data from UFBs'!I$3:I$3000,'Raw Data from UFBs'!$A$3:$A$3000,'Summary By Town'!$A61,'Raw Data from UFBs'!$E$3:$E$3000,'Summary By Town'!$O$2)</f>
        <v>0</v>
      </c>
      <c r="R61" s="4">
        <f t="shared" si="3"/>
        <v>0</v>
      </c>
      <c r="S61" s="104">
        <f>COUNTIFS('Raw Data from UFBs'!$A$3:$A$3000,'Summary By Town'!$A61,'Raw Data from UFBs'!$E$3:$E$3000,'Summary By Town'!$S$2)</f>
        <v>0</v>
      </c>
      <c r="T61" s="4">
        <f>SUMIFS('Raw Data from UFBs'!H$3:H$3000,'Raw Data from UFBs'!$A$3:$A$3000,'Summary By Town'!$A61,'Raw Data from UFBs'!$E$3:$E$3000,'Summary By Town'!$S$2)</f>
        <v>0</v>
      </c>
      <c r="U61" s="4">
        <f>SUMIFS('Raw Data from UFBs'!I$3:I$3000,'Raw Data from UFBs'!$A$3:$A$3000,'Summary By Town'!$A61,'Raw Data from UFBs'!$E$3:$E$3000,'Summary By Town'!$S$2)</f>
        <v>0</v>
      </c>
      <c r="V61" s="20">
        <f t="shared" si="4"/>
        <v>0</v>
      </c>
      <c r="W61" s="104">
        <f>COUNTIFS('Raw Data from UFBs'!$A$3:$A$3000,'Summary By Town'!$A61,'Raw Data from UFBs'!$E$3:$E$3000,'Summary By Town'!$W$2)</f>
        <v>0</v>
      </c>
      <c r="X61" s="4">
        <f>SUMIFS('Raw Data from UFBs'!H$3:H$3000,'Raw Data from UFBs'!$A$3:$A$3000,'Summary By Town'!$A61,'Raw Data from UFBs'!$E$3:$E$3000,'Summary By Town'!$W$2)</f>
        <v>0</v>
      </c>
      <c r="Y61" s="4">
        <f>SUMIFS('Raw Data from UFBs'!I$3:I$3000,'Raw Data from UFBs'!$A$3:$A$3000,'Summary By Town'!$A61,'Raw Data from UFBs'!$E$3:$E$3000,'Summary By Town'!$W$2)</f>
        <v>0</v>
      </c>
      <c r="Z61" s="20">
        <f t="shared" si="5"/>
        <v>0</v>
      </c>
      <c r="AA61" s="4">
        <f>COUNTIFS('Raw Data from UFBs'!$A$3:$A$3000,'Summary By Town'!$A61,'Raw Data from UFBs'!$E$3:$E$3000,'Summary By Town'!$AA$2)</f>
        <v>0</v>
      </c>
      <c r="AB61" s="4">
        <f>SUMIFS('Raw Data from UFBs'!H$3:H$3000,'Raw Data from UFBs'!$A$3:$A$3000,'Summary By Town'!$A61,'Raw Data from UFBs'!$E$3:$E$3000,'Summary By Town'!$AA$2)</f>
        <v>0</v>
      </c>
      <c r="AC61" s="4">
        <f>SUMIFS('Raw Data from UFBs'!I$3:I$3000,'Raw Data from UFBs'!$A$3:$A$3000,'Summary By Town'!$A61,'Raw Data from UFBs'!$E$3:$E$3000,'Summary By Town'!$AA$2)</f>
        <v>0</v>
      </c>
      <c r="AD61" s="4">
        <f t="shared" si="6"/>
        <v>0</v>
      </c>
      <c r="AE61" s="19">
        <f>COUNTIFS('Raw Data from UFBs'!$A$3:$A$3000,'Summary By Town'!$A61,'Raw Data from UFBs'!$E$3:$E$3000,'Summary By Town'!$AE$2)</f>
        <v>1</v>
      </c>
      <c r="AF61" s="4">
        <f>SUMIFS('Raw Data from UFBs'!H$3:H$3000,'Raw Data from UFBs'!$A$3:$A$3000,'Summary By Town'!$A61,'Raw Data from UFBs'!$E$3:$E$3000,'Summary By Town'!$AE$2)</f>
        <v>16335</v>
      </c>
      <c r="AG61" s="4">
        <f>SUMIFS('Raw Data from UFBs'!I$3:I$3000,'Raw Data from UFBs'!$A$3:$A$3000,'Summary By Town'!$A61,'Raw Data from UFBs'!$E$3:$E$3000,'Summary By Town'!$AE$2)</f>
        <v>261690400</v>
      </c>
      <c r="AH61" s="20">
        <f t="shared" si="13"/>
        <v>4628169.0627398835</v>
      </c>
      <c r="AI61" s="19">
        <f t="shared" si="7"/>
        <v>1</v>
      </c>
      <c r="AJ61" s="4">
        <f t="shared" si="8"/>
        <v>16335</v>
      </c>
      <c r="AK61" s="4">
        <f t="shared" si="9"/>
        <v>261690400</v>
      </c>
      <c r="AL61" s="20">
        <f t="shared" si="10"/>
        <v>4628169.0627398835</v>
      </c>
      <c r="AM61" s="59">
        <v>1560636689</v>
      </c>
      <c r="AN61" s="60">
        <v>1.7685666202275221</v>
      </c>
      <c r="AO61" s="61">
        <v>0.41275230540444424</v>
      </c>
      <c r="AP61" s="4">
        <f>(AL61-AJ61)*AO61</f>
        <v>1903545.1415386312</v>
      </c>
      <c r="AQ61" s="8">
        <f t="shared" si="15"/>
        <v>0.16768181976272889</v>
      </c>
      <c r="AR61" s="59">
        <v>14350187</v>
      </c>
      <c r="AS61" s="6">
        <f t="shared" si="11"/>
        <v>0.1326495007722639</v>
      </c>
      <c r="AU61" s="5" t="s">
        <v>255</v>
      </c>
      <c r="AV61" s="5" t="s">
        <v>826</v>
      </c>
      <c r="AW61" s="5" t="s">
        <v>1700</v>
      </c>
      <c r="AX61" s="5" t="s">
        <v>1413</v>
      </c>
      <c r="AY61" s="5" t="s">
        <v>651</v>
      </c>
      <c r="AZ61" s="5" t="s">
        <v>1495</v>
      </c>
      <c r="BA61" s="5" t="s">
        <v>1745</v>
      </c>
      <c r="BB61" s="5" t="s">
        <v>1745</v>
      </c>
      <c r="BC61" s="5" t="s">
        <v>1745</v>
      </c>
      <c r="BD61" s="5" t="s">
        <v>1745</v>
      </c>
      <c r="BE61" s="5" t="s">
        <v>1745</v>
      </c>
      <c r="BF61" s="5" t="s">
        <v>1745</v>
      </c>
      <c r="BG61" s="5" t="s">
        <v>1745</v>
      </c>
      <c r="BH61" s="5" t="s">
        <v>1745</v>
      </c>
      <c r="BI61" s="5" t="s">
        <v>1745</v>
      </c>
      <c r="BJ61" s="5" t="s">
        <v>1745</v>
      </c>
    </row>
    <row r="62" spans="1:62" ht="17.25" customHeight="1" x14ac:dyDescent="0.3">
      <c r="A62" t="s">
        <v>1057</v>
      </c>
      <c r="B62" t="s">
        <v>1804</v>
      </c>
      <c r="C62" t="s">
        <v>38</v>
      </c>
      <c r="D62" t="str">
        <f t="shared" si="1"/>
        <v>New Milford borough, Bergen County</v>
      </c>
      <c r="E62" t="s">
        <v>1769</v>
      </c>
      <c r="F62" t="s">
        <v>7</v>
      </c>
      <c r="G62" s="19">
        <f>COUNTIFS('Raw Data from UFBs'!$A$3:$A$3000,'Summary By Town'!$A62,'Raw Data from UFBs'!$E$3:$E$3000,'Summary By Town'!$G$2)</f>
        <v>0</v>
      </c>
      <c r="H62" s="4">
        <f>SUMIFS('Raw Data from UFBs'!H$3:H$3000,'Raw Data from UFBs'!$A$3:$A$3000,'Summary By Town'!$A62,'Raw Data from UFBs'!$E$3:$E$3000,'Summary By Town'!$G$2)</f>
        <v>0</v>
      </c>
      <c r="I62" s="4">
        <f>SUMIFS('Raw Data from UFBs'!I$3:I$3000,'Raw Data from UFBs'!$A$3:$A$3000,'Summary By Town'!$A62,'Raw Data from UFBs'!$E$3:$E$3000,'Summary By Town'!$G$2)</f>
        <v>0</v>
      </c>
      <c r="J62" s="20">
        <f t="shared" si="2"/>
        <v>0</v>
      </c>
      <c r="K62" s="19">
        <f>COUNTIFS('Raw Data from UFBs'!$A$3:$A$3000,'Summary By Town'!$A62,'Raw Data from UFBs'!$E$3:$E$3000,'Summary By Town'!$K$2)</f>
        <v>0</v>
      </c>
      <c r="L62" s="4">
        <f>SUMIFS('Raw Data from UFBs'!H$3:H$3000,'Raw Data from UFBs'!$A$3:$A$3000,'Summary By Town'!$A62,'Raw Data from UFBs'!$E$3:$E$3000,'Summary By Town'!$K$2)</f>
        <v>0</v>
      </c>
      <c r="M62" s="4">
        <f>SUMIFS('Raw Data from UFBs'!I$3:I$3000,'Raw Data from UFBs'!$A$3:$A$3000,'Summary By Town'!$A62,'Raw Data from UFBs'!$E$3:$E$3000,'Summary By Town'!$K$2)</f>
        <v>0</v>
      </c>
      <c r="N62" s="20">
        <f t="shared" si="12"/>
        <v>0</v>
      </c>
      <c r="O62" s="4">
        <f>COUNTIFS('Raw Data from UFBs'!$A$3:$A$3000,'Summary By Town'!$A62,'Raw Data from UFBs'!$E$3:$E$3000,'Summary By Town'!$O$2)</f>
        <v>0</v>
      </c>
      <c r="P62" s="4">
        <f>SUMIFS('Raw Data from UFBs'!H$3:H$3000,'Raw Data from UFBs'!$A$3:$A$3000,'Summary By Town'!$A62,'Raw Data from UFBs'!$E$3:$E$3000,'Summary By Town'!$O$2)</f>
        <v>0</v>
      </c>
      <c r="Q62" s="4">
        <f>SUMIFS('Raw Data from UFBs'!I$3:I$3000,'Raw Data from UFBs'!$A$3:$A$3000,'Summary By Town'!$A62,'Raw Data from UFBs'!$E$3:$E$3000,'Summary By Town'!$O$2)</f>
        <v>0</v>
      </c>
      <c r="R62" s="4">
        <f t="shared" si="3"/>
        <v>0</v>
      </c>
      <c r="S62" s="104">
        <f>COUNTIFS('Raw Data from UFBs'!$A$3:$A$3000,'Summary By Town'!$A62,'Raw Data from UFBs'!$E$3:$E$3000,'Summary By Town'!$S$2)</f>
        <v>0</v>
      </c>
      <c r="T62" s="4">
        <f>SUMIFS('Raw Data from UFBs'!H$3:H$3000,'Raw Data from UFBs'!$A$3:$A$3000,'Summary By Town'!$A62,'Raw Data from UFBs'!$E$3:$E$3000,'Summary By Town'!$S$2)</f>
        <v>0</v>
      </c>
      <c r="U62" s="4">
        <f>SUMIFS('Raw Data from UFBs'!I$3:I$3000,'Raw Data from UFBs'!$A$3:$A$3000,'Summary By Town'!$A62,'Raw Data from UFBs'!$E$3:$E$3000,'Summary By Town'!$S$2)</f>
        <v>0</v>
      </c>
      <c r="V62" s="20">
        <f t="shared" si="4"/>
        <v>0</v>
      </c>
      <c r="W62" s="104">
        <f>COUNTIFS('Raw Data from UFBs'!$A$3:$A$3000,'Summary By Town'!$A62,'Raw Data from UFBs'!$E$3:$E$3000,'Summary By Town'!$W$2)</f>
        <v>0</v>
      </c>
      <c r="X62" s="4">
        <f>SUMIFS('Raw Data from UFBs'!H$3:H$3000,'Raw Data from UFBs'!$A$3:$A$3000,'Summary By Town'!$A62,'Raw Data from UFBs'!$E$3:$E$3000,'Summary By Town'!$W$2)</f>
        <v>0</v>
      </c>
      <c r="Y62" s="4">
        <f>SUMIFS('Raw Data from UFBs'!I$3:I$3000,'Raw Data from UFBs'!$A$3:$A$3000,'Summary By Town'!$A62,'Raw Data from UFBs'!$E$3:$E$3000,'Summary By Town'!$W$2)</f>
        <v>0</v>
      </c>
      <c r="Z62" s="20">
        <f t="shared" si="5"/>
        <v>0</v>
      </c>
      <c r="AA62" s="4">
        <f>COUNTIFS('Raw Data from UFBs'!$A$3:$A$3000,'Summary By Town'!$A62,'Raw Data from UFBs'!$E$3:$E$3000,'Summary By Town'!$AA$2)</f>
        <v>0</v>
      </c>
      <c r="AB62" s="4">
        <f>SUMIFS('Raw Data from UFBs'!H$3:H$3000,'Raw Data from UFBs'!$A$3:$A$3000,'Summary By Town'!$A62,'Raw Data from UFBs'!$E$3:$E$3000,'Summary By Town'!$AA$2)</f>
        <v>0</v>
      </c>
      <c r="AC62" s="4">
        <f>SUMIFS('Raw Data from UFBs'!I$3:I$3000,'Raw Data from UFBs'!$A$3:$A$3000,'Summary By Town'!$A62,'Raw Data from UFBs'!$E$3:$E$3000,'Summary By Town'!$AA$2)</f>
        <v>0</v>
      </c>
      <c r="AD62" s="4">
        <f t="shared" si="6"/>
        <v>0</v>
      </c>
      <c r="AE62" s="19">
        <f>COUNTIFS('Raw Data from UFBs'!$A$3:$A$3000,'Summary By Town'!$A62,'Raw Data from UFBs'!$E$3:$E$3000,'Summary By Town'!$AE$2)</f>
        <v>0</v>
      </c>
      <c r="AF62" s="4">
        <f>SUMIFS('Raw Data from UFBs'!H$3:H$3000,'Raw Data from UFBs'!$A$3:$A$3000,'Summary By Town'!$A62,'Raw Data from UFBs'!$E$3:$E$3000,'Summary By Town'!$AE$2)</f>
        <v>0</v>
      </c>
      <c r="AG62" s="4">
        <f>SUMIFS('Raw Data from UFBs'!I$3:I$3000,'Raw Data from UFBs'!$A$3:$A$3000,'Summary By Town'!$A62,'Raw Data from UFBs'!$E$3:$E$3000,'Summary By Town'!$AE$2)</f>
        <v>0</v>
      </c>
      <c r="AH62" s="20">
        <f t="shared" si="13"/>
        <v>0</v>
      </c>
      <c r="AI62" s="19">
        <f t="shared" si="7"/>
        <v>0</v>
      </c>
      <c r="AJ62" s="4">
        <f t="shared" si="8"/>
        <v>0</v>
      </c>
      <c r="AK62" s="4">
        <f t="shared" si="9"/>
        <v>0</v>
      </c>
      <c r="AL62" s="20">
        <f t="shared" si="10"/>
        <v>0</v>
      </c>
      <c r="AM62" s="59">
        <v>3413750000</v>
      </c>
      <c r="AN62" s="60">
        <v>2.1778451028948287</v>
      </c>
      <c r="AO62" s="61">
        <v>0.30468132488396743</v>
      </c>
      <c r="AP62" s="4">
        <f t="shared" si="14"/>
        <v>0</v>
      </c>
      <c r="AQ62" s="8">
        <f t="shared" si="15"/>
        <v>0</v>
      </c>
      <c r="AR62" s="59">
        <v>25314249.899999999</v>
      </c>
      <c r="AS62" s="6">
        <f t="shared" si="11"/>
        <v>0</v>
      </c>
      <c r="AU62" s="5" t="s">
        <v>1489</v>
      </c>
      <c r="AV62" s="5" t="s">
        <v>137</v>
      </c>
      <c r="AW62" s="5" t="s">
        <v>1288</v>
      </c>
      <c r="AX62" s="5" t="s">
        <v>372</v>
      </c>
      <c r="AY62" s="5" t="s">
        <v>1140</v>
      </c>
      <c r="AZ62" s="5" t="s">
        <v>1745</v>
      </c>
      <c r="BA62" s="5" t="s">
        <v>1745</v>
      </c>
      <c r="BB62" s="5" t="s">
        <v>1745</v>
      </c>
      <c r="BC62" s="5" t="s">
        <v>1745</v>
      </c>
      <c r="BD62" s="5" t="s">
        <v>1745</v>
      </c>
      <c r="BE62" s="5" t="s">
        <v>1745</v>
      </c>
      <c r="BF62" s="5" t="s">
        <v>1745</v>
      </c>
      <c r="BG62" s="5" t="s">
        <v>1745</v>
      </c>
      <c r="BH62" s="5" t="s">
        <v>1745</v>
      </c>
      <c r="BI62" s="5" t="s">
        <v>1745</v>
      </c>
      <c r="BJ62" s="5" t="s">
        <v>1745</v>
      </c>
    </row>
    <row r="63" spans="1:62" ht="17.25" customHeight="1" x14ac:dyDescent="0.3">
      <c r="A63" t="s">
        <v>1072</v>
      </c>
      <c r="B63" t="s">
        <v>1805</v>
      </c>
      <c r="C63" t="s">
        <v>38</v>
      </c>
      <c r="D63" t="str">
        <f t="shared" si="1"/>
        <v>North Arlington borough, Bergen County</v>
      </c>
      <c r="E63" t="s">
        <v>1769</v>
      </c>
      <c r="F63" t="s">
        <v>70</v>
      </c>
      <c r="G63" s="19">
        <f>COUNTIFS('Raw Data from UFBs'!$A$3:$A$3000,'Summary By Town'!$A63,'Raw Data from UFBs'!$E$3:$E$3000,'Summary By Town'!$G$2)</f>
        <v>0</v>
      </c>
      <c r="H63" s="4">
        <f>SUMIFS('Raw Data from UFBs'!H$3:H$3000,'Raw Data from UFBs'!$A$3:$A$3000,'Summary By Town'!$A63,'Raw Data from UFBs'!$E$3:$E$3000,'Summary By Town'!$G$2)</f>
        <v>0</v>
      </c>
      <c r="I63" s="4">
        <f>SUMIFS('Raw Data from UFBs'!I$3:I$3000,'Raw Data from UFBs'!$A$3:$A$3000,'Summary By Town'!$A63,'Raw Data from UFBs'!$E$3:$E$3000,'Summary By Town'!$G$2)</f>
        <v>0</v>
      </c>
      <c r="J63" s="20">
        <f t="shared" si="2"/>
        <v>0</v>
      </c>
      <c r="K63" s="19">
        <f>COUNTIFS('Raw Data from UFBs'!$A$3:$A$3000,'Summary By Town'!$A63,'Raw Data from UFBs'!$E$3:$E$3000,'Summary By Town'!$K$2)</f>
        <v>0</v>
      </c>
      <c r="L63" s="4">
        <f>SUMIFS('Raw Data from UFBs'!H$3:H$3000,'Raw Data from UFBs'!$A$3:$A$3000,'Summary By Town'!$A63,'Raw Data from UFBs'!$E$3:$E$3000,'Summary By Town'!$K$2)</f>
        <v>0</v>
      </c>
      <c r="M63" s="4">
        <f>SUMIFS('Raw Data from UFBs'!I$3:I$3000,'Raw Data from UFBs'!$A$3:$A$3000,'Summary By Town'!$A63,'Raw Data from UFBs'!$E$3:$E$3000,'Summary By Town'!$K$2)</f>
        <v>0</v>
      </c>
      <c r="N63" s="20">
        <f t="shared" si="12"/>
        <v>0</v>
      </c>
      <c r="O63" s="4">
        <f>COUNTIFS('Raw Data from UFBs'!$A$3:$A$3000,'Summary By Town'!$A63,'Raw Data from UFBs'!$E$3:$E$3000,'Summary By Town'!$O$2)</f>
        <v>0</v>
      </c>
      <c r="P63" s="4">
        <f>SUMIFS('Raw Data from UFBs'!H$3:H$3000,'Raw Data from UFBs'!$A$3:$A$3000,'Summary By Town'!$A63,'Raw Data from UFBs'!$E$3:$E$3000,'Summary By Town'!$O$2)</f>
        <v>0</v>
      </c>
      <c r="Q63" s="4">
        <f>SUMIFS('Raw Data from UFBs'!I$3:I$3000,'Raw Data from UFBs'!$A$3:$A$3000,'Summary By Town'!$A63,'Raw Data from UFBs'!$E$3:$E$3000,'Summary By Town'!$O$2)</f>
        <v>0</v>
      </c>
      <c r="R63" s="4">
        <f t="shared" si="3"/>
        <v>0</v>
      </c>
      <c r="S63" s="104">
        <f>COUNTIFS('Raw Data from UFBs'!$A$3:$A$3000,'Summary By Town'!$A63,'Raw Data from UFBs'!$E$3:$E$3000,'Summary By Town'!$S$2)</f>
        <v>0</v>
      </c>
      <c r="T63" s="4">
        <f>SUMIFS('Raw Data from UFBs'!H$3:H$3000,'Raw Data from UFBs'!$A$3:$A$3000,'Summary By Town'!$A63,'Raw Data from UFBs'!$E$3:$E$3000,'Summary By Town'!$S$2)</f>
        <v>0</v>
      </c>
      <c r="U63" s="4">
        <f>SUMIFS('Raw Data from UFBs'!I$3:I$3000,'Raw Data from UFBs'!$A$3:$A$3000,'Summary By Town'!$A63,'Raw Data from UFBs'!$E$3:$E$3000,'Summary By Town'!$S$2)</f>
        <v>0</v>
      </c>
      <c r="V63" s="20">
        <f t="shared" si="4"/>
        <v>0</v>
      </c>
      <c r="W63" s="104">
        <f>COUNTIFS('Raw Data from UFBs'!$A$3:$A$3000,'Summary By Town'!$A63,'Raw Data from UFBs'!$E$3:$E$3000,'Summary By Town'!$W$2)</f>
        <v>0</v>
      </c>
      <c r="X63" s="4">
        <f>SUMIFS('Raw Data from UFBs'!H$3:H$3000,'Raw Data from UFBs'!$A$3:$A$3000,'Summary By Town'!$A63,'Raw Data from UFBs'!$E$3:$E$3000,'Summary By Town'!$W$2)</f>
        <v>0</v>
      </c>
      <c r="Y63" s="4">
        <f>SUMIFS('Raw Data from UFBs'!I$3:I$3000,'Raw Data from UFBs'!$A$3:$A$3000,'Summary By Town'!$A63,'Raw Data from UFBs'!$E$3:$E$3000,'Summary By Town'!$W$2)</f>
        <v>0</v>
      </c>
      <c r="Z63" s="20">
        <f t="shared" si="5"/>
        <v>0</v>
      </c>
      <c r="AA63" s="4">
        <f>COUNTIFS('Raw Data from UFBs'!$A$3:$A$3000,'Summary By Town'!$A63,'Raw Data from UFBs'!$E$3:$E$3000,'Summary By Town'!$AA$2)</f>
        <v>0</v>
      </c>
      <c r="AB63" s="4">
        <f>SUMIFS('Raw Data from UFBs'!H$3:H$3000,'Raw Data from UFBs'!$A$3:$A$3000,'Summary By Town'!$A63,'Raw Data from UFBs'!$E$3:$E$3000,'Summary By Town'!$AA$2)</f>
        <v>0</v>
      </c>
      <c r="AC63" s="4">
        <f>SUMIFS('Raw Data from UFBs'!I$3:I$3000,'Raw Data from UFBs'!$A$3:$A$3000,'Summary By Town'!$A63,'Raw Data from UFBs'!$E$3:$E$3000,'Summary By Town'!$AA$2)</f>
        <v>0</v>
      </c>
      <c r="AD63" s="4">
        <f t="shared" si="6"/>
        <v>0</v>
      </c>
      <c r="AE63" s="19">
        <f>COUNTIFS('Raw Data from UFBs'!$A$3:$A$3000,'Summary By Town'!$A63,'Raw Data from UFBs'!$E$3:$E$3000,'Summary By Town'!$AE$2)</f>
        <v>0</v>
      </c>
      <c r="AF63" s="4">
        <f>SUMIFS('Raw Data from UFBs'!H$3:H$3000,'Raw Data from UFBs'!$A$3:$A$3000,'Summary By Town'!$A63,'Raw Data from UFBs'!$E$3:$E$3000,'Summary By Town'!$AE$2)</f>
        <v>0</v>
      </c>
      <c r="AG63" s="4">
        <f>SUMIFS('Raw Data from UFBs'!I$3:I$3000,'Raw Data from UFBs'!$A$3:$A$3000,'Summary By Town'!$A63,'Raw Data from UFBs'!$E$3:$E$3000,'Summary By Town'!$AE$2)</f>
        <v>0</v>
      </c>
      <c r="AH63" s="20">
        <f t="shared" si="13"/>
        <v>0</v>
      </c>
      <c r="AI63" s="19">
        <f t="shared" si="7"/>
        <v>0</v>
      </c>
      <c r="AJ63" s="4">
        <f t="shared" si="8"/>
        <v>0</v>
      </c>
      <c r="AK63" s="4">
        <f t="shared" si="9"/>
        <v>0</v>
      </c>
      <c r="AL63" s="20">
        <f t="shared" si="10"/>
        <v>0</v>
      </c>
      <c r="AM63" s="59">
        <v>3082458900</v>
      </c>
      <c r="AN63" s="60">
        <v>2.2351136120472521</v>
      </c>
      <c r="AO63" s="61">
        <v>0.348079971980915</v>
      </c>
      <c r="AP63" s="4">
        <f t="shared" si="14"/>
        <v>0</v>
      </c>
      <c r="AQ63" s="8">
        <f t="shared" si="15"/>
        <v>0</v>
      </c>
      <c r="AR63" s="59">
        <v>29929818</v>
      </c>
      <c r="AS63" s="6">
        <f t="shared" si="11"/>
        <v>0</v>
      </c>
      <c r="AU63" s="5" t="s">
        <v>746</v>
      </c>
      <c r="AV63" s="5" t="s">
        <v>124</v>
      </c>
      <c r="AW63" s="5" t="s">
        <v>868</v>
      </c>
      <c r="AX63" s="5" t="s">
        <v>1745</v>
      </c>
      <c r="AY63" s="5" t="s">
        <v>1745</v>
      </c>
      <c r="AZ63" s="5" t="s">
        <v>1745</v>
      </c>
      <c r="BA63" s="5" t="s">
        <v>1745</v>
      </c>
      <c r="BB63" s="5" t="s">
        <v>1745</v>
      </c>
      <c r="BC63" s="5" t="s">
        <v>1745</v>
      </c>
      <c r="BD63" s="5" t="s">
        <v>1745</v>
      </c>
      <c r="BE63" s="5" t="s">
        <v>1745</v>
      </c>
      <c r="BF63" s="5" t="s">
        <v>1745</v>
      </c>
      <c r="BG63" s="5" t="s">
        <v>1745</v>
      </c>
      <c r="BH63" s="5" t="s">
        <v>1745</v>
      </c>
      <c r="BI63" s="5" t="s">
        <v>1745</v>
      </c>
      <c r="BJ63" s="5" t="s">
        <v>1745</v>
      </c>
    </row>
    <row r="64" spans="1:62" ht="17.25" customHeight="1" x14ac:dyDescent="0.3">
      <c r="A64" t="s">
        <v>1099</v>
      </c>
      <c r="B64" t="s">
        <v>1806</v>
      </c>
      <c r="C64" t="s">
        <v>38</v>
      </c>
      <c r="D64" t="str">
        <f t="shared" si="1"/>
        <v>Northvale borough, Bergen County</v>
      </c>
      <c r="E64" t="s">
        <v>1769</v>
      </c>
      <c r="F64" t="s">
        <v>7</v>
      </c>
      <c r="G64" s="19">
        <f>COUNTIFS('Raw Data from UFBs'!$A$3:$A$3000,'Summary By Town'!$A64,'Raw Data from UFBs'!$E$3:$E$3000,'Summary By Town'!$G$2)</f>
        <v>0</v>
      </c>
      <c r="H64" s="4">
        <f>SUMIFS('Raw Data from UFBs'!H$3:H$3000,'Raw Data from UFBs'!$A$3:$A$3000,'Summary By Town'!$A64,'Raw Data from UFBs'!$E$3:$E$3000,'Summary By Town'!$G$2)</f>
        <v>0</v>
      </c>
      <c r="I64" s="4">
        <f>SUMIFS('Raw Data from UFBs'!I$3:I$3000,'Raw Data from UFBs'!$A$3:$A$3000,'Summary By Town'!$A64,'Raw Data from UFBs'!$E$3:$E$3000,'Summary By Town'!$G$2)</f>
        <v>0</v>
      </c>
      <c r="J64" s="20">
        <f t="shared" si="2"/>
        <v>0</v>
      </c>
      <c r="K64" s="19">
        <f>COUNTIFS('Raw Data from UFBs'!$A$3:$A$3000,'Summary By Town'!$A64,'Raw Data from UFBs'!$E$3:$E$3000,'Summary By Town'!$K$2)</f>
        <v>0</v>
      </c>
      <c r="L64" s="4">
        <f>SUMIFS('Raw Data from UFBs'!H$3:H$3000,'Raw Data from UFBs'!$A$3:$A$3000,'Summary By Town'!$A64,'Raw Data from UFBs'!$E$3:$E$3000,'Summary By Town'!$K$2)</f>
        <v>0</v>
      </c>
      <c r="M64" s="4">
        <f>SUMIFS('Raw Data from UFBs'!I$3:I$3000,'Raw Data from UFBs'!$A$3:$A$3000,'Summary By Town'!$A64,'Raw Data from UFBs'!$E$3:$E$3000,'Summary By Town'!$K$2)</f>
        <v>0</v>
      </c>
      <c r="N64" s="20">
        <f t="shared" si="12"/>
        <v>0</v>
      </c>
      <c r="O64" s="4">
        <f>COUNTIFS('Raw Data from UFBs'!$A$3:$A$3000,'Summary By Town'!$A64,'Raw Data from UFBs'!$E$3:$E$3000,'Summary By Town'!$O$2)</f>
        <v>0</v>
      </c>
      <c r="P64" s="4">
        <f>SUMIFS('Raw Data from UFBs'!H$3:H$3000,'Raw Data from UFBs'!$A$3:$A$3000,'Summary By Town'!$A64,'Raw Data from UFBs'!$E$3:$E$3000,'Summary By Town'!$O$2)</f>
        <v>0</v>
      </c>
      <c r="Q64" s="4">
        <f>SUMIFS('Raw Data from UFBs'!I$3:I$3000,'Raw Data from UFBs'!$A$3:$A$3000,'Summary By Town'!$A64,'Raw Data from UFBs'!$E$3:$E$3000,'Summary By Town'!$O$2)</f>
        <v>0</v>
      </c>
      <c r="R64" s="4">
        <f t="shared" si="3"/>
        <v>0</v>
      </c>
      <c r="S64" s="104">
        <f>COUNTIFS('Raw Data from UFBs'!$A$3:$A$3000,'Summary By Town'!$A64,'Raw Data from UFBs'!$E$3:$E$3000,'Summary By Town'!$S$2)</f>
        <v>0</v>
      </c>
      <c r="T64" s="4">
        <f>SUMIFS('Raw Data from UFBs'!H$3:H$3000,'Raw Data from UFBs'!$A$3:$A$3000,'Summary By Town'!$A64,'Raw Data from UFBs'!$E$3:$E$3000,'Summary By Town'!$S$2)</f>
        <v>0</v>
      </c>
      <c r="U64" s="4">
        <f>SUMIFS('Raw Data from UFBs'!I$3:I$3000,'Raw Data from UFBs'!$A$3:$A$3000,'Summary By Town'!$A64,'Raw Data from UFBs'!$E$3:$E$3000,'Summary By Town'!$S$2)</f>
        <v>0</v>
      </c>
      <c r="V64" s="20">
        <f t="shared" si="4"/>
        <v>0</v>
      </c>
      <c r="W64" s="104">
        <f>COUNTIFS('Raw Data from UFBs'!$A$3:$A$3000,'Summary By Town'!$A64,'Raw Data from UFBs'!$E$3:$E$3000,'Summary By Town'!$W$2)</f>
        <v>0</v>
      </c>
      <c r="X64" s="4">
        <f>SUMIFS('Raw Data from UFBs'!H$3:H$3000,'Raw Data from UFBs'!$A$3:$A$3000,'Summary By Town'!$A64,'Raw Data from UFBs'!$E$3:$E$3000,'Summary By Town'!$W$2)</f>
        <v>0</v>
      </c>
      <c r="Y64" s="4">
        <f>SUMIFS('Raw Data from UFBs'!I$3:I$3000,'Raw Data from UFBs'!$A$3:$A$3000,'Summary By Town'!$A64,'Raw Data from UFBs'!$E$3:$E$3000,'Summary By Town'!$W$2)</f>
        <v>0</v>
      </c>
      <c r="Z64" s="20">
        <f t="shared" si="5"/>
        <v>0</v>
      </c>
      <c r="AA64" s="4">
        <f>COUNTIFS('Raw Data from UFBs'!$A$3:$A$3000,'Summary By Town'!$A64,'Raw Data from UFBs'!$E$3:$E$3000,'Summary By Town'!$AA$2)</f>
        <v>0</v>
      </c>
      <c r="AB64" s="4">
        <f>SUMIFS('Raw Data from UFBs'!H$3:H$3000,'Raw Data from UFBs'!$A$3:$A$3000,'Summary By Town'!$A64,'Raw Data from UFBs'!$E$3:$E$3000,'Summary By Town'!$AA$2)</f>
        <v>0</v>
      </c>
      <c r="AC64" s="4">
        <f>SUMIFS('Raw Data from UFBs'!I$3:I$3000,'Raw Data from UFBs'!$A$3:$A$3000,'Summary By Town'!$A64,'Raw Data from UFBs'!$E$3:$E$3000,'Summary By Town'!$AA$2)</f>
        <v>0</v>
      </c>
      <c r="AD64" s="4">
        <f t="shared" si="6"/>
        <v>0</v>
      </c>
      <c r="AE64" s="19">
        <f>COUNTIFS('Raw Data from UFBs'!$A$3:$A$3000,'Summary By Town'!$A64,'Raw Data from UFBs'!$E$3:$E$3000,'Summary By Town'!$AE$2)</f>
        <v>0</v>
      </c>
      <c r="AF64" s="4">
        <f>SUMIFS('Raw Data from UFBs'!H$3:H$3000,'Raw Data from UFBs'!$A$3:$A$3000,'Summary By Town'!$A64,'Raw Data from UFBs'!$E$3:$E$3000,'Summary By Town'!$AE$2)</f>
        <v>0</v>
      </c>
      <c r="AG64" s="4">
        <f>SUMIFS('Raw Data from UFBs'!I$3:I$3000,'Raw Data from UFBs'!$A$3:$A$3000,'Summary By Town'!$A64,'Raw Data from UFBs'!$E$3:$E$3000,'Summary By Town'!$AE$2)</f>
        <v>0</v>
      </c>
      <c r="AH64" s="20">
        <f t="shared" si="13"/>
        <v>0</v>
      </c>
      <c r="AI64" s="19">
        <f t="shared" si="7"/>
        <v>0</v>
      </c>
      <c r="AJ64" s="4">
        <f t="shared" si="8"/>
        <v>0</v>
      </c>
      <c r="AK64" s="4">
        <f t="shared" si="9"/>
        <v>0</v>
      </c>
      <c r="AL64" s="20">
        <f t="shared" si="10"/>
        <v>0</v>
      </c>
      <c r="AM64" s="59">
        <v>937024403</v>
      </c>
      <c r="AN64" s="60">
        <v>3.327983521596821</v>
      </c>
      <c r="AO64" s="61">
        <v>0.30061427874072311</v>
      </c>
      <c r="AP64" s="4">
        <f t="shared" si="14"/>
        <v>0</v>
      </c>
      <c r="AQ64" s="8">
        <f t="shared" si="15"/>
        <v>0</v>
      </c>
      <c r="AR64" s="59">
        <v>11236325.76</v>
      </c>
      <c r="AS64" s="6">
        <f t="shared" si="11"/>
        <v>0</v>
      </c>
      <c r="AU64" s="5" t="s">
        <v>1315</v>
      </c>
      <c r="AV64" s="5" t="s">
        <v>1102</v>
      </c>
      <c r="AW64" s="5" t="s">
        <v>1134</v>
      </c>
      <c r="AX64" s="5" t="s">
        <v>1745</v>
      </c>
      <c r="AY64" s="5" t="s">
        <v>1745</v>
      </c>
      <c r="AZ64" s="5" t="s">
        <v>1745</v>
      </c>
      <c r="BA64" s="5" t="s">
        <v>1745</v>
      </c>
      <c r="BB64" s="5" t="s">
        <v>1745</v>
      </c>
      <c r="BC64" s="5" t="s">
        <v>1745</v>
      </c>
      <c r="BD64" s="5" t="s">
        <v>1745</v>
      </c>
      <c r="BE64" s="5" t="s">
        <v>1745</v>
      </c>
      <c r="BF64" s="5" t="s">
        <v>1745</v>
      </c>
      <c r="BG64" s="5" t="s">
        <v>1745</v>
      </c>
      <c r="BH64" s="5" t="s">
        <v>1745</v>
      </c>
      <c r="BI64" s="5" t="s">
        <v>1745</v>
      </c>
      <c r="BJ64" s="5" t="s">
        <v>1745</v>
      </c>
    </row>
    <row r="65" spans="1:62" ht="17.25" customHeight="1" x14ac:dyDescent="0.3">
      <c r="A65" t="s">
        <v>1102</v>
      </c>
      <c r="B65" t="s">
        <v>1807</v>
      </c>
      <c r="C65" t="s">
        <v>38</v>
      </c>
      <c r="D65" t="str">
        <f t="shared" si="1"/>
        <v>Norwood borough, Bergen County</v>
      </c>
      <c r="E65" t="s">
        <v>1769</v>
      </c>
      <c r="F65" t="s">
        <v>7</v>
      </c>
      <c r="G65" s="19">
        <f>COUNTIFS('Raw Data from UFBs'!$A$3:$A$3000,'Summary By Town'!$A65,'Raw Data from UFBs'!$E$3:$E$3000,'Summary By Town'!$G$2)</f>
        <v>0</v>
      </c>
      <c r="H65" s="4">
        <f>SUMIFS('Raw Data from UFBs'!H$3:H$3000,'Raw Data from UFBs'!$A$3:$A$3000,'Summary By Town'!$A65,'Raw Data from UFBs'!$E$3:$E$3000,'Summary By Town'!$G$2)</f>
        <v>0</v>
      </c>
      <c r="I65" s="4">
        <f>SUMIFS('Raw Data from UFBs'!I$3:I$3000,'Raw Data from UFBs'!$A$3:$A$3000,'Summary By Town'!$A65,'Raw Data from UFBs'!$E$3:$E$3000,'Summary By Town'!$G$2)</f>
        <v>0</v>
      </c>
      <c r="J65" s="20">
        <f t="shared" si="2"/>
        <v>0</v>
      </c>
      <c r="K65" s="19">
        <f>COUNTIFS('Raw Data from UFBs'!$A$3:$A$3000,'Summary By Town'!$A65,'Raw Data from UFBs'!$E$3:$E$3000,'Summary By Town'!$K$2)</f>
        <v>0</v>
      </c>
      <c r="L65" s="4">
        <f>SUMIFS('Raw Data from UFBs'!H$3:H$3000,'Raw Data from UFBs'!$A$3:$A$3000,'Summary By Town'!$A65,'Raw Data from UFBs'!$E$3:$E$3000,'Summary By Town'!$K$2)</f>
        <v>0</v>
      </c>
      <c r="M65" s="4">
        <f>SUMIFS('Raw Data from UFBs'!I$3:I$3000,'Raw Data from UFBs'!$A$3:$A$3000,'Summary By Town'!$A65,'Raw Data from UFBs'!$E$3:$E$3000,'Summary By Town'!$K$2)</f>
        <v>0</v>
      </c>
      <c r="N65" s="20">
        <f t="shared" si="12"/>
        <v>0</v>
      </c>
      <c r="O65" s="4">
        <f>COUNTIFS('Raw Data from UFBs'!$A$3:$A$3000,'Summary By Town'!$A65,'Raw Data from UFBs'!$E$3:$E$3000,'Summary By Town'!$O$2)</f>
        <v>0</v>
      </c>
      <c r="P65" s="4">
        <f>SUMIFS('Raw Data from UFBs'!H$3:H$3000,'Raw Data from UFBs'!$A$3:$A$3000,'Summary By Town'!$A65,'Raw Data from UFBs'!$E$3:$E$3000,'Summary By Town'!$O$2)</f>
        <v>0</v>
      </c>
      <c r="Q65" s="4">
        <f>SUMIFS('Raw Data from UFBs'!I$3:I$3000,'Raw Data from UFBs'!$A$3:$A$3000,'Summary By Town'!$A65,'Raw Data from UFBs'!$E$3:$E$3000,'Summary By Town'!$O$2)</f>
        <v>0</v>
      </c>
      <c r="R65" s="4">
        <f t="shared" si="3"/>
        <v>0</v>
      </c>
      <c r="S65" s="104">
        <f>COUNTIFS('Raw Data from UFBs'!$A$3:$A$3000,'Summary By Town'!$A65,'Raw Data from UFBs'!$E$3:$E$3000,'Summary By Town'!$S$2)</f>
        <v>0</v>
      </c>
      <c r="T65" s="4">
        <f>SUMIFS('Raw Data from UFBs'!H$3:H$3000,'Raw Data from UFBs'!$A$3:$A$3000,'Summary By Town'!$A65,'Raw Data from UFBs'!$E$3:$E$3000,'Summary By Town'!$S$2)</f>
        <v>0</v>
      </c>
      <c r="U65" s="4">
        <f>SUMIFS('Raw Data from UFBs'!I$3:I$3000,'Raw Data from UFBs'!$A$3:$A$3000,'Summary By Town'!$A65,'Raw Data from UFBs'!$E$3:$E$3000,'Summary By Town'!$S$2)</f>
        <v>0</v>
      </c>
      <c r="V65" s="20">
        <f t="shared" si="4"/>
        <v>0</v>
      </c>
      <c r="W65" s="104">
        <f>COUNTIFS('Raw Data from UFBs'!$A$3:$A$3000,'Summary By Town'!$A65,'Raw Data from UFBs'!$E$3:$E$3000,'Summary By Town'!$W$2)</f>
        <v>0</v>
      </c>
      <c r="X65" s="4">
        <f>SUMIFS('Raw Data from UFBs'!H$3:H$3000,'Raw Data from UFBs'!$A$3:$A$3000,'Summary By Town'!$A65,'Raw Data from UFBs'!$E$3:$E$3000,'Summary By Town'!$W$2)</f>
        <v>0</v>
      </c>
      <c r="Y65" s="4">
        <f>SUMIFS('Raw Data from UFBs'!I$3:I$3000,'Raw Data from UFBs'!$A$3:$A$3000,'Summary By Town'!$A65,'Raw Data from UFBs'!$E$3:$E$3000,'Summary By Town'!$W$2)</f>
        <v>0</v>
      </c>
      <c r="Z65" s="20">
        <f t="shared" si="5"/>
        <v>0</v>
      </c>
      <c r="AA65" s="4">
        <f>COUNTIFS('Raw Data from UFBs'!$A$3:$A$3000,'Summary By Town'!$A65,'Raw Data from UFBs'!$E$3:$E$3000,'Summary By Town'!$AA$2)</f>
        <v>0</v>
      </c>
      <c r="AB65" s="4">
        <f>SUMIFS('Raw Data from UFBs'!H$3:H$3000,'Raw Data from UFBs'!$A$3:$A$3000,'Summary By Town'!$A65,'Raw Data from UFBs'!$E$3:$E$3000,'Summary By Town'!$AA$2)</f>
        <v>0</v>
      </c>
      <c r="AC65" s="4">
        <f>SUMIFS('Raw Data from UFBs'!I$3:I$3000,'Raw Data from UFBs'!$A$3:$A$3000,'Summary By Town'!$A65,'Raw Data from UFBs'!$E$3:$E$3000,'Summary By Town'!$AA$2)</f>
        <v>0</v>
      </c>
      <c r="AD65" s="4">
        <f t="shared" si="6"/>
        <v>0</v>
      </c>
      <c r="AE65" s="19">
        <f>COUNTIFS('Raw Data from UFBs'!$A$3:$A$3000,'Summary By Town'!$A65,'Raw Data from UFBs'!$E$3:$E$3000,'Summary By Town'!$AE$2)</f>
        <v>0</v>
      </c>
      <c r="AF65" s="4">
        <f>SUMIFS('Raw Data from UFBs'!H$3:H$3000,'Raw Data from UFBs'!$A$3:$A$3000,'Summary By Town'!$A65,'Raw Data from UFBs'!$E$3:$E$3000,'Summary By Town'!$AE$2)</f>
        <v>0</v>
      </c>
      <c r="AG65" s="4">
        <f>SUMIFS('Raw Data from UFBs'!I$3:I$3000,'Raw Data from UFBs'!$A$3:$A$3000,'Summary By Town'!$A65,'Raw Data from UFBs'!$E$3:$E$3000,'Summary By Town'!$AE$2)</f>
        <v>0</v>
      </c>
      <c r="AH65" s="20">
        <f t="shared" si="13"/>
        <v>0</v>
      </c>
      <c r="AI65" s="19">
        <f t="shared" si="7"/>
        <v>0</v>
      </c>
      <c r="AJ65" s="4">
        <f t="shared" si="8"/>
        <v>0</v>
      </c>
      <c r="AK65" s="4">
        <f t="shared" si="9"/>
        <v>0</v>
      </c>
      <c r="AL65" s="20">
        <f t="shared" si="10"/>
        <v>0</v>
      </c>
      <c r="AM65" s="59">
        <v>1373604700</v>
      </c>
      <c r="AN65" s="60">
        <v>2.8910235372568103</v>
      </c>
      <c r="AO65" s="61">
        <v>0.28739262881617128</v>
      </c>
      <c r="AP65" s="4">
        <f t="shared" si="14"/>
        <v>0</v>
      </c>
      <c r="AQ65" s="8">
        <f t="shared" si="15"/>
        <v>0</v>
      </c>
      <c r="AR65" s="59">
        <v>13677766</v>
      </c>
      <c r="AS65" s="6">
        <f t="shared" si="11"/>
        <v>0</v>
      </c>
      <c r="AU65" s="5" t="s">
        <v>315</v>
      </c>
      <c r="AV65" s="5" t="s">
        <v>56</v>
      </c>
      <c r="AW65" s="5" t="s">
        <v>639</v>
      </c>
      <c r="AX65" s="5" t="s">
        <v>1315</v>
      </c>
      <c r="AY65" s="5" t="s">
        <v>1099</v>
      </c>
      <c r="AZ65" s="5" t="s">
        <v>1134</v>
      </c>
      <c r="BA65" s="5" t="s">
        <v>1745</v>
      </c>
      <c r="BB65" s="5" t="s">
        <v>1745</v>
      </c>
      <c r="BC65" s="5" t="s">
        <v>1745</v>
      </c>
      <c r="BD65" s="5" t="s">
        <v>1745</v>
      </c>
      <c r="BE65" s="5" t="s">
        <v>1745</v>
      </c>
      <c r="BF65" s="5" t="s">
        <v>1745</v>
      </c>
      <c r="BG65" s="5" t="s">
        <v>1745</v>
      </c>
      <c r="BH65" s="5" t="s">
        <v>1745</v>
      </c>
      <c r="BI65" s="5" t="s">
        <v>1745</v>
      </c>
      <c r="BJ65" s="5" t="s">
        <v>1745</v>
      </c>
    </row>
    <row r="66" spans="1:62" ht="17.25" customHeight="1" x14ac:dyDescent="0.3">
      <c r="A66" t="s">
        <v>1108</v>
      </c>
      <c r="B66" t="s">
        <v>1808</v>
      </c>
      <c r="C66" t="s">
        <v>38</v>
      </c>
      <c r="D66" t="str">
        <f t="shared" si="1"/>
        <v>Oakland borough, Bergen County</v>
      </c>
      <c r="E66" t="s">
        <v>1769</v>
      </c>
      <c r="F66" t="s">
        <v>7</v>
      </c>
      <c r="G66" s="19">
        <f>COUNTIFS('Raw Data from UFBs'!$A$3:$A$3000,'Summary By Town'!$A66,'Raw Data from UFBs'!$E$3:$E$3000,'Summary By Town'!$G$2)</f>
        <v>0</v>
      </c>
      <c r="H66" s="4">
        <f>SUMIFS('Raw Data from UFBs'!H$3:H$3000,'Raw Data from UFBs'!$A$3:$A$3000,'Summary By Town'!$A66,'Raw Data from UFBs'!$E$3:$E$3000,'Summary By Town'!$G$2)</f>
        <v>0</v>
      </c>
      <c r="I66" s="4">
        <f>SUMIFS('Raw Data from UFBs'!I$3:I$3000,'Raw Data from UFBs'!$A$3:$A$3000,'Summary By Town'!$A66,'Raw Data from UFBs'!$E$3:$E$3000,'Summary By Town'!$G$2)</f>
        <v>0</v>
      </c>
      <c r="J66" s="20">
        <f t="shared" si="2"/>
        <v>0</v>
      </c>
      <c r="K66" s="19">
        <f>COUNTIFS('Raw Data from UFBs'!$A$3:$A$3000,'Summary By Town'!$A66,'Raw Data from UFBs'!$E$3:$E$3000,'Summary By Town'!$K$2)</f>
        <v>0</v>
      </c>
      <c r="L66" s="4">
        <f>SUMIFS('Raw Data from UFBs'!H$3:H$3000,'Raw Data from UFBs'!$A$3:$A$3000,'Summary By Town'!$A66,'Raw Data from UFBs'!$E$3:$E$3000,'Summary By Town'!$K$2)</f>
        <v>0</v>
      </c>
      <c r="M66" s="4">
        <f>SUMIFS('Raw Data from UFBs'!I$3:I$3000,'Raw Data from UFBs'!$A$3:$A$3000,'Summary By Town'!$A66,'Raw Data from UFBs'!$E$3:$E$3000,'Summary By Town'!$K$2)</f>
        <v>0</v>
      </c>
      <c r="N66" s="20">
        <f t="shared" si="12"/>
        <v>0</v>
      </c>
      <c r="O66" s="4">
        <f>COUNTIFS('Raw Data from UFBs'!$A$3:$A$3000,'Summary By Town'!$A66,'Raw Data from UFBs'!$E$3:$E$3000,'Summary By Town'!$O$2)</f>
        <v>0</v>
      </c>
      <c r="P66" s="4">
        <f>SUMIFS('Raw Data from UFBs'!H$3:H$3000,'Raw Data from UFBs'!$A$3:$A$3000,'Summary By Town'!$A66,'Raw Data from UFBs'!$E$3:$E$3000,'Summary By Town'!$O$2)</f>
        <v>0</v>
      </c>
      <c r="Q66" s="4">
        <f>SUMIFS('Raw Data from UFBs'!I$3:I$3000,'Raw Data from UFBs'!$A$3:$A$3000,'Summary By Town'!$A66,'Raw Data from UFBs'!$E$3:$E$3000,'Summary By Town'!$O$2)</f>
        <v>0</v>
      </c>
      <c r="R66" s="4">
        <f t="shared" si="3"/>
        <v>0</v>
      </c>
      <c r="S66" s="104">
        <f>COUNTIFS('Raw Data from UFBs'!$A$3:$A$3000,'Summary By Town'!$A66,'Raw Data from UFBs'!$E$3:$E$3000,'Summary By Town'!$S$2)</f>
        <v>0</v>
      </c>
      <c r="T66" s="4">
        <f>SUMIFS('Raw Data from UFBs'!H$3:H$3000,'Raw Data from UFBs'!$A$3:$A$3000,'Summary By Town'!$A66,'Raw Data from UFBs'!$E$3:$E$3000,'Summary By Town'!$S$2)</f>
        <v>0</v>
      </c>
      <c r="U66" s="4">
        <f>SUMIFS('Raw Data from UFBs'!I$3:I$3000,'Raw Data from UFBs'!$A$3:$A$3000,'Summary By Town'!$A66,'Raw Data from UFBs'!$E$3:$E$3000,'Summary By Town'!$S$2)</f>
        <v>0</v>
      </c>
      <c r="V66" s="20">
        <f t="shared" si="4"/>
        <v>0</v>
      </c>
      <c r="W66" s="104">
        <f>COUNTIFS('Raw Data from UFBs'!$A$3:$A$3000,'Summary By Town'!$A66,'Raw Data from UFBs'!$E$3:$E$3000,'Summary By Town'!$W$2)</f>
        <v>0</v>
      </c>
      <c r="X66" s="4">
        <f>SUMIFS('Raw Data from UFBs'!H$3:H$3000,'Raw Data from UFBs'!$A$3:$A$3000,'Summary By Town'!$A66,'Raw Data from UFBs'!$E$3:$E$3000,'Summary By Town'!$W$2)</f>
        <v>0</v>
      </c>
      <c r="Y66" s="4">
        <f>SUMIFS('Raw Data from UFBs'!I$3:I$3000,'Raw Data from UFBs'!$A$3:$A$3000,'Summary By Town'!$A66,'Raw Data from UFBs'!$E$3:$E$3000,'Summary By Town'!$W$2)</f>
        <v>0</v>
      </c>
      <c r="Z66" s="20">
        <f t="shared" si="5"/>
        <v>0</v>
      </c>
      <c r="AA66" s="4">
        <f>COUNTIFS('Raw Data from UFBs'!$A$3:$A$3000,'Summary By Town'!$A66,'Raw Data from UFBs'!$E$3:$E$3000,'Summary By Town'!$AA$2)</f>
        <v>0</v>
      </c>
      <c r="AB66" s="4">
        <f>SUMIFS('Raw Data from UFBs'!H$3:H$3000,'Raw Data from UFBs'!$A$3:$A$3000,'Summary By Town'!$A66,'Raw Data from UFBs'!$E$3:$E$3000,'Summary By Town'!$AA$2)</f>
        <v>0</v>
      </c>
      <c r="AC66" s="4">
        <f>SUMIFS('Raw Data from UFBs'!I$3:I$3000,'Raw Data from UFBs'!$A$3:$A$3000,'Summary By Town'!$A66,'Raw Data from UFBs'!$E$3:$E$3000,'Summary By Town'!$AA$2)</f>
        <v>0</v>
      </c>
      <c r="AD66" s="4">
        <f t="shared" si="6"/>
        <v>0</v>
      </c>
      <c r="AE66" s="19">
        <f>COUNTIFS('Raw Data from UFBs'!$A$3:$A$3000,'Summary By Town'!$A66,'Raw Data from UFBs'!$E$3:$E$3000,'Summary By Town'!$AE$2)</f>
        <v>0</v>
      </c>
      <c r="AF66" s="4">
        <f>SUMIFS('Raw Data from UFBs'!H$3:H$3000,'Raw Data from UFBs'!$A$3:$A$3000,'Summary By Town'!$A66,'Raw Data from UFBs'!$E$3:$E$3000,'Summary By Town'!$AE$2)</f>
        <v>0</v>
      </c>
      <c r="AG66" s="4">
        <f>SUMIFS('Raw Data from UFBs'!I$3:I$3000,'Raw Data from UFBs'!$A$3:$A$3000,'Summary By Town'!$A66,'Raw Data from UFBs'!$E$3:$E$3000,'Summary By Town'!$AE$2)</f>
        <v>0</v>
      </c>
      <c r="AH66" s="20">
        <f t="shared" si="13"/>
        <v>0</v>
      </c>
      <c r="AI66" s="19">
        <f t="shared" si="7"/>
        <v>0</v>
      </c>
      <c r="AJ66" s="4">
        <f t="shared" si="8"/>
        <v>0</v>
      </c>
      <c r="AK66" s="4">
        <f t="shared" si="9"/>
        <v>0</v>
      </c>
      <c r="AL66" s="20">
        <f t="shared" si="10"/>
        <v>0</v>
      </c>
      <c r="AM66" s="59">
        <v>3755107200</v>
      </c>
      <c r="AN66" s="60">
        <v>2.1840598183608102</v>
      </c>
      <c r="AO66" s="61">
        <v>0.25287521938107477</v>
      </c>
      <c r="AP66" s="4">
        <f t="shared" si="14"/>
        <v>0</v>
      </c>
      <c r="AQ66" s="8">
        <f t="shared" si="15"/>
        <v>0</v>
      </c>
      <c r="AR66" s="59">
        <v>24984054</v>
      </c>
      <c r="AS66" s="6">
        <f t="shared" si="11"/>
        <v>0</v>
      </c>
      <c r="AU66" s="5" t="s">
        <v>1601</v>
      </c>
      <c r="AV66" s="5" t="s">
        <v>1240</v>
      </c>
      <c r="AW66" s="5" t="s">
        <v>513</v>
      </c>
      <c r="AX66" s="5" t="s">
        <v>1572</v>
      </c>
      <c r="AY66" s="5" t="s">
        <v>877</v>
      </c>
      <c r="AZ66" s="5" t="s">
        <v>1285</v>
      </c>
      <c r="BA66" s="5" t="s">
        <v>1745</v>
      </c>
      <c r="BB66" s="5" t="s">
        <v>1745</v>
      </c>
      <c r="BC66" s="5" t="s">
        <v>1745</v>
      </c>
      <c r="BD66" s="5" t="s">
        <v>1745</v>
      </c>
      <c r="BE66" s="5" t="s">
        <v>1745</v>
      </c>
      <c r="BF66" s="5" t="s">
        <v>1745</v>
      </c>
      <c r="BG66" s="5" t="s">
        <v>1745</v>
      </c>
      <c r="BH66" s="5" t="s">
        <v>1745</v>
      </c>
      <c r="BI66" s="5" t="s">
        <v>1745</v>
      </c>
      <c r="BJ66" s="5" t="s">
        <v>1745</v>
      </c>
    </row>
    <row r="67" spans="1:62" ht="17.25" customHeight="1" x14ac:dyDescent="0.3">
      <c r="A67" t="s">
        <v>1134</v>
      </c>
      <c r="B67" t="s">
        <v>1809</v>
      </c>
      <c r="C67" t="s">
        <v>38</v>
      </c>
      <c r="D67" t="str">
        <f t="shared" si="1"/>
        <v>Old Tappan borough, Bergen County</v>
      </c>
      <c r="E67" t="s">
        <v>1769</v>
      </c>
      <c r="F67" t="s">
        <v>58</v>
      </c>
      <c r="G67" s="19">
        <f>COUNTIFS('Raw Data from UFBs'!$A$3:$A$3000,'Summary By Town'!$A67,'Raw Data from UFBs'!$E$3:$E$3000,'Summary By Town'!$G$2)</f>
        <v>0</v>
      </c>
      <c r="H67" s="4">
        <f>SUMIFS('Raw Data from UFBs'!H$3:H$3000,'Raw Data from UFBs'!$A$3:$A$3000,'Summary By Town'!$A67,'Raw Data from UFBs'!$E$3:$E$3000,'Summary By Town'!$G$2)</f>
        <v>0</v>
      </c>
      <c r="I67" s="4">
        <f>SUMIFS('Raw Data from UFBs'!I$3:I$3000,'Raw Data from UFBs'!$A$3:$A$3000,'Summary By Town'!$A67,'Raw Data from UFBs'!$E$3:$E$3000,'Summary By Town'!$G$2)</f>
        <v>0</v>
      </c>
      <c r="J67" s="20">
        <f t="shared" si="2"/>
        <v>0</v>
      </c>
      <c r="K67" s="19">
        <f>COUNTIFS('Raw Data from UFBs'!$A$3:$A$3000,'Summary By Town'!$A67,'Raw Data from UFBs'!$E$3:$E$3000,'Summary By Town'!$K$2)</f>
        <v>0</v>
      </c>
      <c r="L67" s="4">
        <f>SUMIFS('Raw Data from UFBs'!H$3:H$3000,'Raw Data from UFBs'!$A$3:$A$3000,'Summary By Town'!$A67,'Raw Data from UFBs'!$E$3:$E$3000,'Summary By Town'!$K$2)</f>
        <v>0</v>
      </c>
      <c r="M67" s="4">
        <f>SUMIFS('Raw Data from UFBs'!I$3:I$3000,'Raw Data from UFBs'!$A$3:$A$3000,'Summary By Town'!$A67,'Raw Data from UFBs'!$E$3:$E$3000,'Summary By Town'!$K$2)</f>
        <v>0</v>
      </c>
      <c r="N67" s="20">
        <f t="shared" si="12"/>
        <v>0</v>
      </c>
      <c r="O67" s="4">
        <f>COUNTIFS('Raw Data from UFBs'!$A$3:$A$3000,'Summary By Town'!$A67,'Raw Data from UFBs'!$E$3:$E$3000,'Summary By Town'!$O$2)</f>
        <v>0</v>
      </c>
      <c r="P67" s="4">
        <f>SUMIFS('Raw Data from UFBs'!H$3:H$3000,'Raw Data from UFBs'!$A$3:$A$3000,'Summary By Town'!$A67,'Raw Data from UFBs'!$E$3:$E$3000,'Summary By Town'!$O$2)</f>
        <v>0</v>
      </c>
      <c r="Q67" s="4">
        <f>SUMIFS('Raw Data from UFBs'!I$3:I$3000,'Raw Data from UFBs'!$A$3:$A$3000,'Summary By Town'!$A67,'Raw Data from UFBs'!$E$3:$E$3000,'Summary By Town'!$O$2)</f>
        <v>0</v>
      </c>
      <c r="R67" s="4">
        <f t="shared" si="3"/>
        <v>0</v>
      </c>
      <c r="S67" s="104">
        <f>COUNTIFS('Raw Data from UFBs'!$A$3:$A$3000,'Summary By Town'!$A67,'Raw Data from UFBs'!$E$3:$E$3000,'Summary By Town'!$S$2)</f>
        <v>0</v>
      </c>
      <c r="T67" s="4">
        <f>SUMIFS('Raw Data from UFBs'!H$3:H$3000,'Raw Data from UFBs'!$A$3:$A$3000,'Summary By Town'!$A67,'Raw Data from UFBs'!$E$3:$E$3000,'Summary By Town'!$S$2)</f>
        <v>0</v>
      </c>
      <c r="U67" s="4">
        <f>SUMIFS('Raw Data from UFBs'!I$3:I$3000,'Raw Data from UFBs'!$A$3:$A$3000,'Summary By Town'!$A67,'Raw Data from UFBs'!$E$3:$E$3000,'Summary By Town'!$S$2)</f>
        <v>0</v>
      </c>
      <c r="V67" s="20">
        <f t="shared" si="4"/>
        <v>0</v>
      </c>
      <c r="W67" s="104">
        <f>COUNTIFS('Raw Data from UFBs'!$A$3:$A$3000,'Summary By Town'!$A67,'Raw Data from UFBs'!$E$3:$E$3000,'Summary By Town'!$W$2)</f>
        <v>0</v>
      </c>
      <c r="X67" s="4">
        <f>SUMIFS('Raw Data from UFBs'!H$3:H$3000,'Raw Data from UFBs'!$A$3:$A$3000,'Summary By Town'!$A67,'Raw Data from UFBs'!$E$3:$E$3000,'Summary By Town'!$W$2)</f>
        <v>0</v>
      </c>
      <c r="Y67" s="4">
        <f>SUMIFS('Raw Data from UFBs'!I$3:I$3000,'Raw Data from UFBs'!$A$3:$A$3000,'Summary By Town'!$A67,'Raw Data from UFBs'!$E$3:$E$3000,'Summary By Town'!$W$2)</f>
        <v>0</v>
      </c>
      <c r="Z67" s="20">
        <f t="shared" si="5"/>
        <v>0</v>
      </c>
      <c r="AA67" s="4">
        <f>COUNTIFS('Raw Data from UFBs'!$A$3:$A$3000,'Summary By Town'!$A67,'Raw Data from UFBs'!$E$3:$E$3000,'Summary By Town'!$AA$2)</f>
        <v>0</v>
      </c>
      <c r="AB67" s="4">
        <f>SUMIFS('Raw Data from UFBs'!H$3:H$3000,'Raw Data from UFBs'!$A$3:$A$3000,'Summary By Town'!$A67,'Raw Data from UFBs'!$E$3:$E$3000,'Summary By Town'!$AA$2)</f>
        <v>0</v>
      </c>
      <c r="AC67" s="4">
        <f>SUMIFS('Raw Data from UFBs'!I$3:I$3000,'Raw Data from UFBs'!$A$3:$A$3000,'Summary By Town'!$A67,'Raw Data from UFBs'!$E$3:$E$3000,'Summary By Town'!$AA$2)</f>
        <v>0</v>
      </c>
      <c r="AD67" s="4">
        <f t="shared" si="6"/>
        <v>0</v>
      </c>
      <c r="AE67" s="19">
        <f>COUNTIFS('Raw Data from UFBs'!$A$3:$A$3000,'Summary By Town'!$A67,'Raw Data from UFBs'!$E$3:$E$3000,'Summary By Town'!$AE$2)</f>
        <v>0</v>
      </c>
      <c r="AF67" s="4">
        <f>SUMIFS('Raw Data from UFBs'!H$3:H$3000,'Raw Data from UFBs'!$A$3:$A$3000,'Summary By Town'!$A67,'Raw Data from UFBs'!$E$3:$E$3000,'Summary By Town'!$AE$2)</f>
        <v>0</v>
      </c>
      <c r="AG67" s="4">
        <f>SUMIFS('Raw Data from UFBs'!I$3:I$3000,'Raw Data from UFBs'!$A$3:$A$3000,'Summary By Town'!$A67,'Raw Data from UFBs'!$E$3:$E$3000,'Summary By Town'!$AE$2)</f>
        <v>0</v>
      </c>
      <c r="AH67" s="20">
        <f t="shared" si="13"/>
        <v>0</v>
      </c>
      <c r="AI67" s="19">
        <f t="shared" si="7"/>
        <v>0</v>
      </c>
      <c r="AJ67" s="4">
        <f t="shared" si="8"/>
        <v>0</v>
      </c>
      <c r="AK67" s="4">
        <f t="shared" si="9"/>
        <v>0</v>
      </c>
      <c r="AL67" s="20">
        <f t="shared" si="10"/>
        <v>0</v>
      </c>
      <c r="AM67" s="59">
        <v>1947963300</v>
      </c>
      <c r="AN67" s="60">
        <v>2.3458677977003304</v>
      </c>
      <c r="AO67" s="61">
        <v>0.16412401041922789</v>
      </c>
      <c r="AP67" s="4">
        <f t="shared" si="14"/>
        <v>0</v>
      </c>
      <c r="AQ67" s="8">
        <f t="shared" si="15"/>
        <v>0</v>
      </c>
      <c r="AR67" s="59">
        <v>13219699</v>
      </c>
      <c r="AS67" s="6">
        <f t="shared" si="11"/>
        <v>0</v>
      </c>
      <c r="AU67" s="5" t="s">
        <v>639</v>
      </c>
      <c r="AV67" s="5" t="s">
        <v>1102</v>
      </c>
      <c r="AW67" s="5" t="s">
        <v>1099</v>
      </c>
      <c r="AX67" s="5" t="s">
        <v>1291</v>
      </c>
      <c r="AY67" s="5" t="s">
        <v>1745</v>
      </c>
      <c r="AZ67" s="5" t="s">
        <v>1745</v>
      </c>
      <c r="BA67" s="5" t="s">
        <v>1745</v>
      </c>
      <c r="BB67" s="5" t="s">
        <v>1745</v>
      </c>
      <c r="BC67" s="5" t="s">
        <v>1745</v>
      </c>
      <c r="BD67" s="5" t="s">
        <v>1745</v>
      </c>
      <c r="BE67" s="5" t="s">
        <v>1745</v>
      </c>
      <c r="BF67" s="5" t="s">
        <v>1745</v>
      </c>
      <c r="BG67" s="5" t="s">
        <v>1745</v>
      </c>
      <c r="BH67" s="5" t="s">
        <v>1745</v>
      </c>
      <c r="BI67" s="5" t="s">
        <v>1745</v>
      </c>
      <c r="BJ67" s="5" t="s">
        <v>1745</v>
      </c>
    </row>
    <row r="68" spans="1:62" ht="17.25" customHeight="1" x14ac:dyDescent="0.3">
      <c r="A68" t="s">
        <v>1140</v>
      </c>
      <c r="B68" t="s">
        <v>1810</v>
      </c>
      <c r="C68" t="s">
        <v>38</v>
      </c>
      <c r="D68" t="str">
        <f t="shared" si="1"/>
        <v>Oradell borough, Bergen County</v>
      </c>
      <c r="E68" t="s">
        <v>1769</v>
      </c>
      <c r="F68" t="s">
        <v>7</v>
      </c>
      <c r="G68" s="19">
        <f>COUNTIFS('Raw Data from UFBs'!$A$3:$A$3000,'Summary By Town'!$A68,'Raw Data from UFBs'!$E$3:$E$3000,'Summary By Town'!$G$2)</f>
        <v>0</v>
      </c>
      <c r="H68" s="4">
        <f>SUMIFS('Raw Data from UFBs'!H$3:H$3000,'Raw Data from UFBs'!$A$3:$A$3000,'Summary By Town'!$A68,'Raw Data from UFBs'!$E$3:$E$3000,'Summary By Town'!$G$2)</f>
        <v>0</v>
      </c>
      <c r="I68" s="4">
        <f>SUMIFS('Raw Data from UFBs'!I$3:I$3000,'Raw Data from UFBs'!$A$3:$A$3000,'Summary By Town'!$A68,'Raw Data from UFBs'!$E$3:$E$3000,'Summary By Town'!$G$2)</f>
        <v>0</v>
      </c>
      <c r="J68" s="20">
        <f t="shared" si="2"/>
        <v>0</v>
      </c>
      <c r="K68" s="19">
        <f>COUNTIFS('Raw Data from UFBs'!$A$3:$A$3000,'Summary By Town'!$A68,'Raw Data from UFBs'!$E$3:$E$3000,'Summary By Town'!$K$2)</f>
        <v>0</v>
      </c>
      <c r="L68" s="4">
        <f>SUMIFS('Raw Data from UFBs'!H$3:H$3000,'Raw Data from UFBs'!$A$3:$A$3000,'Summary By Town'!$A68,'Raw Data from UFBs'!$E$3:$E$3000,'Summary By Town'!$K$2)</f>
        <v>0</v>
      </c>
      <c r="M68" s="4">
        <f>SUMIFS('Raw Data from UFBs'!I$3:I$3000,'Raw Data from UFBs'!$A$3:$A$3000,'Summary By Town'!$A68,'Raw Data from UFBs'!$E$3:$E$3000,'Summary By Town'!$K$2)</f>
        <v>0</v>
      </c>
      <c r="N68" s="20">
        <f t="shared" si="12"/>
        <v>0</v>
      </c>
      <c r="O68" s="4">
        <f>COUNTIFS('Raw Data from UFBs'!$A$3:$A$3000,'Summary By Town'!$A68,'Raw Data from UFBs'!$E$3:$E$3000,'Summary By Town'!$O$2)</f>
        <v>0</v>
      </c>
      <c r="P68" s="4">
        <f>SUMIFS('Raw Data from UFBs'!H$3:H$3000,'Raw Data from UFBs'!$A$3:$A$3000,'Summary By Town'!$A68,'Raw Data from UFBs'!$E$3:$E$3000,'Summary By Town'!$O$2)</f>
        <v>0</v>
      </c>
      <c r="Q68" s="4">
        <f>SUMIFS('Raw Data from UFBs'!I$3:I$3000,'Raw Data from UFBs'!$A$3:$A$3000,'Summary By Town'!$A68,'Raw Data from UFBs'!$E$3:$E$3000,'Summary By Town'!$O$2)</f>
        <v>0</v>
      </c>
      <c r="R68" s="4">
        <f t="shared" si="3"/>
        <v>0</v>
      </c>
      <c r="S68" s="104">
        <f>COUNTIFS('Raw Data from UFBs'!$A$3:$A$3000,'Summary By Town'!$A68,'Raw Data from UFBs'!$E$3:$E$3000,'Summary By Town'!$S$2)</f>
        <v>0</v>
      </c>
      <c r="T68" s="4">
        <f>SUMIFS('Raw Data from UFBs'!H$3:H$3000,'Raw Data from UFBs'!$A$3:$A$3000,'Summary By Town'!$A68,'Raw Data from UFBs'!$E$3:$E$3000,'Summary By Town'!$S$2)</f>
        <v>0</v>
      </c>
      <c r="U68" s="4">
        <f>SUMIFS('Raw Data from UFBs'!I$3:I$3000,'Raw Data from UFBs'!$A$3:$A$3000,'Summary By Town'!$A68,'Raw Data from UFBs'!$E$3:$E$3000,'Summary By Town'!$S$2)</f>
        <v>0</v>
      </c>
      <c r="V68" s="20">
        <f t="shared" si="4"/>
        <v>0</v>
      </c>
      <c r="W68" s="104">
        <f>COUNTIFS('Raw Data from UFBs'!$A$3:$A$3000,'Summary By Town'!$A68,'Raw Data from UFBs'!$E$3:$E$3000,'Summary By Town'!$W$2)</f>
        <v>0</v>
      </c>
      <c r="X68" s="4">
        <f>SUMIFS('Raw Data from UFBs'!H$3:H$3000,'Raw Data from UFBs'!$A$3:$A$3000,'Summary By Town'!$A68,'Raw Data from UFBs'!$E$3:$E$3000,'Summary By Town'!$W$2)</f>
        <v>0</v>
      </c>
      <c r="Y68" s="4">
        <f>SUMIFS('Raw Data from UFBs'!I$3:I$3000,'Raw Data from UFBs'!$A$3:$A$3000,'Summary By Town'!$A68,'Raw Data from UFBs'!$E$3:$E$3000,'Summary By Town'!$W$2)</f>
        <v>0</v>
      </c>
      <c r="Z68" s="20">
        <f t="shared" si="5"/>
        <v>0</v>
      </c>
      <c r="AA68" s="4">
        <f>COUNTIFS('Raw Data from UFBs'!$A$3:$A$3000,'Summary By Town'!$A68,'Raw Data from UFBs'!$E$3:$E$3000,'Summary By Town'!$AA$2)</f>
        <v>0</v>
      </c>
      <c r="AB68" s="4">
        <f>SUMIFS('Raw Data from UFBs'!H$3:H$3000,'Raw Data from UFBs'!$A$3:$A$3000,'Summary By Town'!$A68,'Raw Data from UFBs'!$E$3:$E$3000,'Summary By Town'!$AA$2)</f>
        <v>0</v>
      </c>
      <c r="AC68" s="4">
        <f>SUMIFS('Raw Data from UFBs'!I$3:I$3000,'Raw Data from UFBs'!$A$3:$A$3000,'Summary By Town'!$A68,'Raw Data from UFBs'!$E$3:$E$3000,'Summary By Town'!$AA$2)</f>
        <v>0</v>
      </c>
      <c r="AD68" s="4">
        <f t="shared" si="6"/>
        <v>0</v>
      </c>
      <c r="AE68" s="19">
        <f>COUNTIFS('Raw Data from UFBs'!$A$3:$A$3000,'Summary By Town'!$A68,'Raw Data from UFBs'!$E$3:$E$3000,'Summary By Town'!$AE$2)</f>
        <v>0</v>
      </c>
      <c r="AF68" s="4">
        <f>SUMIFS('Raw Data from UFBs'!H$3:H$3000,'Raw Data from UFBs'!$A$3:$A$3000,'Summary By Town'!$A68,'Raw Data from UFBs'!$E$3:$E$3000,'Summary By Town'!$AE$2)</f>
        <v>0</v>
      </c>
      <c r="AG68" s="4">
        <f>SUMIFS('Raw Data from UFBs'!I$3:I$3000,'Raw Data from UFBs'!$A$3:$A$3000,'Summary By Town'!$A68,'Raw Data from UFBs'!$E$3:$E$3000,'Summary By Town'!$AE$2)</f>
        <v>0</v>
      </c>
      <c r="AH68" s="20">
        <f t="shared" si="13"/>
        <v>0</v>
      </c>
      <c r="AI68" s="19">
        <f t="shared" si="7"/>
        <v>0</v>
      </c>
      <c r="AJ68" s="4">
        <f t="shared" si="8"/>
        <v>0</v>
      </c>
      <c r="AK68" s="4">
        <f t="shared" si="9"/>
        <v>0</v>
      </c>
      <c r="AL68" s="20">
        <f t="shared" si="10"/>
        <v>0</v>
      </c>
      <c r="AM68" s="59">
        <v>2540364000</v>
      </c>
      <c r="AN68" s="60">
        <v>2.2949457514613352</v>
      </c>
      <c r="AO68" s="61">
        <v>0.30720057116383698</v>
      </c>
      <c r="AP68" s="4">
        <f t="shared" si="14"/>
        <v>0</v>
      </c>
      <c r="AQ68" s="8">
        <f t="shared" si="15"/>
        <v>0</v>
      </c>
      <c r="AR68" s="59">
        <v>20404982</v>
      </c>
      <c r="AS68" s="6">
        <f t="shared" si="11"/>
        <v>0</v>
      </c>
      <c r="AU68" s="5" t="s">
        <v>1288</v>
      </c>
      <c r="AV68" s="5" t="s">
        <v>1057</v>
      </c>
      <c r="AW68" s="5" t="s">
        <v>372</v>
      </c>
      <c r="AX68" s="5" t="s">
        <v>654</v>
      </c>
      <c r="AY68" s="5" t="s">
        <v>1154</v>
      </c>
      <c r="AZ68" s="5" t="s">
        <v>442</v>
      </c>
      <c r="BA68" s="5" t="s">
        <v>1745</v>
      </c>
      <c r="BB68" s="5" t="s">
        <v>1745</v>
      </c>
      <c r="BC68" s="5" t="s">
        <v>1745</v>
      </c>
      <c r="BD68" s="5" t="s">
        <v>1745</v>
      </c>
      <c r="BE68" s="5" t="s">
        <v>1745</v>
      </c>
      <c r="BF68" s="5" t="s">
        <v>1745</v>
      </c>
      <c r="BG68" s="5" t="s">
        <v>1745</v>
      </c>
      <c r="BH68" s="5" t="s">
        <v>1745</v>
      </c>
      <c r="BI68" s="5" t="s">
        <v>1745</v>
      </c>
      <c r="BJ68" s="5" t="s">
        <v>1745</v>
      </c>
    </row>
    <row r="69" spans="1:62" ht="17.25" customHeight="1" x14ac:dyDescent="0.3">
      <c r="A69" t="s">
        <v>1148</v>
      </c>
      <c r="B69" t="s">
        <v>1811</v>
      </c>
      <c r="C69" t="s">
        <v>38</v>
      </c>
      <c r="D69" t="str">
        <f t="shared" ref="D69:D132" si="16">B69&amp;", "&amp;C69&amp;" County"</f>
        <v>Palisades Park borough, Bergen County</v>
      </c>
      <c r="E69" t="s">
        <v>1769</v>
      </c>
      <c r="F69" t="s">
        <v>70</v>
      </c>
      <c r="G69" s="19">
        <f>COUNTIFS('Raw Data from UFBs'!$A$3:$A$3000,'Summary By Town'!$A69,'Raw Data from UFBs'!$E$3:$E$3000,'Summary By Town'!$G$2)</f>
        <v>0</v>
      </c>
      <c r="H69" s="4">
        <f>SUMIFS('Raw Data from UFBs'!H$3:H$3000,'Raw Data from UFBs'!$A$3:$A$3000,'Summary By Town'!$A69,'Raw Data from UFBs'!$E$3:$E$3000,'Summary By Town'!$G$2)</f>
        <v>0</v>
      </c>
      <c r="I69" s="4">
        <f>SUMIFS('Raw Data from UFBs'!I$3:I$3000,'Raw Data from UFBs'!$A$3:$A$3000,'Summary By Town'!$A69,'Raw Data from UFBs'!$E$3:$E$3000,'Summary By Town'!$G$2)</f>
        <v>0</v>
      </c>
      <c r="J69" s="20">
        <f t="shared" ref="J69:J132" si="17">IFERROR((I69/100)*$AN69,"--")</f>
        <v>0</v>
      </c>
      <c r="K69" s="19">
        <f>COUNTIFS('Raw Data from UFBs'!$A$3:$A$3000,'Summary By Town'!$A69,'Raw Data from UFBs'!$E$3:$E$3000,'Summary By Town'!$K$2)</f>
        <v>0</v>
      </c>
      <c r="L69" s="4">
        <f>SUMIFS('Raw Data from UFBs'!H$3:H$3000,'Raw Data from UFBs'!$A$3:$A$3000,'Summary By Town'!$A69,'Raw Data from UFBs'!$E$3:$E$3000,'Summary By Town'!$K$2)</f>
        <v>0</v>
      </c>
      <c r="M69" s="4">
        <f>SUMIFS('Raw Data from UFBs'!I$3:I$3000,'Raw Data from UFBs'!$A$3:$A$3000,'Summary By Town'!$A69,'Raw Data from UFBs'!$E$3:$E$3000,'Summary By Town'!$K$2)</f>
        <v>0</v>
      </c>
      <c r="N69" s="20">
        <f t="shared" ref="N69:N132" si="18">IFERROR((M69/100)*$AN69,"--")</f>
        <v>0</v>
      </c>
      <c r="O69" s="4">
        <f>COUNTIFS('Raw Data from UFBs'!$A$3:$A$3000,'Summary By Town'!$A69,'Raw Data from UFBs'!$E$3:$E$3000,'Summary By Town'!$O$2)</f>
        <v>0</v>
      </c>
      <c r="P69" s="4">
        <f>SUMIFS('Raw Data from UFBs'!H$3:H$3000,'Raw Data from UFBs'!$A$3:$A$3000,'Summary By Town'!$A69,'Raw Data from UFBs'!$E$3:$E$3000,'Summary By Town'!$O$2)</f>
        <v>0</v>
      </c>
      <c r="Q69" s="4">
        <f>SUMIFS('Raw Data from UFBs'!I$3:I$3000,'Raw Data from UFBs'!$A$3:$A$3000,'Summary By Town'!$A69,'Raw Data from UFBs'!$E$3:$E$3000,'Summary By Town'!$O$2)</f>
        <v>0</v>
      </c>
      <c r="R69" s="4">
        <f t="shared" ref="R69:R132" si="19">IFERROR((Q69/100)*$AN69,"--")</f>
        <v>0</v>
      </c>
      <c r="S69" s="104">
        <f>COUNTIFS('Raw Data from UFBs'!$A$3:$A$3000,'Summary By Town'!$A69,'Raw Data from UFBs'!$E$3:$E$3000,'Summary By Town'!$S$2)</f>
        <v>0</v>
      </c>
      <c r="T69" s="4">
        <f>SUMIFS('Raw Data from UFBs'!H$3:H$3000,'Raw Data from UFBs'!$A$3:$A$3000,'Summary By Town'!$A69,'Raw Data from UFBs'!$E$3:$E$3000,'Summary By Town'!$S$2)</f>
        <v>0</v>
      </c>
      <c r="U69" s="4">
        <f>SUMIFS('Raw Data from UFBs'!I$3:I$3000,'Raw Data from UFBs'!$A$3:$A$3000,'Summary By Town'!$A69,'Raw Data from UFBs'!$E$3:$E$3000,'Summary By Town'!$S$2)</f>
        <v>0</v>
      </c>
      <c r="V69" s="20">
        <f t="shared" ref="V69:V132" si="20">IFERROR((U69/100)*$AN69,"--")</f>
        <v>0</v>
      </c>
      <c r="W69" s="104">
        <f>COUNTIFS('Raw Data from UFBs'!$A$3:$A$3000,'Summary By Town'!$A69,'Raw Data from UFBs'!$E$3:$E$3000,'Summary By Town'!$W$2)</f>
        <v>0</v>
      </c>
      <c r="X69" s="4">
        <f>SUMIFS('Raw Data from UFBs'!H$3:H$3000,'Raw Data from UFBs'!$A$3:$A$3000,'Summary By Town'!$A69,'Raw Data from UFBs'!$E$3:$E$3000,'Summary By Town'!$W$2)</f>
        <v>0</v>
      </c>
      <c r="Y69" s="4">
        <f>SUMIFS('Raw Data from UFBs'!I$3:I$3000,'Raw Data from UFBs'!$A$3:$A$3000,'Summary By Town'!$A69,'Raw Data from UFBs'!$E$3:$E$3000,'Summary By Town'!$W$2)</f>
        <v>0</v>
      </c>
      <c r="Z69" s="20">
        <f t="shared" ref="Z69:Z132" si="21">IFERROR((Y69/100)*$AN69,"--")</f>
        <v>0</v>
      </c>
      <c r="AA69" s="4">
        <f>COUNTIFS('Raw Data from UFBs'!$A$3:$A$3000,'Summary By Town'!$A69,'Raw Data from UFBs'!$E$3:$E$3000,'Summary By Town'!$AA$2)</f>
        <v>0</v>
      </c>
      <c r="AB69" s="4">
        <f>SUMIFS('Raw Data from UFBs'!H$3:H$3000,'Raw Data from UFBs'!$A$3:$A$3000,'Summary By Town'!$A69,'Raw Data from UFBs'!$E$3:$E$3000,'Summary By Town'!$AA$2)</f>
        <v>0</v>
      </c>
      <c r="AC69" s="4">
        <f>SUMIFS('Raw Data from UFBs'!I$3:I$3000,'Raw Data from UFBs'!$A$3:$A$3000,'Summary By Town'!$A69,'Raw Data from UFBs'!$E$3:$E$3000,'Summary By Town'!$AA$2)</f>
        <v>0</v>
      </c>
      <c r="AD69" s="4">
        <f t="shared" ref="AD69:AD132" si="22">IFERROR((AC69/100)*$AN69,"--")</f>
        <v>0</v>
      </c>
      <c r="AE69" s="19">
        <f>COUNTIFS('Raw Data from UFBs'!$A$3:$A$3000,'Summary By Town'!$A69,'Raw Data from UFBs'!$E$3:$E$3000,'Summary By Town'!$AE$2)</f>
        <v>0</v>
      </c>
      <c r="AF69" s="4">
        <f>SUMIFS('Raw Data from UFBs'!H$3:H$3000,'Raw Data from UFBs'!$A$3:$A$3000,'Summary By Town'!$A69,'Raw Data from UFBs'!$E$3:$E$3000,'Summary By Town'!$AE$2)</f>
        <v>0</v>
      </c>
      <c r="AG69" s="4">
        <f>SUMIFS('Raw Data from UFBs'!I$3:I$3000,'Raw Data from UFBs'!$A$3:$A$3000,'Summary By Town'!$A69,'Raw Data from UFBs'!$E$3:$E$3000,'Summary By Town'!$AE$2)</f>
        <v>0</v>
      </c>
      <c r="AH69" s="20">
        <f t="shared" ref="AH69:AH132" si="23">IFERROR((AG69/100)*$AN69,"--")</f>
        <v>0</v>
      </c>
      <c r="AI69" s="19">
        <f t="shared" ref="AI69:AI132" si="24">AE69+K69+G69+O69+S69+W69+AA69</f>
        <v>0</v>
      </c>
      <c r="AJ69" s="4">
        <f t="shared" ref="AJ69:AJ132" si="25">AF69+L69+H69+P69+T69+X69+AB69</f>
        <v>0</v>
      </c>
      <c r="AK69" s="4">
        <f t="shared" ref="AK69:AK132" si="26">AG69+M69+I69+Q69+U69+Y69+AC69</f>
        <v>0</v>
      </c>
      <c r="AL69" s="20">
        <f t="shared" ref="AL69:AL132" si="27">AH69+N69+J69+R69+V69+Z69+AD69</f>
        <v>0</v>
      </c>
      <c r="AM69" s="59">
        <v>4286687591</v>
      </c>
      <c r="AN69" s="60">
        <v>1.4628921822922729</v>
      </c>
      <c r="AO69" s="61">
        <v>0.37977279820999943</v>
      </c>
      <c r="AP69" s="4">
        <f t="shared" ref="AP69:AP132" si="28">(AL69-AJ69)*AO69</f>
        <v>0</v>
      </c>
      <c r="AQ69" s="8">
        <f t="shared" ref="AQ69:AQ132" si="29">AK69/AM69</f>
        <v>0</v>
      </c>
      <c r="AR69" s="59">
        <v>29050836.800000001</v>
      </c>
      <c r="AS69" s="6">
        <f t="shared" ref="AS69:AS132" si="30">AP69/AR69</f>
        <v>0</v>
      </c>
      <c r="AU69" s="5" t="s">
        <v>1276</v>
      </c>
      <c r="AV69" s="5" t="s">
        <v>1279</v>
      </c>
      <c r="AW69" s="5" t="s">
        <v>504</v>
      </c>
      <c r="AX69" s="5" t="s">
        <v>802</v>
      </c>
      <c r="AY69" s="5" t="s">
        <v>1745</v>
      </c>
      <c r="AZ69" s="5" t="s">
        <v>1745</v>
      </c>
      <c r="BA69" s="5" t="s">
        <v>1745</v>
      </c>
      <c r="BB69" s="5" t="s">
        <v>1745</v>
      </c>
      <c r="BC69" s="5" t="s">
        <v>1745</v>
      </c>
      <c r="BD69" s="5" t="s">
        <v>1745</v>
      </c>
      <c r="BE69" s="5" t="s">
        <v>1745</v>
      </c>
      <c r="BF69" s="5" t="s">
        <v>1745</v>
      </c>
      <c r="BG69" s="5" t="s">
        <v>1745</v>
      </c>
      <c r="BH69" s="5" t="s">
        <v>1745</v>
      </c>
      <c r="BI69" s="5" t="s">
        <v>1745</v>
      </c>
      <c r="BJ69" s="5" t="s">
        <v>1745</v>
      </c>
    </row>
    <row r="70" spans="1:62" ht="17.25" customHeight="1" x14ac:dyDescent="0.3">
      <c r="A70" t="s">
        <v>1154</v>
      </c>
      <c r="B70" t="s">
        <v>1812</v>
      </c>
      <c r="C70" t="s">
        <v>38</v>
      </c>
      <c r="D70" t="str">
        <f t="shared" si="16"/>
        <v>Paramus borough, Bergen County</v>
      </c>
      <c r="E70" t="s">
        <v>1769</v>
      </c>
      <c r="F70" t="s">
        <v>7</v>
      </c>
      <c r="G70" s="19">
        <f>COUNTIFS('Raw Data from UFBs'!$A$3:$A$3000,'Summary By Town'!$A70,'Raw Data from UFBs'!$E$3:$E$3000,'Summary By Town'!$G$2)</f>
        <v>1</v>
      </c>
      <c r="H70" s="4">
        <f>SUMIFS('Raw Data from UFBs'!H$3:H$3000,'Raw Data from UFBs'!$A$3:$A$3000,'Summary By Town'!$A70,'Raw Data from UFBs'!$E$3:$E$3000,'Summary By Town'!$G$2)</f>
        <v>64168</v>
      </c>
      <c r="I70" s="4">
        <f>SUMIFS('Raw Data from UFBs'!I$3:I$3000,'Raw Data from UFBs'!$A$3:$A$3000,'Summary By Town'!$A70,'Raw Data from UFBs'!$E$3:$E$3000,'Summary By Town'!$G$2)</f>
        <v>9573000</v>
      </c>
      <c r="J70" s="20">
        <f t="shared" si="17"/>
        <v>143471.20921948613</v>
      </c>
      <c r="K70" s="19">
        <f>COUNTIFS('Raw Data from UFBs'!$A$3:$A$3000,'Summary By Town'!$A70,'Raw Data from UFBs'!$E$3:$E$3000,'Summary By Town'!$K$2)</f>
        <v>0</v>
      </c>
      <c r="L70" s="4">
        <f>SUMIFS('Raw Data from UFBs'!H$3:H$3000,'Raw Data from UFBs'!$A$3:$A$3000,'Summary By Town'!$A70,'Raw Data from UFBs'!$E$3:$E$3000,'Summary By Town'!$K$2)</f>
        <v>0</v>
      </c>
      <c r="M70" s="4">
        <f>SUMIFS('Raw Data from UFBs'!I$3:I$3000,'Raw Data from UFBs'!$A$3:$A$3000,'Summary By Town'!$A70,'Raw Data from UFBs'!$E$3:$E$3000,'Summary By Town'!$K$2)</f>
        <v>0</v>
      </c>
      <c r="N70" s="20">
        <f t="shared" si="18"/>
        <v>0</v>
      </c>
      <c r="O70" s="4">
        <f>COUNTIFS('Raw Data from UFBs'!$A$3:$A$3000,'Summary By Town'!$A70,'Raw Data from UFBs'!$E$3:$E$3000,'Summary By Town'!$O$2)</f>
        <v>0</v>
      </c>
      <c r="P70" s="4">
        <f>SUMIFS('Raw Data from UFBs'!H$3:H$3000,'Raw Data from UFBs'!$A$3:$A$3000,'Summary By Town'!$A70,'Raw Data from UFBs'!$E$3:$E$3000,'Summary By Town'!$O$2)</f>
        <v>0</v>
      </c>
      <c r="Q70" s="4">
        <f>SUMIFS('Raw Data from UFBs'!I$3:I$3000,'Raw Data from UFBs'!$A$3:$A$3000,'Summary By Town'!$A70,'Raw Data from UFBs'!$E$3:$E$3000,'Summary By Town'!$O$2)</f>
        <v>0</v>
      </c>
      <c r="R70" s="4">
        <f t="shared" si="19"/>
        <v>0</v>
      </c>
      <c r="S70" s="104">
        <f>COUNTIFS('Raw Data from UFBs'!$A$3:$A$3000,'Summary By Town'!$A70,'Raw Data from UFBs'!$E$3:$E$3000,'Summary By Town'!$S$2)</f>
        <v>0</v>
      </c>
      <c r="T70" s="4">
        <f>SUMIFS('Raw Data from UFBs'!H$3:H$3000,'Raw Data from UFBs'!$A$3:$A$3000,'Summary By Town'!$A70,'Raw Data from UFBs'!$E$3:$E$3000,'Summary By Town'!$S$2)</f>
        <v>0</v>
      </c>
      <c r="U70" s="4">
        <f>SUMIFS('Raw Data from UFBs'!I$3:I$3000,'Raw Data from UFBs'!$A$3:$A$3000,'Summary By Town'!$A70,'Raw Data from UFBs'!$E$3:$E$3000,'Summary By Town'!$S$2)</f>
        <v>0</v>
      </c>
      <c r="V70" s="20">
        <f t="shared" si="20"/>
        <v>0</v>
      </c>
      <c r="W70" s="104">
        <f>COUNTIFS('Raw Data from UFBs'!$A$3:$A$3000,'Summary By Town'!$A70,'Raw Data from UFBs'!$E$3:$E$3000,'Summary By Town'!$W$2)</f>
        <v>0</v>
      </c>
      <c r="X70" s="4">
        <f>SUMIFS('Raw Data from UFBs'!H$3:H$3000,'Raw Data from UFBs'!$A$3:$A$3000,'Summary By Town'!$A70,'Raw Data from UFBs'!$E$3:$E$3000,'Summary By Town'!$W$2)</f>
        <v>0</v>
      </c>
      <c r="Y70" s="4">
        <f>SUMIFS('Raw Data from UFBs'!I$3:I$3000,'Raw Data from UFBs'!$A$3:$A$3000,'Summary By Town'!$A70,'Raw Data from UFBs'!$E$3:$E$3000,'Summary By Town'!$W$2)</f>
        <v>0</v>
      </c>
      <c r="Z70" s="20">
        <f t="shared" si="21"/>
        <v>0</v>
      </c>
      <c r="AA70" s="4">
        <f>COUNTIFS('Raw Data from UFBs'!$A$3:$A$3000,'Summary By Town'!$A70,'Raw Data from UFBs'!$E$3:$E$3000,'Summary By Town'!$AA$2)</f>
        <v>0</v>
      </c>
      <c r="AB70" s="4">
        <f>SUMIFS('Raw Data from UFBs'!H$3:H$3000,'Raw Data from UFBs'!$A$3:$A$3000,'Summary By Town'!$A70,'Raw Data from UFBs'!$E$3:$E$3000,'Summary By Town'!$AA$2)</f>
        <v>0</v>
      </c>
      <c r="AC70" s="4">
        <f>SUMIFS('Raw Data from UFBs'!I$3:I$3000,'Raw Data from UFBs'!$A$3:$A$3000,'Summary By Town'!$A70,'Raw Data from UFBs'!$E$3:$E$3000,'Summary By Town'!$AA$2)</f>
        <v>0</v>
      </c>
      <c r="AD70" s="4">
        <f t="shared" si="22"/>
        <v>0</v>
      </c>
      <c r="AE70" s="19">
        <f>COUNTIFS('Raw Data from UFBs'!$A$3:$A$3000,'Summary By Town'!$A70,'Raw Data from UFBs'!$E$3:$E$3000,'Summary By Town'!$AE$2)</f>
        <v>0</v>
      </c>
      <c r="AF70" s="4">
        <f>SUMIFS('Raw Data from UFBs'!H$3:H$3000,'Raw Data from UFBs'!$A$3:$A$3000,'Summary By Town'!$A70,'Raw Data from UFBs'!$E$3:$E$3000,'Summary By Town'!$AE$2)</f>
        <v>0</v>
      </c>
      <c r="AG70" s="4">
        <f>SUMIFS('Raw Data from UFBs'!I$3:I$3000,'Raw Data from UFBs'!$A$3:$A$3000,'Summary By Town'!$A70,'Raw Data from UFBs'!$E$3:$E$3000,'Summary By Town'!$AE$2)</f>
        <v>0</v>
      </c>
      <c r="AH70" s="20">
        <f t="shared" si="23"/>
        <v>0</v>
      </c>
      <c r="AI70" s="19">
        <f t="shared" si="24"/>
        <v>1</v>
      </c>
      <c r="AJ70" s="4">
        <f t="shared" si="25"/>
        <v>64168</v>
      </c>
      <c r="AK70" s="4">
        <f t="shared" si="26"/>
        <v>9573000</v>
      </c>
      <c r="AL70" s="20">
        <f t="shared" si="27"/>
        <v>143471.20921948613</v>
      </c>
      <c r="AM70" s="59">
        <v>14872745820</v>
      </c>
      <c r="AN70" s="60">
        <v>1.4987068757911433</v>
      </c>
      <c r="AO70" s="61">
        <v>0.3658166178446185</v>
      </c>
      <c r="AP70" s="4">
        <f t="shared" si="28"/>
        <v>29010.431780896586</v>
      </c>
      <c r="AQ70" s="8">
        <f t="shared" si="29"/>
        <v>6.4366056650593656E-4</v>
      </c>
      <c r="AR70" s="59">
        <v>90368831</v>
      </c>
      <c r="AS70" s="6">
        <f t="shared" si="30"/>
        <v>3.2102254128856206E-4</v>
      </c>
      <c r="AU70" s="5" t="s">
        <v>586</v>
      </c>
      <c r="AV70" s="5" t="s">
        <v>924</v>
      </c>
      <c r="AW70" s="5" t="s">
        <v>1306</v>
      </c>
      <c r="AX70" s="5" t="s">
        <v>1288</v>
      </c>
      <c r="AY70" s="5" t="s">
        <v>469</v>
      </c>
      <c r="AZ70" s="5" t="s">
        <v>1140</v>
      </c>
      <c r="BA70" s="5" t="s">
        <v>561</v>
      </c>
      <c r="BB70" s="5" t="s">
        <v>442</v>
      </c>
      <c r="BC70" s="5" t="s">
        <v>1584</v>
      </c>
      <c r="BD70" s="5" t="s">
        <v>1282</v>
      </c>
      <c r="BE70" s="5" t="s">
        <v>1745</v>
      </c>
      <c r="BF70" s="5" t="s">
        <v>1745</v>
      </c>
      <c r="BG70" s="5" t="s">
        <v>1745</v>
      </c>
      <c r="BH70" s="5" t="s">
        <v>1745</v>
      </c>
      <c r="BI70" s="5" t="s">
        <v>1745</v>
      </c>
      <c r="BJ70" s="5" t="s">
        <v>1745</v>
      </c>
    </row>
    <row r="71" spans="1:62" ht="17.25" customHeight="1" x14ac:dyDescent="0.3">
      <c r="A71" t="s">
        <v>1157</v>
      </c>
      <c r="B71" t="s">
        <v>1813</v>
      </c>
      <c r="C71" t="s">
        <v>38</v>
      </c>
      <c r="D71" t="str">
        <f t="shared" si="16"/>
        <v>Park Ridge borough, Bergen County</v>
      </c>
      <c r="E71" t="s">
        <v>1769</v>
      </c>
      <c r="F71" t="s">
        <v>7</v>
      </c>
      <c r="G71" s="19">
        <f>COUNTIFS('Raw Data from UFBs'!$A$3:$A$3000,'Summary By Town'!$A71,'Raw Data from UFBs'!$E$3:$E$3000,'Summary By Town'!$G$2)</f>
        <v>0</v>
      </c>
      <c r="H71" s="4">
        <f>SUMIFS('Raw Data from UFBs'!H$3:H$3000,'Raw Data from UFBs'!$A$3:$A$3000,'Summary By Town'!$A71,'Raw Data from UFBs'!$E$3:$E$3000,'Summary By Town'!$G$2)</f>
        <v>0</v>
      </c>
      <c r="I71" s="4">
        <f>SUMIFS('Raw Data from UFBs'!I$3:I$3000,'Raw Data from UFBs'!$A$3:$A$3000,'Summary By Town'!$A71,'Raw Data from UFBs'!$E$3:$E$3000,'Summary By Town'!$G$2)</f>
        <v>0</v>
      </c>
      <c r="J71" s="20">
        <f t="shared" si="17"/>
        <v>0</v>
      </c>
      <c r="K71" s="19">
        <f>COUNTIFS('Raw Data from UFBs'!$A$3:$A$3000,'Summary By Town'!$A71,'Raw Data from UFBs'!$E$3:$E$3000,'Summary By Town'!$K$2)</f>
        <v>0</v>
      </c>
      <c r="L71" s="4">
        <f>SUMIFS('Raw Data from UFBs'!H$3:H$3000,'Raw Data from UFBs'!$A$3:$A$3000,'Summary By Town'!$A71,'Raw Data from UFBs'!$E$3:$E$3000,'Summary By Town'!$K$2)</f>
        <v>0</v>
      </c>
      <c r="M71" s="4">
        <f>SUMIFS('Raw Data from UFBs'!I$3:I$3000,'Raw Data from UFBs'!$A$3:$A$3000,'Summary By Town'!$A71,'Raw Data from UFBs'!$E$3:$E$3000,'Summary By Town'!$K$2)</f>
        <v>0</v>
      </c>
      <c r="N71" s="20">
        <f t="shared" si="18"/>
        <v>0</v>
      </c>
      <c r="O71" s="4">
        <f>COUNTIFS('Raw Data from UFBs'!$A$3:$A$3000,'Summary By Town'!$A71,'Raw Data from UFBs'!$E$3:$E$3000,'Summary By Town'!$O$2)</f>
        <v>0</v>
      </c>
      <c r="P71" s="4">
        <f>SUMIFS('Raw Data from UFBs'!H$3:H$3000,'Raw Data from UFBs'!$A$3:$A$3000,'Summary By Town'!$A71,'Raw Data from UFBs'!$E$3:$E$3000,'Summary By Town'!$O$2)</f>
        <v>0</v>
      </c>
      <c r="Q71" s="4">
        <f>SUMIFS('Raw Data from UFBs'!I$3:I$3000,'Raw Data from UFBs'!$A$3:$A$3000,'Summary By Town'!$A71,'Raw Data from UFBs'!$E$3:$E$3000,'Summary By Town'!$O$2)</f>
        <v>0</v>
      </c>
      <c r="R71" s="4">
        <f t="shared" si="19"/>
        <v>0</v>
      </c>
      <c r="S71" s="104">
        <f>COUNTIFS('Raw Data from UFBs'!$A$3:$A$3000,'Summary By Town'!$A71,'Raw Data from UFBs'!$E$3:$E$3000,'Summary By Town'!$S$2)</f>
        <v>0</v>
      </c>
      <c r="T71" s="4">
        <f>SUMIFS('Raw Data from UFBs'!H$3:H$3000,'Raw Data from UFBs'!$A$3:$A$3000,'Summary By Town'!$A71,'Raw Data from UFBs'!$E$3:$E$3000,'Summary By Town'!$S$2)</f>
        <v>0</v>
      </c>
      <c r="U71" s="4">
        <f>SUMIFS('Raw Data from UFBs'!I$3:I$3000,'Raw Data from UFBs'!$A$3:$A$3000,'Summary By Town'!$A71,'Raw Data from UFBs'!$E$3:$E$3000,'Summary By Town'!$S$2)</f>
        <v>0</v>
      </c>
      <c r="V71" s="20">
        <f t="shared" si="20"/>
        <v>0</v>
      </c>
      <c r="W71" s="104">
        <f>COUNTIFS('Raw Data from UFBs'!$A$3:$A$3000,'Summary By Town'!$A71,'Raw Data from UFBs'!$E$3:$E$3000,'Summary By Town'!$W$2)</f>
        <v>0</v>
      </c>
      <c r="X71" s="4">
        <f>SUMIFS('Raw Data from UFBs'!H$3:H$3000,'Raw Data from UFBs'!$A$3:$A$3000,'Summary By Town'!$A71,'Raw Data from UFBs'!$E$3:$E$3000,'Summary By Town'!$W$2)</f>
        <v>0</v>
      </c>
      <c r="Y71" s="4">
        <f>SUMIFS('Raw Data from UFBs'!I$3:I$3000,'Raw Data from UFBs'!$A$3:$A$3000,'Summary By Town'!$A71,'Raw Data from UFBs'!$E$3:$E$3000,'Summary By Town'!$W$2)</f>
        <v>0</v>
      </c>
      <c r="Z71" s="20">
        <f t="shared" si="21"/>
        <v>0</v>
      </c>
      <c r="AA71" s="4">
        <f>COUNTIFS('Raw Data from UFBs'!$A$3:$A$3000,'Summary By Town'!$A71,'Raw Data from UFBs'!$E$3:$E$3000,'Summary By Town'!$AA$2)</f>
        <v>0</v>
      </c>
      <c r="AB71" s="4">
        <f>SUMIFS('Raw Data from UFBs'!H$3:H$3000,'Raw Data from UFBs'!$A$3:$A$3000,'Summary By Town'!$A71,'Raw Data from UFBs'!$E$3:$E$3000,'Summary By Town'!$AA$2)</f>
        <v>0</v>
      </c>
      <c r="AC71" s="4">
        <f>SUMIFS('Raw Data from UFBs'!I$3:I$3000,'Raw Data from UFBs'!$A$3:$A$3000,'Summary By Town'!$A71,'Raw Data from UFBs'!$E$3:$E$3000,'Summary By Town'!$AA$2)</f>
        <v>0</v>
      </c>
      <c r="AD71" s="4">
        <f t="shared" si="22"/>
        <v>0</v>
      </c>
      <c r="AE71" s="19">
        <f>COUNTIFS('Raw Data from UFBs'!$A$3:$A$3000,'Summary By Town'!$A71,'Raw Data from UFBs'!$E$3:$E$3000,'Summary By Town'!$AE$2)</f>
        <v>2</v>
      </c>
      <c r="AF71" s="4">
        <f>SUMIFS('Raw Data from UFBs'!H$3:H$3000,'Raw Data from UFBs'!$A$3:$A$3000,'Summary By Town'!$A71,'Raw Data from UFBs'!$E$3:$E$3000,'Summary By Town'!$AE$2)</f>
        <v>820561</v>
      </c>
      <c r="AG71" s="4">
        <f>SUMIFS('Raw Data from UFBs'!I$3:I$3000,'Raw Data from UFBs'!$A$3:$A$3000,'Summary By Town'!$A71,'Raw Data from UFBs'!$E$3:$E$3000,'Summary By Town'!$AE$2)</f>
        <v>51662600</v>
      </c>
      <c r="AH71" s="20">
        <f t="shared" si="23"/>
        <v>1721577.6122421185</v>
      </c>
      <c r="AI71" s="19">
        <f t="shared" si="24"/>
        <v>2</v>
      </c>
      <c r="AJ71" s="4">
        <f t="shared" si="25"/>
        <v>820561</v>
      </c>
      <c r="AK71" s="4">
        <f t="shared" si="26"/>
        <v>51662600</v>
      </c>
      <c r="AL71" s="20">
        <f t="shared" si="27"/>
        <v>1721577.6122421185</v>
      </c>
      <c r="AM71" s="59">
        <v>1709778148</v>
      </c>
      <c r="AN71" s="60">
        <v>3.3323479891490528</v>
      </c>
      <c r="AO71" s="61">
        <v>0.23087617651021985</v>
      </c>
      <c r="AP71" s="4">
        <f t="shared" si="28"/>
        <v>208023.27040665166</v>
      </c>
      <c r="AQ71" s="8">
        <f t="shared" si="29"/>
        <v>3.0215966943098398E-2</v>
      </c>
      <c r="AR71" s="59">
        <v>17223893</v>
      </c>
      <c r="AS71" s="6">
        <f t="shared" si="30"/>
        <v>1.2077598856811969E-2</v>
      </c>
      <c r="AU71" s="5" t="s">
        <v>681</v>
      </c>
      <c r="AV71" s="5" t="s">
        <v>1291</v>
      </c>
      <c r="AW71" s="5" t="s">
        <v>1688</v>
      </c>
      <c r="AX71" s="5" t="s">
        <v>994</v>
      </c>
      <c r="AY71" s="5" t="s">
        <v>1745</v>
      </c>
      <c r="AZ71" s="5" t="s">
        <v>1745</v>
      </c>
      <c r="BA71" s="5" t="s">
        <v>1745</v>
      </c>
      <c r="BB71" s="5" t="s">
        <v>1745</v>
      </c>
      <c r="BC71" s="5" t="s">
        <v>1745</v>
      </c>
      <c r="BD71" s="5" t="s">
        <v>1745</v>
      </c>
      <c r="BE71" s="5" t="s">
        <v>1745</v>
      </c>
      <c r="BF71" s="5" t="s">
        <v>1745</v>
      </c>
      <c r="BG71" s="5" t="s">
        <v>1745</v>
      </c>
      <c r="BH71" s="5" t="s">
        <v>1745</v>
      </c>
      <c r="BI71" s="5" t="s">
        <v>1745</v>
      </c>
      <c r="BJ71" s="5" t="s">
        <v>1745</v>
      </c>
    </row>
    <row r="72" spans="1:62" ht="17.25" customHeight="1" x14ac:dyDescent="0.3">
      <c r="A72" t="s">
        <v>1258</v>
      </c>
      <c r="B72" t="s">
        <v>1814</v>
      </c>
      <c r="C72" t="s">
        <v>38</v>
      </c>
      <c r="D72" t="str">
        <f t="shared" si="16"/>
        <v>Ramsey borough, Bergen County</v>
      </c>
      <c r="E72" t="s">
        <v>1769</v>
      </c>
      <c r="F72" t="s">
        <v>7</v>
      </c>
      <c r="G72" s="19">
        <f>COUNTIFS('Raw Data from UFBs'!$A$3:$A$3000,'Summary By Town'!$A72,'Raw Data from UFBs'!$E$3:$E$3000,'Summary By Town'!$G$2)</f>
        <v>3</v>
      </c>
      <c r="H72" s="4">
        <f>SUMIFS('Raw Data from UFBs'!H$3:H$3000,'Raw Data from UFBs'!$A$3:$A$3000,'Summary By Town'!$A72,'Raw Data from UFBs'!$E$3:$E$3000,'Summary By Town'!$G$2)</f>
        <v>73465.61</v>
      </c>
      <c r="I72" s="4">
        <f>SUMIFS('Raw Data from UFBs'!I$3:I$3000,'Raw Data from UFBs'!$A$3:$A$3000,'Summary By Town'!$A72,'Raw Data from UFBs'!$E$3:$E$3000,'Summary By Town'!$G$2)</f>
        <v>11929900</v>
      </c>
      <c r="J72" s="20">
        <f t="shared" si="17"/>
        <v>245538.45198891967</v>
      </c>
      <c r="K72" s="19">
        <f>COUNTIFS('Raw Data from UFBs'!$A$3:$A$3000,'Summary By Town'!$A72,'Raw Data from UFBs'!$E$3:$E$3000,'Summary By Town'!$K$2)</f>
        <v>0</v>
      </c>
      <c r="L72" s="4">
        <f>SUMIFS('Raw Data from UFBs'!H$3:H$3000,'Raw Data from UFBs'!$A$3:$A$3000,'Summary By Town'!$A72,'Raw Data from UFBs'!$E$3:$E$3000,'Summary By Town'!$K$2)</f>
        <v>0</v>
      </c>
      <c r="M72" s="4">
        <f>SUMIFS('Raw Data from UFBs'!I$3:I$3000,'Raw Data from UFBs'!$A$3:$A$3000,'Summary By Town'!$A72,'Raw Data from UFBs'!$E$3:$E$3000,'Summary By Town'!$K$2)</f>
        <v>0</v>
      </c>
      <c r="N72" s="20">
        <f t="shared" si="18"/>
        <v>0</v>
      </c>
      <c r="O72" s="4">
        <f>COUNTIFS('Raw Data from UFBs'!$A$3:$A$3000,'Summary By Town'!$A72,'Raw Data from UFBs'!$E$3:$E$3000,'Summary By Town'!$O$2)</f>
        <v>0</v>
      </c>
      <c r="P72" s="4">
        <f>SUMIFS('Raw Data from UFBs'!H$3:H$3000,'Raw Data from UFBs'!$A$3:$A$3000,'Summary By Town'!$A72,'Raw Data from UFBs'!$E$3:$E$3000,'Summary By Town'!$O$2)</f>
        <v>0</v>
      </c>
      <c r="Q72" s="4">
        <f>SUMIFS('Raw Data from UFBs'!I$3:I$3000,'Raw Data from UFBs'!$A$3:$A$3000,'Summary By Town'!$A72,'Raw Data from UFBs'!$E$3:$E$3000,'Summary By Town'!$O$2)</f>
        <v>0</v>
      </c>
      <c r="R72" s="4">
        <f t="shared" si="19"/>
        <v>0</v>
      </c>
      <c r="S72" s="104">
        <f>COUNTIFS('Raw Data from UFBs'!$A$3:$A$3000,'Summary By Town'!$A72,'Raw Data from UFBs'!$E$3:$E$3000,'Summary By Town'!$S$2)</f>
        <v>0</v>
      </c>
      <c r="T72" s="4">
        <f>SUMIFS('Raw Data from UFBs'!H$3:H$3000,'Raw Data from UFBs'!$A$3:$A$3000,'Summary By Town'!$A72,'Raw Data from UFBs'!$E$3:$E$3000,'Summary By Town'!$S$2)</f>
        <v>0</v>
      </c>
      <c r="U72" s="4">
        <f>SUMIFS('Raw Data from UFBs'!I$3:I$3000,'Raw Data from UFBs'!$A$3:$A$3000,'Summary By Town'!$A72,'Raw Data from UFBs'!$E$3:$E$3000,'Summary By Town'!$S$2)</f>
        <v>0</v>
      </c>
      <c r="V72" s="20">
        <f t="shared" si="20"/>
        <v>0</v>
      </c>
      <c r="W72" s="104">
        <f>COUNTIFS('Raw Data from UFBs'!$A$3:$A$3000,'Summary By Town'!$A72,'Raw Data from UFBs'!$E$3:$E$3000,'Summary By Town'!$W$2)</f>
        <v>0</v>
      </c>
      <c r="X72" s="4">
        <f>SUMIFS('Raw Data from UFBs'!H$3:H$3000,'Raw Data from UFBs'!$A$3:$A$3000,'Summary By Town'!$A72,'Raw Data from UFBs'!$E$3:$E$3000,'Summary By Town'!$W$2)</f>
        <v>0</v>
      </c>
      <c r="Y72" s="4">
        <f>SUMIFS('Raw Data from UFBs'!I$3:I$3000,'Raw Data from UFBs'!$A$3:$A$3000,'Summary By Town'!$A72,'Raw Data from UFBs'!$E$3:$E$3000,'Summary By Town'!$W$2)</f>
        <v>0</v>
      </c>
      <c r="Z72" s="20">
        <f t="shared" si="21"/>
        <v>0</v>
      </c>
      <c r="AA72" s="4">
        <f>COUNTIFS('Raw Data from UFBs'!$A$3:$A$3000,'Summary By Town'!$A72,'Raw Data from UFBs'!$E$3:$E$3000,'Summary By Town'!$AA$2)</f>
        <v>0</v>
      </c>
      <c r="AB72" s="4">
        <f>SUMIFS('Raw Data from UFBs'!H$3:H$3000,'Raw Data from UFBs'!$A$3:$A$3000,'Summary By Town'!$A72,'Raw Data from UFBs'!$E$3:$E$3000,'Summary By Town'!$AA$2)</f>
        <v>0</v>
      </c>
      <c r="AC72" s="4">
        <f>SUMIFS('Raw Data from UFBs'!I$3:I$3000,'Raw Data from UFBs'!$A$3:$A$3000,'Summary By Town'!$A72,'Raw Data from UFBs'!$E$3:$E$3000,'Summary By Town'!$AA$2)</f>
        <v>0</v>
      </c>
      <c r="AD72" s="4">
        <f t="shared" si="22"/>
        <v>0</v>
      </c>
      <c r="AE72" s="19">
        <f>COUNTIFS('Raw Data from UFBs'!$A$3:$A$3000,'Summary By Town'!$A72,'Raw Data from UFBs'!$E$3:$E$3000,'Summary By Town'!$AE$2)</f>
        <v>0</v>
      </c>
      <c r="AF72" s="4">
        <f>SUMIFS('Raw Data from UFBs'!H$3:H$3000,'Raw Data from UFBs'!$A$3:$A$3000,'Summary By Town'!$A72,'Raw Data from UFBs'!$E$3:$E$3000,'Summary By Town'!$AE$2)</f>
        <v>0</v>
      </c>
      <c r="AG72" s="4">
        <f>SUMIFS('Raw Data from UFBs'!I$3:I$3000,'Raw Data from UFBs'!$A$3:$A$3000,'Summary By Town'!$A72,'Raw Data from UFBs'!$E$3:$E$3000,'Summary By Town'!$AE$2)</f>
        <v>0</v>
      </c>
      <c r="AH72" s="20">
        <f t="shared" si="23"/>
        <v>0</v>
      </c>
      <c r="AI72" s="19">
        <f t="shared" si="24"/>
        <v>3</v>
      </c>
      <c r="AJ72" s="4">
        <f t="shared" si="25"/>
        <v>73465.61</v>
      </c>
      <c r="AK72" s="4">
        <f t="shared" si="26"/>
        <v>11929900</v>
      </c>
      <c r="AL72" s="20">
        <f t="shared" si="27"/>
        <v>245538.45198891967</v>
      </c>
      <c r="AM72" s="59">
        <v>5359181700</v>
      </c>
      <c r="AN72" s="60">
        <v>2.0581769502587588</v>
      </c>
      <c r="AO72" s="61">
        <v>0.2214738466066527</v>
      </c>
      <c r="AP72" s="4">
        <f t="shared" si="28"/>
        <v>38109.634211824778</v>
      </c>
      <c r="AQ72" s="8">
        <f t="shared" si="29"/>
        <v>2.2260674610080863E-3</v>
      </c>
      <c r="AR72" s="59">
        <v>28734357.920000002</v>
      </c>
      <c r="AS72" s="6">
        <f t="shared" si="30"/>
        <v>1.3262740833787448E-3</v>
      </c>
      <c r="AU72" s="5" t="s">
        <v>36</v>
      </c>
      <c r="AV72" s="5" t="s">
        <v>1348</v>
      </c>
      <c r="AW72" s="5" t="s">
        <v>1536</v>
      </c>
      <c r="AX72" s="5" t="s">
        <v>877</v>
      </c>
      <c r="AY72" s="5" t="s">
        <v>1745</v>
      </c>
      <c r="AZ72" s="5" t="s">
        <v>1745</v>
      </c>
      <c r="BA72" s="5" t="s">
        <v>1745</v>
      </c>
      <c r="BB72" s="5" t="s">
        <v>1745</v>
      </c>
      <c r="BC72" s="5" t="s">
        <v>1745</v>
      </c>
      <c r="BD72" s="5" t="s">
        <v>1745</v>
      </c>
      <c r="BE72" s="5" t="s">
        <v>1745</v>
      </c>
      <c r="BF72" s="5" t="s">
        <v>1745</v>
      </c>
      <c r="BG72" s="5" t="s">
        <v>1745</v>
      </c>
      <c r="BH72" s="5" t="s">
        <v>1745</v>
      </c>
      <c r="BI72" s="5" t="s">
        <v>1745</v>
      </c>
      <c r="BJ72" s="5" t="s">
        <v>1745</v>
      </c>
    </row>
    <row r="73" spans="1:62" ht="17.25" customHeight="1" x14ac:dyDescent="0.3">
      <c r="A73" t="s">
        <v>1276</v>
      </c>
      <c r="B73" t="s">
        <v>1815</v>
      </c>
      <c r="C73" t="s">
        <v>38</v>
      </c>
      <c r="D73" t="str">
        <f t="shared" si="16"/>
        <v>Ridgefield borough, Bergen County</v>
      </c>
      <c r="E73" t="s">
        <v>1769</v>
      </c>
      <c r="F73" t="s">
        <v>70</v>
      </c>
      <c r="G73" s="19">
        <f>COUNTIFS('Raw Data from UFBs'!$A$3:$A$3000,'Summary By Town'!$A73,'Raw Data from UFBs'!$E$3:$E$3000,'Summary By Town'!$G$2)</f>
        <v>0</v>
      </c>
      <c r="H73" s="4">
        <f>SUMIFS('Raw Data from UFBs'!H$3:H$3000,'Raw Data from UFBs'!$A$3:$A$3000,'Summary By Town'!$A73,'Raw Data from UFBs'!$E$3:$E$3000,'Summary By Town'!$G$2)</f>
        <v>0</v>
      </c>
      <c r="I73" s="4">
        <f>SUMIFS('Raw Data from UFBs'!I$3:I$3000,'Raw Data from UFBs'!$A$3:$A$3000,'Summary By Town'!$A73,'Raw Data from UFBs'!$E$3:$E$3000,'Summary By Town'!$G$2)</f>
        <v>0</v>
      </c>
      <c r="J73" s="20">
        <f t="shared" si="17"/>
        <v>0</v>
      </c>
      <c r="K73" s="19">
        <f>COUNTIFS('Raw Data from UFBs'!$A$3:$A$3000,'Summary By Town'!$A73,'Raw Data from UFBs'!$E$3:$E$3000,'Summary By Town'!$K$2)</f>
        <v>1</v>
      </c>
      <c r="L73" s="4">
        <f>SUMIFS('Raw Data from UFBs'!H$3:H$3000,'Raw Data from UFBs'!$A$3:$A$3000,'Summary By Town'!$A73,'Raw Data from UFBs'!$E$3:$E$3000,'Summary By Town'!$K$2)</f>
        <v>513679.64</v>
      </c>
      <c r="M73" s="4">
        <f>SUMIFS('Raw Data from UFBs'!I$3:I$3000,'Raw Data from UFBs'!$A$3:$A$3000,'Summary By Town'!$A73,'Raw Data from UFBs'!$E$3:$E$3000,'Summary By Town'!$K$2)</f>
        <v>45137500</v>
      </c>
      <c r="N73" s="20">
        <f t="shared" si="18"/>
        <v>764605.90575587004</v>
      </c>
      <c r="O73" s="4">
        <f>COUNTIFS('Raw Data from UFBs'!$A$3:$A$3000,'Summary By Town'!$A73,'Raw Data from UFBs'!$E$3:$E$3000,'Summary By Town'!$O$2)</f>
        <v>0</v>
      </c>
      <c r="P73" s="4">
        <f>SUMIFS('Raw Data from UFBs'!H$3:H$3000,'Raw Data from UFBs'!$A$3:$A$3000,'Summary By Town'!$A73,'Raw Data from UFBs'!$E$3:$E$3000,'Summary By Town'!$O$2)</f>
        <v>0</v>
      </c>
      <c r="Q73" s="4">
        <f>SUMIFS('Raw Data from UFBs'!I$3:I$3000,'Raw Data from UFBs'!$A$3:$A$3000,'Summary By Town'!$A73,'Raw Data from UFBs'!$E$3:$E$3000,'Summary By Town'!$O$2)</f>
        <v>0</v>
      </c>
      <c r="R73" s="4">
        <f t="shared" si="19"/>
        <v>0</v>
      </c>
      <c r="S73" s="104">
        <f>COUNTIFS('Raw Data from UFBs'!$A$3:$A$3000,'Summary By Town'!$A73,'Raw Data from UFBs'!$E$3:$E$3000,'Summary By Town'!$S$2)</f>
        <v>0</v>
      </c>
      <c r="T73" s="4">
        <f>SUMIFS('Raw Data from UFBs'!H$3:H$3000,'Raw Data from UFBs'!$A$3:$A$3000,'Summary By Town'!$A73,'Raw Data from UFBs'!$E$3:$E$3000,'Summary By Town'!$S$2)</f>
        <v>0</v>
      </c>
      <c r="U73" s="4">
        <f>SUMIFS('Raw Data from UFBs'!I$3:I$3000,'Raw Data from UFBs'!$A$3:$A$3000,'Summary By Town'!$A73,'Raw Data from UFBs'!$E$3:$E$3000,'Summary By Town'!$S$2)</f>
        <v>0</v>
      </c>
      <c r="V73" s="20">
        <f t="shared" si="20"/>
        <v>0</v>
      </c>
      <c r="W73" s="104">
        <f>COUNTIFS('Raw Data from UFBs'!$A$3:$A$3000,'Summary By Town'!$A73,'Raw Data from UFBs'!$E$3:$E$3000,'Summary By Town'!$W$2)</f>
        <v>0</v>
      </c>
      <c r="X73" s="4">
        <f>SUMIFS('Raw Data from UFBs'!H$3:H$3000,'Raw Data from UFBs'!$A$3:$A$3000,'Summary By Town'!$A73,'Raw Data from UFBs'!$E$3:$E$3000,'Summary By Town'!$W$2)</f>
        <v>0</v>
      </c>
      <c r="Y73" s="4">
        <f>SUMIFS('Raw Data from UFBs'!I$3:I$3000,'Raw Data from UFBs'!$A$3:$A$3000,'Summary By Town'!$A73,'Raw Data from UFBs'!$E$3:$E$3000,'Summary By Town'!$W$2)</f>
        <v>0</v>
      </c>
      <c r="Z73" s="20">
        <f t="shared" si="21"/>
        <v>0</v>
      </c>
      <c r="AA73" s="4">
        <f>COUNTIFS('Raw Data from UFBs'!$A$3:$A$3000,'Summary By Town'!$A73,'Raw Data from UFBs'!$E$3:$E$3000,'Summary By Town'!$AA$2)</f>
        <v>0</v>
      </c>
      <c r="AB73" s="4">
        <f>SUMIFS('Raw Data from UFBs'!H$3:H$3000,'Raw Data from UFBs'!$A$3:$A$3000,'Summary By Town'!$A73,'Raw Data from UFBs'!$E$3:$E$3000,'Summary By Town'!$AA$2)</f>
        <v>0</v>
      </c>
      <c r="AC73" s="4">
        <f>SUMIFS('Raw Data from UFBs'!I$3:I$3000,'Raw Data from UFBs'!$A$3:$A$3000,'Summary By Town'!$A73,'Raw Data from UFBs'!$E$3:$E$3000,'Summary By Town'!$AA$2)</f>
        <v>0</v>
      </c>
      <c r="AD73" s="4">
        <f t="shared" si="22"/>
        <v>0</v>
      </c>
      <c r="AE73" s="19">
        <f>COUNTIFS('Raw Data from UFBs'!$A$3:$A$3000,'Summary By Town'!$A73,'Raw Data from UFBs'!$E$3:$E$3000,'Summary By Town'!$AE$2)</f>
        <v>0</v>
      </c>
      <c r="AF73" s="4">
        <f>SUMIFS('Raw Data from UFBs'!H$3:H$3000,'Raw Data from UFBs'!$A$3:$A$3000,'Summary By Town'!$A73,'Raw Data from UFBs'!$E$3:$E$3000,'Summary By Town'!$AE$2)</f>
        <v>0</v>
      </c>
      <c r="AG73" s="4">
        <f>SUMIFS('Raw Data from UFBs'!I$3:I$3000,'Raw Data from UFBs'!$A$3:$A$3000,'Summary By Town'!$A73,'Raw Data from UFBs'!$E$3:$E$3000,'Summary By Town'!$AE$2)</f>
        <v>0</v>
      </c>
      <c r="AH73" s="20">
        <f t="shared" si="23"/>
        <v>0</v>
      </c>
      <c r="AI73" s="19">
        <f t="shared" si="24"/>
        <v>1</v>
      </c>
      <c r="AJ73" s="4">
        <f t="shared" si="25"/>
        <v>513679.64</v>
      </c>
      <c r="AK73" s="4">
        <f t="shared" si="26"/>
        <v>45137500</v>
      </c>
      <c r="AL73" s="20">
        <f t="shared" si="27"/>
        <v>764605.90575587004</v>
      </c>
      <c r="AM73" s="59">
        <v>2991543595</v>
      </c>
      <c r="AN73" s="60">
        <v>1.6939482819293714</v>
      </c>
      <c r="AO73" s="61">
        <v>0.29596649038635947</v>
      </c>
      <c r="AP73" s="4">
        <f t="shared" si="28"/>
        <v>74265.766221519792</v>
      </c>
      <c r="AQ73" s="8">
        <f t="shared" si="29"/>
        <v>1.5088364440164544E-2</v>
      </c>
      <c r="AR73" s="59">
        <v>26371189.700000003</v>
      </c>
      <c r="AS73" s="6">
        <f t="shared" si="30"/>
        <v>2.8161704900829627E-3</v>
      </c>
      <c r="AU73" s="5" t="s">
        <v>1075</v>
      </c>
      <c r="AV73" s="5" t="s">
        <v>478</v>
      </c>
      <c r="AW73" s="5" t="s">
        <v>303</v>
      </c>
      <c r="AX73" s="5" t="s">
        <v>255</v>
      </c>
      <c r="AY73" s="5" t="s">
        <v>1148</v>
      </c>
      <c r="AZ73" s="5" t="s">
        <v>826</v>
      </c>
      <c r="BA73" s="5" t="s">
        <v>1279</v>
      </c>
      <c r="BB73" s="5" t="s">
        <v>504</v>
      </c>
      <c r="BC73" s="5" t="s">
        <v>1413</v>
      </c>
      <c r="BD73" s="5" t="s">
        <v>1745</v>
      </c>
      <c r="BE73" s="5" t="s">
        <v>1745</v>
      </c>
      <c r="BF73" s="5" t="s">
        <v>1745</v>
      </c>
      <c r="BG73" s="5" t="s">
        <v>1745</v>
      </c>
      <c r="BH73" s="5" t="s">
        <v>1745</v>
      </c>
      <c r="BI73" s="5" t="s">
        <v>1745</v>
      </c>
      <c r="BJ73" s="5" t="s">
        <v>1745</v>
      </c>
    </row>
    <row r="74" spans="1:62" ht="17.25" customHeight="1" x14ac:dyDescent="0.3">
      <c r="A74" t="s">
        <v>1279</v>
      </c>
      <c r="B74" t="s">
        <v>1816</v>
      </c>
      <c r="C74" t="s">
        <v>38</v>
      </c>
      <c r="D74" t="str">
        <f t="shared" si="16"/>
        <v>Ridgefield Park village, Bergen County</v>
      </c>
      <c r="E74" t="s">
        <v>1769</v>
      </c>
      <c r="F74" t="s">
        <v>70</v>
      </c>
      <c r="G74" s="19">
        <f>COUNTIFS('Raw Data from UFBs'!$A$3:$A$3000,'Summary By Town'!$A74,'Raw Data from UFBs'!$E$3:$E$3000,'Summary By Town'!$G$2)</f>
        <v>0</v>
      </c>
      <c r="H74" s="4">
        <f>SUMIFS('Raw Data from UFBs'!H$3:H$3000,'Raw Data from UFBs'!$A$3:$A$3000,'Summary By Town'!$A74,'Raw Data from UFBs'!$E$3:$E$3000,'Summary By Town'!$G$2)</f>
        <v>0</v>
      </c>
      <c r="I74" s="4">
        <f>SUMIFS('Raw Data from UFBs'!I$3:I$3000,'Raw Data from UFBs'!$A$3:$A$3000,'Summary By Town'!$A74,'Raw Data from UFBs'!$E$3:$E$3000,'Summary By Town'!$G$2)</f>
        <v>0</v>
      </c>
      <c r="J74" s="20">
        <f t="shared" si="17"/>
        <v>0</v>
      </c>
      <c r="K74" s="19">
        <f>COUNTIFS('Raw Data from UFBs'!$A$3:$A$3000,'Summary By Town'!$A74,'Raw Data from UFBs'!$E$3:$E$3000,'Summary By Town'!$K$2)</f>
        <v>0</v>
      </c>
      <c r="L74" s="4">
        <f>SUMIFS('Raw Data from UFBs'!H$3:H$3000,'Raw Data from UFBs'!$A$3:$A$3000,'Summary By Town'!$A74,'Raw Data from UFBs'!$E$3:$E$3000,'Summary By Town'!$K$2)</f>
        <v>0</v>
      </c>
      <c r="M74" s="4">
        <f>SUMIFS('Raw Data from UFBs'!I$3:I$3000,'Raw Data from UFBs'!$A$3:$A$3000,'Summary By Town'!$A74,'Raw Data from UFBs'!$E$3:$E$3000,'Summary By Town'!$K$2)</f>
        <v>0</v>
      </c>
      <c r="N74" s="20">
        <f t="shared" si="18"/>
        <v>0</v>
      </c>
      <c r="O74" s="4">
        <f>COUNTIFS('Raw Data from UFBs'!$A$3:$A$3000,'Summary By Town'!$A74,'Raw Data from UFBs'!$E$3:$E$3000,'Summary By Town'!$O$2)</f>
        <v>0</v>
      </c>
      <c r="P74" s="4">
        <f>SUMIFS('Raw Data from UFBs'!H$3:H$3000,'Raw Data from UFBs'!$A$3:$A$3000,'Summary By Town'!$A74,'Raw Data from UFBs'!$E$3:$E$3000,'Summary By Town'!$O$2)</f>
        <v>0</v>
      </c>
      <c r="Q74" s="4">
        <f>SUMIFS('Raw Data from UFBs'!I$3:I$3000,'Raw Data from UFBs'!$A$3:$A$3000,'Summary By Town'!$A74,'Raw Data from UFBs'!$E$3:$E$3000,'Summary By Town'!$O$2)</f>
        <v>0</v>
      </c>
      <c r="R74" s="4">
        <f t="shared" si="19"/>
        <v>0</v>
      </c>
      <c r="S74" s="104">
        <f>COUNTIFS('Raw Data from UFBs'!$A$3:$A$3000,'Summary By Town'!$A74,'Raw Data from UFBs'!$E$3:$E$3000,'Summary By Town'!$S$2)</f>
        <v>0</v>
      </c>
      <c r="T74" s="4">
        <f>SUMIFS('Raw Data from UFBs'!H$3:H$3000,'Raw Data from UFBs'!$A$3:$A$3000,'Summary By Town'!$A74,'Raw Data from UFBs'!$E$3:$E$3000,'Summary By Town'!$S$2)</f>
        <v>0</v>
      </c>
      <c r="U74" s="4">
        <f>SUMIFS('Raw Data from UFBs'!I$3:I$3000,'Raw Data from UFBs'!$A$3:$A$3000,'Summary By Town'!$A74,'Raw Data from UFBs'!$E$3:$E$3000,'Summary By Town'!$S$2)</f>
        <v>0</v>
      </c>
      <c r="V74" s="20">
        <f t="shared" si="20"/>
        <v>0</v>
      </c>
      <c r="W74" s="104">
        <f>COUNTIFS('Raw Data from UFBs'!$A$3:$A$3000,'Summary By Town'!$A74,'Raw Data from UFBs'!$E$3:$E$3000,'Summary By Town'!$W$2)</f>
        <v>0</v>
      </c>
      <c r="X74" s="4">
        <f>SUMIFS('Raw Data from UFBs'!H$3:H$3000,'Raw Data from UFBs'!$A$3:$A$3000,'Summary By Town'!$A74,'Raw Data from UFBs'!$E$3:$E$3000,'Summary By Town'!$W$2)</f>
        <v>0</v>
      </c>
      <c r="Y74" s="4">
        <f>SUMIFS('Raw Data from UFBs'!I$3:I$3000,'Raw Data from UFBs'!$A$3:$A$3000,'Summary By Town'!$A74,'Raw Data from UFBs'!$E$3:$E$3000,'Summary By Town'!$W$2)</f>
        <v>0</v>
      </c>
      <c r="Z74" s="20">
        <f t="shared" si="21"/>
        <v>0</v>
      </c>
      <c r="AA74" s="4">
        <f>COUNTIFS('Raw Data from UFBs'!$A$3:$A$3000,'Summary By Town'!$A74,'Raw Data from UFBs'!$E$3:$E$3000,'Summary By Town'!$AA$2)</f>
        <v>0</v>
      </c>
      <c r="AB74" s="4">
        <f>SUMIFS('Raw Data from UFBs'!H$3:H$3000,'Raw Data from UFBs'!$A$3:$A$3000,'Summary By Town'!$A74,'Raw Data from UFBs'!$E$3:$E$3000,'Summary By Town'!$AA$2)</f>
        <v>0</v>
      </c>
      <c r="AC74" s="4">
        <f>SUMIFS('Raw Data from UFBs'!I$3:I$3000,'Raw Data from UFBs'!$A$3:$A$3000,'Summary By Town'!$A74,'Raw Data from UFBs'!$E$3:$E$3000,'Summary By Town'!$AA$2)</f>
        <v>0</v>
      </c>
      <c r="AD74" s="4">
        <f t="shared" si="22"/>
        <v>0</v>
      </c>
      <c r="AE74" s="19">
        <f>COUNTIFS('Raw Data from UFBs'!$A$3:$A$3000,'Summary By Town'!$A74,'Raw Data from UFBs'!$E$3:$E$3000,'Summary By Town'!$AE$2)</f>
        <v>0</v>
      </c>
      <c r="AF74" s="4">
        <f>SUMIFS('Raw Data from UFBs'!H$3:H$3000,'Raw Data from UFBs'!$A$3:$A$3000,'Summary By Town'!$A74,'Raw Data from UFBs'!$E$3:$E$3000,'Summary By Town'!$AE$2)</f>
        <v>0</v>
      </c>
      <c r="AG74" s="4">
        <f>SUMIFS('Raw Data from UFBs'!I$3:I$3000,'Raw Data from UFBs'!$A$3:$A$3000,'Summary By Town'!$A74,'Raw Data from UFBs'!$E$3:$E$3000,'Summary By Town'!$AE$2)</f>
        <v>0</v>
      </c>
      <c r="AH74" s="20">
        <f t="shared" si="23"/>
        <v>0</v>
      </c>
      <c r="AI74" s="19">
        <f t="shared" si="24"/>
        <v>0</v>
      </c>
      <c r="AJ74" s="4">
        <f t="shared" si="25"/>
        <v>0</v>
      </c>
      <c r="AK74" s="4">
        <f t="shared" si="26"/>
        <v>0</v>
      </c>
      <c r="AL74" s="20">
        <f t="shared" si="27"/>
        <v>0</v>
      </c>
      <c r="AM74" s="59">
        <v>2027142600</v>
      </c>
      <c r="AN74" s="60">
        <v>3.0603683669102764</v>
      </c>
      <c r="AO74" s="61">
        <v>0.35879212302362701</v>
      </c>
      <c r="AP74" s="4">
        <f t="shared" si="28"/>
        <v>0</v>
      </c>
      <c r="AQ74" s="8">
        <f t="shared" si="29"/>
        <v>0</v>
      </c>
      <c r="AR74" s="59">
        <v>27017800.970000003</v>
      </c>
      <c r="AS74" s="6">
        <f t="shared" si="30"/>
        <v>0</v>
      </c>
      <c r="AU74" s="5" t="s">
        <v>1276</v>
      </c>
      <c r="AV74" s="5" t="s">
        <v>1148</v>
      </c>
      <c r="AW74" s="5" t="s">
        <v>826</v>
      </c>
      <c r="AX74" s="5" t="s">
        <v>802</v>
      </c>
      <c r="AY74" s="5" t="s">
        <v>178</v>
      </c>
      <c r="AZ74" s="5" t="s">
        <v>586</v>
      </c>
      <c r="BA74" s="5" t="s">
        <v>1489</v>
      </c>
      <c r="BB74" s="5" t="s">
        <v>1745</v>
      </c>
      <c r="BC74" s="5" t="s">
        <v>1745</v>
      </c>
      <c r="BD74" s="5" t="s">
        <v>1745</v>
      </c>
      <c r="BE74" s="5" t="s">
        <v>1745</v>
      </c>
      <c r="BF74" s="5" t="s">
        <v>1745</v>
      </c>
      <c r="BG74" s="5" t="s">
        <v>1745</v>
      </c>
      <c r="BH74" s="5" t="s">
        <v>1745</v>
      </c>
      <c r="BI74" s="5" t="s">
        <v>1745</v>
      </c>
      <c r="BJ74" s="5" t="s">
        <v>1745</v>
      </c>
    </row>
    <row r="75" spans="1:62" ht="17.25" customHeight="1" x14ac:dyDescent="0.3">
      <c r="A75" t="s">
        <v>1282</v>
      </c>
      <c r="B75" t="s">
        <v>1817</v>
      </c>
      <c r="C75" t="s">
        <v>38</v>
      </c>
      <c r="D75" t="str">
        <f t="shared" si="16"/>
        <v>Ridgewood village, Bergen County</v>
      </c>
      <c r="E75" t="s">
        <v>1769</v>
      </c>
      <c r="F75" t="s">
        <v>7</v>
      </c>
      <c r="G75" s="19">
        <f>COUNTIFS('Raw Data from UFBs'!$A$3:$A$3000,'Summary By Town'!$A75,'Raw Data from UFBs'!$E$3:$E$3000,'Summary By Town'!$G$2)</f>
        <v>0</v>
      </c>
      <c r="H75" s="4">
        <f>SUMIFS('Raw Data from UFBs'!H$3:H$3000,'Raw Data from UFBs'!$A$3:$A$3000,'Summary By Town'!$A75,'Raw Data from UFBs'!$E$3:$E$3000,'Summary By Town'!$G$2)</f>
        <v>0</v>
      </c>
      <c r="I75" s="4">
        <f>SUMIFS('Raw Data from UFBs'!I$3:I$3000,'Raw Data from UFBs'!$A$3:$A$3000,'Summary By Town'!$A75,'Raw Data from UFBs'!$E$3:$E$3000,'Summary By Town'!$G$2)</f>
        <v>0</v>
      </c>
      <c r="J75" s="20">
        <f t="shared" si="17"/>
        <v>0</v>
      </c>
      <c r="K75" s="19">
        <f>COUNTIFS('Raw Data from UFBs'!$A$3:$A$3000,'Summary By Town'!$A75,'Raw Data from UFBs'!$E$3:$E$3000,'Summary By Town'!$K$2)</f>
        <v>0</v>
      </c>
      <c r="L75" s="4">
        <f>SUMIFS('Raw Data from UFBs'!H$3:H$3000,'Raw Data from UFBs'!$A$3:$A$3000,'Summary By Town'!$A75,'Raw Data from UFBs'!$E$3:$E$3000,'Summary By Town'!$K$2)</f>
        <v>0</v>
      </c>
      <c r="M75" s="4">
        <f>SUMIFS('Raw Data from UFBs'!I$3:I$3000,'Raw Data from UFBs'!$A$3:$A$3000,'Summary By Town'!$A75,'Raw Data from UFBs'!$E$3:$E$3000,'Summary By Town'!$K$2)</f>
        <v>0</v>
      </c>
      <c r="N75" s="20">
        <f t="shared" si="18"/>
        <v>0</v>
      </c>
      <c r="O75" s="4">
        <f>COUNTIFS('Raw Data from UFBs'!$A$3:$A$3000,'Summary By Town'!$A75,'Raw Data from UFBs'!$E$3:$E$3000,'Summary By Town'!$O$2)</f>
        <v>0</v>
      </c>
      <c r="P75" s="4">
        <f>SUMIFS('Raw Data from UFBs'!H$3:H$3000,'Raw Data from UFBs'!$A$3:$A$3000,'Summary By Town'!$A75,'Raw Data from UFBs'!$E$3:$E$3000,'Summary By Town'!$O$2)</f>
        <v>0</v>
      </c>
      <c r="Q75" s="4">
        <f>SUMIFS('Raw Data from UFBs'!I$3:I$3000,'Raw Data from UFBs'!$A$3:$A$3000,'Summary By Town'!$A75,'Raw Data from UFBs'!$E$3:$E$3000,'Summary By Town'!$O$2)</f>
        <v>0</v>
      </c>
      <c r="R75" s="4">
        <f t="shared" si="19"/>
        <v>0</v>
      </c>
      <c r="S75" s="104">
        <f>COUNTIFS('Raw Data from UFBs'!$A$3:$A$3000,'Summary By Town'!$A75,'Raw Data from UFBs'!$E$3:$E$3000,'Summary By Town'!$S$2)</f>
        <v>0</v>
      </c>
      <c r="T75" s="4">
        <f>SUMIFS('Raw Data from UFBs'!H$3:H$3000,'Raw Data from UFBs'!$A$3:$A$3000,'Summary By Town'!$A75,'Raw Data from UFBs'!$E$3:$E$3000,'Summary By Town'!$S$2)</f>
        <v>0</v>
      </c>
      <c r="U75" s="4">
        <f>SUMIFS('Raw Data from UFBs'!I$3:I$3000,'Raw Data from UFBs'!$A$3:$A$3000,'Summary By Town'!$A75,'Raw Data from UFBs'!$E$3:$E$3000,'Summary By Town'!$S$2)</f>
        <v>0</v>
      </c>
      <c r="V75" s="20">
        <f t="shared" si="20"/>
        <v>0</v>
      </c>
      <c r="W75" s="104">
        <f>COUNTIFS('Raw Data from UFBs'!$A$3:$A$3000,'Summary By Town'!$A75,'Raw Data from UFBs'!$E$3:$E$3000,'Summary By Town'!$W$2)</f>
        <v>0</v>
      </c>
      <c r="X75" s="4">
        <f>SUMIFS('Raw Data from UFBs'!H$3:H$3000,'Raw Data from UFBs'!$A$3:$A$3000,'Summary By Town'!$A75,'Raw Data from UFBs'!$E$3:$E$3000,'Summary By Town'!$W$2)</f>
        <v>0</v>
      </c>
      <c r="Y75" s="4">
        <f>SUMIFS('Raw Data from UFBs'!I$3:I$3000,'Raw Data from UFBs'!$A$3:$A$3000,'Summary By Town'!$A75,'Raw Data from UFBs'!$E$3:$E$3000,'Summary By Town'!$W$2)</f>
        <v>0</v>
      </c>
      <c r="Z75" s="20">
        <f t="shared" si="21"/>
        <v>0</v>
      </c>
      <c r="AA75" s="4">
        <f>COUNTIFS('Raw Data from UFBs'!$A$3:$A$3000,'Summary By Town'!$A75,'Raw Data from UFBs'!$E$3:$E$3000,'Summary By Town'!$AA$2)</f>
        <v>0</v>
      </c>
      <c r="AB75" s="4">
        <f>SUMIFS('Raw Data from UFBs'!H$3:H$3000,'Raw Data from UFBs'!$A$3:$A$3000,'Summary By Town'!$A75,'Raw Data from UFBs'!$E$3:$E$3000,'Summary By Town'!$AA$2)</f>
        <v>0</v>
      </c>
      <c r="AC75" s="4">
        <f>SUMIFS('Raw Data from UFBs'!I$3:I$3000,'Raw Data from UFBs'!$A$3:$A$3000,'Summary By Town'!$A75,'Raw Data from UFBs'!$E$3:$E$3000,'Summary By Town'!$AA$2)</f>
        <v>0</v>
      </c>
      <c r="AD75" s="4">
        <f t="shared" si="22"/>
        <v>0</v>
      </c>
      <c r="AE75" s="19">
        <f>COUNTIFS('Raw Data from UFBs'!$A$3:$A$3000,'Summary By Town'!$A75,'Raw Data from UFBs'!$E$3:$E$3000,'Summary By Town'!$AE$2)</f>
        <v>0</v>
      </c>
      <c r="AF75" s="4">
        <f>SUMIFS('Raw Data from UFBs'!H$3:H$3000,'Raw Data from UFBs'!$A$3:$A$3000,'Summary By Town'!$A75,'Raw Data from UFBs'!$E$3:$E$3000,'Summary By Town'!$AE$2)</f>
        <v>0</v>
      </c>
      <c r="AG75" s="4">
        <f>SUMIFS('Raw Data from UFBs'!I$3:I$3000,'Raw Data from UFBs'!$A$3:$A$3000,'Summary By Town'!$A75,'Raw Data from UFBs'!$E$3:$E$3000,'Summary By Town'!$AE$2)</f>
        <v>0</v>
      </c>
      <c r="AH75" s="20">
        <f t="shared" si="23"/>
        <v>0</v>
      </c>
      <c r="AI75" s="19">
        <f t="shared" si="24"/>
        <v>0</v>
      </c>
      <c r="AJ75" s="4">
        <f t="shared" si="25"/>
        <v>0</v>
      </c>
      <c r="AK75" s="4">
        <f t="shared" si="26"/>
        <v>0</v>
      </c>
      <c r="AL75" s="20">
        <f t="shared" si="27"/>
        <v>0</v>
      </c>
      <c r="AM75" s="59">
        <v>6644353600</v>
      </c>
      <c r="AN75" s="60">
        <v>2.8890148012029218</v>
      </c>
      <c r="AO75" s="61">
        <v>0.25675318462946606</v>
      </c>
      <c r="AP75" s="4">
        <f t="shared" si="28"/>
        <v>0</v>
      </c>
      <c r="AQ75" s="8">
        <f t="shared" si="29"/>
        <v>0</v>
      </c>
      <c r="AR75" s="59">
        <v>61686635.690000005</v>
      </c>
      <c r="AS75" s="6">
        <f t="shared" si="30"/>
        <v>0</v>
      </c>
      <c r="AU75" s="5" t="s">
        <v>469</v>
      </c>
      <c r="AV75" s="5" t="s">
        <v>561</v>
      </c>
      <c r="AW75" s="5" t="s">
        <v>1154</v>
      </c>
      <c r="AX75" s="5" t="s">
        <v>657</v>
      </c>
      <c r="AY75" s="5" t="s">
        <v>1584</v>
      </c>
      <c r="AZ75" s="5" t="s">
        <v>953</v>
      </c>
      <c r="BA75" s="5" t="s">
        <v>693</v>
      </c>
      <c r="BB75" s="5" t="s">
        <v>1560</v>
      </c>
      <c r="BC75" s="5" t="s">
        <v>1712</v>
      </c>
      <c r="BD75" s="5" t="s">
        <v>1745</v>
      </c>
      <c r="BE75" s="5" t="s">
        <v>1745</v>
      </c>
      <c r="BF75" s="5" t="s">
        <v>1745</v>
      </c>
      <c r="BG75" s="5" t="s">
        <v>1745</v>
      </c>
      <c r="BH75" s="5" t="s">
        <v>1745</v>
      </c>
      <c r="BI75" s="5" t="s">
        <v>1745</v>
      </c>
      <c r="BJ75" s="5" t="s">
        <v>1745</v>
      </c>
    </row>
    <row r="76" spans="1:62" ht="17.25" customHeight="1" x14ac:dyDescent="0.3">
      <c r="A76" t="s">
        <v>1288</v>
      </c>
      <c r="B76" t="s">
        <v>1818</v>
      </c>
      <c r="C76" t="s">
        <v>38</v>
      </c>
      <c r="D76" t="str">
        <f t="shared" si="16"/>
        <v>River Edge borough, Bergen County</v>
      </c>
      <c r="E76" t="s">
        <v>1769</v>
      </c>
      <c r="F76" t="s">
        <v>7</v>
      </c>
      <c r="G76" s="19">
        <f>COUNTIFS('Raw Data from UFBs'!$A$3:$A$3000,'Summary By Town'!$A76,'Raw Data from UFBs'!$E$3:$E$3000,'Summary By Town'!$G$2)</f>
        <v>0</v>
      </c>
      <c r="H76" s="4">
        <f>SUMIFS('Raw Data from UFBs'!H$3:H$3000,'Raw Data from UFBs'!$A$3:$A$3000,'Summary By Town'!$A76,'Raw Data from UFBs'!$E$3:$E$3000,'Summary By Town'!$G$2)</f>
        <v>0</v>
      </c>
      <c r="I76" s="4">
        <f>SUMIFS('Raw Data from UFBs'!I$3:I$3000,'Raw Data from UFBs'!$A$3:$A$3000,'Summary By Town'!$A76,'Raw Data from UFBs'!$E$3:$E$3000,'Summary By Town'!$G$2)</f>
        <v>0</v>
      </c>
      <c r="J76" s="20">
        <f t="shared" si="17"/>
        <v>0</v>
      </c>
      <c r="K76" s="19">
        <f>COUNTIFS('Raw Data from UFBs'!$A$3:$A$3000,'Summary By Town'!$A76,'Raw Data from UFBs'!$E$3:$E$3000,'Summary By Town'!$K$2)</f>
        <v>0</v>
      </c>
      <c r="L76" s="4">
        <f>SUMIFS('Raw Data from UFBs'!H$3:H$3000,'Raw Data from UFBs'!$A$3:$A$3000,'Summary By Town'!$A76,'Raw Data from UFBs'!$E$3:$E$3000,'Summary By Town'!$K$2)</f>
        <v>0</v>
      </c>
      <c r="M76" s="4">
        <f>SUMIFS('Raw Data from UFBs'!I$3:I$3000,'Raw Data from UFBs'!$A$3:$A$3000,'Summary By Town'!$A76,'Raw Data from UFBs'!$E$3:$E$3000,'Summary By Town'!$K$2)</f>
        <v>0</v>
      </c>
      <c r="N76" s="20">
        <f t="shared" si="18"/>
        <v>0</v>
      </c>
      <c r="O76" s="4">
        <f>COUNTIFS('Raw Data from UFBs'!$A$3:$A$3000,'Summary By Town'!$A76,'Raw Data from UFBs'!$E$3:$E$3000,'Summary By Town'!$O$2)</f>
        <v>0</v>
      </c>
      <c r="P76" s="4">
        <f>SUMIFS('Raw Data from UFBs'!H$3:H$3000,'Raw Data from UFBs'!$A$3:$A$3000,'Summary By Town'!$A76,'Raw Data from UFBs'!$E$3:$E$3000,'Summary By Town'!$O$2)</f>
        <v>0</v>
      </c>
      <c r="Q76" s="4">
        <f>SUMIFS('Raw Data from UFBs'!I$3:I$3000,'Raw Data from UFBs'!$A$3:$A$3000,'Summary By Town'!$A76,'Raw Data from UFBs'!$E$3:$E$3000,'Summary By Town'!$O$2)</f>
        <v>0</v>
      </c>
      <c r="R76" s="4">
        <f t="shared" si="19"/>
        <v>0</v>
      </c>
      <c r="S76" s="104">
        <f>COUNTIFS('Raw Data from UFBs'!$A$3:$A$3000,'Summary By Town'!$A76,'Raw Data from UFBs'!$E$3:$E$3000,'Summary By Town'!$S$2)</f>
        <v>0</v>
      </c>
      <c r="T76" s="4">
        <f>SUMIFS('Raw Data from UFBs'!H$3:H$3000,'Raw Data from UFBs'!$A$3:$A$3000,'Summary By Town'!$A76,'Raw Data from UFBs'!$E$3:$E$3000,'Summary By Town'!$S$2)</f>
        <v>0</v>
      </c>
      <c r="U76" s="4">
        <f>SUMIFS('Raw Data from UFBs'!I$3:I$3000,'Raw Data from UFBs'!$A$3:$A$3000,'Summary By Town'!$A76,'Raw Data from UFBs'!$E$3:$E$3000,'Summary By Town'!$S$2)</f>
        <v>0</v>
      </c>
      <c r="V76" s="20">
        <f t="shared" si="20"/>
        <v>0</v>
      </c>
      <c r="W76" s="104">
        <f>COUNTIFS('Raw Data from UFBs'!$A$3:$A$3000,'Summary By Town'!$A76,'Raw Data from UFBs'!$E$3:$E$3000,'Summary By Town'!$W$2)</f>
        <v>0</v>
      </c>
      <c r="X76" s="4">
        <f>SUMIFS('Raw Data from UFBs'!H$3:H$3000,'Raw Data from UFBs'!$A$3:$A$3000,'Summary By Town'!$A76,'Raw Data from UFBs'!$E$3:$E$3000,'Summary By Town'!$W$2)</f>
        <v>0</v>
      </c>
      <c r="Y76" s="4">
        <f>SUMIFS('Raw Data from UFBs'!I$3:I$3000,'Raw Data from UFBs'!$A$3:$A$3000,'Summary By Town'!$A76,'Raw Data from UFBs'!$E$3:$E$3000,'Summary By Town'!$W$2)</f>
        <v>0</v>
      </c>
      <c r="Z76" s="20">
        <f t="shared" si="21"/>
        <v>0</v>
      </c>
      <c r="AA76" s="4">
        <f>COUNTIFS('Raw Data from UFBs'!$A$3:$A$3000,'Summary By Town'!$A76,'Raw Data from UFBs'!$E$3:$E$3000,'Summary By Town'!$AA$2)</f>
        <v>0</v>
      </c>
      <c r="AB76" s="4">
        <f>SUMIFS('Raw Data from UFBs'!H$3:H$3000,'Raw Data from UFBs'!$A$3:$A$3000,'Summary By Town'!$A76,'Raw Data from UFBs'!$E$3:$E$3000,'Summary By Town'!$AA$2)</f>
        <v>0</v>
      </c>
      <c r="AC76" s="4">
        <f>SUMIFS('Raw Data from UFBs'!I$3:I$3000,'Raw Data from UFBs'!$A$3:$A$3000,'Summary By Town'!$A76,'Raw Data from UFBs'!$E$3:$E$3000,'Summary By Town'!$AA$2)</f>
        <v>0</v>
      </c>
      <c r="AD76" s="4">
        <f t="shared" si="22"/>
        <v>0</v>
      </c>
      <c r="AE76" s="19">
        <f>COUNTIFS('Raw Data from UFBs'!$A$3:$A$3000,'Summary By Town'!$A76,'Raw Data from UFBs'!$E$3:$E$3000,'Summary By Town'!$AE$2)</f>
        <v>0</v>
      </c>
      <c r="AF76" s="4">
        <f>SUMIFS('Raw Data from UFBs'!H$3:H$3000,'Raw Data from UFBs'!$A$3:$A$3000,'Summary By Town'!$A76,'Raw Data from UFBs'!$E$3:$E$3000,'Summary By Town'!$AE$2)</f>
        <v>0</v>
      </c>
      <c r="AG76" s="4">
        <f>SUMIFS('Raw Data from UFBs'!I$3:I$3000,'Raw Data from UFBs'!$A$3:$A$3000,'Summary By Town'!$A76,'Raw Data from UFBs'!$E$3:$E$3000,'Summary By Town'!$AE$2)</f>
        <v>0</v>
      </c>
      <c r="AH76" s="20">
        <f t="shared" si="23"/>
        <v>0</v>
      </c>
      <c r="AI76" s="19">
        <f t="shared" si="24"/>
        <v>0</v>
      </c>
      <c r="AJ76" s="4">
        <f t="shared" si="25"/>
        <v>0</v>
      </c>
      <c r="AK76" s="4">
        <f t="shared" si="26"/>
        <v>0</v>
      </c>
      <c r="AL76" s="20">
        <f t="shared" si="27"/>
        <v>0</v>
      </c>
      <c r="AM76" s="59">
        <v>2836407500</v>
      </c>
      <c r="AN76" s="60">
        <v>2.4192404958594382</v>
      </c>
      <c r="AO76" s="61">
        <v>0.27547209644155485</v>
      </c>
      <c r="AP76" s="4">
        <f t="shared" si="28"/>
        <v>0</v>
      </c>
      <c r="AQ76" s="8">
        <f t="shared" si="29"/>
        <v>0</v>
      </c>
      <c r="AR76" s="59">
        <v>20803796.719999999</v>
      </c>
      <c r="AS76" s="6">
        <f t="shared" si="30"/>
        <v>0</v>
      </c>
      <c r="AU76" s="5" t="s">
        <v>586</v>
      </c>
      <c r="AV76" s="5" t="s">
        <v>1489</v>
      </c>
      <c r="AW76" s="5" t="s">
        <v>1057</v>
      </c>
      <c r="AX76" s="5" t="s">
        <v>1140</v>
      </c>
      <c r="AY76" s="5" t="s">
        <v>1154</v>
      </c>
      <c r="AZ76" s="5" t="s">
        <v>1745</v>
      </c>
      <c r="BA76" s="5" t="s">
        <v>1745</v>
      </c>
      <c r="BB76" s="5" t="s">
        <v>1745</v>
      </c>
      <c r="BC76" s="5" t="s">
        <v>1745</v>
      </c>
      <c r="BD76" s="5" t="s">
        <v>1745</v>
      </c>
      <c r="BE76" s="5" t="s">
        <v>1745</v>
      </c>
      <c r="BF76" s="5" t="s">
        <v>1745</v>
      </c>
      <c r="BG76" s="5" t="s">
        <v>1745</v>
      </c>
      <c r="BH76" s="5" t="s">
        <v>1745</v>
      </c>
      <c r="BI76" s="5" t="s">
        <v>1745</v>
      </c>
      <c r="BJ76" s="5" t="s">
        <v>1745</v>
      </c>
    </row>
    <row r="77" spans="1:62" ht="17.25" customHeight="1" x14ac:dyDescent="0.3">
      <c r="A77" t="s">
        <v>1315</v>
      </c>
      <c r="B77" t="s">
        <v>1819</v>
      </c>
      <c r="C77" t="s">
        <v>38</v>
      </c>
      <c r="D77" t="str">
        <f t="shared" si="16"/>
        <v>Rockleigh borough, Bergen County</v>
      </c>
      <c r="E77" t="s">
        <v>1769</v>
      </c>
      <c r="F77" t="s">
        <v>7</v>
      </c>
      <c r="G77" s="19">
        <f>COUNTIFS('Raw Data from UFBs'!$A$3:$A$3000,'Summary By Town'!$A77,'Raw Data from UFBs'!$E$3:$E$3000,'Summary By Town'!$G$2)</f>
        <v>0</v>
      </c>
      <c r="H77" s="4">
        <f>SUMIFS('Raw Data from UFBs'!H$3:H$3000,'Raw Data from UFBs'!$A$3:$A$3000,'Summary By Town'!$A77,'Raw Data from UFBs'!$E$3:$E$3000,'Summary By Town'!$G$2)</f>
        <v>0</v>
      </c>
      <c r="I77" s="4">
        <f>SUMIFS('Raw Data from UFBs'!I$3:I$3000,'Raw Data from UFBs'!$A$3:$A$3000,'Summary By Town'!$A77,'Raw Data from UFBs'!$E$3:$E$3000,'Summary By Town'!$G$2)</f>
        <v>0</v>
      </c>
      <c r="J77" s="20">
        <f t="shared" si="17"/>
        <v>0</v>
      </c>
      <c r="K77" s="19">
        <f>COUNTIFS('Raw Data from UFBs'!$A$3:$A$3000,'Summary By Town'!$A77,'Raw Data from UFBs'!$E$3:$E$3000,'Summary By Town'!$K$2)</f>
        <v>0</v>
      </c>
      <c r="L77" s="4">
        <f>SUMIFS('Raw Data from UFBs'!H$3:H$3000,'Raw Data from UFBs'!$A$3:$A$3000,'Summary By Town'!$A77,'Raw Data from UFBs'!$E$3:$E$3000,'Summary By Town'!$K$2)</f>
        <v>0</v>
      </c>
      <c r="M77" s="4">
        <f>SUMIFS('Raw Data from UFBs'!I$3:I$3000,'Raw Data from UFBs'!$A$3:$A$3000,'Summary By Town'!$A77,'Raw Data from UFBs'!$E$3:$E$3000,'Summary By Town'!$K$2)</f>
        <v>0</v>
      </c>
      <c r="N77" s="20">
        <f t="shared" si="18"/>
        <v>0</v>
      </c>
      <c r="O77" s="4">
        <f>COUNTIFS('Raw Data from UFBs'!$A$3:$A$3000,'Summary By Town'!$A77,'Raw Data from UFBs'!$E$3:$E$3000,'Summary By Town'!$O$2)</f>
        <v>0</v>
      </c>
      <c r="P77" s="4">
        <f>SUMIFS('Raw Data from UFBs'!H$3:H$3000,'Raw Data from UFBs'!$A$3:$A$3000,'Summary By Town'!$A77,'Raw Data from UFBs'!$E$3:$E$3000,'Summary By Town'!$O$2)</f>
        <v>0</v>
      </c>
      <c r="Q77" s="4">
        <f>SUMIFS('Raw Data from UFBs'!I$3:I$3000,'Raw Data from UFBs'!$A$3:$A$3000,'Summary By Town'!$A77,'Raw Data from UFBs'!$E$3:$E$3000,'Summary By Town'!$O$2)</f>
        <v>0</v>
      </c>
      <c r="R77" s="4">
        <f t="shared" si="19"/>
        <v>0</v>
      </c>
      <c r="S77" s="104">
        <f>COUNTIFS('Raw Data from UFBs'!$A$3:$A$3000,'Summary By Town'!$A77,'Raw Data from UFBs'!$E$3:$E$3000,'Summary By Town'!$S$2)</f>
        <v>0</v>
      </c>
      <c r="T77" s="4">
        <f>SUMIFS('Raw Data from UFBs'!H$3:H$3000,'Raw Data from UFBs'!$A$3:$A$3000,'Summary By Town'!$A77,'Raw Data from UFBs'!$E$3:$E$3000,'Summary By Town'!$S$2)</f>
        <v>0</v>
      </c>
      <c r="U77" s="4">
        <f>SUMIFS('Raw Data from UFBs'!I$3:I$3000,'Raw Data from UFBs'!$A$3:$A$3000,'Summary By Town'!$A77,'Raw Data from UFBs'!$E$3:$E$3000,'Summary By Town'!$S$2)</f>
        <v>0</v>
      </c>
      <c r="V77" s="20">
        <f t="shared" si="20"/>
        <v>0</v>
      </c>
      <c r="W77" s="104">
        <f>COUNTIFS('Raw Data from UFBs'!$A$3:$A$3000,'Summary By Town'!$A77,'Raw Data from UFBs'!$E$3:$E$3000,'Summary By Town'!$W$2)</f>
        <v>0</v>
      </c>
      <c r="X77" s="4">
        <f>SUMIFS('Raw Data from UFBs'!H$3:H$3000,'Raw Data from UFBs'!$A$3:$A$3000,'Summary By Town'!$A77,'Raw Data from UFBs'!$E$3:$E$3000,'Summary By Town'!$W$2)</f>
        <v>0</v>
      </c>
      <c r="Y77" s="4">
        <f>SUMIFS('Raw Data from UFBs'!I$3:I$3000,'Raw Data from UFBs'!$A$3:$A$3000,'Summary By Town'!$A77,'Raw Data from UFBs'!$E$3:$E$3000,'Summary By Town'!$W$2)</f>
        <v>0</v>
      </c>
      <c r="Z77" s="20">
        <f t="shared" si="21"/>
        <v>0</v>
      </c>
      <c r="AA77" s="4">
        <f>COUNTIFS('Raw Data from UFBs'!$A$3:$A$3000,'Summary By Town'!$A77,'Raw Data from UFBs'!$E$3:$E$3000,'Summary By Town'!$AA$2)</f>
        <v>0</v>
      </c>
      <c r="AB77" s="4">
        <f>SUMIFS('Raw Data from UFBs'!H$3:H$3000,'Raw Data from UFBs'!$A$3:$A$3000,'Summary By Town'!$A77,'Raw Data from UFBs'!$E$3:$E$3000,'Summary By Town'!$AA$2)</f>
        <v>0</v>
      </c>
      <c r="AC77" s="4">
        <f>SUMIFS('Raw Data from UFBs'!I$3:I$3000,'Raw Data from UFBs'!$A$3:$A$3000,'Summary By Town'!$A77,'Raw Data from UFBs'!$E$3:$E$3000,'Summary By Town'!$AA$2)</f>
        <v>0</v>
      </c>
      <c r="AD77" s="4">
        <f t="shared" si="22"/>
        <v>0</v>
      </c>
      <c r="AE77" s="19">
        <f>COUNTIFS('Raw Data from UFBs'!$A$3:$A$3000,'Summary By Town'!$A77,'Raw Data from UFBs'!$E$3:$E$3000,'Summary By Town'!$AE$2)</f>
        <v>1</v>
      </c>
      <c r="AF77" s="4">
        <f>SUMIFS('Raw Data from UFBs'!H$3:H$3000,'Raw Data from UFBs'!$A$3:$A$3000,'Summary By Town'!$A77,'Raw Data from UFBs'!$E$3:$E$3000,'Summary By Town'!$AE$2)</f>
        <v>35000</v>
      </c>
      <c r="AG77" s="4">
        <f>SUMIFS('Raw Data from UFBs'!I$3:I$3000,'Raw Data from UFBs'!$A$3:$A$3000,'Summary By Town'!$A77,'Raw Data from UFBs'!$E$3:$E$3000,'Summary By Town'!$AE$2)</f>
        <v>23061600</v>
      </c>
      <c r="AH77" s="20">
        <f t="shared" si="23"/>
        <v>193321.31992768185</v>
      </c>
      <c r="AI77" s="19">
        <f t="shared" si="24"/>
        <v>1</v>
      </c>
      <c r="AJ77" s="4">
        <f t="shared" si="25"/>
        <v>35000</v>
      </c>
      <c r="AK77" s="4">
        <f t="shared" si="26"/>
        <v>23061600</v>
      </c>
      <c r="AL77" s="20">
        <f t="shared" si="27"/>
        <v>193321.31992768185</v>
      </c>
      <c r="AM77" s="59">
        <v>323027672</v>
      </c>
      <c r="AN77" s="60">
        <v>0.83828233915982342</v>
      </c>
      <c r="AO77" s="61">
        <v>0.39422396943741839</v>
      </c>
      <c r="AP77" s="4">
        <f t="shared" si="28"/>
        <v>62414.05918846219</v>
      </c>
      <c r="AQ77" s="8">
        <f t="shared" si="29"/>
        <v>7.1392026129575667E-2</v>
      </c>
      <c r="AR77" s="59">
        <v>1442745</v>
      </c>
      <c r="AS77" s="6">
        <f t="shared" si="30"/>
        <v>4.3260631080656795E-2</v>
      </c>
      <c r="AU77" s="5" t="s">
        <v>56</v>
      </c>
      <c r="AV77" s="5" t="s">
        <v>1102</v>
      </c>
      <c r="AW77" s="5" t="s">
        <v>1099</v>
      </c>
      <c r="AX77" s="5" t="s">
        <v>1745</v>
      </c>
      <c r="AY77" s="5" t="s">
        <v>1745</v>
      </c>
      <c r="AZ77" s="5" t="s">
        <v>1745</v>
      </c>
      <c r="BA77" s="5" t="s">
        <v>1745</v>
      </c>
      <c r="BB77" s="5" t="s">
        <v>1745</v>
      </c>
      <c r="BC77" s="5" t="s">
        <v>1745</v>
      </c>
      <c r="BD77" s="5" t="s">
        <v>1745</v>
      </c>
      <c r="BE77" s="5" t="s">
        <v>1745</v>
      </c>
      <c r="BF77" s="5" t="s">
        <v>1745</v>
      </c>
      <c r="BG77" s="5" t="s">
        <v>1745</v>
      </c>
      <c r="BH77" s="5" t="s">
        <v>1745</v>
      </c>
      <c r="BI77" s="5" t="s">
        <v>1745</v>
      </c>
      <c r="BJ77" s="5" t="s">
        <v>1745</v>
      </c>
    </row>
    <row r="78" spans="1:62" ht="17.25" customHeight="1" x14ac:dyDescent="0.3">
      <c r="A78" t="s">
        <v>1342</v>
      </c>
      <c r="B78" t="s">
        <v>1820</v>
      </c>
      <c r="C78" t="s">
        <v>38</v>
      </c>
      <c r="D78" t="str">
        <f t="shared" si="16"/>
        <v>Rutherford borough, Bergen County</v>
      </c>
      <c r="E78" t="s">
        <v>1769</v>
      </c>
      <c r="F78" t="s">
        <v>7</v>
      </c>
      <c r="G78" s="19">
        <f>COUNTIFS('Raw Data from UFBs'!$A$3:$A$3000,'Summary By Town'!$A78,'Raw Data from UFBs'!$E$3:$E$3000,'Summary By Town'!$G$2)</f>
        <v>1</v>
      </c>
      <c r="H78" s="4">
        <f>SUMIFS('Raw Data from UFBs'!H$3:H$3000,'Raw Data from UFBs'!$A$3:$A$3000,'Summary By Town'!$A78,'Raw Data from UFBs'!$E$3:$E$3000,'Summary By Town'!$G$2)</f>
        <v>27672.3</v>
      </c>
      <c r="I78" s="4">
        <f>SUMIFS('Raw Data from UFBs'!I$3:I$3000,'Raw Data from UFBs'!$A$3:$A$3000,'Summary By Town'!$A78,'Raw Data from UFBs'!$E$3:$E$3000,'Summary By Town'!$G$2)</f>
        <v>5612700</v>
      </c>
      <c r="J78" s="20">
        <f t="shared" si="17"/>
        <v>179557.83554939175</v>
      </c>
      <c r="K78" s="19">
        <f>COUNTIFS('Raw Data from UFBs'!$A$3:$A$3000,'Summary By Town'!$A78,'Raw Data from UFBs'!$E$3:$E$3000,'Summary By Town'!$K$2)</f>
        <v>0</v>
      </c>
      <c r="L78" s="4">
        <f>SUMIFS('Raw Data from UFBs'!H$3:H$3000,'Raw Data from UFBs'!$A$3:$A$3000,'Summary By Town'!$A78,'Raw Data from UFBs'!$E$3:$E$3000,'Summary By Town'!$K$2)</f>
        <v>0</v>
      </c>
      <c r="M78" s="4">
        <f>SUMIFS('Raw Data from UFBs'!I$3:I$3000,'Raw Data from UFBs'!$A$3:$A$3000,'Summary By Town'!$A78,'Raw Data from UFBs'!$E$3:$E$3000,'Summary By Town'!$K$2)</f>
        <v>0</v>
      </c>
      <c r="N78" s="20">
        <f t="shared" si="18"/>
        <v>0</v>
      </c>
      <c r="O78" s="4">
        <f>COUNTIFS('Raw Data from UFBs'!$A$3:$A$3000,'Summary By Town'!$A78,'Raw Data from UFBs'!$E$3:$E$3000,'Summary By Town'!$O$2)</f>
        <v>0</v>
      </c>
      <c r="P78" s="4">
        <f>SUMIFS('Raw Data from UFBs'!H$3:H$3000,'Raw Data from UFBs'!$A$3:$A$3000,'Summary By Town'!$A78,'Raw Data from UFBs'!$E$3:$E$3000,'Summary By Town'!$O$2)</f>
        <v>0</v>
      </c>
      <c r="Q78" s="4">
        <f>SUMIFS('Raw Data from UFBs'!I$3:I$3000,'Raw Data from UFBs'!$A$3:$A$3000,'Summary By Town'!$A78,'Raw Data from UFBs'!$E$3:$E$3000,'Summary By Town'!$O$2)</f>
        <v>0</v>
      </c>
      <c r="R78" s="4">
        <f t="shared" si="19"/>
        <v>0</v>
      </c>
      <c r="S78" s="104">
        <f>COUNTIFS('Raw Data from UFBs'!$A$3:$A$3000,'Summary By Town'!$A78,'Raw Data from UFBs'!$E$3:$E$3000,'Summary By Town'!$S$2)</f>
        <v>3</v>
      </c>
      <c r="T78" s="4">
        <f>SUMIFS('Raw Data from UFBs'!H$3:H$3000,'Raw Data from UFBs'!$A$3:$A$3000,'Summary By Town'!$A78,'Raw Data from UFBs'!$E$3:$E$3000,'Summary By Town'!$S$2)</f>
        <v>937484.75</v>
      </c>
      <c r="U78" s="4">
        <f>SUMIFS('Raw Data from UFBs'!I$3:I$3000,'Raw Data from UFBs'!$A$3:$A$3000,'Summary By Town'!$A78,'Raw Data from UFBs'!$E$3:$E$3000,'Summary By Town'!$S$2)</f>
        <v>80006100</v>
      </c>
      <c r="V78" s="20">
        <f t="shared" si="20"/>
        <v>2559502.9391822456</v>
      </c>
      <c r="W78" s="104">
        <f>COUNTIFS('Raw Data from UFBs'!$A$3:$A$3000,'Summary By Town'!$A78,'Raw Data from UFBs'!$E$3:$E$3000,'Summary By Town'!$W$2)</f>
        <v>0</v>
      </c>
      <c r="X78" s="4">
        <f>SUMIFS('Raw Data from UFBs'!H$3:H$3000,'Raw Data from UFBs'!$A$3:$A$3000,'Summary By Town'!$A78,'Raw Data from UFBs'!$E$3:$E$3000,'Summary By Town'!$W$2)</f>
        <v>0</v>
      </c>
      <c r="Y78" s="4">
        <f>SUMIFS('Raw Data from UFBs'!I$3:I$3000,'Raw Data from UFBs'!$A$3:$A$3000,'Summary By Town'!$A78,'Raw Data from UFBs'!$E$3:$E$3000,'Summary By Town'!$W$2)</f>
        <v>0</v>
      </c>
      <c r="Z78" s="20">
        <f t="shared" si="21"/>
        <v>0</v>
      </c>
      <c r="AA78" s="4">
        <f>COUNTIFS('Raw Data from UFBs'!$A$3:$A$3000,'Summary By Town'!$A78,'Raw Data from UFBs'!$E$3:$E$3000,'Summary By Town'!$AA$2)</f>
        <v>0</v>
      </c>
      <c r="AB78" s="4">
        <f>SUMIFS('Raw Data from UFBs'!H$3:H$3000,'Raw Data from UFBs'!$A$3:$A$3000,'Summary By Town'!$A78,'Raw Data from UFBs'!$E$3:$E$3000,'Summary By Town'!$AA$2)</f>
        <v>0</v>
      </c>
      <c r="AC78" s="4">
        <f>SUMIFS('Raw Data from UFBs'!I$3:I$3000,'Raw Data from UFBs'!$A$3:$A$3000,'Summary By Town'!$A78,'Raw Data from UFBs'!$E$3:$E$3000,'Summary By Town'!$AA$2)</f>
        <v>0</v>
      </c>
      <c r="AD78" s="4">
        <f t="shared" si="22"/>
        <v>0</v>
      </c>
      <c r="AE78" s="19">
        <f>COUNTIFS('Raw Data from UFBs'!$A$3:$A$3000,'Summary By Town'!$A78,'Raw Data from UFBs'!$E$3:$E$3000,'Summary By Town'!$AE$2)</f>
        <v>0</v>
      </c>
      <c r="AF78" s="4">
        <f>SUMIFS('Raw Data from UFBs'!H$3:H$3000,'Raw Data from UFBs'!$A$3:$A$3000,'Summary By Town'!$A78,'Raw Data from UFBs'!$E$3:$E$3000,'Summary By Town'!$AE$2)</f>
        <v>0</v>
      </c>
      <c r="AG78" s="4">
        <f>SUMIFS('Raw Data from UFBs'!I$3:I$3000,'Raw Data from UFBs'!$A$3:$A$3000,'Summary By Town'!$A78,'Raw Data from UFBs'!$E$3:$E$3000,'Summary By Town'!$AE$2)</f>
        <v>0</v>
      </c>
      <c r="AH78" s="20">
        <f t="shared" si="23"/>
        <v>0</v>
      </c>
      <c r="AI78" s="19">
        <f t="shared" si="24"/>
        <v>4</v>
      </c>
      <c r="AJ78" s="4">
        <f t="shared" si="25"/>
        <v>965157.05</v>
      </c>
      <c r="AK78" s="4">
        <f t="shared" si="26"/>
        <v>85618800</v>
      </c>
      <c r="AL78" s="20">
        <f t="shared" si="27"/>
        <v>2739060.7747316374</v>
      </c>
      <c r="AM78" s="59">
        <v>2995452538</v>
      </c>
      <c r="AN78" s="60">
        <v>3.1991347399538856</v>
      </c>
      <c r="AO78" s="61">
        <v>0.30863623350047192</v>
      </c>
      <c r="AP78" s="4">
        <f t="shared" si="28"/>
        <v>547490.9641936305</v>
      </c>
      <c r="AQ78" s="8">
        <f t="shared" si="29"/>
        <v>2.8582926590840212E-2</v>
      </c>
      <c r="AR78" s="59">
        <v>39497696.060000002</v>
      </c>
      <c r="AS78" s="6">
        <f t="shared" si="30"/>
        <v>1.3861339237659587E-2</v>
      </c>
      <c r="AU78" s="5" t="s">
        <v>1377</v>
      </c>
      <c r="AV78" s="5" t="s">
        <v>868</v>
      </c>
      <c r="AW78" s="5" t="s">
        <v>399</v>
      </c>
      <c r="AX78" s="5" t="s">
        <v>1163</v>
      </c>
      <c r="AY78" s="5" t="s">
        <v>306</v>
      </c>
      <c r="AZ78" s="5" t="s">
        <v>1745</v>
      </c>
      <c r="BA78" s="5" t="s">
        <v>1745</v>
      </c>
      <c r="BB78" s="5" t="s">
        <v>1745</v>
      </c>
      <c r="BC78" s="5" t="s">
        <v>1745</v>
      </c>
      <c r="BD78" s="5" t="s">
        <v>1745</v>
      </c>
      <c r="BE78" s="5" t="s">
        <v>1745</v>
      </c>
      <c r="BF78" s="5" t="s">
        <v>1745</v>
      </c>
      <c r="BG78" s="5" t="s">
        <v>1745</v>
      </c>
      <c r="BH78" s="5" t="s">
        <v>1745</v>
      </c>
      <c r="BI78" s="5" t="s">
        <v>1745</v>
      </c>
      <c r="BJ78" s="5" t="s">
        <v>1745</v>
      </c>
    </row>
    <row r="79" spans="1:62" ht="17.25" customHeight="1" x14ac:dyDescent="0.3">
      <c r="A79" t="s">
        <v>1348</v>
      </c>
      <c r="B79" t="s">
        <v>1821</v>
      </c>
      <c r="C79" t="s">
        <v>38</v>
      </c>
      <c r="D79" t="str">
        <f t="shared" si="16"/>
        <v>Saddle River borough, Bergen County</v>
      </c>
      <c r="E79" t="s">
        <v>1769</v>
      </c>
      <c r="F79" t="s">
        <v>58</v>
      </c>
      <c r="G79" s="19">
        <f>COUNTIFS('Raw Data from UFBs'!$A$3:$A$3000,'Summary By Town'!$A79,'Raw Data from UFBs'!$E$3:$E$3000,'Summary By Town'!$G$2)</f>
        <v>0</v>
      </c>
      <c r="H79" s="4">
        <f>SUMIFS('Raw Data from UFBs'!H$3:H$3000,'Raw Data from UFBs'!$A$3:$A$3000,'Summary By Town'!$A79,'Raw Data from UFBs'!$E$3:$E$3000,'Summary By Town'!$G$2)</f>
        <v>0</v>
      </c>
      <c r="I79" s="4">
        <f>SUMIFS('Raw Data from UFBs'!I$3:I$3000,'Raw Data from UFBs'!$A$3:$A$3000,'Summary By Town'!$A79,'Raw Data from UFBs'!$E$3:$E$3000,'Summary By Town'!$G$2)</f>
        <v>0</v>
      </c>
      <c r="J79" s="20">
        <f t="shared" si="17"/>
        <v>0</v>
      </c>
      <c r="K79" s="19">
        <f>COUNTIFS('Raw Data from UFBs'!$A$3:$A$3000,'Summary By Town'!$A79,'Raw Data from UFBs'!$E$3:$E$3000,'Summary By Town'!$K$2)</f>
        <v>0</v>
      </c>
      <c r="L79" s="4">
        <f>SUMIFS('Raw Data from UFBs'!H$3:H$3000,'Raw Data from UFBs'!$A$3:$A$3000,'Summary By Town'!$A79,'Raw Data from UFBs'!$E$3:$E$3000,'Summary By Town'!$K$2)</f>
        <v>0</v>
      </c>
      <c r="M79" s="4">
        <f>SUMIFS('Raw Data from UFBs'!I$3:I$3000,'Raw Data from UFBs'!$A$3:$A$3000,'Summary By Town'!$A79,'Raw Data from UFBs'!$E$3:$E$3000,'Summary By Town'!$K$2)</f>
        <v>0</v>
      </c>
      <c r="N79" s="20">
        <f t="shared" si="18"/>
        <v>0</v>
      </c>
      <c r="O79" s="4">
        <f>COUNTIFS('Raw Data from UFBs'!$A$3:$A$3000,'Summary By Town'!$A79,'Raw Data from UFBs'!$E$3:$E$3000,'Summary By Town'!$O$2)</f>
        <v>0</v>
      </c>
      <c r="P79" s="4">
        <f>SUMIFS('Raw Data from UFBs'!H$3:H$3000,'Raw Data from UFBs'!$A$3:$A$3000,'Summary By Town'!$A79,'Raw Data from UFBs'!$E$3:$E$3000,'Summary By Town'!$O$2)</f>
        <v>0</v>
      </c>
      <c r="Q79" s="4">
        <f>SUMIFS('Raw Data from UFBs'!I$3:I$3000,'Raw Data from UFBs'!$A$3:$A$3000,'Summary By Town'!$A79,'Raw Data from UFBs'!$E$3:$E$3000,'Summary By Town'!$O$2)</f>
        <v>0</v>
      </c>
      <c r="R79" s="4">
        <f t="shared" si="19"/>
        <v>0</v>
      </c>
      <c r="S79" s="104">
        <f>COUNTIFS('Raw Data from UFBs'!$A$3:$A$3000,'Summary By Town'!$A79,'Raw Data from UFBs'!$E$3:$E$3000,'Summary By Town'!$S$2)</f>
        <v>0</v>
      </c>
      <c r="T79" s="4">
        <f>SUMIFS('Raw Data from UFBs'!H$3:H$3000,'Raw Data from UFBs'!$A$3:$A$3000,'Summary By Town'!$A79,'Raw Data from UFBs'!$E$3:$E$3000,'Summary By Town'!$S$2)</f>
        <v>0</v>
      </c>
      <c r="U79" s="4">
        <f>SUMIFS('Raw Data from UFBs'!I$3:I$3000,'Raw Data from UFBs'!$A$3:$A$3000,'Summary By Town'!$A79,'Raw Data from UFBs'!$E$3:$E$3000,'Summary By Town'!$S$2)</f>
        <v>0</v>
      </c>
      <c r="V79" s="20">
        <f t="shared" si="20"/>
        <v>0</v>
      </c>
      <c r="W79" s="104">
        <f>COUNTIFS('Raw Data from UFBs'!$A$3:$A$3000,'Summary By Town'!$A79,'Raw Data from UFBs'!$E$3:$E$3000,'Summary By Town'!$W$2)</f>
        <v>0</v>
      </c>
      <c r="X79" s="4">
        <f>SUMIFS('Raw Data from UFBs'!H$3:H$3000,'Raw Data from UFBs'!$A$3:$A$3000,'Summary By Town'!$A79,'Raw Data from UFBs'!$E$3:$E$3000,'Summary By Town'!$W$2)</f>
        <v>0</v>
      </c>
      <c r="Y79" s="4">
        <f>SUMIFS('Raw Data from UFBs'!I$3:I$3000,'Raw Data from UFBs'!$A$3:$A$3000,'Summary By Town'!$A79,'Raw Data from UFBs'!$E$3:$E$3000,'Summary By Town'!$W$2)</f>
        <v>0</v>
      </c>
      <c r="Z79" s="20">
        <f t="shared" si="21"/>
        <v>0</v>
      </c>
      <c r="AA79" s="4">
        <f>COUNTIFS('Raw Data from UFBs'!$A$3:$A$3000,'Summary By Town'!$A79,'Raw Data from UFBs'!$E$3:$E$3000,'Summary By Town'!$AA$2)</f>
        <v>0</v>
      </c>
      <c r="AB79" s="4">
        <f>SUMIFS('Raw Data from UFBs'!H$3:H$3000,'Raw Data from UFBs'!$A$3:$A$3000,'Summary By Town'!$A79,'Raw Data from UFBs'!$E$3:$E$3000,'Summary By Town'!$AA$2)</f>
        <v>0</v>
      </c>
      <c r="AC79" s="4">
        <f>SUMIFS('Raw Data from UFBs'!I$3:I$3000,'Raw Data from UFBs'!$A$3:$A$3000,'Summary By Town'!$A79,'Raw Data from UFBs'!$E$3:$E$3000,'Summary By Town'!$AA$2)</f>
        <v>0</v>
      </c>
      <c r="AD79" s="4">
        <f t="shared" si="22"/>
        <v>0</v>
      </c>
      <c r="AE79" s="19">
        <f>COUNTIFS('Raw Data from UFBs'!$A$3:$A$3000,'Summary By Town'!$A79,'Raw Data from UFBs'!$E$3:$E$3000,'Summary By Town'!$AE$2)</f>
        <v>0</v>
      </c>
      <c r="AF79" s="4">
        <f>SUMIFS('Raw Data from UFBs'!H$3:H$3000,'Raw Data from UFBs'!$A$3:$A$3000,'Summary By Town'!$A79,'Raw Data from UFBs'!$E$3:$E$3000,'Summary By Town'!$AE$2)</f>
        <v>0</v>
      </c>
      <c r="AG79" s="4">
        <f>SUMIFS('Raw Data from UFBs'!I$3:I$3000,'Raw Data from UFBs'!$A$3:$A$3000,'Summary By Town'!$A79,'Raw Data from UFBs'!$E$3:$E$3000,'Summary By Town'!$AE$2)</f>
        <v>0</v>
      </c>
      <c r="AH79" s="20">
        <f t="shared" si="23"/>
        <v>0</v>
      </c>
      <c r="AI79" s="19">
        <f t="shared" si="24"/>
        <v>0</v>
      </c>
      <c r="AJ79" s="4">
        <f t="shared" si="25"/>
        <v>0</v>
      </c>
      <c r="AK79" s="4">
        <f t="shared" si="26"/>
        <v>0</v>
      </c>
      <c r="AL79" s="20">
        <f t="shared" si="27"/>
        <v>0</v>
      </c>
      <c r="AM79" s="59">
        <v>2657218950</v>
      </c>
      <c r="AN79" s="60">
        <v>1.06680134765086</v>
      </c>
      <c r="AO79" s="61">
        <v>0.40656928304273993</v>
      </c>
      <c r="AP79" s="4">
        <f t="shared" si="28"/>
        <v>0</v>
      </c>
      <c r="AQ79" s="8">
        <f t="shared" si="29"/>
        <v>0</v>
      </c>
      <c r="AR79" s="59">
        <v>16778994.93</v>
      </c>
      <c r="AS79" s="6">
        <f t="shared" si="30"/>
        <v>0</v>
      </c>
      <c r="AU79" s="5" t="s">
        <v>1584</v>
      </c>
      <c r="AV79" s="5" t="s">
        <v>693</v>
      </c>
      <c r="AW79" s="5" t="s">
        <v>681</v>
      </c>
      <c r="AX79" s="5" t="s">
        <v>1560</v>
      </c>
      <c r="AY79" s="5" t="s">
        <v>36</v>
      </c>
      <c r="AZ79" s="5" t="s">
        <v>1688</v>
      </c>
      <c r="BA79" s="5" t="s">
        <v>1258</v>
      </c>
      <c r="BB79" s="5" t="s">
        <v>1536</v>
      </c>
      <c r="BC79" s="5" t="s">
        <v>1745</v>
      </c>
      <c r="BD79" s="5" t="s">
        <v>1745</v>
      </c>
      <c r="BE79" s="5" t="s">
        <v>1745</v>
      </c>
      <c r="BF79" s="5" t="s">
        <v>1745</v>
      </c>
      <c r="BG79" s="5" t="s">
        <v>1745</v>
      </c>
      <c r="BH79" s="5" t="s">
        <v>1745</v>
      </c>
      <c r="BI79" s="5" t="s">
        <v>1745</v>
      </c>
      <c r="BJ79" s="5" t="s">
        <v>1745</v>
      </c>
    </row>
    <row r="80" spans="1:62" ht="17.25" customHeight="1" x14ac:dyDescent="0.3">
      <c r="A80" t="s">
        <v>1492</v>
      </c>
      <c r="B80" t="s">
        <v>1822</v>
      </c>
      <c r="C80" t="s">
        <v>38</v>
      </c>
      <c r="D80" t="str">
        <f t="shared" si="16"/>
        <v>Tenafly borough, Bergen County</v>
      </c>
      <c r="E80" t="s">
        <v>1769</v>
      </c>
      <c r="F80" t="s">
        <v>7</v>
      </c>
      <c r="G80" s="19">
        <f>COUNTIFS('Raw Data from UFBs'!$A$3:$A$3000,'Summary By Town'!$A80,'Raw Data from UFBs'!$E$3:$E$3000,'Summary By Town'!$G$2)</f>
        <v>0</v>
      </c>
      <c r="H80" s="4">
        <f>SUMIFS('Raw Data from UFBs'!H$3:H$3000,'Raw Data from UFBs'!$A$3:$A$3000,'Summary By Town'!$A80,'Raw Data from UFBs'!$E$3:$E$3000,'Summary By Town'!$G$2)</f>
        <v>0</v>
      </c>
      <c r="I80" s="4">
        <f>SUMIFS('Raw Data from UFBs'!I$3:I$3000,'Raw Data from UFBs'!$A$3:$A$3000,'Summary By Town'!$A80,'Raw Data from UFBs'!$E$3:$E$3000,'Summary By Town'!$G$2)</f>
        <v>0</v>
      </c>
      <c r="J80" s="20">
        <f t="shared" si="17"/>
        <v>0</v>
      </c>
      <c r="K80" s="19">
        <f>COUNTIFS('Raw Data from UFBs'!$A$3:$A$3000,'Summary By Town'!$A80,'Raw Data from UFBs'!$E$3:$E$3000,'Summary By Town'!$K$2)</f>
        <v>0</v>
      </c>
      <c r="L80" s="4">
        <f>SUMIFS('Raw Data from UFBs'!H$3:H$3000,'Raw Data from UFBs'!$A$3:$A$3000,'Summary By Town'!$A80,'Raw Data from UFBs'!$E$3:$E$3000,'Summary By Town'!$K$2)</f>
        <v>0</v>
      </c>
      <c r="M80" s="4">
        <f>SUMIFS('Raw Data from UFBs'!I$3:I$3000,'Raw Data from UFBs'!$A$3:$A$3000,'Summary By Town'!$A80,'Raw Data from UFBs'!$E$3:$E$3000,'Summary By Town'!$K$2)</f>
        <v>0</v>
      </c>
      <c r="N80" s="20">
        <f t="shared" si="18"/>
        <v>0</v>
      </c>
      <c r="O80" s="4">
        <f>COUNTIFS('Raw Data from UFBs'!$A$3:$A$3000,'Summary By Town'!$A80,'Raw Data from UFBs'!$E$3:$E$3000,'Summary By Town'!$O$2)</f>
        <v>0</v>
      </c>
      <c r="P80" s="4">
        <f>SUMIFS('Raw Data from UFBs'!H$3:H$3000,'Raw Data from UFBs'!$A$3:$A$3000,'Summary By Town'!$A80,'Raw Data from UFBs'!$E$3:$E$3000,'Summary By Town'!$O$2)</f>
        <v>0</v>
      </c>
      <c r="Q80" s="4">
        <f>SUMIFS('Raw Data from UFBs'!I$3:I$3000,'Raw Data from UFBs'!$A$3:$A$3000,'Summary By Town'!$A80,'Raw Data from UFBs'!$E$3:$E$3000,'Summary By Town'!$O$2)</f>
        <v>0</v>
      </c>
      <c r="R80" s="4">
        <f t="shared" si="19"/>
        <v>0</v>
      </c>
      <c r="S80" s="104">
        <f>COUNTIFS('Raw Data from UFBs'!$A$3:$A$3000,'Summary By Town'!$A80,'Raw Data from UFBs'!$E$3:$E$3000,'Summary By Town'!$S$2)</f>
        <v>0</v>
      </c>
      <c r="T80" s="4">
        <f>SUMIFS('Raw Data from UFBs'!H$3:H$3000,'Raw Data from UFBs'!$A$3:$A$3000,'Summary By Town'!$A80,'Raw Data from UFBs'!$E$3:$E$3000,'Summary By Town'!$S$2)</f>
        <v>0</v>
      </c>
      <c r="U80" s="4">
        <f>SUMIFS('Raw Data from UFBs'!I$3:I$3000,'Raw Data from UFBs'!$A$3:$A$3000,'Summary By Town'!$A80,'Raw Data from UFBs'!$E$3:$E$3000,'Summary By Town'!$S$2)</f>
        <v>0</v>
      </c>
      <c r="V80" s="20">
        <f t="shared" si="20"/>
        <v>0</v>
      </c>
      <c r="W80" s="104">
        <f>COUNTIFS('Raw Data from UFBs'!$A$3:$A$3000,'Summary By Town'!$A80,'Raw Data from UFBs'!$E$3:$E$3000,'Summary By Town'!$W$2)</f>
        <v>0</v>
      </c>
      <c r="X80" s="4">
        <f>SUMIFS('Raw Data from UFBs'!H$3:H$3000,'Raw Data from UFBs'!$A$3:$A$3000,'Summary By Town'!$A80,'Raw Data from UFBs'!$E$3:$E$3000,'Summary By Town'!$W$2)</f>
        <v>0</v>
      </c>
      <c r="Y80" s="4">
        <f>SUMIFS('Raw Data from UFBs'!I$3:I$3000,'Raw Data from UFBs'!$A$3:$A$3000,'Summary By Town'!$A80,'Raw Data from UFBs'!$E$3:$E$3000,'Summary By Town'!$W$2)</f>
        <v>0</v>
      </c>
      <c r="Z80" s="20">
        <f t="shared" si="21"/>
        <v>0</v>
      </c>
      <c r="AA80" s="4">
        <f>COUNTIFS('Raw Data from UFBs'!$A$3:$A$3000,'Summary By Town'!$A80,'Raw Data from UFBs'!$E$3:$E$3000,'Summary By Town'!$AA$2)</f>
        <v>2</v>
      </c>
      <c r="AB80" s="4">
        <f>SUMIFS('Raw Data from UFBs'!H$3:H$3000,'Raw Data from UFBs'!$A$3:$A$3000,'Summary By Town'!$A80,'Raw Data from UFBs'!$E$3:$E$3000,'Summary By Town'!$AA$2)</f>
        <v>26800</v>
      </c>
      <c r="AC80" s="4">
        <f>SUMIFS('Raw Data from UFBs'!I$3:I$3000,'Raw Data from UFBs'!$A$3:$A$3000,'Summary By Town'!$A80,'Raw Data from UFBs'!$E$3:$E$3000,'Summary By Town'!$AA$2)</f>
        <v>4649200</v>
      </c>
      <c r="AD80" s="4">
        <f t="shared" si="22"/>
        <v>138194.67336752205</v>
      </c>
      <c r="AE80" s="19">
        <f>COUNTIFS('Raw Data from UFBs'!$A$3:$A$3000,'Summary By Town'!$A80,'Raw Data from UFBs'!$E$3:$E$3000,'Summary By Town'!$AE$2)</f>
        <v>0</v>
      </c>
      <c r="AF80" s="4">
        <f>SUMIFS('Raw Data from UFBs'!H$3:H$3000,'Raw Data from UFBs'!$A$3:$A$3000,'Summary By Town'!$A80,'Raw Data from UFBs'!$E$3:$E$3000,'Summary By Town'!$AE$2)</f>
        <v>0</v>
      </c>
      <c r="AG80" s="4">
        <f>SUMIFS('Raw Data from UFBs'!I$3:I$3000,'Raw Data from UFBs'!$A$3:$A$3000,'Summary By Town'!$A80,'Raw Data from UFBs'!$E$3:$E$3000,'Summary By Town'!$AE$2)</f>
        <v>0</v>
      </c>
      <c r="AH80" s="20">
        <f t="shared" si="23"/>
        <v>0</v>
      </c>
      <c r="AI80" s="19">
        <f t="shared" si="24"/>
        <v>2</v>
      </c>
      <c r="AJ80" s="4">
        <f t="shared" si="25"/>
        <v>26800</v>
      </c>
      <c r="AK80" s="4">
        <f t="shared" si="26"/>
        <v>4649200</v>
      </c>
      <c r="AL80" s="20">
        <f t="shared" si="27"/>
        <v>138194.67336752205</v>
      </c>
      <c r="AM80" s="59">
        <v>4610260200</v>
      </c>
      <c r="AN80" s="60">
        <v>2.9724398470171653</v>
      </c>
      <c r="AO80" s="61">
        <v>0.24096181219682314</v>
      </c>
      <c r="AP80" s="4">
        <f t="shared" si="28"/>
        <v>26841.862363711305</v>
      </c>
      <c r="AQ80" s="8">
        <f t="shared" si="29"/>
        <v>1.0084463345474515E-3</v>
      </c>
      <c r="AR80" s="59">
        <v>35734575</v>
      </c>
      <c r="AS80" s="6">
        <f t="shared" si="30"/>
        <v>7.5114542047054721E-4</v>
      </c>
      <c r="AU80" s="5" t="s">
        <v>448</v>
      </c>
      <c r="AV80" s="5" t="s">
        <v>445</v>
      </c>
      <c r="AW80" s="5" t="s">
        <v>137</v>
      </c>
      <c r="AX80" s="5" t="s">
        <v>336</v>
      </c>
      <c r="AY80" s="5" t="s">
        <v>56</v>
      </c>
      <c r="AZ80" s="5" t="s">
        <v>1745</v>
      </c>
      <c r="BA80" s="5" t="s">
        <v>1745</v>
      </c>
      <c r="BB80" s="5" t="s">
        <v>1745</v>
      </c>
      <c r="BC80" s="5" t="s">
        <v>1745</v>
      </c>
      <c r="BD80" s="5" t="s">
        <v>1745</v>
      </c>
      <c r="BE80" s="5" t="s">
        <v>1745</v>
      </c>
      <c r="BF80" s="5" t="s">
        <v>1745</v>
      </c>
      <c r="BG80" s="5" t="s">
        <v>1745</v>
      </c>
      <c r="BH80" s="5" t="s">
        <v>1745</v>
      </c>
      <c r="BI80" s="5" t="s">
        <v>1745</v>
      </c>
      <c r="BJ80" s="5" t="s">
        <v>1745</v>
      </c>
    </row>
    <row r="81" spans="1:62" ht="17.25" customHeight="1" x14ac:dyDescent="0.3">
      <c r="A81" t="s">
        <v>1495</v>
      </c>
      <c r="B81" t="s">
        <v>1823</v>
      </c>
      <c r="C81" t="s">
        <v>38</v>
      </c>
      <c r="D81" t="str">
        <f t="shared" si="16"/>
        <v>Teterboro borough, Bergen County</v>
      </c>
      <c r="E81" t="s">
        <v>1769</v>
      </c>
      <c r="F81" t="s">
        <v>58</v>
      </c>
      <c r="G81" s="19">
        <f>COUNTIFS('Raw Data from UFBs'!$A$3:$A$3000,'Summary By Town'!$A81,'Raw Data from UFBs'!$E$3:$E$3000,'Summary By Town'!$G$2)</f>
        <v>0</v>
      </c>
      <c r="H81" s="4">
        <f>SUMIFS('Raw Data from UFBs'!H$3:H$3000,'Raw Data from UFBs'!$A$3:$A$3000,'Summary By Town'!$A81,'Raw Data from UFBs'!$E$3:$E$3000,'Summary By Town'!$G$2)</f>
        <v>0</v>
      </c>
      <c r="I81" s="4">
        <f>SUMIFS('Raw Data from UFBs'!I$3:I$3000,'Raw Data from UFBs'!$A$3:$A$3000,'Summary By Town'!$A81,'Raw Data from UFBs'!$E$3:$E$3000,'Summary By Town'!$G$2)</f>
        <v>0</v>
      </c>
      <c r="J81" s="20">
        <f t="shared" si="17"/>
        <v>0</v>
      </c>
      <c r="K81" s="19">
        <f>COUNTIFS('Raw Data from UFBs'!$A$3:$A$3000,'Summary By Town'!$A81,'Raw Data from UFBs'!$E$3:$E$3000,'Summary By Town'!$K$2)</f>
        <v>0</v>
      </c>
      <c r="L81" s="4">
        <f>SUMIFS('Raw Data from UFBs'!H$3:H$3000,'Raw Data from UFBs'!$A$3:$A$3000,'Summary By Town'!$A81,'Raw Data from UFBs'!$E$3:$E$3000,'Summary By Town'!$K$2)</f>
        <v>0</v>
      </c>
      <c r="M81" s="4">
        <f>SUMIFS('Raw Data from UFBs'!I$3:I$3000,'Raw Data from UFBs'!$A$3:$A$3000,'Summary By Town'!$A81,'Raw Data from UFBs'!$E$3:$E$3000,'Summary By Town'!$K$2)</f>
        <v>0</v>
      </c>
      <c r="N81" s="20">
        <f t="shared" si="18"/>
        <v>0</v>
      </c>
      <c r="O81" s="4">
        <f>COUNTIFS('Raw Data from UFBs'!$A$3:$A$3000,'Summary By Town'!$A81,'Raw Data from UFBs'!$E$3:$E$3000,'Summary By Town'!$O$2)</f>
        <v>0</v>
      </c>
      <c r="P81" s="4">
        <f>SUMIFS('Raw Data from UFBs'!H$3:H$3000,'Raw Data from UFBs'!$A$3:$A$3000,'Summary By Town'!$A81,'Raw Data from UFBs'!$E$3:$E$3000,'Summary By Town'!$O$2)</f>
        <v>0</v>
      </c>
      <c r="Q81" s="4">
        <f>SUMIFS('Raw Data from UFBs'!I$3:I$3000,'Raw Data from UFBs'!$A$3:$A$3000,'Summary By Town'!$A81,'Raw Data from UFBs'!$E$3:$E$3000,'Summary By Town'!$O$2)</f>
        <v>0</v>
      </c>
      <c r="R81" s="4">
        <f t="shared" si="19"/>
        <v>0</v>
      </c>
      <c r="S81" s="104">
        <f>COUNTIFS('Raw Data from UFBs'!$A$3:$A$3000,'Summary By Town'!$A81,'Raw Data from UFBs'!$E$3:$E$3000,'Summary By Town'!$S$2)</f>
        <v>0</v>
      </c>
      <c r="T81" s="4">
        <f>SUMIFS('Raw Data from UFBs'!H$3:H$3000,'Raw Data from UFBs'!$A$3:$A$3000,'Summary By Town'!$A81,'Raw Data from UFBs'!$E$3:$E$3000,'Summary By Town'!$S$2)</f>
        <v>0</v>
      </c>
      <c r="U81" s="4">
        <f>SUMIFS('Raw Data from UFBs'!I$3:I$3000,'Raw Data from UFBs'!$A$3:$A$3000,'Summary By Town'!$A81,'Raw Data from UFBs'!$E$3:$E$3000,'Summary By Town'!$S$2)</f>
        <v>0</v>
      </c>
      <c r="V81" s="20">
        <f t="shared" si="20"/>
        <v>0</v>
      </c>
      <c r="W81" s="104">
        <f>COUNTIFS('Raw Data from UFBs'!$A$3:$A$3000,'Summary By Town'!$A81,'Raw Data from UFBs'!$E$3:$E$3000,'Summary By Town'!$W$2)</f>
        <v>0</v>
      </c>
      <c r="X81" s="4">
        <f>SUMIFS('Raw Data from UFBs'!H$3:H$3000,'Raw Data from UFBs'!$A$3:$A$3000,'Summary By Town'!$A81,'Raw Data from UFBs'!$E$3:$E$3000,'Summary By Town'!$W$2)</f>
        <v>0</v>
      </c>
      <c r="Y81" s="4">
        <f>SUMIFS('Raw Data from UFBs'!I$3:I$3000,'Raw Data from UFBs'!$A$3:$A$3000,'Summary By Town'!$A81,'Raw Data from UFBs'!$E$3:$E$3000,'Summary By Town'!$W$2)</f>
        <v>0</v>
      </c>
      <c r="Z81" s="20">
        <f t="shared" si="21"/>
        <v>0</v>
      </c>
      <c r="AA81" s="4">
        <f>COUNTIFS('Raw Data from UFBs'!$A$3:$A$3000,'Summary By Town'!$A81,'Raw Data from UFBs'!$E$3:$E$3000,'Summary By Town'!$AA$2)</f>
        <v>0</v>
      </c>
      <c r="AB81" s="4">
        <f>SUMIFS('Raw Data from UFBs'!H$3:H$3000,'Raw Data from UFBs'!$A$3:$A$3000,'Summary By Town'!$A81,'Raw Data from UFBs'!$E$3:$E$3000,'Summary By Town'!$AA$2)</f>
        <v>0</v>
      </c>
      <c r="AC81" s="4">
        <f>SUMIFS('Raw Data from UFBs'!I$3:I$3000,'Raw Data from UFBs'!$A$3:$A$3000,'Summary By Town'!$A81,'Raw Data from UFBs'!$E$3:$E$3000,'Summary By Town'!$AA$2)</f>
        <v>0</v>
      </c>
      <c r="AD81" s="4">
        <f t="shared" si="22"/>
        <v>0</v>
      </c>
      <c r="AE81" s="19">
        <f>COUNTIFS('Raw Data from UFBs'!$A$3:$A$3000,'Summary By Town'!$A81,'Raw Data from UFBs'!$E$3:$E$3000,'Summary By Town'!$AE$2)</f>
        <v>0</v>
      </c>
      <c r="AF81" s="4">
        <f>SUMIFS('Raw Data from UFBs'!H$3:H$3000,'Raw Data from UFBs'!$A$3:$A$3000,'Summary By Town'!$A81,'Raw Data from UFBs'!$E$3:$E$3000,'Summary By Town'!$AE$2)</f>
        <v>0</v>
      </c>
      <c r="AG81" s="4">
        <f>SUMIFS('Raw Data from UFBs'!I$3:I$3000,'Raw Data from UFBs'!$A$3:$A$3000,'Summary By Town'!$A81,'Raw Data from UFBs'!$E$3:$E$3000,'Summary By Town'!$AE$2)</f>
        <v>0</v>
      </c>
      <c r="AH81" s="20">
        <f t="shared" si="23"/>
        <v>0</v>
      </c>
      <c r="AI81" s="19">
        <f t="shared" si="24"/>
        <v>0</v>
      </c>
      <c r="AJ81" s="4">
        <f t="shared" si="25"/>
        <v>0</v>
      </c>
      <c r="AK81" s="4">
        <f t="shared" si="26"/>
        <v>0</v>
      </c>
      <c r="AL81" s="20">
        <f t="shared" si="27"/>
        <v>0</v>
      </c>
      <c r="AM81" s="59">
        <v>1133549300</v>
      </c>
      <c r="AN81" s="60">
        <v>1.0496263944095126</v>
      </c>
      <c r="AO81" s="61">
        <v>0.70544557225843252</v>
      </c>
      <c r="AP81" s="4">
        <f t="shared" si="28"/>
        <v>0</v>
      </c>
      <c r="AQ81" s="8">
        <f t="shared" si="29"/>
        <v>0</v>
      </c>
      <c r="AR81" s="59">
        <v>6594822.5099999998</v>
      </c>
      <c r="AS81" s="6">
        <f t="shared" si="30"/>
        <v>0</v>
      </c>
      <c r="AU81" s="5" t="s">
        <v>1000</v>
      </c>
      <c r="AV81" s="5" t="s">
        <v>826</v>
      </c>
      <c r="AW81" s="5" t="s">
        <v>1413</v>
      </c>
      <c r="AX81" s="5" t="s">
        <v>651</v>
      </c>
      <c r="AY81" s="5" t="s">
        <v>586</v>
      </c>
      <c r="AZ81" s="5" t="s">
        <v>1745</v>
      </c>
      <c r="BA81" s="5" t="s">
        <v>1745</v>
      </c>
      <c r="BB81" s="5" t="s">
        <v>1745</v>
      </c>
      <c r="BC81" s="5" t="s">
        <v>1745</v>
      </c>
      <c r="BD81" s="5" t="s">
        <v>1745</v>
      </c>
      <c r="BE81" s="5" t="s">
        <v>1745</v>
      </c>
      <c r="BF81" s="5" t="s">
        <v>1745</v>
      </c>
      <c r="BG81" s="5" t="s">
        <v>1745</v>
      </c>
      <c r="BH81" s="5" t="s">
        <v>1745</v>
      </c>
      <c r="BI81" s="5" t="s">
        <v>1745</v>
      </c>
      <c r="BJ81" s="5" t="s">
        <v>1745</v>
      </c>
    </row>
    <row r="82" spans="1:62" ht="17.25" customHeight="1" x14ac:dyDescent="0.3">
      <c r="A82" t="s">
        <v>1536</v>
      </c>
      <c r="B82" t="s">
        <v>1824</v>
      </c>
      <c r="C82" t="s">
        <v>38</v>
      </c>
      <c r="D82" t="str">
        <f t="shared" si="16"/>
        <v>Upper Saddle River borough, Bergen County</v>
      </c>
      <c r="E82" t="s">
        <v>1769</v>
      </c>
      <c r="F82" t="s">
        <v>7</v>
      </c>
      <c r="G82" s="19">
        <f>COUNTIFS('Raw Data from UFBs'!$A$3:$A$3000,'Summary By Town'!$A82,'Raw Data from UFBs'!$E$3:$E$3000,'Summary By Town'!$G$2)</f>
        <v>0</v>
      </c>
      <c r="H82" s="4">
        <f>SUMIFS('Raw Data from UFBs'!H$3:H$3000,'Raw Data from UFBs'!$A$3:$A$3000,'Summary By Town'!$A82,'Raw Data from UFBs'!$E$3:$E$3000,'Summary By Town'!$G$2)</f>
        <v>0</v>
      </c>
      <c r="I82" s="4">
        <f>SUMIFS('Raw Data from UFBs'!I$3:I$3000,'Raw Data from UFBs'!$A$3:$A$3000,'Summary By Town'!$A82,'Raw Data from UFBs'!$E$3:$E$3000,'Summary By Town'!$G$2)</f>
        <v>0</v>
      </c>
      <c r="J82" s="20">
        <f t="shared" si="17"/>
        <v>0</v>
      </c>
      <c r="K82" s="19">
        <f>COUNTIFS('Raw Data from UFBs'!$A$3:$A$3000,'Summary By Town'!$A82,'Raw Data from UFBs'!$E$3:$E$3000,'Summary By Town'!$K$2)</f>
        <v>0</v>
      </c>
      <c r="L82" s="4">
        <f>SUMIFS('Raw Data from UFBs'!H$3:H$3000,'Raw Data from UFBs'!$A$3:$A$3000,'Summary By Town'!$A82,'Raw Data from UFBs'!$E$3:$E$3000,'Summary By Town'!$K$2)</f>
        <v>0</v>
      </c>
      <c r="M82" s="4">
        <f>SUMIFS('Raw Data from UFBs'!I$3:I$3000,'Raw Data from UFBs'!$A$3:$A$3000,'Summary By Town'!$A82,'Raw Data from UFBs'!$E$3:$E$3000,'Summary By Town'!$K$2)</f>
        <v>0</v>
      </c>
      <c r="N82" s="20">
        <f t="shared" si="18"/>
        <v>0</v>
      </c>
      <c r="O82" s="4">
        <f>COUNTIFS('Raw Data from UFBs'!$A$3:$A$3000,'Summary By Town'!$A82,'Raw Data from UFBs'!$E$3:$E$3000,'Summary By Town'!$O$2)</f>
        <v>0</v>
      </c>
      <c r="P82" s="4">
        <f>SUMIFS('Raw Data from UFBs'!H$3:H$3000,'Raw Data from UFBs'!$A$3:$A$3000,'Summary By Town'!$A82,'Raw Data from UFBs'!$E$3:$E$3000,'Summary By Town'!$O$2)</f>
        <v>0</v>
      </c>
      <c r="Q82" s="4">
        <f>SUMIFS('Raw Data from UFBs'!I$3:I$3000,'Raw Data from UFBs'!$A$3:$A$3000,'Summary By Town'!$A82,'Raw Data from UFBs'!$E$3:$E$3000,'Summary By Town'!$O$2)</f>
        <v>0</v>
      </c>
      <c r="R82" s="4">
        <f t="shared" si="19"/>
        <v>0</v>
      </c>
      <c r="S82" s="104">
        <f>COUNTIFS('Raw Data from UFBs'!$A$3:$A$3000,'Summary By Town'!$A82,'Raw Data from UFBs'!$E$3:$E$3000,'Summary By Town'!$S$2)</f>
        <v>0</v>
      </c>
      <c r="T82" s="4">
        <f>SUMIFS('Raw Data from UFBs'!H$3:H$3000,'Raw Data from UFBs'!$A$3:$A$3000,'Summary By Town'!$A82,'Raw Data from UFBs'!$E$3:$E$3000,'Summary By Town'!$S$2)</f>
        <v>0</v>
      </c>
      <c r="U82" s="4">
        <f>SUMIFS('Raw Data from UFBs'!I$3:I$3000,'Raw Data from UFBs'!$A$3:$A$3000,'Summary By Town'!$A82,'Raw Data from UFBs'!$E$3:$E$3000,'Summary By Town'!$S$2)</f>
        <v>0</v>
      </c>
      <c r="V82" s="20">
        <f t="shared" si="20"/>
        <v>0</v>
      </c>
      <c r="W82" s="104">
        <f>COUNTIFS('Raw Data from UFBs'!$A$3:$A$3000,'Summary By Town'!$A82,'Raw Data from UFBs'!$E$3:$E$3000,'Summary By Town'!$W$2)</f>
        <v>0</v>
      </c>
      <c r="X82" s="4">
        <f>SUMIFS('Raw Data from UFBs'!H$3:H$3000,'Raw Data from UFBs'!$A$3:$A$3000,'Summary By Town'!$A82,'Raw Data from UFBs'!$E$3:$E$3000,'Summary By Town'!$W$2)</f>
        <v>0</v>
      </c>
      <c r="Y82" s="4">
        <f>SUMIFS('Raw Data from UFBs'!I$3:I$3000,'Raw Data from UFBs'!$A$3:$A$3000,'Summary By Town'!$A82,'Raw Data from UFBs'!$E$3:$E$3000,'Summary By Town'!$W$2)</f>
        <v>0</v>
      </c>
      <c r="Z82" s="20">
        <f t="shared" si="21"/>
        <v>0</v>
      </c>
      <c r="AA82" s="4">
        <f>COUNTIFS('Raw Data from UFBs'!$A$3:$A$3000,'Summary By Town'!$A82,'Raw Data from UFBs'!$E$3:$E$3000,'Summary By Town'!$AA$2)</f>
        <v>0</v>
      </c>
      <c r="AB82" s="4">
        <f>SUMIFS('Raw Data from UFBs'!H$3:H$3000,'Raw Data from UFBs'!$A$3:$A$3000,'Summary By Town'!$A82,'Raw Data from UFBs'!$E$3:$E$3000,'Summary By Town'!$AA$2)</f>
        <v>0</v>
      </c>
      <c r="AC82" s="4">
        <f>SUMIFS('Raw Data from UFBs'!I$3:I$3000,'Raw Data from UFBs'!$A$3:$A$3000,'Summary By Town'!$A82,'Raw Data from UFBs'!$E$3:$E$3000,'Summary By Town'!$AA$2)</f>
        <v>0</v>
      </c>
      <c r="AD82" s="4">
        <f t="shared" si="22"/>
        <v>0</v>
      </c>
      <c r="AE82" s="19">
        <f>COUNTIFS('Raw Data from UFBs'!$A$3:$A$3000,'Summary By Town'!$A82,'Raw Data from UFBs'!$E$3:$E$3000,'Summary By Town'!$AE$2)</f>
        <v>0</v>
      </c>
      <c r="AF82" s="4">
        <f>SUMIFS('Raw Data from UFBs'!H$3:H$3000,'Raw Data from UFBs'!$A$3:$A$3000,'Summary By Town'!$A82,'Raw Data from UFBs'!$E$3:$E$3000,'Summary By Town'!$AE$2)</f>
        <v>0</v>
      </c>
      <c r="AG82" s="4">
        <f>SUMIFS('Raw Data from UFBs'!I$3:I$3000,'Raw Data from UFBs'!$A$3:$A$3000,'Summary By Town'!$A82,'Raw Data from UFBs'!$E$3:$E$3000,'Summary By Town'!$AE$2)</f>
        <v>0</v>
      </c>
      <c r="AH82" s="20">
        <f t="shared" si="23"/>
        <v>0</v>
      </c>
      <c r="AI82" s="19">
        <f t="shared" si="24"/>
        <v>0</v>
      </c>
      <c r="AJ82" s="4">
        <f t="shared" si="25"/>
        <v>0</v>
      </c>
      <c r="AK82" s="4">
        <f t="shared" si="26"/>
        <v>0</v>
      </c>
      <c r="AL82" s="20">
        <f t="shared" si="27"/>
        <v>0</v>
      </c>
      <c r="AM82" s="59">
        <v>2490750702</v>
      </c>
      <c r="AN82" s="60">
        <v>2.5891487954165102</v>
      </c>
      <c r="AO82" s="61">
        <v>0.20389829397641121</v>
      </c>
      <c r="AP82" s="4">
        <f t="shared" si="28"/>
        <v>0</v>
      </c>
      <c r="AQ82" s="8">
        <f t="shared" si="29"/>
        <v>0</v>
      </c>
      <c r="AR82" s="59">
        <v>15931108.41</v>
      </c>
      <c r="AS82" s="6">
        <f t="shared" si="30"/>
        <v>0</v>
      </c>
      <c r="AU82" s="5" t="s">
        <v>1688</v>
      </c>
      <c r="AV82" s="5" t="s">
        <v>1348</v>
      </c>
      <c r="AW82" s="5" t="s">
        <v>994</v>
      </c>
      <c r="AX82" s="5" t="s">
        <v>1258</v>
      </c>
      <c r="AY82" s="5" t="s">
        <v>877</v>
      </c>
      <c r="AZ82" s="5" t="s">
        <v>1745</v>
      </c>
      <c r="BA82" s="5" t="s">
        <v>1745</v>
      </c>
      <c r="BB82" s="5" t="s">
        <v>1745</v>
      </c>
      <c r="BC82" s="5" t="s">
        <v>1745</v>
      </c>
      <c r="BD82" s="5" t="s">
        <v>1745</v>
      </c>
      <c r="BE82" s="5" t="s">
        <v>1745</v>
      </c>
      <c r="BF82" s="5" t="s">
        <v>1745</v>
      </c>
      <c r="BG82" s="5" t="s">
        <v>1745</v>
      </c>
      <c r="BH82" s="5" t="s">
        <v>1745</v>
      </c>
      <c r="BI82" s="5" t="s">
        <v>1745</v>
      </c>
      <c r="BJ82" s="5" t="s">
        <v>1745</v>
      </c>
    </row>
    <row r="83" spans="1:62" ht="17.25" customHeight="1" x14ac:dyDescent="0.3">
      <c r="A83" t="s">
        <v>1560</v>
      </c>
      <c r="B83" t="s">
        <v>1825</v>
      </c>
      <c r="C83" t="s">
        <v>38</v>
      </c>
      <c r="D83" t="str">
        <f t="shared" si="16"/>
        <v>Waldwick borough, Bergen County</v>
      </c>
      <c r="E83" t="s">
        <v>1769</v>
      </c>
      <c r="F83" t="s">
        <v>7</v>
      </c>
      <c r="G83" s="19">
        <f>COUNTIFS('Raw Data from UFBs'!$A$3:$A$3000,'Summary By Town'!$A83,'Raw Data from UFBs'!$E$3:$E$3000,'Summary By Town'!$G$2)</f>
        <v>0</v>
      </c>
      <c r="H83" s="4">
        <f>SUMIFS('Raw Data from UFBs'!H$3:H$3000,'Raw Data from UFBs'!$A$3:$A$3000,'Summary By Town'!$A83,'Raw Data from UFBs'!$E$3:$E$3000,'Summary By Town'!$G$2)</f>
        <v>0</v>
      </c>
      <c r="I83" s="4">
        <f>SUMIFS('Raw Data from UFBs'!I$3:I$3000,'Raw Data from UFBs'!$A$3:$A$3000,'Summary By Town'!$A83,'Raw Data from UFBs'!$E$3:$E$3000,'Summary By Town'!$G$2)</f>
        <v>0</v>
      </c>
      <c r="J83" s="20">
        <f t="shared" si="17"/>
        <v>0</v>
      </c>
      <c r="K83" s="19">
        <f>COUNTIFS('Raw Data from UFBs'!$A$3:$A$3000,'Summary By Town'!$A83,'Raw Data from UFBs'!$E$3:$E$3000,'Summary By Town'!$K$2)</f>
        <v>0</v>
      </c>
      <c r="L83" s="4">
        <f>SUMIFS('Raw Data from UFBs'!H$3:H$3000,'Raw Data from UFBs'!$A$3:$A$3000,'Summary By Town'!$A83,'Raw Data from UFBs'!$E$3:$E$3000,'Summary By Town'!$K$2)</f>
        <v>0</v>
      </c>
      <c r="M83" s="4">
        <f>SUMIFS('Raw Data from UFBs'!I$3:I$3000,'Raw Data from UFBs'!$A$3:$A$3000,'Summary By Town'!$A83,'Raw Data from UFBs'!$E$3:$E$3000,'Summary By Town'!$K$2)</f>
        <v>0</v>
      </c>
      <c r="N83" s="20">
        <f t="shared" si="18"/>
        <v>0</v>
      </c>
      <c r="O83" s="4">
        <f>COUNTIFS('Raw Data from UFBs'!$A$3:$A$3000,'Summary By Town'!$A83,'Raw Data from UFBs'!$E$3:$E$3000,'Summary By Town'!$O$2)</f>
        <v>0</v>
      </c>
      <c r="P83" s="4">
        <f>SUMIFS('Raw Data from UFBs'!H$3:H$3000,'Raw Data from UFBs'!$A$3:$A$3000,'Summary By Town'!$A83,'Raw Data from UFBs'!$E$3:$E$3000,'Summary By Town'!$O$2)</f>
        <v>0</v>
      </c>
      <c r="Q83" s="4">
        <f>SUMIFS('Raw Data from UFBs'!I$3:I$3000,'Raw Data from UFBs'!$A$3:$A$3000,'Summary By Town'!$A83,'Raw Data from UFBs'!$E$3:$E$3000,'Summary By Town'!$O$2)</f>
        <v>0</v>
      </c>
      <c r="R83" s="4">
        <f t="shared" si="19"/>
        <v>0</v>
      </c>
      <c r="S83" s="104">
        <f>COUNTIFS('Raw Data from UFBs'!$A$3:$A$3000,'Summary By Town'!$A83,'Raw Data from UFBs'!$E$3:$E$3000,'Summary By Town'!$S$2)</f>
        <v>0</v>
      </c>
      <c r="T83" s="4">
        <f>SUMIFS('Raw Data from UFBs'!H$3:H$3000,'Raw Data from UFBs'!$A$3:$A$3000,'Summary By Town'!$A83,'Raw Data from UFBs'!$E$3:$E$3000,'Summary By Town'!$S$2)</f>
        <v>0</v>
      </c>
      <c r="U83" s="4">
        <f>SUMIFS('Raw Data from UFBs'!I$3:I$3000,'Raw Data from UFBs'!$A$3:$A$3000,'Summary By Town'!$A83,'Raw Data from UFBs'!$E$3:$E$3000,'Summary By Town'!$S$2)</f>
        <v>0</v>
      </c>
      <c r="V83" s="20">
        <f t="shared" si="20"/>
        <v>0</v>
      </c>
      <c r="W83" s="104">
        <f>COUNTIFS('Raw Data from UFBs'!$A$3:$A$3000,'Summary By Town'!$A83,'Raw Data from UFBs'!$E$3:$E$3000,'Summary By Town'!$W$2)</f>
        <v>0</v>
      </c>
      <c r="X83" s="4">
        <f>SUMIFS('Raw Data from UFBs'!H$3:H$3000,'Raw Data from UFBs'!$A$3:$A$3000,'Summary By Town'!$A83,'Raw Data from UFBs'!$E$3:$E$3000,'Summary By Town'!$W$2)</f>
        <v>0</v>
      </c>
      <c r="Y83" s="4">
        <f>SUMIFS('Raw Data from UFBs'!I$3:I$3000,'Raw Data from UFBs'!$A$3:$A$3000,'Summary By Town'!$A83,'Raw Data from UFBs'!$E$3:$E$3000,'Summary By Town'!$W$2)</f>
        <v>0</v>
      </c>
      <c r="Z83" s="20">
        <f t="shared" si="21"/>
        <v>0</v>
      </c>
      <c r="AA83" s="4">
        <f>COUNTIFS('Raw Data from UFBs'!$A$3:$A$3000,'Summary By Town'!$A83,'Raw Data from UFBs'!$E$3:$E$3000,'Summary By Town'!$AA$2)</f>
        <v>0</v>
      </c>
      <c r="AB83" s="4">
        <f>SUMIFS('Raw Data from UFBs'!H$3:H$3000,'Raw Data from UFBs'!$A$3:$A$3000,'Summary By Town'!$A83,'Raw Data from UFBs'!$E$3:$E$3000,'Summary By Town'!$AA$2)</f>
        <v>0</v>
      </c>
      <c r="AC83" s="4">
        <f>SUMIFS('Raw Data from UFBs'!I$3:I$3000,'Raw Data from UFBs'!$A$3:$A$3000,'Summary By Town'!$A83,'Raw Data from UFBs'!$E$3:$E$3000,'Summary By Town'!$AA$2)</f>
        <v>0</v>
      </c>
      <c r="AD83" s="4">
        <f t="shared" si="22"/>
        <v>0</v>
      </c>
      <c r="AE83" s="19">
        <f>COUNTIFS('Raw Data from UFBs'!$A$3:$A$3000,'Summary By Town'!$A83,'Raw Data from UFBs'!$E$3:$E$3000,'Summary By Town'!$AE$2)</f>
        <v>0</v>
      </c>
      <c r="AF83" s="4">
        <f>SUMIFS('Raw Data from UFBs'!H$3:H$3000,'Raw Data from UFBs'!$A$3:$A$3000,'Summary By Town'!$A83,'Raw Data from UFBs'!$E$3:$E$3000,'Summary By Town'!$AE$2)</f>
        <v>0</v>
      </c>
      <c r="AG83" s="4">
        <f>SUMIFS('Raw Data from UFBs'!I$3:I$3000,'Raw Data from UFBs'!$A$3:$A$3000,'Summary By Town'!$A83,'Raw Data from UFBs'!$E$3:$E$3000,'Summary By Town'!$AE$2)</f>
        <v>0</v>
      </c>
      <c r="AH83" s="20">
        <f t="shared" si="23"/>
        <v>0</v>
      </c>
      <c r="AI83" s="19">
        <f t="shared" si="24"/>
        <v>0</v>
      </c>
      <c r="AJ83" s="4">
        <f t="shared" si="25"/>
        <v>0</v>
      </c>
      <c r="AK83" s="4">
        <f t="shared" si="26"/>
        <v>0</v>
      </c>
      <c r="AL83" s="20">
        <f t="shared" si="27"/>
        <v>0</v>
      </c>
      <c r="AM83" s="59">
        <v>2372283000</v>
      </c>
      <c r="AN83" s="60">
        <v>2.294168359642494</v>
      </c>
      <c r="AO83" s="61">
        <v>0.19913477090991402</v>
      </c>
      <c r="AP83" s="4">
        <f t="shared" si="28"/>
        <v>0</v>
      </c>
      <c r="AQ83" s="8">
        <f t="shared" si="29"/>
        <v>0</v>
      </c>
      <c r="AR83" s="59">
        <v>16504767</v>
      </c>
      <c r="AS83" s="6">
        <f t="shared" si="30"/>
        <v>0</v>
      </c>
      <c r="AU83" s="5" t="s">
        <v>1282</v>
      </c>
      <c r="AV83" s="5" t="s">
        <v>953</v>
      </c>
      <c r="AW83" s="5" t="s">
        <v>693</v>
      </c>
      <c r="AX83" s="5" t="s">
        <v>1712</v>
      </c>
      <c r="AY83" s="5" t="s">
        <v>36</v>
      </c>
      <c r="AZ83" s="5" t="s">
        <v>1348</v>
      </c>
      <c r="BA83" s="5" t="s">
        <v>1745</v>
      </c>
      <c r="BB83" s="5" t="s">
        <v>1745</v>
      </c>
      <c r="BC83" s="5" t="s">
        <v>1745</v>
      </c>
      <c r="BD83" s="5" t="s">
        <v>1745</v>
      </c>
      <c r="BE83" s="5" t="s">
        <v>1745</v>
      </c>
      <c r="BF83" s="5" t="s">
        <v>1745</v>
      </c>
      <c r="BG83" s="5" t="s">
        <v>1745</v>
      </c>
      <c r="BH83" s="5" t="s">
        <v>1745</v>
      </c>
      <c r="BI83" s="5" t="s">
        <v>1745</v>
      </c>
      <c r="BJ83" s="5" t="s">
        <v>1745</v>
      </c>
    </row>
    <row r="84" spans="1:62" ht="17.25" customHeight="1" x14ac:dyDescent="0.3">
      <c r="A84" t="s">
        <v>1566</v>
      </c>
      <c r="B84" t="s">
        <v>1826</v>
      </c>
      <c r="C84" t="s">
        <v>38</v>
      </c>
      <c r="D84" t="str">
        <f t="shared" si="16"/>
        <v>Wallington borough, Bergen County</v>
      </c>
      <c r="E84" t="s">
        <v>1769</v>
      </c>
      <c r="F84" t="s">
        <v>70</v>
      </c>
      <c r="G84" s="19">
        <f>COUNTIFS('Raw Data from UFBs'!$A$3:$A$3000,'Summary By Town'!$A84,'Raw Data from UFBs'!$E$3:$E$3000,'Summary By Town'!$G$2)</f>
        <v>0</v>
      </c>
      <c r="H84" s="4">
        <f>SUMIFS('Raw Data from UFBs'!H$3:H$3000,'Raw Data from UFBs'!$A$3:$A$3000,'Summary By Town'!$A84,'Raw Data from UFBs'!$E$3:$E$3000,'Summary By Town'!$G$2)</f>
        <v>0</v>
      </c>
      <c r="I84" s="4">
        <f>SUMIFS('Raw Data from UFBs'!I$3:I$3000,'Raw Data from UFBs'!$A$3:$A$3000,'Summary By Town'!$A84,'Raw Data from UFBs'!$E$3:$E$3000,'Summary By Town'!$G$2)</f>
        <v>0</v>
      </c>
      <c r="J84" s="20">
        <f t="shared" si="17"/>
        <v>0</v>
      </c>
      <c r="K84" s="19">
        <f>COUNTIFS('Raw Data from UFBs'!$A$3:$A$3000,'Summary By Town'!$A84,'Raw Data from UFBs'!$E$3:$E$3000,'Summary By Town'!$K$2)</f>
        <v>0</v>
      </c>
      <c r="L84" s="4">
        <f>SUMIFS('Raw Data from UFBs'!H$3:H$3000,'Raw Data from UFBs'!$A$3:$A$3000,'Summary By Town'!$A84,'Raw Data from UFBs'!$E$3:$E$3000,'Summary By Town'!$K$2)</f>
        <v>0</v>
      </c>
      <c r="M84" s="4">
        <f>SUMIFS('Raw Data from UFBs'!I$3:I$3000,'Raw Data from UFBs'!$A$3:$A$3000,'Summary By Town'!$A84,'Raw Data from UFBs'!$E$3:$E$3000,'Summary By Town'!$K$2)</f>
        <v>0</v>
      </c>
      <c r="N84" s="20">
        <f t="shared" si="18"/>
        <v>0</v>
      </c>
      <c r="O84" s="4">
        <f>COUNTIFS('Raw Data from UFBs'!$A$3:$A$3000,'Summary By Town'!$A84,'Raw Data from UFBs'!$E$3:$E$3000,'Summary By Town'!$O$2)</f>
        <v>0</v>
      </c>
      <c r="P84" s="4">
        <f>SUMIFS('Raw Data from UFBs'!H$3:H$3000,'Raw Data from UFBs'!$A$3:$A$3000,'Summary By Town'!$A84,'Raw Data from UFBs'!$E$3:$E$3000,'Summary By Town'!$O$2)</f>
        <v>0</v>
      </c>
      <c r="Q84" s="4">
        <f>SUMIFS('Raw Data from UFBs'!I$3:I$3000,'Raw Data from UFBs'!$A$3:$A$3000,'Summary By Town'!$A84,'Raw Data from UFBs'!$E$3:$E$3000,'Summary By Town'!$O$2)</f>
        <v>0</v>
      </c>
      <c r="R84" s="4">
        <f t="shared" si="19"/>
        <v>0</v>
      </c>
      <c r="S84" s="104">
        <f>COUNTIFS('Raw Data from UFBs'!$A$3:$A$3000,'Summary By Town'!$A84,'Raw Data from UFBs'!$E$3:$E$3000,'Summary By Town'!$S$2)</f>
        <v>0</v>
      </c>
      <c r="T84" s="4">
        <f>SUMIFS('Raw Data from UFBs'!H$3:H$3000,'Raw Data from UFBs'!$A$3:$A$3000,'Summary By Town'!$A84,'Raw Data from UFBs'!$E$3:$E$3000,'Summary By Town'!$S$2)</f>
        <v>0</v>
      </c>
      <c r="U84" s="4">
        <f>SUMIFS('Raw Data from UFBs'!I$3:I$3000,'Raw Data from UFBs'!$A$3:$A$3000,'Summary By Town'!$A84,'Raw Data from UFBs'!$E$3:$E$3000,'Summary By Town'!$S$2)</f>
        <v>0</v>
      </c>
      <c r="V84" s="20">
        <f t="shared" si="20"/>
        <v>0</v>
      </c>
      <c r="W84" s="104">
        <f>COUNTIFS('Raw Data from UFBs'!$A$3:$A$3000,'Summary By Town'!$A84,'Raw Data from UFBs'!$E$3:$E$3000,'Summary By Town'!$W$2)</f>
        <v>0</v>
      </c>
      <c r="X84" s="4">
        <f>SUMIFS('Raw Data from UFBs'!H$3:H$3000,'Raw Data from UFBs'!$A$3:$A$3000,'Summary By Town'!$A84,'Raw Data from UFBs'!$E$3:$E$3000,'Summary By Town'!$W$2)</f>
        <v>0</v>
      </c>
      <c r="Y84" s="4">
        <f>SUMIFS('Raw Data from UFBs'!I$3:I$3000,'Raw Data from UFBs'!$A$3:$A$3000,'Summary By Town'!$A84,'Raw Data from UFBs'!$E$3:$E$3000,'Summary By Town'!$W$2)</f>
        <v>0</v>
      </c>
      <c r="Z84" s="20">
        <f t="shared" si="21"/>
        <v>0</v>
      </c>
      <c r="AA84" s="4">
        <f>COUNTIFS('Raw Data from UFBs'!$A$3:$A$3000,'Summary By Town'!$A84,'Raw Data from UFBs'!$E$3:$E$3000,'Summary By Town'!$AA$2)</f>
        <v>0</v>
      </c>
      <c r="AB84" s="4">
        <f>SUMIFS('Raw Data from UFBs'!H$3:H$3000,'Raw Data from UFBs'!$A$3:$A$3000,'Summary By Town'!$A84,'Raw Data from UFBs'!$E$3:$E$3000,'Summary By Town'!$AA$2)</f>
        <v>0</v>
      </c>
      <c r="AC84" s="4">
        <f>SUMIFS('Raw Data from UFBs'!I$3:I$3000,'Raw Data from UFBs'!$A$3:$A$3000,'Summary By Town'!$A84,'Raw Data from UFBs'!$E$3:$E$3000,'Summary By Town'!$AA$2)</f>
        <v>0</v>
      </c>
      <c r="AD84" s="4">
        <f t="shared" si="22"/>
        <v>0</v>
      </c>
      <c r="AE84" s="19">
        <f>COUNTIFS('Raw Data from UFBs'!$A$3:$A$3000,'Summary By Town'!$A84,'Raw Data from UFBs'!$E$3:$E$3000,'Summary By Town'!$AE$2)</f>
        <v>0</v>
      </c>
      <c r="AF84" s="4">
        <f>SUMIFS('Raw Data from UFBs'!H$3:H$3000,'Raw Data from UFBs'!$A$3:$A$3000,'Summary By Town'!$A84,'Raw Data from UFBs'!$E$3:$E$3000,'Summary By Town'!$AE$2)</f>
        <v>0</v>
      </c>
      <c r="AG84" s="4">
        <f>SUMIFS('Raw Data from UFBs'!I$3:I$3000,'Raw Data from UFBs'!$A$3:$A$3000,'Summary By Town'!$A84,'Raw Data from UFBs'!$E$3:$E$3000,'Summary By Town'!$AE$2)</f>
        <v>0</v>
      </c>
      <c r="AH84" s="20">
        <f t="shared" si="23"/>
        <v>0</v>
      </c>
      <c r="AI84" s="19">
        <f t="shared" si="24"/>
        <v>0</v>
      </c>
      <c r="AJ84" s="4">
        <f t="shared" si="25"/>
        <v>0</v>
      </c>
      <c r="AK84" s="4">
        <f t="shared" si="26"/>
        <v>0</v>
      </c>
      <c r="AL84" s="20">
        <f t="shared" si="27"/>
        <v>0</v>
      </c>
      <c r="AM84" s="59">
        <v>1872386468</v>
      </c>
      <c r="AN84" s="60">
        <v>1.9499781142398611</v>
      </c>
      <c r="AO84" s="61">
        <v>0.36611855409539129</v>
      </c>
      <c r="AP84" s="4">
        <f t="shared" si="28"/>
        <v>0</v>
      </c>
      <c r="AQ84" s="8">
        <f t="shared" si="29"/>
        <v>0</v>
      </c>
      <c r="AR84" s="59">
        <v>16004391.449999999</v>
      </c>
      <c r="AS84" s="6">
        <f t="shared" si="30"/>
        <v>0</v>
      </c>
      <c r="AU84" s="5" t="s">
        <v>255</v>
      </c>
      <c r="AV84" s="5" t="s">
        <v>399</v>
      </c>
      <c r="AW84" s="5" t="s">
        <v>1700</v>
      </c>
      <c r="AX84" s="5" t="s">
        <v>1413</v>
      </c>
      <c r="AY84" s="5" t="s">
        <v>1163</v>
      </c>
      <c r="AZ84" s="5" t="s">
        <v>543</v>
      </c>
      <c r="BA84" s="5" t="s">
        <v>1745</v>
      </c>
      <c r="BB84" s="5" t="s">
        <v>1745</v>
      </c>
      <c r="BC84" s="5" t="s">
        <v>1745</v>
      </c>
      <c r="BD84" s="5" t="s">
        <v>1745</v>
      </c>
      <c r="BE84" s="5" t="s">
        <v>1745</v>
      </c>
      <c r="BF84" s="5" t="s">
        <v>1745</v>
      </c>
      <c r="BG84" s="5" t="s">
        <v>1745</v>
      </c>
      <c r="BH84" s="5" t="s">
        <v>1745</v>
      </c>
      <c r="BI84" s="5" t="s">
        <v>1745</v>
      </c>
      <c r="BJ84" s="5" t="s">
        <v>1745</v>
      </c>
    </row>
    <row r="85" spans="1:62" ht="17.25" customHeight="1" x14ac:dyDescent="0.3">
      <c r="A85" t="s">
        <v>1649</v>
      </c>
      <c r="B85" t="s">
        <v>1827</v>
      </c>
      <c r="C85" t="s">
        <v>38</v>
      </c>
      <c r="D85" t="str">
        <f t="shared" si="16"/>
        <v>Westwood borough, Bergen County</v>
      </c>
      <c r="E85" t="s">
        <v>1769</v>
      </c>
      <c r="F85" t="s">
        <v>7</v>
      </c>
      <c r="G85" s="19">
        <f>COUNTIFS('Raw Data from UFBs'!$A$3:$A$3000,'Summary By Town'!$A85,'Raw Data from UFBs'!$E$3:$E$3000,'Summary By Town'!$G$2)</f>
        <v>1</v>
      </c>
      <c r="H85" s="4">
        <f>SUMIFS('Raw Data from UFBs'!H$3:H$3000,'Raw Data from UFBs'!$A$3:$A$3000,'Summary By Town'!$A85,'Raw Data from UFBs'!$E$3:$E$3000,'Summary By Town'!$G$2)</f>
        <v>123915.4</v>
      </c>
      <c r="I85" s="4">
        <f>SUMIFS('Raw Data from UFBs'!I$3:I$3000,'Raw Data from UFBs'!$A$3:$A$3000,'Summary By Town'!$A85,'Raw Data from UFBs'!$E$3:$E$3000,'Summary By Town'!$G$2)</f>
        <v>16102000</v>
      </c>
      <c r="J85" s="20">
        <f t="shared" si="17"/>
        <v>348049.65344615182</v>
      </c>
      <c r="K85" s="19">
        <f>COUNTIFS('Raw Data from UFBs'!$A$3:$A$3000,'Summary By Town'!$A85,'Raw Data from UFBs'!$E$3:$E$3000,'Summary By Town'!$K$2)</f>
        <v>0</v>
      </c>
      <c r="L85" s="4">
        <f>SUMIFS('Raw Data from UFBs'!H$3:H$3000,'Raw Data from UFBs'!$A$3:$A$3000,'Summary By Town'!$A85,'Raw Data from UFBs'!$E$3:$E$3000,'Summary By Town'!$K$2)</f>
        <v>0</v>
      </c>
      <c r="M85" s="4">
        <f>SUMIFS('Raw Data from UFBs'!I$3:I$3000,'Raw Data from UFBs'!$A$3:$A$3000,'Summary By Town'!$A85,'Raw Data from UFBs'!$E$3:$E$3000,'Summary By Town'!$K$2)</f>
        <v>0</v>
      </c>
      <c r="N85" s="20">
        <f t="shared" si="18"/>
        <v>0</v>
      </c>
      <c r="O85" s="4">
        <f>COUNTIFS('Raw Data from UFBs'!$A$3:$A$3000,'Summary By Town'!$A85,'Raw Data from UFBs'!$E$3:$E$3000,'Summary By Town'!$O$2)</f>
        <v>0</v>
      </c>
      <c r="P85" s="4">
        <f>SUMIFS('Raw Data from UFBs'!H$3:H$3000,'Raw Data from UFBs'!$A$3:$A$3000,'Summary By Town'!$A85,'Raw Data from UFBs'!$E$3:$E$3000,'Summary By Town'!$O$2)</f>
        <v>0</v>
      </c>
      <c r="Q85" s="4">
        <f>SUMIFS('Raw Data from UFBs'!I$3:I$3000,'Raw Data from UFBs'!$A$3:$A$3000,'Summary By Town'!$A85,'Raw Data from UFBs'!$E$3:$E$3000,'Summary By Town'!$O$2)</f>
        <v>0</v>
      </c>
      <c r="R85" s="4">
        <f t="shared" si="19"/>
        <v>0</v>
      </c>
      <c r="S85" s="104">
        <f>COUNTIFS('Raw Data from UFBs'!$A$3:$A$3000,'Summary By Town'!$A85,'Raw Data from UFBs'!$E$3:$E$3000,'Summary By Town'!$S$2)</f>
        <v>0</v>
      </c>
      <c r="T85" s="4">
        <f>SUMIFS('Raw Data from UFBs'!H$3:H$3000,'Raw Data from UFBs'!$A$3:$A$3000,'Summary By Town'!$A85,'Raw Data from UFBs'!$E$3:$E$3000,'Summary By Town'!$S$2)</f>
        <v>0</v>
      </c>
      <c r="U85" s="4">
        <f>SUMIFS('Raw Data from UFBs'!I$3:I$3000,'Raw Data from UFBs'!$A$3:$A$3000,'Summary By Town'!$A85,'Raw Data from UFBs'!$E$3:$E$3000,'Summary By Town'!$S$2)</f>
        <v>0</v>
      </c>
      <c r="V85" s="20">
        <f t="shared" si="20"/>
        <v>0</v>
      </c>
      <c r="W85" s="104">
        <f>COUNTIFS('Raw Data from UFBs'!$A$3:$A$3000,'Summary By Town'!$A85,'Raw Data from UFBs'!$E$3:$E$3000,'Summary By Town'!$W$2)</f>
        <v>0</v>
      </c>
      <c r="X85" s="4">
        <f>SUMIFS('Raw Data from UFBs'!H$3:H$3000,'Raw Data from UFBs'!$A$3:$A$3000,'Summary By Town'!$A85,'Raw Data from UFBs'!$E$3:$E$3000,'Summary By Town'!$W$2)</f>
        <v>0</v>
      </c>
      <c r="Y85" s="4">
        <f>SUMIFS('Raw Data from UFBs'!I$3:I$3000,'Raw Data from UFBs'!$A$3:$A$3000,'Summary By Town'!$A85,'Raw Data from UFBs'!$E$3:$E$3000,'Summary By Town'!$W$2)</f>
        <v>0</v>
      </c>
      <c r="Z85" s="20">
        <f t="shared" si="21"/>
        <v>0</v>
      </c>
      <c r="AA85" s="4">
        <f>COUNTIFS('Raw Data from UFBs'!$A$3:$A$3000,'Summary By Town'!$A85,'Raw Data from UFBs'!$E$3:$E$3000,'Summary By Town'!$AA$2)</f>
        <v>0</v>
      </c>
      <c r="AB85" s="4">
        <f>SUMIFS('Raw Data from UFBs'!H$3:H$3000,'Raw Data from UFBs'!$A$3:$A$3000,'Summary By Town'!$A85,'Raw Data from UFBs'!$E$3:$E$3000,'Summary By Town'!$AA$2)</f>
        <v>0</v>
      </c>
      <c r="AC85" s="4">
        <f>SUMIFS('Raw Data from UFBs'!I$3:I$3000,'Raw Data from UFBs'!$A$3:$A$3000,'Summary By Town'!$A85,'Raw Data from UFBs'!$E$3:$E$3000,'Summary By Town'!$AA$2)</f>
        <v>0</v>
      </c>
      <c r="AD85" s="4">
        <f t="shared" si="22"/>
        <v>0</v>
      </c>
      <c r="AE85" s="19">
        <f>COUNTIFS('Raw Data from UFBs'!$A$3:$A$3000,'Summary By Town'!$A85,'Raw Data from UFBs'!$E$3:$E$3000,'Summary By Town'!$AE$2)</f>
        <v>0</v>
      </c>
      <c r="AF85" s="4">
        <f>SUMIFS('Raw Data from UFBs'!H$3:H$3000,'Raw Data from UFBs'!$A$3:$A$3000,'Summary By Town'!$A85,'Raw Data from UFBs'!$E$3:$E$3000,'Summary By Town'!$AE$2)</f>
        <v>0</v>
      </c>
      <c r="AG85" s="4">
        <f>SUMIFS('Raw Data from UFBs'!I$3:I$3000,'Raw Data from UFBs'!$A$3:$A$3000,'Summary By Town'!$A85,'Raw Data from UFBs'!$E$3:$E$3000,'Summary By Town'!$AE$2)</f>
        <v>0</v>
      </c>
      <c r="AH85" s="20">
        <f t="shared" si="23"/>
        <v>0</v>
      </c>
      <c r="AI85" s="19">
        <f t="shared" si="24"/>
        <v>1</v>
      </c>
      <c r="AJ85" s="4">
        <f t="shared" si="25"/>
        <v>123915.4</v>
      </c>
      <c r="AK85" s="4">
        <f t="shared" si="26"/>
        <v>16102000</v>
      </c>
      <c r="AL85" s="20">
        <f t="shared" si="27"/>
        <v>348049.65344615182</v>
      </c>
      <c r="AM85" s="59">
        <v>2709833400</v>
      </c>
      <c r="AN85" s="60">
        <v>2.1615305766125439</v>
      </c>
      <c r="AO85" s="61">
        <v>0.31113748041391487</v>
      </c>
      <c r="AP85" s="4">
        <f t="shared" si="28"/>
        <v>69736.566891689494</v>
      </c>
      <c r="AQ85" s="8">
        <f t="shared" si="29"/>
        <v>5.9420627113091163E-3</v>
      </c>
      <c r="AR85" s="59">
        <v>21650076</v>
      </c>
      <c r="AS85" s="6">
        <f t="shared" si="30"/>
        <v>3.2210772327861343E-3</v>
      </c>
      <c r="AU85" s="5" t="s">
        <v>442</v>
      </c>
      <c r="AV85" s="5" t="s">
        <v>1584</v>
      </c>
      <c r="AW85" s="5" t="s">
        <v>681</v>
      </c>
      <c r="AX85" s="5" t="s">
        <v>1291</v>
      </c>
      <c r="AY85" s="5" t="s">
        <v>1745</v>
      </c>
      <c r="AZ85" s="5" t="s">
        <v>1745</v>
      </c>
      <c r="BA85" s="5" t="s">
        <v>1745</v>
      </c>
      <c r="BB85" s="5" t="s">
        <v>1745</v>
      </c>
      <c r="BC85" s="5" t="s">
        <v>1745</v>
      </c>
      <c r="BD85" s="5" t="s">
        <v>1745</v>
      </c>
      <c r="BE85" s="5" t="s">
        <v>1745</v>
      </c>
      <c r="BF85" s="5" t="s">
        <v>1745</v>
      </c>
      <c r="BG85" s="5" t="s">
        <v>1745</v>
      </c>
      <c r="BH85" s="5" t="s">
        <v>1745</v>
      </c>
      <c r="BI85" s="5" t="s">
        <v>1745</v>
      </c>
      <c r="BJ85" s="5" t="s">
        <v>1745</v>
      </c>
    </row>
    <row r="86" spans="1:62" ht="17.25" customHeight="1" x14ac:dyDescent="0.3">
      <c r="A86" t="s">
        <v>1688</v>
      </c>
      <c r="B86" t="s">
        <v>1828</v>
      </c>
      <c r="C86" t="s">
        <v>38</v>
      </c>
      <c r="D86" t="str">
        <f t="shared" si="16"/>
        <v>Woodcliff Lake borough, Bergen County</v>
      </c>
      <c r="E86" t="s">
        <v>1769</v>
      </c>
      <c r="F86" t="s">
        <v>7</v>
      </c>
      <c r="G86" s="19">
        <f>COUNTIFS('Raw Data from UFBs'!$A$3:$A$3000,'Summary By Town'!$A86,'Raw Data from UFBs'!$E$3:$E$3000,'Summary By Town'!$G$2)</f>
        <v>0</v>
      </c>
      <c r="H86" s="4">
        <f>SUMIFS('Raw Data from UFBs'!H$3:H$3000,'Raw Data from UFBs'!$A$3:$A$3000,'Summary By Town'!$A86,'Raw Data from UFBs'!$E$3:$E$3000,'Summary By Town'!$G$2)</f>
        <v>0</v>
      </c>
      <c r="I86" s="4">
        <f>SUMIFS('Raw Data from UFBs'!I$3:I$3000,'Raw Data from UFBs'!$A$3:$A$3000,'Summary By Town'!$A86,'Raw Data from UFBs'!$E$3:$E$3000,'Summary By Town'!$G$2)</f>
        <v>0</v>
      </c>
      <c r="J86" s="20">
        <f t="shared" si="17"/>
        <v>0</v>
      </c>
      <c r="K86" s="19">
        <f>COUNTIFS('Raw Data from UFBs'!$A$3:$A$3000,'Summary By Town'!$A86,'Raw Data from UFBs'!$E$3:$E$3000,'Summary By Town'!$K$2)</f>
        <v>0</v>
      </c>
      <c r="L86" s="4">
        <f>SUMIFS('Raw Data from UFBs'!H$3:H$3000,'Raw Data from UFBs'!$A$3:$A$3000,'Summary By Town'!$A86,'Raw Data from UFBs'!$E$3:$E$3000,'Summary By Town'!$K$2)</f>
        <v>0</v>
      </c>
      <c r="M86" s="4">
        <f>SUMIFS('Raw Data from UFBs'!I$3:I$3000,'Raw Data from UFBs'!$A$3:$A$3000,'Summary By Town'!$A86,'Raw Data from UFBs'!$E$3:$E$3000,'Summary By Town'!$K$2)</f>
        <v>0</v>
      </c>
      <c r="N86" s="20">
        <f t="shared" si="18"/>
        <v>0</v>
      </c>
      <c r="O86" s="4">
        <f>COUNTIFS('Raw Data from UFBs'!$A$3:$A$3000,'Summary By Town'!$A86,'Raw Data from UFBs'!$E$3:$E$3000,'Summary By Town'!$O$2)</f>
        <v>0</v>
      </c>
      <c r="P86" s="4">
        <f>SUMIFS('Raw Data from UFBs'!H$3:H$3000,'Raw Data from UFBs'!$A$3:$A$3000,'Summary By Town'!$A86,'Raw Data from UFBs'!$E$3:$E$3000,'Summary By Town'!$O$2)</f>
        <v>0</v>
      </c>
      <c r="Q86" s="4">
        <f>SUMIFS('Raw Data from UFBs'!I$3:I$3000,'Raw Data from UFBs'!$A$3:$A$3000,'Summary By Town'!$A86,'Raw Data from UFBs'!$E$3:$E$3000,'Summary By Town'!$O$2)</f>
        <v>0</v>
      </c>
      <c r="R86" s="4">
        <f t="shared" si="19"/>
        <v>0</v>
      </c>
      <c r="S86" s="104">
        <f>COUNTIFS('Raw Data from UFBs'!$A$3:$A$3000,'Summary By Town'!$A86,'Raw Data from UFBs'!$E$3:$E$3000,'Summary By Town'!$S$2)</f>
        <v>0</v>
      </c>
      <c r="T86" s="4">
        <f>SUMIFS('Raw Data from UFBs'!H$3:H$3000,'Raw Data from UFBs'!$A$3:$A$3000,'Summary By Town'!$A86,'Raw Data from UFBs'!$E$3:$E$3000,'Summary By Town'!$S$2)</f>
        <v>0</v>
      </c>
      <c r="U86" s="4">
        <f>SUMIFS('Raw Data from UFBs'!I$3:I$3000,'Raw Data from UFBs'!$A$3:$A$3000,'Summary By Town'!$A86,'Raw Data from UFBs'!$E$3:$E$3000,'Summary By Town'!$S$2)</f>
        <v>0</v>
      </c>
      <c r="V86" s="20">
        <f t="shared" si="20"/>
        <v>0</v>
      </c>
      <c r="W86" s="104">
        <f>COUNTIFS('Raw Data from UFBs'!$A$3:$A$3000,'Summary By Town'!$A86,'Raw Data from UFBs'!$E$3:$E$3000,'Summary By Town'!$W$2)</f>
        <v>0</v>
      </c>
      <c r="X86" s="4">
        <f>SUMIFS('Raw Data from UFBs'!H$3:H$3000,'Raw Data from UFBs'!$A$3:$A$3000,'Summary By Town'!$A86,'Raw Data from UFBs'!$E$3:$E$3000,'Summary By Town'!$W$2)</f>
        <v>0</v>
      </c>
      <c r="Y86" s="4">
        <f>SUMIFS('Raw Data from UFBs'!I$3:I$3000,'Raw Data from UFBs'!$A$3:$A$3000,'Summary By Town'!$A86,'Raw Data from UFBs'!$E$3:$E$3000,'Summary By Town'!$W$2)</f>
        <v>0</v>
      </c>
      <c r="Z86" s="20">
        <f t="shared" si="21"/>
        <v>0</v>
      </c>
      <c r="AA86" s="4">
        <f>COUNTIFS('Raw Data from UFBs'!$A$3:$A$3000,'Summary By Town'!$A86,'Raw Data from UFBs'!$E$3:$E$3000,'Summary By Town'!$AA$2)</f>
        <v>0</v>
      </c>
      <c r="AB86" s="4">
        <f>SUMIFS('Raw Data from UFBs'!H$3:H$3000,'Raw Data from UFBs'!$A$3:$A$3000,'Summary By Town'!$A86,'Raw Data from UFBs'!$E$3:$E$3000,'Summary By Town'!$AA$2)</f>
        <v>0</v>
      </c>
      <c r="AC86" s="4">
        <f>SUMIFS('Raw Data from UFBs'!I$3:I$3000,'Raw Data from UFBs'!$A$3:$A$3000,'Summary By Town'!$A86,'Raw Data from UFBs'!$E$3:$E$3000,'Summary By Town'!$AA$2)</f>
        <v>0</v>
      </c>
      <c r="AD86" s="4">
        <f t="shared" si="22"/>
        <v>0</v>
      </c>
      <c r="AE86" s="19">
        <f>COUNTIFS('Raw Data from UFBs'!$A$3:$A$3000,'Summary By Town'!$A86,'Raw Data from UFBs'!$E$3:$E$3000,'Summary By Town'!$AE$2)</f>
        <v>0</v>
      </c>
      <c r="AF86" s="4">
        <f>SUMIFS('Raw Data from UFBs'!H$3:H$3000,'Raw Data from UFBs'!$A$3:$A$3000,'Summary By Town'!$A86,'Raw Data from UFBs'!$E$3:$E$3000,'Summary By Town'!$AE$2)</f>
        <v>0</v>
      </c>
      <c r="AG86" s="4">
        <f>SUMIFS('Raw Data from UFBs'!I$3:I$3000,'Raw Data from UFBs'!$A$3:$A$3000,'Summary By Town'!$A86,'Raw Data from UFBs'!$E$3:$E$3000,'Summary By Town'!$AE$2)</f>
        <v>0</v>
      </c>
      <c r="AH86" s="20">
        <f t="shared" si="23"/>
        <v>0</v>
      </c>
      <c r="AI86" s="19">
        <f t="shared" si="24"/>
        <v>0</v>
      </c>
      <c r="AJ86" s="4">
        <f t="shared" si="25"/>
        <v>0</v>
      </c>
      <c r="AK86" s="4">
        <f t="shared" si="26"/>
        <v>0</v>
      </c>
      <c r="AL86" s="20">
        <f t="shared" si="27"/>
        <v>0</v>
      </c>
      <c r="AM86" s="59">
        <v>2512465700</v>
      </c>
      <c r="AN86" s="60">
        <v>2.1857403130249589</v>
      </c>
      <c r="AO86" s="61">
        <v>0.24671593041815687</v>
      </c>
      <c r="AP86" s="4">
        <f t="shared" si="28"/>
        <v>0</v>
      </c>
      <c r="AQ86" s="8">
        <f t="shared" si="29"/>
        <v>0</v>
      </c>
      <c r="AR86" s="59">
        <v>17259347</v>
      </c>
      <c r="AS86" s="6">
        <f t="shared" si="30"/>
        <v>0</v>
      </c>
      <c r="AU86" s="5" t="s">
        <v>681</v>
      </c>
      <c r="AV86" s="5" t="s">
        <v>1157</v>
      </c>
      <c r="AW86" s="5" t="s">
        <v>1348</v>
      </c>
      <c r="AX86" s="5" t="s">
        <v>994</v>
      </c>
      <c r="AY86" s="5" t="s">
        <v>1536</v>
      </c>
      <c r="AZ86" s="5" t="s">
        <v>1745</v>
      </c>
      <c r="BA86" s="5" t="s">
        <v>1745</v>
      </c>
      <c r="BB86" s="5" t="s">
        <v>1745</v>
      </c>
      <c r="BC86" s="5" t="s">
        <v>1745</v>
      </c>
      <c r="BD86" s="5" t="s">
        <v>1745</v>
      </c>
      <c r="BE86" s="5" t="s">
        <v>1745</v>
      </c>
      <c r="BF86" s="5" t="s">
        <v>1745</v>
      </c>
      <c r="BG86" s="5" t="s">
        <v>1745</v>
      </c>
      <c r="BH86" s="5" t="s">
        <v>1745</v>
      </c>
      <c r="BI86" s="5" t="s">
        <v>1745</v>
      </c>
      <c r="BJ86" s="5" t="s">
        <v>1745</v>
      </c>
    </row>
    <row r="87" spans="1:62" ht="17.25" customHeight="1" x14ac:dyDescent="0.3">
      <c r="A87" t="s">
        <v>1700</v>
      </c>
      <c r="B87" t="s">
        <v>1829</v>
      </c>
      <c r="C87" t="s">
        <v>38</v>
      </c>
      <c r="D87" t="str">
        <f t="shared" si="16"/>
        <v>Wood-Ridge borough, Bergen County</v>
      </c>
      <c r="E87" t="s">
        <v>1769</v>
      </c>
      <c r="F87" t="s">
        <v>70</v>
      </c>
      <c r="G87" s="19">
        <f>COUNTIFS('Raw Data from UFBs'!$A$3:$A$3000,'Summary By Town'!$A87,'Raw Data from UFBs'!$E$3:$E$3000,'Summary By Town'!$G$2)</f>
        <v>0</v>
      </c>
      <c r="H87" s="4">
        <f>SUMIFS('Raw Data from UFBs'!H$3:H$3000,'Raw Data from UFBs'!$A$3:$A$3000,'Summary By Town'!$A87,'Raw Data from UFBs'!$E$3:$E$3000,'Summary By Town'!$G$2)</f>
        <v>0</v>
      </c>
      <c r="I87" s="4">
        <f>SUMIFS('Raw Data from UFBs'!I$3:I$3000,'Raw Data from UFBs'!$A$3:$A$3000,'Summary By Town'!$A87,'Raw Data from UFBs'!$E$3:$E$3000,'Summary By Town'!$G$2)</f>
        <v>0</v>
      </c>
      <c r="J87" s="20">
        <f t="shared" si="17"/>
        <v>0</v>
      </c>
      <c r="K87" s="19">
        <f>COUNTIFS('Raw Data from UFBs'!$A$3:$A$3000,'Summary By Town'!$A87,'Raw Data from UFBs'!$E$3:$E$3000,'Summary By Town'!$K$2)</f>
        <v>0</v>
      </c>
      <c r="L87" s="4">
        <f>SUMIFS('Raw Data from UFBs'!H$3:H$3000,'Raw Data from UFBs'!$A$3:$A$3000,'Summary By Town'!$A87,'Raw Data from UFBs'!$E$3:$E$3000,'Summary By Town'!$K$2)</f>
        <v>0</v>
      </c>
      <c r="M87" s="4">
        <f>SUMIFS('Raw Data from UFBs'!I$3:I$3000,'Raw Data from UFBs'!$A$3:$A$3000,'Summary By Town'!$A87,'Raw Data from UFBs'!$E$3:$E$3000,'Summary By Town'!$K$2)</f>
        <v>0</v>
      </c>
      <c r="N87" s="20">
        <f t="shared" si="18"/>
        <v>0</v>
      </c>
      <c r="O87" s="4">
        <f>COUNTIFS('Raw Data from UFBs'!$A$3:$A$3000,'Summary By Town'!$A87,'Raw Data from UFBs'!$E$3:$E$3000,'Summary By Town'!$O$2)</f>
        <v>0</v>
      </c>
      <c r="P87" s="4">
        <f>SUMIFS('Raw Data from UFBs'!H$3:H$3000,'Raw Data from UFBs'!$A$3:$A$3000,'Summary By Town'!$A87,'Raw Data from UFBs'!$E$3:$E$3000,'Summary By Town'!$O$2)</f>
        <v>0</v>
      </c>
      <c r="Q87" s="4">
        <f>SUMIFS('Raw Data from UFBs'!I$3:I$3000,'Raw Data from UFBs'!$A$3:$A$3000,'Summary By Town'!$A87,'Raw Data from UFBs'!$E$3:$E$3000,'Summary By Town'!$O$2)</f>
        <v>0</v>
      </c>
      <c r="R87" s="4">
        <f t="shared" si="19"/>
        <v>0</v>
      </c>
      <c r="S87" s="104">
        <f>COUNTIFS('Raw Data from UFBs'!$A$3:$A$3000,'Summary By Town'!$A87,'Raw Data from UFBs'!$E$3:$E$3000,'Summary By Town'!$S$2)</f>
        <v>2</v>
      </c>
      <c r="T87" s="4">
        <f>SUMIFS('Raw Data from UFBs'!H$3:H$3000,'Raw Data from UFBs'!$A$3:$A$3000,'Summary By Town'!$A87,'Raw Data from UFBs'!$E$3:$E$3000,'Summary By Town'!$S$2)</f>
        <v>915757.5</v>
      </c>
      <c r="U87" s="4">
        <f>SUMIFS('Raw Data from UFBs'!I$3:I$3000,'Raw Data from UFBs'!$A$3:$A$3000,'Summary By Town'!$A87,'Raw Data from UFBs'!$E$3:$E$3000,'Summary By Town'!$S$2)</f>
        <v>54822200</v>
      </c>
      <c r="V87" s="20">
        <f t="shared" si="20"/>
        <v>1638708.0656283363</v>
      </c>
      <c r="W87" s="104">
        <f>COUNTIFS('Raw Data from UFBs'!$A$3:$A$3000,'Summary By Town'!$A87,'Raw Data from UFBs'!$E$3:$E$3000,'Summary By Town'!$W$2)</f>
        <v>0</v>
      </c>
      <c r="X87" s="4">
        <f>SUMIFS('Raw Data from UFBs'!H$3:H$3000,'Raw Data from UFBs'!$A$3:$A$3000,'Summary By Town'!$A87,'Raw Data from UFBs'!$E$3:$E$3000,'Summary By Town'!$W$2)</f>
        <v>0</v>
      </c>
      <c r="Y87" s="4">
        <f>SUMIFS('Raw Data from UFBs'!I$3:I$3000,'Raw Data from UFBs'!$A$3:$A$3000,'Summary By Town'!$A87,'Raw Data from UFBs'!$E$3:$E$3000,'Summary By Town'!$W$2)</f>
        <v>0</v>
      </c>
      <c r="Z87" s="20">
        <f t="shared" si="21"/>
        <v>0</v>
      </c>
      <c r="AA87" s="4">
        <f>COUNTIFS('Raw Data from UFBs'!$A$3:$A$3000,'Summary By Town'!$A87,'Raw Data from UFBs'!$E$3:$E$3000,'Summary By Town'!$AA$2)</f>
        <v>0</v>
      </c>
      <c r="AB87" s="4">
        <f>SUMIFS('Raw Data from UFBs'!H$3:H$3000,'Raw Data from UFBs'!$A$3:$A$3000,'Summary By Town'!$A87,'Raw Data from UFBs'!$E$3:$E$3000,'Summary By Town'!$AA$2)</f>
        <v>0</v>
      </c>
      <c r="AC87" s="4">
        <f>SUMIFS('Raw Data from UFBs'!I$3:I$3000,'Raw Data from UFBs'!$A$3:$A$3000,'Summary By Town'!$A87,'Raw Data from UFBs'!$E$3:$E$3000,'Summary By Town'!$AA$2)</f>
        <v>0</v>
      </c>
      <c r="AD87" s="4">
        <f t="shared" si="22"/>
        <v>0</v>
      </c>
      <c r="AE87" s="19">
        <f>COUNTIFS('Raw Data from UFBs'!$A$3:$A$3000,'Summary By Town'!$A87,'Raw Data from UFBs'!$E$3:$E$3000,'Summary By Town'!$AE$2)</f>
        <v>0</v>
      </c>
      <c r="AF87" s="4">
        <f>SUMIFS('Raw Data from UFBs'!H$3:H$3000,'Raw Data from UFBs'!$A$3:$A$3000,'Summary By Town'!$A87,'Raw Data from UFBs'!$E$3:$E$3000,'Summary By Town'!$AE$2)</f>
        <v>0</v>
      </c>
      <c r="AG87" s="4">
        <f>SUMIFS('Raw Data from UFBs'!I$3:I$3000,'Raw Data from UFBs'!$A$3:$A$3000,'Summary By Town'!$A87,'Raw Data from UFBs'!$E$3:$E$3000,'Summary By Town'!$AE$2)</f>
        <v>0</v>
      </c>
      <c r="AH87" s="20">
        <f t="shared" si="23"/>
        <v>0</v>
      </c>
      <c r="AI87" s="19">
        <f t="shared" si="24"/>
        <v>2</v>
      </c>
      <c r="AJ87" s="4">
        <f t="shared" si="25"/>
        <v>915757.5</v>
      </c>
      <c r="AK87" s="4">
        <f t="shared" si="26"/>
        <v>54822200</v>
      </c>
      <c r="AL87" s="20">
        <f t="shared" si="27"/>
        <v>1638708.0656283363</v>
      </c>
      <c r="AM87" s="59">
        <v>1647346548</v>
      </c>
      <c r="AN87" s="60">
        <v>2.9891322596107712</v>
      </c>
      <c r="AO87" s="61">
        <v>0.38206627300349916</v>
      </c>
      <c r="AP87" s="4">
        <f t="shared" si="28"/>
        <v>276215.02817539003</v>
      </c>
      <c r="AQ87" s="8">
        <f t="shared" si="29"/>
        <v>3.3279093622746343E-2</v>
      </c>
      <c r="AR87" s="59">
        <v>31722640</v>
      </c>
      <c r="AS87" s="6">
        <f t="shared" si="30"/>
        <v>8.7071891928096161E-3</v>
      </c>
      <c r="AU87" s="5" t="s">
        <v>255</v>
      </c>
      <c r="AV87" s="5" t="s">
        <v>1000</v>
      </c>
      <c r="AW87" s="5" t="s">
        <v>1566</v>
      </c>
      <c r="AX87" s="5" t="s">
        <v>1413</v>
      </c>
      <c r="AY87" s="5" t="s">
        <v>651</v>
      </c>
      <c r="AZ87" s="5" t="s">
        <v>838</v>
      </c>
      <c r="BA87" s="5" t="s">
        <v>1745</v>
      </c>
      <c r="BB87" s="5" t="s">
        <v>1745</v>
      </c>
      <c r="BC87" s="5" t="s">
        <v>1745</v>
      </c>
      <c r="BD87" s="5" t="s">
        <v>1745</v>
      </c>
      <c r="BE87" s="5" t="s">
        <v>1745</v>
      </c>
      <c r="BF87" s="5" t="s">
        <v>1745</v>
      </c>
      <c r="BG87" s="5" t="s">
        <v>1745</v>
      </c>
      <c r="BH87" s="5" t="s">
        <v>1745</v>
      </c>
      <c r="BI87" s="5" t="s">
        <v>1745</v>
      </c>
      <c r="BJ87" s="5" t="s">
        <v>1745</v>
      </c>
    </row>
    <row r="88" spans="1:62" ht="17.25" customHeight="1" x14ac:dyDescent="0.3">
      <c r="A88" t="s">
        <v>868</v>
      </c>
      <c r="B88" t="s">
        <v>1830</v>
      </c>
      <c r="C88" t="s">
        <v>38</v>
      </c>
      <c r="D88" t="str">
        <f t="shared" si="16"/>
        <v>Lyndhurst township, Bergen County</v>
      </c>
      <c r="E88" t="s">
        <v>1769</v>
      </c>
      <c r="F88" t="s">
        <v>70</v>
      </c>
      <c r="G88" s="19">
        <f>COUNTIFS('Raw Data from UFBs'!$A$3:$A$3000,'Summary By Town'!$A88,'Raw Data from UFBs'!$E$3:$E$3000,'Summary By Town'!$G$2)</f>
        <v>0</v>
      </c>
      <c r="H88" s="4">
        <f>SUMIFS('Raw Data from UFBs'!H$3:H$3000,'Raw Data from UFBs'!$A$3:$A$3000,'Summary By Town'!$A88,'Raw Data from UFBs'!$E$3:$E$3000,'Summary By Town'!$G$2)</f>
        <v>0</v>
      </c>
      <c r="I88" s="4">
        <f>SUMIFS('Raw Data from UFBs'!I$3:I$3000,'Raw Data from UFBs'!$A$3:$A$3000,'Summary By Town'!$A88,'Raw Data from UFBs'!$E$3:$E$3000,'Summary By Town'!$G$2)</f>
        <v>0</v>
      </c>
      <c r="J88" s="20">
        <f t="shared" si="17"/>
        <v>0</v>
      </c>
      <c r="K88" s="19">
        <f>COUNTIFS('Raw Data from UFBs'!$A$3:$A$3000,'Summary By Town'!$A88,'Raw Data from UFBs'!$E$3:$E$3000,'Summary By Town'!$K$2)</f>
        <v>0</v>
      </c>
      <c r="L88" s="4">
        <f>SUMIFS('Raw Data from UFBs'!H$3:H$3000,'Raw Data from UFBs'!$A$3:$A$3000,'Summary By Town'!$A88,'Raw Data from UFBs'!$E$3:$E$3000,'Summary By Town'!$K$2)</f>
        <v>0</v>
      </c>
      <c r="M88" s="4">
        <f>SUMIFS('Raw Data from UFBs'!I$3:I$3000,'Raw Data from UFBs'!$A$3:$A$3000,'Summary By Town'!$A88,'Raw Data from UFBs'!$E$3:$E$3000,'Summary By Town'!$K$2)</f>
        <v>0</v>
      </c>
      <c r="N88" s="20">
        <f t="shared" si="18"/>
        <v>0</v>
      </c>
      <c r="O88" s="4">
        <f>COUNTIFS('Raw Data from UFBs'!$A$3:$A$3000,'Summary By Town'!$A88,'Raw Data from UFBs'!$E$3:$E$3000,'Summary By Town'!$O$2)</f>
        <v>0</v>
      </c>
      <c r="P88" s="4">
        <f>SUMIFS('Raw Data from UFBs'!H$3:H$3000,'Raw Data from UFBs'!$A$3:$A$3000,'Summary By Town'!$A88,'Raw Data from UFBs'!$E$3:$E$3000,'Summary By Town'!$O$2)</f>
        <v>0</v>
      </c>
      <c r="Q88" s="4">
        <f>SUMIFS('Raw Data from UFBs'!I$3:I$3000,'Raw Data from UFBs'!$A$3:$A$3000,'Summary By Town'!$A88,'Raw Data from UFBs'!$E$3:$E$3000,'Summary By Town'!$O$2)</f>
        <v>0</v>
      </c>
      <c r="R88" s="4">
        <f t="shared" si="19"/>
        <v>0</v>
      </c>
      <c r="S88" s="104">
        <f>COUNTIFS('Raw Data from UFBs'!$A$3:$A$3000,'Summary By Town'!$A88,'Raw Data from UFBs'!$E$3:$E$3000,'Summary By Town'!$S$2)</f>
        <v>0</v>
      </c>
      <c r="T88" s="4">
        <f>SUMIFS('Raw Data from UFBs'!H$3:H$3000,'Raw Data from UFBs'!$A$3:$A$3000,'Summary By Town'!$A88,'Raw Data from UFBs'!$E$3:$E$3000,'Summary By Town'!$S$2)</f>
        <v>0</v>
      </c>
      <c r="U88" s="4">
        <f>SUMIFS('Raw Data from UFBs'!I$3:I$3000,'Raw Data from UFBs'!$A$3:$A$3000,'Summary By Town'!$A88,'Raw Data from UFBs'!$E$3:$E$3000,'Summary By Town'!$S$2)</f>
        <v>0</v>
      </c>
      <c r="V88" s="20">
        <f t="shared" si="20"/>
        <v>0</v>
      </c>
      <c r="W88" s="104">
        <f>COUNTIFS('Raw Data from UFBs'!$A$3:$A$3000,'Summary By Town'!$A88,'Raw Data from UFBs'!$E$3:$E$3000,'Summary By Town'!$W$2)</f>
        <v>0</v>
      </c>
      <c r="X88" s="4">
        <f>SUMIFS('Raw Data from UFBs'!H$3:H$3000,'Raw Data from UFBs'!$A$3:$A$3000,'Summary By Town'!$A88,'Raw Data from UFBs'!$E$3:$E$3000,'Summary By Town'!$W$2)</f>
        <v>0</v>
      </c>
      <c r="Y88" s="4">
        <f>SUMIFS('Raw Data from UFBs'!I$3:I$3000,'Raw Data from UFBs'!$A$3:$A$3000,'Summary By Town'!$A88,'Raw Data from UFBs'!$E$3:$E$3000,'Summary By Town'!$W$2)</f>
        <v>0</v>
      </c>
      <c r="Z88" s="20">
        <f t="shared" si="21"/>
        <v>0</v>
      </c>
      <c r="AA88" s="4">
        <f>COUNTIFS('Raw Data from UFBs'!$A$3:$A$3000,'Summary By Town'!$A88,'Raw Data from UFBs'!$E$3:$E$3000,'Summary By Town'!$AA$2)</f>
        <v>0</v>
      </c>
      <c r="AB88" s="4">
        <f>SUMIFS('Raw Data from UFBs'!H$3:H$3000,'Raw Data from UFBs'!$A$3:$A$3000,'Summary By Town'!$A88,'Raw Data from UFBs'!$E$3:$E$3000,'Summary By Town'!$AA$2)</f>
        <v>0</v>
      </c>
      <c r="AC88" s="4">
        <f>SUMIFS('Raw Data from UFBs'!I$3:I$3000,'Raw Data from UFBs'!$A$3:$A$3000,'Summary By Town'!$A88,'Raw Data from UFBs'!$E$3:$E$3000,'Summary By Town'!$AA$2)</f>
        <v>0</v>
      </c>
      <c r="AD88" s="4">
        <f t="shared" si="22"/>
        <v>0</v>
      </c>
      <c r="AE88" s="19">
        <f>COUNTIFS('Raw Data from UFBs'!$A$3:$A$3000,'Summary By Town'!$A88,'Raw Data from UFBs'!$E$3:$E$3000,'Summary By Town'!$AE$2)</f>
        <v>0</v>
      </c>
      <c r="AF88" s="4">
        <f>SUMIFS('Raw Data from UFBs'!H$3:H$3000,'Raw Data from UFBs'!$A$3:$A$3000,'Summary By Town'!$A88,'Raw Data from UFBs'!$E$3:$E$3000,'Summary By Town'!$AE$2)</f>
        <v>0</v>
      </c>
      <c r="AG88" s="4">
        <f>SUMIFS('Raw Data from UFBs'!I$3:I$3000,'Raw Data from UFBs'!$A$3:$A$3000,'Summary By Town'!$A88,'Raw Data from UFBs'!$E$3:$E$3000,'Summary By Town'!$AE$2)</f>
        <v>0</v>
      </c>
      <c r="AH88" s="20">
        <f t="shared" si="23"/>
        <v>0</v>
      </c>
      <c r="AI88" s="19">
        <f t="shared" si="24"/>
        <v>0</v>
      </c>
      <c r="AJ88" s="4">
        <f t="shared" si="25"/>
        <v>0</v>
      </c>
      <c r="AK88" s="4">
        <f t="shared" si="26"/>
        <v>0</v>
      </c>
      <c r="AL88" s="20">
        <f t="shared" si="27"/>
        <v>0</v>
      </c>
      <c r="AM88" s="59">
        <v>5200789408</v>
      </c>
      <c r="AN88" s="60">
        <v>2.2245053574321378</v>
      </c>
      <c r="AO88" s="61">
        <v>0.39900905914097123</v>
      </c>
      <c r="AP88" s="4">
        <f t="shared" si="28"/>
        <v>0</v>
      </c>
      <c r="AQ88" s="8">
        <f t="shared" si="29"/>
        <v>0</v>
      </c>
      <c r="AR88" s="59">
        <v>50807873.659999996</v>
      </c>
      <c r="AS88" s="6">
        <f t="shared" si="30"/>
        <v>0</v>
      </c>
      <c r="AU88" s="5" t="s">
        <v>746</v>
      </c>
      <c r="AV88" s="5" t="s">
        <v>1072</v>
      </c>
      <c r="AW88" s="5" t="s">
        <v>1377</v>
      </c>
      <c r="AX88" s="5" t="s">
        <v>124</v>
      </c>
      <c r="AY88" s="5" t="s">
        <v>1105</v>
      </c>
      <c r="AZ88" s="5" t="s">
        <v>1342</v>
      </c>
      <c r="BA88" s="5" t="s">
        <v>306</v>
      </c>
      <c r="BB88" s="5" t="s">
        <v>1745</v>
      </c>
      <c r="BC88" s="5" t="s">
        <v>1745</v>
      </c>
      <c r="BD88" s="5" t="s">
        <v>1745</v>
      </c>
      <c r="BE88" s="5" t="s">
        <v>1745</v>
      </c>
      <c r="BF88" s="5" t="s">
        <v>1745</v>
      </c>
      <c r="BG88" s="5" t="s">
        <v>1745</v>
      </c>
      <c r="BH88" s="5" t="s">
        <v>1745</v>
      </c>
      <c r="BI88" s="5" t="s">
        <v>1745</v>
      </c>
      <c r="BJ88" s="5" t="s">
        <v>1745</v>
      </c>
    </row>
    <row r="89" spans="1:62" ht="17.25" customHeight="1" x14ac:dyDescent="0.3">
      <c r="A89" t="s">
        <v>877</v>
      </c>
      <c r="B89" t="s">
        <v>1831</v>
      </c>
      <c r="C89" t="s">
        <v>38</v>
      </c>
      <c r="D89" t="str">
        <f t="shared" si="16"/>
        <v>Mahwah township, Bergen County</v>
      </c>
      <c r="E89" t="s">
        <v>1769</v>
      </c>
      <c r="F89" t="s">
        <v>58</v>
      </c>
      <c r="G89" s="19">
        <f>COUNTIFS('Raw Data from UFBs'!$A$3:$A$3000,'Summary By Town'!$A89,'Raw Data from UFBs'!$E$3:$E$3000,'Summary By Town'!$G$2)</f>
        <v>0</v>
      </c>
      <c r="H89" s="4">
        <f>SUMIFS('Raw Data from UFBs'!H$3:H$3000,'Raw Data from UFBs'!$A$3:$A$3000,'Summary By Town'!$A89,'Raw Data from UFBs'!$E$3:$E$3000,'Summary By Town'!$G$2)</f>
        <v>0</v>
      </c>
      <c r="I89" s="4">
        <f>SUMIFS('Raw Data from UFBs'!I$3:I$3000,'Raw Data from UFBs'!$A$3:$A$3000,'Summary By Town'!$A89,'Raw Data from UFBs'!$E$3:$E$3000,'Summary By Town'!$G$2)</f>
        <v>0</v>
      </c>
      <c r="J89" s="20">
        <f t="shared" si="17"/>
        <v>0</v>
      </c>
      <c r="K89" s="19">
        <f>COUNTIFS('Raw Data from UFBs'!$A$3:$A$3000,'Summary By Town'!$A89,'Raw Data from UFBs'!$E$3:$E$3000,'Summary By Town'!$K$2)</f>
        <v>0</v>
      </c>
      <c r="L89" s="4">
        <f>SUMIFS('Raw Data from UFBs'!H$3:H$3000,'Raw Data from UFBs'!$A$3:$A$3000,'Summary By Town'!$A89,'Raw Data from UFBs'!$E$3:$E$3000,'Summary By Town'!$K$2)</f>
        <v>0</v>
      </c>
      <c r="M89" s="4">
        <f>SUMIFS('Raw Data from UFBs'!I$3:I$3000,'Raw Data from UFBs'!$A$3:$A$3000,'Summary By Town'!$A89,'Raw Data from UFBs'!$E$3:$E$3000,'Summary By Town'!$K$2)</f>
        <v>0</v>
      </c>
      <c r="N89" s="20">
        <f t="shared" si="18"/>
        <v>0</v>
      </c>
      <c r="O89" s="4">
        <f>COUNTIFS('Raw Data from UFBs'!$A$3:$A$3000,'Summary By Town'!$A89,'Raw Data from UFBs'!$E$3:$E$3000,'Summary By Town'!$O$2)</f>
        <v>0</v>
      </c>
      <c r="P89" s="4">
        <f>SUMIFS('Raw Data from UFBs'!H$3:H$3000,'Raw Data from UFBs'!$A$3:$A$3000,'Summary By Town'!$A89,'Raw Data from UFBs'!$E$3:$E$3000,'Summary By Town'!$O$2)</f>
        <v>0</v>
      </c>
      <c r="Q89" s="4">
        <f>SUMIFS('Raw Data from UFBs'!I$3:I$3000,'Raw Data from UFBs'!$A$3:$A$3000,'Summary By Town'!$A89,'Raw Data from UFBs'!$E$3:$E$3000,'Summary By Town'!$O$2)</f>
        <v>0</v>
      </c>
      <c r="R89" s="4">
        <f t="shared" si="19"/>
        <v>0</v>
      </c>
      <c r="S89" s="104">
        <f>COUNTIFS('Raw Data from UFBs'!$A$3:$A$3000,'Summary By Town'!$A89,'Raw Data from UFBs'!$E$3:$E$3000,'Summary By Town'!$S$2)</f>
        <v>0</v>
      </c>
      <c r="T89" s="4">
        <f>SUMIFS('Raw Data from UFBs'!H$3:H$3000,'Raw Data from UFBs'!$A$3:$A$3000,'Summary By Town'!$A89,'Raw Data from UFBs'!$E$3:$E$3000,'Summary By Town'!$S$2)</f>
        <v>0</v>
      </c>
      <c r="U89" s="4">
        <f>SUMIFS('Raw Data from UFBs'!I$3:I$3000,'Raw Data from UFBs'!$A$3:$A$3000,'Summary By Town'!$A89,'Raw Data from UFBs'!$E$3:$E$3000,'Summary By Town'!$S$2)</f>
        <v>0</v>
      </c>
      <c r="V89" s="20">
        <f t="shared" si="20"/>
        <v>0</v>
      </c>
      <c r="W89" s="104">
        <f>COUNTIFS('Raw Data from UFBs'!$A$3:$A$3000,'Summary By Town'!$A89,'Raw Data from UFBs'!$E$3:$E$3000,'Summary By Town'!$W$2)</f>
        <v>0</v>
      </c>
      <c r="X89" s="4">
        <f>SUMIFS('Raw Data from UFBs'!H$3:H$3000,'Raw Data from UFBs'!$A$3:$A$3000,'Summary By Town'!$A89,'Raw Data from UFBs'!$E$3:$E$3000,'Summary By Town'!$W$2)</f>
        <v>0</v>
      </c>
      <c r="Y89" s="4">
        <f>SUMIFS('Raw Data from UFBs'!I$3:I$3000,'Raw Data from UFBs'!$A$3:$A$3000,'Summary By Town'!$A89,'Raw Data from UFBs'!$E$3:$E$3000,'Summary By Town'!$W$2)</f>
        <v>0</v>
      </c>
      <c r="Z89" s="20">
        <f t="shared" si="21"/>
        <v>0</v>
      </c>
      <c r="AA89" s="4">
        <f>COUNTIFS('Raw Data from UFBs'!$A$3:$A$3000,'Summary By Town'!$A89,'Raw Data from UFBs'!$E$3:$E$3000,'Summary By Town'!$AA$2)</f>
        <v>0</v>
      </c>
      <c r="AB89" s="4">
        <f>SUMIFS('Raw Data from UFBs'!H$3:H$3000,'Raw Data from UFBs'!$A$3:$A$3000,'Summary By Town'!$A89,'Raw Data from UFBs'!$E$3:$E$3000,'Summary By Town'!$AA$2)</f>
        <v>0</v>
      </c>
      <c r="AC89" s="4">
        <f>SUMIFS('Raw Data from UFBs'!I$3:I$3000,'Raw Data from UFBs'!$A$3:$A$3000,'Summary By Town'!$A89,'Raw Data from UFBs'!$E$3:$E$3000,'Summary By Town'!$AA$2)</f>
        <v>0</v>
      </c>
      <c r="AD89" s="4">
        <f t="shared" si="22"/>
        <v>0</v>
      </c>
      <c r="AE89" s="19">
        <f>COUNTIFS('Raw Data from UFBs'!$A$3:$A$3000,'Summary By Town'!$A89,'Raw Data from UFBs'!$E$3:$E$3000,'Summary By Town'!$AE$2)</f>
        <v>0</v>
      </c>
      <c r="AF89" s="4">
        <f>SUMIFS('Raw Data from UFBs'!H$3:H$3000,'Raw Data from UFBs'!$A$3:$A$3000,'Summary By Town'!$A89,'Raw Data from UFBs'!$E$3:$E$3000,'Summary By Town'!$AE$2)</f>
        <v>0</v>
      </c>
      <c r="AG89" s="4">
        <f>SUMIFS('Raw Data from UFBs'!I$3:I$3000,'Raw Data from UFBs'!$A$3:$A$3000,'Summary By Town'!$A89,'Raw Data from UFBs'!$E$3:$E$3000,'Summary By Town'!$AE$2)</f>
        <v>0</v>
      </c>
      <c r="AH89" s="20">
        <f t="shared" si="23"/>
        <v>0</v>
      </c>
      <c r="AI89" s="19">
        <f t="shared" si="24"/>
        <v>0</v>
      </c>
      <c r="AJ89" s="4">
        <f t="shared" si="25"/>
        <v>0</v>
      </c>
      <c r="AK89" s="4">
        <f t="shared" si="26"/>
        <v>0</v>
      </c>
      <c r="AL89" s="20">
        <f t="shared" si="27"/>
        <v>0</v>
      </c>
      <c r="AM89" s="59">
        <v>6338939540</v>
      </c>
      <c r="AN89" s="60">
        <v>2.1268116932411383</v>
      </c>
      <c r="AO89" s="61">
        <v>0.27051021958390836</v>
      </c>
      <c r="AP89" s="4">
        <f t="shared" si="28"/>
        <v>0</v>
      </c>
      <c r="AQ89" s="8">
        <f t="shared" si="29"/>
        <v>0</v>
      </c>
      <c r="AR89" s="59">
        <v>46193532.850000001</v>
      </c>
      <c r="AS89" s="6">
        <f t="shared" si="30"/>
        <v>0</v>
      </c>
      <c r="AU89" s="5" t="s">
        <v>1712</v>
      </c>
      <c r="AV89" s="5" t="s">
        <v>513</v>
      </c>
      <c r="AW89" s="5" t="s">
        <v>36</v>
      </c>
      <c r="AX89" s="5" t="s">
        <v>1108</v>
      </c>
      <c r="AY89" s="5" t="s">
        <v>1258</v>
      </c>
      <c r="AZ89" s="5" t="s">
        <v>1536</v>
      </c>
      <c r="BA89" s="5" t="s">
        <v>1285</v>
      </c>
      <c r="BB89" s="5" t="s">
        <v>1745</v>
      </c>
      <c r="BC89" s="5" t="s">
        <v>1745</v>
      </c>
      <c r="BD89" s="5" t="s">
        <v>1745</v>
      </c>
      <c r="BE89" s="5" t="s">
        <v>1745</v>
      </c>
      <c r="BF89" s="5" t="s">
        <v>1745</v>
      </c>
      <c r="BG89" s="5" t="s">
        <v>1745</v>
      </c>
      <c r="BH89" s="5" t="s">
        <v>1745</v>
      </c>
      <c r="BI89" s="5" t="s">
        <v>1745</v>
      </c>
      <c r="BJ89" s="5" t="s">
        <v>1745</v>
      </c>
    </row>
    <row r="90" spans="1:62" ht="17.25" customHeight="1" x14ac:dyDescent="0.3">
      <c r="A90" t="s">
        <v>1291</v>
      </c>
      <c r="B90" t="s">
        <v>1832</v>
      </c>
      <c r="C90" t="s">
        <v>38</v>
      </c>
      <c r="D90" t="str">
        <f t="shared" si="16"/>
        <v>River Vale township, Bergen County</v>
      </c>
      <c r="E90" t="s">
        <v>1769</v>
      </c>
      <c r="F90" t="s">
        <v>7</v>
      </c>
      <c r="G90" s="19">
        <f>COUNTIFS('Raw Data from UFBs'!$A$3:$A$3000,'Summary By Town'!$A90,'Raw Data from UFBs'!$E$3:$E$3000,'Summary By Town'!$G$2)</f>
        <v>2</v>
      </c>
      <c r="H90" s="4">
        <f>SUMIFS('Raw Data from UFBs'!H$3:H$3000,'Raw Data from UFBs'!$A$3:$A$3000,'Summary By Town'!$A90,'Raw Data from UFBs'!$E$3:$E$3000,'Summary By Town'!$G$2)</f>
        <v>111535.5</v>
      </c>
      <c r="I90" s="4">
        <f>SUMIFS('Raw Data from UFBs'!I$3:I$3000,'Raw Data from UFBs'!$A$3:$A$3000,'Summary By Town'!$A90,'Raw Data from UFBs'!$E$3:$E$3000,'Summary By Town'!$G$2)</f>
        <v>15496900</v>
      </c>
      <c r="J90" s="20">
        <f t="shared" si="17"/>
        <v>434049.57585593016</v>
      </c>
      <c r="K90" s="19">
        <f>COUNTIFS('Raw Data from UFBs'!$A$3:$A$3000,'Summary By Town'!$A90,'Raw Data from UFBs'!$E$3:$E$3000,'Summary By Town'!$K$2)</f>
        <v>0</v>
      </c>
      <c r="L90" s="4">
        <f>SUMIFS('Raw Data from UFBs'!H$3:H$3000,'Raw Data from UFBs'!$A$3:$A$3000,'Summary By Town'!$A90,'Raw Data from UFBs'!$E$3:$E$3000,'Summary By Town'!$K$2)</f>
        <v>0</v>
      </c>
      <c r="M90" s="4">
        <f>SUMIFS('Raw Data from UFBs'!I$3:I$3000,'Raw Data from UFBs'!$A$3:$A$3000,'Summary By Town'!$A90,'Raw Data from UFBs'!$E$3:$E$3000,'Summary By Town'!$K$2)</f>
        <v>0</v>
      </c>
      <c r="N90" s="20">
        <f t="shared" si="18"/>
        <v>0</v>
      </c>
      <c r="O90" s="4">
        <f>COUNTIFS('Raw Data from UFBs'!$A$3:$A$3000,'Summary By Town'!$A90,'Raw Data from UFBs'!$E$3:$E$3000,'Summary By Town'!$O$2)</f>
        <v>0</v>
      </c>
      <c r="P90" s="4">
        <f>SUMIFS('Raw Data from UFBs'!H$3:H$3000,'Raw Data from UFBs'!$A$3:$A$3000,'Summary By Town'!$A90,'Raw Data from UFBs'!$E$3:$E$3000,'Summary By Town'!$O$2)</f>
        <v>0</v>
      </c>
      <c r="Q90" s="4">
        <f>SUMIFS('Raw Data from UFBs'!I$3:I$3000,'Raw Data from UFBs'!$A$3:$A$3000,'Summary By Town'!$A90,'Raw Data from UFBs'!$E$3:$E$3000,'Summary By Town'!$O$2)</f>
        <v>0</v>
      </c>
      <c r="R90" s="4">
        <f t="shared" si="19"/>
        <v>0</v>
      </c>
      <c r="S90" s="104">
        <f>COUNTIFS('Raw Data from UFBs'!$A$3:$A$3000,'Summary By Town'!$A90,'Raw Data from UFBs'!$E$3:$E$3000,'Summary By Town'!$S$2)</f>
        <v>0</v>
      </c>
      <c r="T90" s="4">
        <f>SUMIFS('Raw Data from UFBs'!H$3:H$3000,'Raw Data from UFBs'!$A$3:$A$3000,'Summary By Town'!$A90,'Raw Data from UFBs'!$E$3:$E$3000,'Summary By Town'!$S$2)</f>
        <v>0</v>
      </c>
      <c r="U90" s="4">
        <f>SUMIFS('Raw Data from UFBs'!I$3:I$3000,'Raw Data from UFBs'!$A$3:$A$3000,'Summary By Town'!$A90,'Raw Data from UFBs'!$E$3:$E$3000,'Summary By Town'!$S$2)</f>
        <v>0</v>
      </c>
      <c r="V90" s="20">
        <f t="shared" si="20"/>
        <v>0</v>
      </c>
      <c r="W90" s="104">
        <f>COUNTIFS('Raw Data from UFBs'!$A$3:$A$3000,'Summary By Town'!$A90,'Raw Data from UFBs'!$E$3:$E$3000,'Summary By Town'!$W$2)</f>
        <v>0</v>
      </c>
      <c r="X90" s="4">
        <f>SUMIFS('Raw Data from UFBs'!H$3:H$3000,'Raw Data from UFBs'!$A$3:$A$3000,'Summary By Town'!$A90,'Raw Data from UFBs'!$E$3:$E$3000,'Summary By Town'!$W$2)</f>
        <v>0</v>
      </c>
      <c r="Y90" s="4">
        <f>SUMIFS('Raw Data from UFBs'!I$3:I$3000,'Raw Data from UFBs'!$A$3:$A$3000,'Summary By Town'!$A90,'Raw Data from UFBs'!$E$3:$E$3000,'Summary By Town'!$W$2)</f>
        <v>0</v>
      </c>
      <c r="Z90" s="20">
        <f t="shared" si="21"/>
        <v>0</v>
      </c>
      <c r="AA90" s="4">
        <f>COUNTIFS('Raw Data from UFBs'!$A$3:$A$3000,'Summary By Town'!$A90,'Raw Data from UFBs'!$E$3:$E$3000,'Summary By Town'!$AA$2)</f>
        <v>0</v>
      </c>
      <c r="AB90" s="4">
        <f>SUMIFS('Raw Data from UFBs'!H$3:H$3000,'Raw Data from UFBs'!$A$3:$A$3000,'Summary By Town'!$A90,'Raw Data from UFBs'!$E$3:$E$3000,'Summary By Town'!$AA$2)</f>
        <v>0</v>
      </c>
      <c r="AC90" s="4">
        <f>SUMIFS('Raw Data from UFBs'!I$3:I$3000,'Raw Data from UFBs'!$A$3:$A$3000,'Summary By Town'!$A90,'Raw Data from UFBs'!$E$3:$E$3000,'Summary By Town'!$AA$2)</f>
        <v>0</v>
      </c>
      <c r="AD90" s="4">
        <f t="shared" si="22"/>
        <v>0</v>
      </c>
      <c r="AE90" s="19">
        <f>COUNTIFS('Raw Data from UFBs'!$A$3:$A$3000,'Summary By Town'!$A90,'Raw Data from UFBs'!$E$3:$E$3000,'Summary By Town'!$AE$2)</f>
        <v>0</v>
      </c>
      <c r="AF90" s="4">
        <f>SUMIFS('Raw Data from UFBs'!H$3:H$3000,'Raw Data from UFBs'!$A$3:$A$3000,'Summary By Town'!$A90,'Raw Data from UFBs'!$E$3:$E$3000,'Summary By Town'!$AE$2)</f>
        <v>0</v>
      </c>
      <c r="AG90" s="4">
        <f>SUMIFS('Raw Data from UFBs'!I$3:I$3000,'Raw Data from UFBs'!$A$3:$A$3000,'Summary By Town'!$A90,'Raw Data from UFBs'!$E$3:$E$3000,'Summary By Town'!$AE$2)</f>
        <v>0</v>
      </c>
      <c r="AH90" s="20">
        <f t="shared" si="23"/>
        <v>0</v>
      </c>
      <c r="AI90" s="19">
        <f t="shared" si="24"/>
        <v>2</v>
      </c>
      <c r="AJ90" s="4">
        <f t="shared" si="25"/>
        <v>111535.5</v>
      </c>
      <c r="AK90" s="4">
        <f t="shared" si="26"/>
        <v>15496900</v>
      </c>
      <c r="AL90" s="20">
        <f t="shared" si="27"/>
        <v>434049.57585593016</v>
      </c>
      <c r="AM90" s="59">
        <v>2391310841</v>
      </c>
      <c r="AN90" s="60">
        <v>2.8008800202358546</v>
      </c>
      <c r="AO90" s="61">
        <v>0.24151244925946228</v>
      </c>
      <c r="AP90" s="4">
        <f t="shared" si="28"/>
        <v>77891.164380617702</v>
      </c>
      <c r="AQ90" s="8">
        <f t="shared" si="29"/>
        <v>6.4805042214919643E-3</v>
      </c>
      <c r="AR90" s="59">
        <v>22907518</v>
      </c>
      <c r="AS90" s="6">
        <f t="shared" si="30"/>
        <v>3.4002446000748619E-3</v>
      </c>
      <c r="AU90" s="5" t="s">
        <v>442</v>
      </c>
      <c r="AV90" s="5" t="s">
        <v>1649</v>
      </c>
      <c r="AW90" s="5" t="s">
        <v>639</v>
      </c>
      <c r="AX90" s="5" t="s">
        <v>681</v>
      </c>
      <c r="AY90" s="5" t="s">
        <v>1134</v>
      </c>
      <c r="AZ90" s="5" t="s">
        <v>1157</v>
      </c>
      <c r="BA90" s="5" t="s">
        <v>994</v>
      </c>
      <c r="BB90" s="5" t="s">
        <v>1745</v>
      </c>
      <c r="BC90" s="5" t="s">
        <v>1745</v>
      </c>
      <c r="BD90" s="5" t="s">
        <v>1745</v>
      </c>
      <c r="BE90" s="5" t="s">
        <v>1745</v>
      </c>
      <c r="BF90" s="5" t="s">
        <v>1745</v>
      </c>
      <c r="BG90" s="5" t="s">
        <v>1745</v>
      </c>
      <c r="BH90" s="5" t="s">
        <v>1745</v>
      </c>
      <c r="BI90" s="5" t="s">
        <v>1745</v>
      </c>
      <c r="BJ90" s="5" t="s">
        <v>1745</v>
      </c>
    </row>
    <row r="91" spans="1:62" ht="17.25" customHeight="1" x14ac:dyDescent="0.3">
      <c r="A91" t="s">
        <v>1306</v>
      </c>
      <c r="B91" t="s">
        <v>1833</v>
      </c>
      <c r="C91" t="s">
        <v>38</v>
      </c>
      <c r="D91" t="str">
        <f t="shared" si="16"/>
        <v>Rochelle Park township, Bergen County</v>
      </c>
      <c r="E91" t="s">
        <v>1769</v>
      </c>
      <c r="F91" t="s">
        <v>7</v>
      </c>
      <c r="G91" s="19">
        <f>COUNTIFS('Raw Data from UFBs'!$A$3:$A$3000,'Summary By Town'!$A91,'Raw Data from UFBs'!$E$3:$E$3000,'Summary By Town'!$G$2)</f>
        <v>0</v>
      </c>
      <c r="H91" s="4">
        <f>SUMIFS('Raw Data from UFBs'!H$3:H$3000,'Raw Data from UFBs'!$A$3:$A$3000,'Summary By Town'!$A91,'Raw Data from UFBs'!$E$3:$E$3000,'Summary By Town'!$G$2)</f>
        <v>0</v>
      </c>
      <c r="I91" s="4">
        <f>SUMIFS('Raw Data from UFBs'!I$3:I$3000,'Raw Data from UFBs'!$A$3:$A$3000,'Summary By Town'!$A91,'Raw Data from UFBs'!$E$3:$E$3000,'Summary By Town'!$G$2)</f>
        <v>0</v>
      </c>
      <c r="J91" s="20">
        <f t="shared" si="17"/>
        <v>0</v>
      </c>
      <c r="K91" s="19">
        <f>COUNTIFS('Raw Data from UFBs'!$A$3:$A$3000,'Summary By Town'!$A91,'Raw Data from UFBs'!$E$3:$E$3000,'Summary By Town'!$K$2)</f>
        <v>1</v>
      </c>
      <c r="L91" s="4">
        <f>SUMIFS('Raw Data from UFBs'!H$3:H$3000,'Raw Data from UFBs'!$A$3:$A$3000,'Summary By Town'!$A91,'Raw Data from UFBs'!$E$3:$E$3000,'Summary By Town'!$K$2)</f>
        <v>105000</v>
      </c>
      <c r="M91" s="4">
        <f>SUMIFS('Raw Data from UFBs'!I$3:I$3000,'Raw Data from UFBs'!$A$3:$A$3000,'Summary By Town'!$A91,'Raw Data from UFBs'!$E$3:$E$3000,'Summary By Town'!$K$2)</f>
        <v>2250000</v>
      </c>
      <c r="N91" s="20">
        <f t="shared" si="18"/>
        <v>66001.507303491089</v>
      </c>
      <c r="O91" s="4">
        <f>COUNTIFS('Raw Data from UFBs'!$A$3:$A$3000,'Summary By Town'!$A91,'Raw Data from UFBs'!$E$3:$E$3000,'Summary By Town'!$O$2)</f>
        <v>0</v>
      </c>
      <c r="P91" s="4">
        <f>SUMIFS('Raw Data from UFBs'!H$3:H$3000,'Raw Data from UFBs'!$A$3:$A$3000,'Summary By Town'!$A91,'Raw Data from UFBs'!$E$3:$E$3000,'Summary By Town'!$O$2)</f>
        <v>0</v>
      </c>
      <c r="Q91" s="4">
        <f>SUMIFS('Raw Data from UFBs'!I$3:I$3000,'Raw Data from UFBs'!$A$3:$A$3000,'Summary By Town'!$A91,'Raw Data from UFBs'!$E$3:$E$3000,'Summary By Town'!$O$2)</f>
        <v>0</v>
      </c>
      <c r="R91" s="4">
        <f t="shared" si="19"/>
        <v>0</v>
      </c>
      <c r="S91" s="104">
        <f>COUNTIFS('Raw Data from UFBs'!$A$3:$A$3000,'Summary By Town'!$A91,'Raw Data from UFBs'!$E$3:$E$3000,'Summary By Town'!$S$2)</f>
        <v>1</v>
      </c>
      <c r="T91" s="4">
        <f>SUMIFS('Raw Data from UFBs'!H$3:H$3000,'Raw Data from UFBs'!$A$3:$A$3000,'Summary By Town'!$A91,'Raw Data from UFBs'!$E$3:$E$3000,'Summary By Town'!$S$2)</f>
        <v>190000</v>
      </c>
      <c r="U91" s="4">
        <f>SUMIFS('Raw Data from UFBs'!I$3:I$3000,'Raw Data from UFBs'!$A$3:$A$3000,'Summary By Town'!$A91,'Raw Data from UFBs'!$E$3:$E$3000,'Summary By Town'!$S$2)</f>
        <v>2250000</v>
      </c>
      <c r="V91" s="20">
        <f t="shared" si="20"/>
        <v>66001.507303491089</v>
      </c>
      <c r="W91" s="104">
        <f>COUNTIFS('Raw Data from UFBs'!$A$3:$A$3000,'Summary By Town'!$A91,'Raw Data from UFBs'!$E$3:$E$3000,'Summary By Town'!$W$2)</f>
        <v>0</v>
      </c>
      <c r="X91" s="4">
        <f>SUMIFS('Raw Data from UFBs'!H$3:H$3000,'Raw Data from UFBs'!$A$3:$A$3000,'Summary By Town'!$A91,'Raw Data from UFBs'!$E$3:$E$3000,'Summary By Town'!$W$2)</f>
        <v>0</v>
      </c>
      <c r="Y91" s="4">
        <f>SUMIFS('Raw Data from UFBs'!I$3:I$3000,'Raw Data from UFBs'!$A$3:$A$3000,'Summary By Town'!$A91,'Raw Data from UFBs'!$E$3:$E$3000,'Summary By Town'!$W$2)</f>
        <v>0</v>
      </c>
      <c r="Z91" s="20">
        <f t="shared" si="21"/>
        <v>0</v>
      </c>
      <c r="AA91" s="4">
        <f>COUNTIFS('Raw Data from UFBs'!$A$3:$A$3000,'Summary By Town'!$A91,'Raw Data from UFBs'!$E$3:$E$3000,'Summary By Town'!$AA$2)</f>
        <v>0</v>
      </c>
      <c r="AB91" s="4">
        <f>SUMIFS('Raw Data from UFBs'!H$3:H$3000,'Raw Data from UFBs'!$A$3:$A$3000,'Summary By Town'!$A91,'Raw Data from UFBs'!$E$3:$E$3000,'Summary By Town'!$AA$2)</f>
        <v>0</v>
      </c>
      <c r="AC91" s="4">
        <f>SUMIFS('Raw Data from UFBs'!I$3:I$3000,'Raw Data from UFBs'!$A$3:$A$3000,'Summary By Town'!$A91,'Raw Data from UFBs'!$E$3:$E$3000,'Summary By Town'!$AA$2)</f>
        <v>0</v>
      </c>
      <c r="AD91" s="4">
        <f t="shared" si="22"/>
        <v>0</v>
      </c>
      <c r="AE91" s="19">
        <f>COUNTIFS('Raw Data from UFBs'!$A$3:$A$3000,'Summary By Town'!$A91,'Raw Data from UFBs'!$E$3:$E$3000,'Summary By Town'!$AE$2)</f>
        <v>0</v>
      </c>
      <c r="AF91" s="4">
        <f>SUMIFS('Raw Data from UFBs'!H$3:H$3000,'Raw Data from UFBs'!$A$3:$A$3000,'Summary By Town'!$A91,'Raw Data from UFBs'!$E$3:$E$3000,'Summary By Town'!$AE$2)</f>
        <v>0</v>
      </c>
      <c r="AG91" s="4">
        <f>SUMIFS('Raw Data from UFBs'!I$3:I$3000,'Raw Data from UFBs'!$A$3:$A$3000,'Summary By Town'!$A91,'Raw Data from UFBs'!$E$3:$E$3000,'Summary By Town'!$AE$2)</f>
        <v>0</v>
      </c>
      <c r="AH91" s="20">
        <f t="shared" si="23"/>
        <v>0</v>
      </c>
      <c r="AI91" s="19">
        <f t="shared" si="24"/>
        <v>2</v>
      </c>
      <c r="AJ91" s="4">
        <f t="shared" si="25"/>
        <v>295000</v>
      </c>
      <c r="AK91" s="4">
        <f t="shared" si="26"/>
        <v>4500000</v>
      </c>
      <c r="AL91" s="20">
        <f t="shared" si="27"/>
        <v>132003.01460698218</v>
      </c>
      <c r="AM91" s="59">
        <v>1055383500</v>
      </c>
      <c r="AN91" s="60">
        <v>2.9334003245996039</v>
      </c>
      <c r="AO91" s="61">
        <v>0.36597853461235552</v>
      </c>
      <c r="AP91" s="4">
        <f t="shared" si="28"/>
        <v>-59653.397860368183</v>
      </c>
      <c r="AQ91" s="8">
        <f t="shared" si="29"/>
        <v>4.263852902759992E-3</v>
      </c>
      <c r="AR91" s="59">
        <v>15381470</v>
      </c>
      <c r="AS91" s="6">
        <f t="shared" si="30"/>
        <v>-3.8782637719521076E-3</v>
      </c>
      <c r="AU91" s="5" t="s">
        <v>838</v>
      </c>
      <c r="AV91" s="5" t="s">
        <v>924</v>
      </c>
      <c r="AW91" s="5" t="s">
        <v>1345</v>
      </c>
      <c r="AX91" s="5" t="s">
        <v>469</v>
      </c>
      <c r="AY91" s="5" t="s">
        <v>1154</v>
      </c>
      <c r="AZ91" s="5" t="s">
        <v>1745</v>
      </c>
      <c r="BA91" s="5" t="s">
        <v>1745</v>
      </c>
      <c r="BB91" s="5" t="s">
        <v>1745</v>
      </c>
      <c r="BC91" s="5" t="s">
        <v>1745</v>
      </c>
      <c r="BD91" s="5" t="s">
        <v>1745</v>
      </c>
      <c r="BE91" s="5" t="s">
        <v>1745</v>
      </c>
      <c r="BF91" s="5" t="s">
        <v>1745</v>
      </c>
      <c r="BG91" s="5" t="s">
        <v>1745</v>
      </c>
      <c r="BH91" s="5" t="s">
        <v>1745</v>
      </c>
      <c r="BI91" s="5" t="s">
        <v>1745</v>
      </c>
      <c r="BJ91" s="5" t="s">
        <v>1745</v>
      </c>
    </row>
    <row r="92" spans="1:62" ht="17.25" customHeight="1" x14ac:dyDescent="0.3">
      <c r="A92" t="s">
        <v>1345</v>
      </c>
      <c r="B92" t="s">
        <v>1834</v>
      </c>
      <c r="C92" t="s">
        <v>38</v>
      </c>
      <c r="D92" t="str">
        <f t="shared" si="16"/>
        <v>Saddle Brook township, Bergen County</v>
      </c>
      <c r="E92" t="s">
        <v>1769</v>
      </c>
      <c r="F92" t="s">
        <v>7</v>
      </c>
      <c r="G92" s="19">
        <f>COUNTIFS('Raw Data from UFBs'!$A$3:$A$3000,'Summary By Town'!$A92,'Raw Data from UFBs'!$E$3:$E$3000,'Summary By Town'!$G$2)</f>
        <v>0</v>
      </c>
      <c r="H92" s="4">
        <f>SUMIFS('Raw Data from UFBs'!H$3:H$3000,'Raw Data from UFBs'!$A$3:$A$3000,'Summary By Town'!$A92,'Raw Data from UFBs'!$E$3:$E$3000,'Summary By Town'!$G$2)</f>
        <v>0</v>
      </c>
      <c r="I92" s="4">
        <f>SUMIFS('Raw Data from UFBs'!I$3:I$3000,'Raw Data from UFBs'!$A$3:$A$3000,'Summary By Town'!$A92,'Raw Data from UFBs'!$E$3:$E$3000,'Summary By Town'!$G$2)</f>
        <v>0</v>
      </c>
      <c r="J92" s="20">
        <f t="shared" si="17"/>
        <v>0</v>
      </c>
      <c r="K92" s="19">
        <f>COUNTIFS('Raw Data from UFBs'!$A$3:$A$3000,'Summary By Town'!$A92,'Raw Data from UFBs'!$E$3:$E$3000,'Summary By Town'!$K$2)</f>
        <v>0</v>
      </c>
      <c r="L92" s="4">
        <f>SUMIFS('Raw Data from UFBs'!H$3:H$3000,'Raw Data from UFBs'!$A$3:$A$3000,'Summary By Town'!$A92,'Raw Data from UFBs'!$E$3:$E$3000,'Summary By Town'!$K$2)</f>
        <v>0</v>
      </c>
      <c r="M92" s="4">
        <f>SUMIFS('Raw Data from UFBs'!I$3:I$3000,'Raw Data from UFBs'!$A$3:$A$3000,'Summary By Town'!$A92,'Raw Data from UFBs'!$E$3:$E$3000,'Summary By Town'!$K$2)</f>
        <v>0</v>
      </c>
      <c r="N92" s="20">
        <f t="shared" si="18"/>
        <v>0</v>
      </c>
      <c r="O92" s="4">
        <f>COUNTIFS('Raw Data from UFBs'!$A$3:$A$3000,'Summary By Town'!$A92,'Raw Data from UFBs'!$E$3:$E$3000,'Summary By Town'!$O$2)</f>
        <v>0</v>
      </c>
      <c r="P92" s="4">
        <f>SUMIFS('Raw Data from UFBs'!H$3:H$3000,'Raw Data from UFBs'!$A$3:$A$3000,'Summary By Town'!$A92,'Raw Data from UFBs'!$E$3:$E$3000,'Summary By Town'!$O$2)</f>
        <v>0</v>
      </c>
      <c r="Q92" s="4">
        <f>SUMIFS('Raw Data from UFBs'!I$3:I$3000,'Raw Data from UFBs'!$A$3:$A$3000,'Summary By Town'!$A92,'Raw Data from UFBs'!$E$3:$E$3000,'Summary By Town'!$O$2)</f>
        <v>0</v>
      </c>
      <c r="R92" s="4">
        <f t="shared" si="19"/>
        <v>0</v>
      </c>
      <c r="S92" s="104">
        <f>COUNTIFS('Raw Data from UFBs'!$A$3:$A$3000,'Summary By Town'!$A92,'Raw Data from UFBs'!$E$3:$E$3000,'Summary By Town'!$S$2)</f>
        <v>0</v>
      </c>
      <c r="T92" s="4">
        <f>SUMIFS('Raw Data from UFBs'!H$3:H$3000,'Raw Data from UFBs'!$A$3:$A$3000,'Summary By Town'!$A92,'Raw Data from UFBs'!$E$3:$E$3000,'Summary By Town'!$S$2)</f>
        <v>0</v>
      </c>
      <c r="U92" s="4">
        <f>SUMIFS('Raw Data from UFBs'!I$3:I$3000,'Raw Data from UFBs'!$A$3:$A$3000,'Summary By Town'!$A92,'Raw Data from UFBs'!$E$3:$E$3000,'Summary By Town'!$S$2)</f>
        <v>0</v>
      </c>
      <c r="V92" s="20">
        <f t="shared" si="20"/>
        <v>0</v>
      </c>
      <c r="W92" s="104">
        <f>COUNTIFS('Raw Data from UFBs'!$A$3:$A$3000,'Summary By Town'!$A92,'Raw Data from UFBs'!$E$3:$E$3000,'Summary By Town'!$W$2)</f>
        <v>0</v>
      </c>
      <c r="X92" s="4">
        <f>SUMIFS('Raw Data from UFBs'!H$3:H$3000,'Raw Data from UFBs'!$A$3:$A$3000,'Summary By Town'!$A92,'Raw Data from UFBs'!$E$3:$E$3000,'Summary By Town'!$W$2)</f>
        <v>0</v>
      </c>
      <c r="Y92" s="4">
        <f>SUMIFS('Raw Data from UFBs'!I$3:I$3000,'Raw Data from UFBs'!$A$3:$A$3000,'Summary By Town'!$A92,'Raw Data from UFBs'!$E$3:$E$3000,'Summary By Town'!$W$2)</f>
        <v>0</v>
      </c>
      <c r="Z92" s="20">
        <f t="shared" si="21"/>
        <v>0</v>
      </c>
      <c r="AA92" s="4">
        <f>COUNTIFS('Raw Data from UFBs'!$A$3:$A$3000,'Summary By Town'!$A92,'Raw Data from UFBs'!$E$3:$E$3000,'Summary By Town'!$AA$2)</f>
        <v>0</v>
      </c>
      <c r="AB92" s="4">
        <f>SUMIFS('Raw Data from UFBs'!H$3:H$3000,'Raw Data from UFBs'!$A$3:$A$3000,'Summary By Town'!$A92,'Raw Data from UFBs'!$E$3:$E$3000,'Summary By Town'!$AA$2)</f>
        <v>0</v>
      </c>
      <c r="AC92" s="4">
        <f>SUMIFS('Raw Data from UFBs'!I$3:I$3000,'Raw Data from UFBs'!$A$3:$A$3000,'Summary By Town'!$A92,'Raw Data from UFBs'!$E$3:$E$3000,'Summary By Town'!$AA$2)</f>
        <v>0</v>
      </c>
      <c r="AD92" s="4">
        <f t="shared" si="22"/>
        <v>0</v>
      </c>
      <c r="AE92" s="19">
        <f>COUNTIFS('Raw Data from UFBs'!$A$3:$A$3000,'Summary By Town'!$A92,'Raw Data from UFBs'!$E$3:$E$3000,'Summary By Town'!$AE$2)</f>
        <v>0</v>
      </c>
      <c r="AF92" s="4">
        <f>SUMIFS('Raw Data from UFBs'!H$3:H$3000,'Raw Data from UFBs'!$A$3:$A$3000,'Summary By Town'!$A92,'Raw Data from UFBs'!$E$3:$E$3000,'Summary By Town'!$AE$2)</f>
        <v>0</v>
      </c>
      <c r="AG92" s="4">
        <f>SUMIFS('Raw Data from UFBs'!I$3:I$3000,'Raw Data from UFBs'!$A$3:$A$3000,'Summary By Town'!$A92,'Raw Data from UFBs'!$E$3:$E$3000,'Summary By Town'!$AE$2)</f>
        <v>0</v>
      </c>
      <c r="AH92" s="20">
        <f t="shared" si="23"/>
        <v>0</v>
      </c>
      <c r="AI92" s="19">
        <f t="shared" si="24"/>
        <v>0</v>
      </c>
      <c r="AJ92" s="4">
        <f t="shared" si="25"/>
        <v>0</v>
      </c>
      <c r="AK92" s="4">
        <f t="shared" si="26"/>
        <v>0</v>
      </c>
      <c r="AL92" s="20">
        <f t="shared" si="27"/>
        <v>0</v>
      </c>
      <c r="AM92" s="59">
        <v>3236569100</v>
      </c>
      <c r="AN92" s="60">
        <v>2.3722741022866032</v>
      </c>
      <c r="AO92" s="61">
        <v>0.35115465947773289</v>
      </c>
      <c r="AP92" s="4">
        <f t="shared" si="28"/>
        <v>0</v>
      </c>
      <c r="AQ92" s="8">
        <f t="shared" si="29"/>
        <v>0</v>
      </c>
      <c r="AR92" s="59">
        <v>30705338.560000002</v>
      </c>
      <c r="AS92" s="6">
        <f t="shared" si="30"/>
        <v>0</v>
      </c>
      <c r="AU92" s="5" t="s">
        <v>543</v>
      </c>
      <c r="AV92" s="5" t="s">
        <v>838</v>
      </c>
      <c r="AW92" s="5" t="s">
        <v>1306</v>
      </c>
      <c r="AX92" s="5" t="s">
        <v>436</v>
      </c>
      <c r="AY92" s="5" t="s">
        <v>469</v>
      </c>
      <c r="AZ92" s="5" t="s">
        <v>1745</v>
      </c>
      <c r="BA92" s="5" t="s">
        <v>1745</v>
      </c>
      <c r="BB92" s="5" t="s">
        <v>1745</v>
      </c>
      <c r="BC92" s="5" t="s">
        <v>1745</v>
      </c>
      <c r="BD92" s="5" t="s">
        <v>1745</v>
      </c>
      <c r="BE92" s="5" t="s">
        <v>1745</v>
      </c>
      <c r="BF92" s="5" t="s">
        <v>1745</v>
      </c>
      <c r="BG92" s="5" t="s">
        <v>1745</v>
      </c>
      <c r="BH92" s="5" t="s">
        <v>1745</v>
      </c>
      <c r="BI92" s="5" t="s">
        <v>1745</v>
      </c>
      <c r="BJ92" s="5" t="s">
        <v>1745</v>
      </c>
    </row>
    <row r="93" spans="1:62" ht="17.25" customHeight="1" x14ac:dyDescent="0.3">
      <c r="A93" t="s">
        <v>1413</v>
      </c>
      <c r="B93" t="s">
        <v>1835</v>
      </c>
      <c r="C93" t="s">
        <v>38</v>
      </c>
      <c r="D93" t="str">
        <f t="shared" si="16"/>
        <v>South Hackensack township, Bergen County</v>
      </c>
      <c r="E93" t="s">
        <v>1769</v>
      </c>
      <c r="F93" t="s">
        <v>70</v>
      </c>
      <c r="G93" s="19">
        <f>COUNTIFS('Raw Data from UFBs'!$A$3:$A$3000,'Summary By Town'!$A93,'Raw Data from UFBs'!$E$3:$E$3000,'Summary By Town'!$G$2)</f>
        <v>0</v>
      </c>
      <c r="H93" s="4">
        <f>SUMIFS('Raw Data from UFBs'!H$3:H$3000,'Raw Data from UFBs'!$A$3:$A$3000,'Summary By Town'!$A93,'Raw Data from UFBs'!$E$3:$E$3000,'Summary By Town'!$G$2)</f>
        <v>0</v>
      </c>
      <c r="I93" s="4">
        <f>SUMIFS('Raw Data from UFBs'!I$3:I$3000,'Raw Data from UFBs'!$A$3:$A$3000,'Summary By Town'!$A93,'Raw Data from UFBs'!$E$3:$E$3000,'Summary By Town'!$G$2)</f>
        <v>0</v>
      </c>
      <c r="J93" s="20">
        <f t="shared" si="17"/>
        <v>0</v>
      </c>
      <c r="K93" s="19">
        <f>COUNTIFS('Raw Data from UFBs'!$A$3:$A$3000,'Summary By Town'!$A93,'Raw Data from UFBs'!$E$3:$E$3000,'Summary By Town'!$K$2)</f>
        <v>0</v>
      </c>
      <c r="L93" s="4">
        <f>SUMIFS('Raw Data from UFBs'!H$3:H$3000,'Raw Data from UFBs'!$A$3:$A$3000,'Summary By Town'!$A93,'Raw Data from UFBs'!$E$3:$E$3000,'Summary By Town'!$K$2)</f>
        <v>0</v>
      </c>
      <c r="M93" s="4">
        <f>SUMIFS('Raw Data from UFBs'!I$3:I$3000,'Raw Data from UFBs'!$A$3:$A$3000,'Summary By Town'!$A93,'Raw Data from UFBs'!$E$3:$E$3000,'Summary By Town'!$K$2)</f>
        <v>0</v>
      </c>
      <c r="N93" s="20">
        <f t="shared" si="18"/>
        <v>0</v>
      </c>
      <c r="O93" s="4">
        <f>COUNTIFS('Raw Data from UFBs'!$A$3:$A$3000,'Summary By Town'!$A93,'Raw Data from UFBs'!$E$3:$E$3000,'Summary By Town'!$O$2)</f>
        <v>0</v>
      </c>
      <c r="P93" s="4">
        <f>SUMIFS('Raw Data from UFBs'!H$3:H$3000,'Raw Data from UFBs'!$A$3:$A$3000,'Summary By Town'!$A93,'Raw Data from UFBs'!$E$3:$E$3000,'Summary By Town'!$O$2)</f>
        <v>0</v>
      </c>
      <c r="Q93" s="4">
        <f>SUMIFS('Raw Data from UFBs'!I$3:I$3000,'Raw Data from UFBs'!$A$3:$A$3000,'Summary By Town'!$A93,'Raw Data from UFBs'!$E$3:$E$3000,'Summary By Town'!$O$2)</f>
        <v>0</v>
      </c>
      <c r="R93" s="4">
        <f t="shared" si="19"/>
        <v>0</v>
      </c>
      <c r="S93" s="104">
        <f>COUNTIFS('Raw Data from UFBs'!$A$3:$A$3000,'Summary By Town'!$A93,'Raw Data from UFBs'!$E$3:$E$3000,'Summary By Town'!$S$2)</f>
        <v>0</v>
      </c>
      <c r="T93" s="4">
        <f>SUMIFS('Raw Data from UFBs'!H$3:H$3000,'Raw Data from UFBs'!$A$3:$A$3000,'Summary By Town'!$A93,'Raw Data from UFBs'!$E$3:$E$3000,'Summary By Town'!$S$2)</f>
        <v>0</v>
      </c>
      <c r="U93" s="4">
        <f>SUMIFS('Raw Data from UFBs'!I$3:I$3000,'Raw Data from UFBs'!$A$3:$A$3000,'Summary By Town'!$A93,'Raw Data from UFBs'!$E$3:$E$3000,'Summary By Town'!$S$2)</f>
        <v>0</v>
      </c>
      <c r="V93" s="20">
        <f t="shared" si="20"/>
        <v>0</v>
      </c>
      <c r="W93" s="104">
        <f>COUNTIFS('Raw Data from UFBs'!$A$3:$A$3000,'Summary By Town'!$A93,'Raw Data from UFBs'!$E$3:$E$3000,'Summary By Town'!$W$2)</f>
        <v>0</v>
      </c>
      <c r="X93" s="4">
        <f>SUMIFS('Raw Data from UFBs'!H$3:H$3000,'Raw Data from UFBs'!$A$3:$A$3000,'Summary By Town'!$A93,'Raw Data from UFBs'!$E$3:$E$3000,'Summary By Town'!$W$2)</f>
        <v>0</v>
      </c>
      <c r="Y93" s="4">
        <f>SUMIFS('Raw Data from UFBs'!I$3:I$3000,'Raw Data from UFBs'!$A$3:$A$3000,'Summary By Town'!$A93,'Raw Data from UFBs'!$E$3:$E$3000,'Summary By Town'!$W$2)</f>
        <v>0</v>
      </c>
      <c r="Z93" s="20">
        <f t="shared" si="21"/>
        <v>0</v>
      </c>
      <c r="AA93" s="4">
        <f>COUNTIFS('Raw Data from UFBs'!$A$3:$A$3000,'Summary By Town'!$A93,'Raw Data from UFBs'!$E$3:$E$3000,'Summary By Town'!$AA$2)</f>
        <v>0</v>
      </c>
      <c r="AB93" s="4">
        <f>SUMIFS('Raw Data from UFBs'!H$3:H$3000,'Raw Data from UFBs'!$A$3:$A$3000,'Summary By Town'!$A93,'Raw Data from UFBs'!$E$3:$E$3000,'Summary By Town'!$AA$2)</f>
        <v>0</v>
      </c>
      <c r="AC93" s="4">
        <f>SUMIFS('Raw Data from UFBs'!I$3:I$3000,'Raw Data from UFBs'!$A$3:$A$3000,'Summary By Town'!$A93,'Raw Data from UFBs'!$E$3:$E$3000,'Summary By Town'!$AA$2)</f>
        <v>0</v>
      </c>
      <c r="AD93" s="4">
        <f t="shared" si="22"/>
        <v>0</v>
      </c>
      <c r="AE93" s="19">
        <f>COUNTIFS('Raw Data from UFBs'!$A$3:$A$3000,'Summary By Town'!$A93,'Raw Data from UFBs'!$E$3:$E$3000,'Summary By Town'!$AE$2)</f>
        <v>0</v>
      </c>
      <c r="AF93" s="4">
        <f>SUMIFS('Raw Data from UFBs'!H$3:H$3000,'Raw Data from UFBs'!$A$3:$A$3000,'Summary By Town'!$A93,'Raw Data from UFBs'!$E$3:$E$3000,'Summary By Town'!$AE$2)</f>
        <v>0</v>
      </c>
      <c r="AG93" s="4">
        <f>SUMIFS('Raw Data from UFBs'!I$3:I$3000,'Raw Data from UFBs'!$A$3:$A$3000,'Summary By Town'!$A93,'Raw Data from UFBs'!$E$3:$E$3000,'Summary By Town'!$AE$2)</f>
        <v>0</v>
      </c>
      <c r="AH93" s="20">
        <f t="shared" si="23"/>
        <v>0</v>
      </c>
      <c r="AI93" s="19">
        <f t="shared" si="24"/>
        <v>0</v>
      </c>
      <c r="AJ93" s="4">
        <f t="shared" si="25"/>
        <v>0</v>
      </c>
      <c r="AK93" s="4">
        <f t="shared" si="26"/>
        <v>0</v>
      </c>
      <c r="AL93" s="20">
        <f t="shared" si="27"/>
        <v>0</v>
      </c>
      <c r="AM93" s="59">
        <v>1213451700</v>
      </c>
      <c r="AN93" s="60">
        <v>1.8502086862906046</v>
      </c>
      <c r="AO93" s="61">
        <v>0.43989681815521281</v>
      </c>
      <c r="AP93" s="4">
        <f t="shared" si="28"/>
        <v>0</v>
      </c>
      <c r="AQ93" s="8">
        <f t="shared" si="29"/>
        <v>0</v>
      </c>
      <c r="AR93" s="59">
        <v>12574556</v>
      </c>
      <c r="AS93" s="6">
        <f t="shared" si="30"/>
        <v>0</v>
      </c>
      <c r="AU93" s="5" t="s">
        <v>1276</v>
      </c>
      <c r="AV93" s="5" t="s">
        <v>255</v>
      </c>
      <c r="AW93" s="5" t="s">
        <v>1000</v>
      </c>
      <c r="AX93" s="5" t="s">
        <v>826</v>
      </c>
      <c r="AY93" s="5" t="s">
        <v>1566</v>
      </c>
      <c r="AZ93" s="5" t="s">
        <v>1700</v>
      </c>
      <c r="BA93" s="5" t="s">
        <v>543</v>
      </c>
      <c r="BB93" s="5" t="s">
        <v>838</v>
      </c>
      <c r="BC93" s="5" t="s">
        <v>586</v>
      </c>
      <c r="BD93" s="5" t="s">
        <v>1495</v>
      </c>
      <c r="BE93" s="5" t="s">
        <v>1745</v>
      </c>
      <c r="BF93" s="5" t="s">
        <v>1745</v>
      </c>
      <c r="BG93" s="5" t="s">
        <v>1745</v>
      </c>
      <c r="BH93" s="5" t="s">
        <v>1745</v>
      </c>
      <c r="BI93" s="5" t="s">
        <v>1745</v>
      </c>
      <c r="BJ93" s="5" t="s">
        <v>1745</v>
      </c>
    </row>
    <row r="94" spans="1:62" ht="17.25" customHeight="1" x14ac:dyDescent="0.3">
      <c r="A94" t="s">
        <v>1489</v>
      </c>
      <c r="B94" t="s">
        <v>1836</v>
      </c>
      <c r="C94" t="s">
        <v>38</v>
      </c>
      <c r="D94" t="str">
        <f t="shared" si="16"/>
        <v>Teaneck township, Bergen County</v>
      </c>
      <c r="E94" t="s">
        <v>1769</v>
      </c>
      <c r="F94" t="s">
        <v>7</v>
      </c>
      <c r="G94" s="19">
        <f>COUNTIFS('Raw Data from UFBs'!$A$3:$A$3000,'Summary By Town'!$A94,'Raw Data from UFBs'!$E$3:$E$3000,'Summary By Town'!$G$2)</f>
        <v>0</v>
      </c>
      <c r="H94" s="4">
        <f>SUMIFS('Raw Data from UFBs'!H$3:H$3000,'Raw Data from UFBs'!$A$3:$A$3000,'Summary By Town'!$A94,'Raw Data from UFBs'!$E$3:$E$3000,'Summary By Town'!$G$2)</f>
        <v>0</v>
      </c>
      <c r="I94" s="4">
        <f>SUMIFS('Raw Data from UFBs'!I$3:I$3000,'Raw Data from UFBs'!$A$3:$A$3000,'Summary By Town'!$A94,'Raw Data from UFBs'!$E$3:$E$3000,'Summary By Town'!$G$2)</f>
        <v>0</v>
      </c>
      <c r="J94" s="20">
        <f t="shared" si="17"/>
        <v>0</v>
      </c>
      <c r="K94" s="19">
        <f>COUNTIFS('Raw Data from UFBs'!$A$3:$A$3000,'Summary By Town'!$A94,'Raw Data from UFBs'!$E$3:$E$3000,'Summary By Town'!$K$2)</f>
        <v>0</v>
      </c>
      <c r="L94" s="4">
        <f>SUMIFS('Raw Data from UFBs'!H$3:H$3000,'Raw Data from UFBs'!$A$3:$A$3000,'Summary By Town'!$A94,'Raw Data from UFBs'!$E$3:$E$3000,'Summary By Town'!$K$2)</f>
        <v>0</v>
      </c>
      <c r="M94" s="4">
        <f>SUMIFS('Raw Data from UFBs'!I$3:I$3000,'Raw Data from UFBs'!$A$3:$A$3000,'Summary By Town'!$A94,'Raw Data from UFBs'!$E$3:$E$3000,'Summary By Town'!$K$2)</f>
        <v>0</v>
      </c>
      <c r="N94" s="20">
        <f t="shared" si="18"/>
        <v>0</v>
      </c>
      <c r="O94" s="4">
        <f>COUNTIFS('Raw Data from UFBs'!$A$3:$A$3000,'Summary By Town'!$A94,'Raw Data from UFBs'!$E$3:$E$3000,'Summary By Town'!$O$2)</f>
        <v>0</v>
      </c>
      <c r="P94" s="4">
        <f>SUMIFS('Raw Data from UFBs'!H$3:H$3000,'Raw Data from UFBs'!$A$3:$A$3000,'Summary By Town'!$A94,'Raw Data from UFBs'!$E$3:$E$3000,'Summary By Town'!$O$2)</f>
        <v>0</v>
      </c>
      <c r="Q94" s="4">
        <f>SUMIFS('Raw Data from UFBs'!I$3:I$3000,'Raw Data from UFBs'!$A$3:$A$3000,'Summary By Town'!$A94,'Raw Data from UFBs'!$E$3:$E$3000,'Summary By Town'!$O$2)</f>
        <v>0</v>
      </c>
      <c r="R94" s="4">
        <f t="shared" si="19"/>
        <v>0</v>
      </c>
      <c r="S94" s="104">
        <f>COUNTIFS('Raw Data from UFBs'!$A$3:$A$3000,'Summary By Town'!$A94,'Raw Data from UFBs'!$E$3:$E$3000,'Summary By Town'!$S$2)</f>
        <v>0</v>
      </c>
      <c r="T94" s="4">
        <f>SUMIFS('Raw Data from UFBs'!H$3:H$3000,'Raw Data from UFBs'!$A$3:$A$3000,'Summary By Town'!$A94,'Raw Data from UFBs'!$E$3:$E$3000,'Summary By Town'!$S$2)</f>
        <v>0</v>
      </c>
      <c r="U94" s="4">
        <f>SUMIFS('Raw Data from UFBs'!I$3:I$3000,'Raw Data from UFBs'!$A$3:$A$3000,'Summary By Town'!$A94,'Raw Data from UFBs'!$E$3:$E$3000,'Summary By Town'!$S$2)</f>
        <v>0</v>
      </c>
      <c r="V94" s="20">
        <f t="shared" si="20"/>
        <v>0</v>
      </c>
      <c r="W94" s="104">
        <f>COUNTIFS('Raw Data from UFBs'!$A$3:$A$3000,'Summary By Town'!$A94,'Raw Data from UFBs'!$E$3:$E$3000,'Summary By Town'!$W$2)</f>
        <v>0</v>
      </c>
      <c r="X94" s="4">
        <f>SUMIFS('Raw Data from UFBs'!H$3:H$3000,'Raw Data from UFBs'!$A$3:$A$3000,'Summary By Town'!$A94,'Raw Data from UFBs'!$E$3:$E$3000,'Summary By Town'!$W$2)</f>
        <v>0</v>
      </c>
      <c r="Y94" s="4">
        <f>SUMIFS('Raw Data from UFBs'!I$3:I$3000,'Raw Data from UFBs'!$A$3:$A$3000,'Summary By Town'!$A94,'Raw Data from UFBs'!$E$3:$E$3000,'Summary By Town'!$W$2)</f>
        <v>0</v>
      </c>
      <c r="Z94" s="20">
        <f t="shared" si="21"/>
        <v>0</v>
      </c>
      <c r="AA94" s="4">
        <f>COUNTIFS('Raw Data from UFBs'!$A$3:$A$3000,'Summary By Town'!$A94,'Raw Data from UFBs'!$E$3:$E$3000,'Summary By Town'!$AA$2)</f>
        <v>0</v>
      </c>
      <c r="AB94" s="4">
        <f>SUMIFS('Raw Data from UFBs'!H$3:H$3000,'Raw Data from UFBs'!$A$3:$A$3000,'Summary By Town'!$A94,'Raw Data from UFBs'!$E$3:$E$3000,'Summary By Town'!$AA$2)</f>
        <v>0</v>
      </c>
      <c r="AC94" s="4">
        <f>SUMIFS('Raw Data from UFBs'!I$3:I$3000,'Raw Data from UFBs'!$A$3:$A$3000,'Summary By Town'!$A94,'Raw Data from UFBs'!$E$3:$E$3000,'Summary By Town'!$AA$2)</f>
        <v>0</v>
      </c>
      <c r="AD94" s="4">
        <f t="shared" si="22"/>
        <v>0</v>
      </c>
      <c r="AE94" s="19">
        <f>COUNTIFS('Raw Data from UFBs'!$A$3:$A$3000,'Summary By Town'!$A94,'Raw Data from UFBs'!$E$3:$E$3000,'Summary By Town'!$AE$2)</f>
        <v>2</v>
      </c>
      <c r="AF94" s="4">
        <f>SUMIFS('Raw Data from UFBs'!H$3:H$3000,'Raw Data from UFBs'!$A$3:$A$3000,'Summary By Town'!$A94,'Raw Data from UFBs'!$E$3:$E$3000,'Summary By Town'!$AE$2)</f>
        <v>138819</v>
      </c>
      <c r="AG94" s="4">
        <f>SUMIFS('Raw Data from UFBs'!I$3:I$3000,'Raw Data from UFBs'!$A$3:$A$3000,'Summary By Town'!$A94,'Raw Data from UFBs'!$E$3:$E$3000,'Summary By Town'!$AE$2)</f>
        <v>25854100</v>
      </c>
      <c r="AH94" s="20">
        <f t="shared" si="23"/>
        <v>592354.70808631019</v>
      </c>
      <c r="AI94" s="19">
        <f t="shared" si="24"/>
        <v>2</v>
      </c>
      <c r="AJ94" s="4">
        <f t="shared" si="25"/>
        <v>138819</v>
      </c>
      <c r="AK94" s="4">
        <f t="shared" si="26"/>
        <v>25854100</v>
      </c>
      <c r="AL94" s="20">
        <f t="shared" si="27"/>
        <v>592354.70808631019</v>
      </c>
      <c r="AM94" s="59">
        <v>9427482000</v>
      </c>
      <c r="AN94" s="60">
        <v>2.2911441824944987</v>
      </c>
      <c r="AO94" s="61">
        <v>0.34924252863234823</v>
      </c>
      <c r="AP94" s="4">
        <f t="shared" si="28"/>
        <v>158393.9575171255</v>
      </c>
      <c r="AQ94" s="8">
        <f t="shared" si="29"/>
        <v>2.7424183891308412E-3</v>
      </c>
      <c r="AR94" s="59">
        <v>83684224.810000002</v>
      </c>
      <c r="AS94" s="6">
        <f t="shared" si="30"/>
        <v>1.8927576598426938E-3</v>
      </c>
      <c r="AU94" s="5" t="s">
        <v>1279</v>
      </c>
      <c r="AV94" s="5" t="s">
        <v>802</v>
      </c>
      <c r="AW94" s="5" t="s">
        <v>178</v>
      </c>
      <c r="AX94" s="5" t="s">
        <v>586</v>
      </c>
      <c r="AY94" s="5" t="s">
        <v>445</v>
      </c>
      <c r="AZ94" s="5" t="s">
        <v>137</v>
      </c>
      <c r="BA94" s="5" t="s">
        <v>1288</v>
      </c>
      <c r="BB94" s="5" t="s">
        <v>1057</v>
      </c>
      <c r="BC94" s="5" t="s">
        <v>1745</v>
      </c>
      <c r="BD94" s="5" t="s">
        <v>1745</v>
      </c>
      <c r="BE94" s="5" t="s">
        <v>1745</v>
      </c>
      <c r="BF94" s="5" t="s">
        <v>1745</v>
      </c>
      <c r="BG94" s="5" t="s">
        <v>1745</v>
      </c>
      <c r="BH94" s="5" t="s">
        <v>1745</v>
      </c>
      <c r="BI94" s="5" t="s">
        <v>1745</v>
      </c>
      <c r="BJ94" s="5" t="s">
        <v>1745</v>
      </c>
    </row>
    <row r="95" spans="1:62" ht="17.25" customHeight="1" x14ac:dyDescent="0.3">
      <c r="A95" t="s">
        <v>1584</v>
      </c>
      <c r="B95" t="s">
        <v>1837</v>
      </c>
      <c r="C95" t="s">
        <v>38</v>
      </c>
      <c r="D95" t="str">
        <f t="shared" si="16"/>
        <v>Washington township, Bergen County</v>
      </c>
      <c r="E95" t="s">
        <v>1769</v>
      </c>
      <c r="F95" t="s">
        <v>7</v>
      </c>
      <c r="G95" s="19">
        <f>COUNTIFS('Raw Data from UFBs'!$A$3:$A$3000,'Summary By Town'!$A95,'Raw Data from UFBs'!$E$3:$E$3000,'Summary By Town'!$G$2)</f>
        <v>0</v>
      </c>
      <c r="H95" s="4">
        <f>SUMIFS('Raw Data from UFBs'!H$3:H$3000,'Raw Data from UFBs'!$A$3:$A$3000,'Summary By Town'!$A95,'Raw Data from UFBs'!$E$3:$E$3000,'Summary By Town'!$G$2)</f>
        <v>0</v>
      </c>
      <c r="I95" s="4">
        <f>SUMIFS('Raw Data from UFBs'!I$3:I$3000,'Raw Data from UFBs'!$A$3:$A$3000,'Summary By Town'!$A95,'Raw Data from UFBs'!$E$3:$E$3000,'Summary By Town'!$G$2)</f>
        <v>0</v>
      </c>
      <c r="J95" s="20">
        <f t="shared" si="17"/>
        <v>0</v>
      </c>
      <c r="K95" s="19">
        <f>COUNTIFS('Raw Data from UFBs'!$A$3:$A$3000,'Summary By Town'!$A95,'Raw Data from UFBs'!$E$3:$E$3000,'Summary By Town'!$K$2)</f>
        <v>0</v>
      </c>
      <c r="L95" s="4">
        <f>SUMIFS('Raw Data from UFBs'!H$3:H$3000,'Raw Data from UFBs'!$A$3:$A$3000,'Summary By Town'!$A95,'Raw Data from UFBs'!$E$3:$E$3000,'Summary By Town'!$K$2)</f>
        <v>0</v>
      </c>
      <c r="M95" s="4">
        <f>SUMIFS('Raw Data from UFBs'!I$3:I$3000,'Raw Data from UFBs'!$A$3:$A$3000,'Summary By Town'!$A95,'Raw Data from UFBs'!$E$3:$E$3000,'Summary By Town'!$K$2)</f>
        <v>0</v>
      </c>
      <c r="N95" s="20">
        <f t="shared" si="18"/>
        <v>0</v>
      </c>
      <c r="O95" s="4">
        <f>COUNTIFS('Raw Data from UFBs'!$A$3:$A$3000,'Summary By Town'!$A95,'Raw Data from UFBs'!$E$3:$E$3000,'Summary By Town'!$O$2)</f>
        <v>0</v>
      </c>
      <c r="P95" s="4">
        <f>SUMIFS('Raw Data from UFBs'!H$3:H$3000,'Raw Data from UFBs'!$A$3:$A$3000,'Summary By Town'!$A95,'Raw Data from UFBs'!$E$3:$E$3000,'Summary By Town'!$O$2)</f>
        <v>0</v>
      </c>
      <c r="Q95" s="4">
        <f>SUMIFS('Raw Data from UFBs'!I$3:I$3000,'Raw Data from UFBs'!$A$3:$A$3000,'Summary By Town'!$A95,'Raw Data from UFBs'!$E$3:$E$3000,'Summary By Town'!$O$2)</f>
        <v>0</v>
      </c>
      <c r="R95" s="4">
        <f t="shared" si="19"/>
        <v>0</v>
      </c>
      <c r="S95" s="104">
        <f>COUNTIFS('Raw Data from UFBs'!$A$3:$A$3000,'Summary By Town'!$A95,'Raw Data from UFBs'!$E$3:$E$3000,'Summary By Town'!$S$2)</f>
        <v>0</v>
      </c>
      <c r="T95" s="4">
        <f>SUMIFS('Raw Data from UFBs'!H$3:H$3000,'Raw Data from UFBs'!$A$3:$A$3000,'Summary By Town'!$A95,'Raw Data from UFBs'!$E$3:$E$3000,'Summary By Town'!$S$2)</f>
        <v>0</v>
      </c>
      <c r="U95" s="4">
        <f>SUMIFS('Raw Data from UFBs'!I$3:I$3000,'Raw Data from UFBs'!$A$3:$A$3000,'Summary By Town'!$A95,'Raw Data from UFBs'!$E$3:$E$3000,'Summary By Town'!$S$2)</f>
        <v>0</v>
      </c>
      <c r="V95" s="20">
        <f t="shared" si="20"/>
        <v>0</v>
      </c>
      <c r="W95" s="104">
        <f>COUNTIFS('Raw Data from UFBs'!$A$3:$A$3000,'Summary By Town'!$A95,'Raw Data from UFBs'!$E$3:$E$3000,'Summary By Town'!$W$2)</f>
        <v>0</v>
      </c>
      <c r="X95" s="4">
        <f>SUMIFS('Raw Data from UFBs'!H$3:H$3000,'Raw Data from UFBs'!$A$3:$A$3000,'Summary By Town'!$A95,'Raw Data from UFBs'!$E$3:$E$3000,'Summary By Town'!$W$2)</f>
        <v>0</v>
      </c>
      <c r="Y95" s="4">
        <f>SUMIFS('Raw Data from UFBs'!I$3:I$3000,'Raw Data from UFBs'!$A$3:$A$3000,'Summary By Town'!$A95,'Raw Data from UFBs'!$E$3:$E$3000,'Summary By Town'!$W$2)</f>
        <v>0</v>
      </c>
      <c r="Z95" s="20">
        <f t="shared" si="21"/>
        <v>0</v>
      </c>
      <c r="AA95" s="4">
        <f>COUNTIFS('Raw Data from UFBs'!$A$3:$A$3000,'Summary By Town'!$A95,'Raw Data from UFBs'!$E$3:$E$3000,'Summary By Town'!$AA$2)</f>
        <v>0</v>
      </c>
      <c r="AB95" s="4">
        <f>SUMIFS('Raw Data from UFBs'!H$3:H$3000,'Raw Data from UFBs'!$A$3:$A$3000,'Summary By Town'!$A95,'Raw Data from UFBs'!$E$3:$E$3000,'Summary By Town'!$AA$2)</f>
        <v>0</v>
      </c>
      <c r="AC95" s="4">
        <f>SUMIFS('Raw Data from UFBs'!I$3:I$3000,'Raw Data from UFBs'!$A$3:$A$3000,'Summary By Town'!$A95,'Raw Data from UFBs'!$E$3:$E$3000,'Summary By Town'!$AA$2)</f>
        <v>0</v>
      </c>
      <c r="AD95" s="4">
        <f t="shared" si="22"/>
        <v>0</v>
      </c>
      <c r="AE95" s="19">
        <f>COUNTIFS('Raw Data from UFBs'!$A$3:$A$3000,'Summary By Town'!$A95,'Raw Data from UFBs'!$E$3:$E$3000,'Summary By Town'!$AE$2)</f>
        <v>0</v>
      </c>
      <c r="AF95" s="4">
        <f>SUMIFS('Raw Data from UFBs'!H$3:H$3000,'Raw Data from UFBs'!$A$3:$A$3000,'Summary By Town'!$A95,'Raw Data from UFBs'!$E$3:$E$3000,'Summary By Town'!$AE$2)</f>
        <v>0</v>
      </c>
      <c r="AG95" s="4">
        <f>SUMIFS('Raw Data from UFBs'!I$3:I$3000,'Raw Data from UFBs'!$A$3:$A$3000,'Summary By Town'!$A95,'Raw Data from UFBs'!$E$3:$E$3000,'Summary By Town'!$AE$2)</f>
        <v>0</v>
      </c>
      <c r="AH95" s="20">
        <f t="shared" si="23"/>
        <v>0</v>
      </c>
      <c r="AI95" s="19">
        <f t="shared" si="24"/>
        <v>0</v>
      </c>
      <c r="AJ95" s="4">
        <f t="shared" si="25"/>
        <v>0</v>
      </c>
      <c r="AK95" s="4">
        <f t="shared" si="26"/>
        <v>0</v>
      </c>
      <c r="AL95" s="20">
        <f t="shared" si="27"/>
        <v>0</v>
      </c>
      <c r="AM95" s="59">
        <v>1838025496</v>
      </c>
      <c r="AN95" s="60">
        <v>2.8583349497993691</v>
      </c>
      <c r="AO95" s="61">
        <v>0.25715697911500052</v>
      </c>
      <c r="AP95" s="4">
        <f t="shared" si="28"/>
        <v>0</v>
      </c>
      <c r="AQ95" s="8">
        <f t="shared" si="29"/>
        <v>0</v>
      </c>
      <c r="AR95" s="59">
        <v>15727563</v>
      </c>
      <c r="AS95" s="6">
        <f t="shared" si="30"/>
        <v>0</v>
      </c>
      <c r="AU95" s="5" t="s">
        <v>1154</v>
      </c>
      <c r="AV95" s="5" t="s">
        <v>442</v>
      </c>
      <c r="AW95" s="5" t="s">
        <v>1649</v>
      </c>
      <c r="AX95" s="5" t="s">
        <v>1282</v>
      </c>
      <c r="AY95" s="5" t="s">
        <v>693</v>
      </c>
      <c r="AZ95" s="5" t="s">
        <v>681</v>
      </c>
      <c r="BA95" s="5" t="s">
        <v>1348</v>
      </c>
      <c r="BB95" s="5" t="s">
        <v>1745</v>
      </c>
      <c r="BC95" s="5" t="s">
        <v>1745</v>
      </c>
      <c r="BD95" s="5" t="s">
        <v>1745</v>
      </c>
      <c r="BE95" s="5" t="s">
        <v>1745</v>
      </c>
      <c r="BF95" s="5" t="s">
        <v>1745</v>
      </c>
      <c r="BG95" s="5" t="s">
        <v>1745</v>
      </c>
      <c r="BH95" s="5" t="s">
        <v>1745</v>
      </c>
      <c r="BI95" s="5" t="s">
        <v>1745</v>
      </c>
      <c r="BJ95" s="5" t="s">
        <v>1745</v>
      </c>
    </row>
    <row r="96" spans="1:62" ht="17.25" customHeight="1" x14ac:dyDescent="0.3">
      <c r="A96" t="s">
        <v>1712</v>
      </c>
      <c r="B96" t="s">
        <v>1838</v>
      </c>
      <c r="C96" t="s">
        <v>38</v>
      </c>
      <c r="D96" t="str">
        <f t="shared" si="16"/>
        <v>Wyckoff township, Bergen County</v>
      </c>
      <c r="E96" t="s">
        <v>1769</v>
      </c>
      <c r="F96" t="s">
        <v>7</v>
      </c>
      <c r="G96" s="19">
        <f>COUNTIFS('Raw Data from UFBs'!$A$3:$A$3000,'Summary By Town'!$A96,'Raw Data from UFBs'!$E$3:$E$3000,'Summary By Town'!$G$2)</f>
        <v>0</v>
      </c>
      <c r="H96" s="4">
        <f>SUMIFS('Raw Data from UFBs'!H$3:H$3000,'Raw Data from UFBs'!$A$3:$A$3000,'Summary By Town'!$A96,'Raw Data from UFBs'!$E$3:$E$3000,'Summary By Town'!$G$2)</f>
        <v>0</v>
      </c>
      <c r="I96" s="4">
        <f>SUMIFS('Raw Data from UFBs'!I$3:I$3000,'Raw Data from UFBs'!$A$3:$A$3000,'Summary By Town'!$A96,'Raw Data from UFBs'!$E$3:$E$3000,'Summary By Town'!$G$2)</f>
        <v>0</v>
      </c>
      <c r="J96" s="20">
        <f t="shared" si="17"/>
        <v>0</v>
      </c>
      <c r="K96" s="19">
        <f>COUNTIFS('Raw Data from UFBs'!$A$3:$A$3000,'Summary By Town'!$A96,'Raw Data from UFBs'!$E$3:$E$3000,'Summary By Town'!$K$2)</f>
        <v>0</v>
      </c>
      <c r="L96" s="4">
        <f>SUMIFS('Raw Data from UFBs'!H$3:H$3000,'Raw Data from UFBs'!$A$3:$A$3000,'Summary By Town'!$A96,'Raw Data from UFBs'!$E$3:$E$3000,'Summary By Town'!$K$2)</f>
        <v>0</v>
      </c>
      <c r="M96" s="4">
        <f>SUMIFS('Raw Data from UFBs'!I$3:I$3000,'Raw Data from UFBs'!$A$3:$A$3000,'Summary By Town'!$A96,'Raw Data from UFBs'!$E$3:$E$3000,'Summary By Town'!$K$2)</f>
        <v>0</v>
      </c>
      <c r="N96" s="20">
        <f t="shared" si="18"/>
        <v>0</v>
      </c>
      <c r="O96" s="4">
        <f>COUNTIFS('Raw Data from UFBs'!$A$3:$A$3000,'Summary By Town'!$A96,'Raw Data from UFBs'!$E$3:$E$3000,'Summary By Town'!$O$2)</f>
        <v>0</v>
      </c>
      <c r="P96" s="4">
        <f>SUMIFS('Raw Data from UFBs'!H$3:H$3000,'Raw Data from UFBs'!$A$3:$A$3000,'Summary By Town'!$A96,'Raw Data from UFBs'!$E$3:$E$3000,'Summary By Town'!$O$2)</f>
        <v>0</v>
      </c>
      <c r="Q96" s="4">
        <f>SUMIFS('Raw Data from UFBs'!I$3:I$3000,'Raw Data from UFBs'!$A$3:$A$3000,'Summary By Town'!$A96,'Raw Data from UFBs'!$E$3:$E$3000,'Summary By Town'!$O$2)</f>
        <v>0</v>
      </c>
      <c r="R96" s="4">
        <f t="shared" si="19"/>
        <v>0</v>
      </c>
      <c r="S96" s="104">
        <f>COUNTIFS('Raw Data from UFBs'!$A$3:$A$3000,'Summary By Town'!$A96,'Raw Data from UFBs'!$E$3:$E$3000,'Summary By Town'!$S$2)</f>
        <v>0</v>
      </c>
      <c r="T96" s="4">
        <f>SUMIFS('Raw Data from UFBs'!H$3:H$3000,'Raw Data from UFBs'!$A$3:$A$3000,'Summary By Town'!$A96,'Raw Data from UFBs'!$E$3:$E$3000,'Summary By Town'!$S$2)</f>
        <v>0</v>
      </c>
      <c r="U96" s="4">
        <f>SUMIFS('Raw Data from UFBs'!I$3:I$3000,'Raw Data from UFBs'!$A$3:$A$3000,'Summary By Town'!$A96,'Raw Data from UFBs'!$E$3:$E$3000,'Summary By Town'!$S$2)</f>
        <v>0</v>
      </c>
      <c r="V96" s="20">
        <f t="shared" si="20"/>
        <v>0</v>
      </c>
      <c r="W96" s="104">
        <f>COUNTIFS('Raw Data from UFBs'!$A$3:$A$3000,'Summary By Town'!$A96,'Raw Data from UFBs'!$E$3:$E$3000,'Summary By Town'!$W$2)</f>
        <v>0</v>
      </c>
      <c r="X96" s="4">
        <f>SUMIFS('Raw Data from UFBs'!H$3:H$3000,'Raw Data from UFBs'!$A$3:$A$3000,'Summary By Town'!$A96,'Raw Data from UFBs'!$E$3:$E$3000,'Summary By Town'!$W$2)</f>
        <v>0</v>
      </c>
      <c r="Y96" s="4">
        <f>SUMIFS('Raw Data from UFBs'!I$3:I$3000,'Raw Data from UFBs'!$A$3:$A$3000,'Summary By Town'!$A96,'Raw Data from UFBs'!$E$3:$E$3000,'Summary By Town'!$W$2)</f>
        <v>0</v>
      </c>
      <c r="Z96" s="20">
        <f t="shared" si="21"/>
        <v>0</v>
      </c>
      <c r="AA96" s="4">
        <f>COUNTIFS('Raw Data from UFBs'!$A$3:$A$3000,'Summary By Town'!$A96,'Raw Data from UFBs'!$E$3:$E$3000,'Summary By Town'!$AA$2)</f>
        <v>0</v>
      </c>
      <c r="AB96" s="4">
        <f>SUMIFS('Raw Data from UFBs'!H$3:H$3000,'Raw Data from UFBs'!$A$3:$A$3000,'Summary By Town'!$A96,'Raw Data from UFBs'!$E$3:$E$3000,'Summary By Town'!$AA$2)</f>
        <v>0</v>
      </c>
      <c r="AC96" s="4">
        <f>SUMIFS('Raw Data from UFBs'!I$3:I$3000,'Raw Data from UFBs'!$A$3:$A$3000,'Summary By Town'!$A96,'Raw Data from UFBs'!$E$3:$E$3000,'Summary By Town'!$AA$2)</f>
        <v>0</v>
      </c>
      <c r="AD96" s="4">
        <f t="shared" si="22"/>
        <v>0</v>
      </c>
      <c r="AE96" s="19">
        <f>COUNTIFS('Raw Data from UFBs'!$A$3:$A$3000,'Summary By Town'!$A96,'Raw Data from UFBs'!$E$3:$E$3000,'Summary By Town'!$AE$2)</f>
        <v>0</v>
      </c>
      <c r="AF96" s="4">
        <f>SUMIFS('Raw Data from UFBs'!H$3:H$3000,'Raw Data from UFBs'!$A$3:$A$3000,'Summary By Town'!$A96,'Raw Data from UFBs'!$E$3:$E$3000,'Summary By Town'!$AE$2)</f>
        <v>0</v>
      </c>
      <c r="AG96" s="4">
        <f>SUMIFS('Raw Data from UFBs'!I$3:I$3000,'Raw Data from UFBs'!$A$3:$A$3000,'Summary By Town'!$A96,'Raw Data from UFBs'!$E$3:$E$3000,'Summary By Town'!$AE$2)</f>
        <v>0</v>
      </c>
      <c r="AH96" s="20">
        <f t="shared" si="23"/>
        <v>0</v>
      </c>
      <c r="AI96" s="19">
        <f t="shared" si="24"/>
        <v>0</v>
      </c>
      <c r="AJ96" s="4">
        <f t="shared" si="25"/>
        <v>0</v>
      </c>
      <c r="AK96" s="4">
        <f t="shared" si="26"/>
        <v>0</v>
      </c>
      <c r="AL96" s="20">
        <f t="shared" si="27"/>
        <v>0</v>
      </c>
      <c r="AM96" s="59">
        <v>5222456300</v>
      </c>
      <c r="AN96" s="60">
        <v>2.0259301068053603</v>
      </c>
      <c r="AO96" s="61">
        <v>0.18498891438294621</v>
      </c>
      <c r="AP96" s="4">
        <f t="shared" si="28"/>
        <v>0</v>
      </c>
      <c r="AQ96" s="8">
        <f t="shared" si="29"/>
        <v>0</v>
      </c>
      <c r="AR96" s="59">
        <v>24848056</v>
      </c>
      <c r="AS96" s="6">
        <f t="shared" si="30"/>
        <v>0</v>
      </c>
      <c r="AU96" s="5" t="s">
        <v>1084</v>
      </c>
      <c r="AV96" s="5" t="s">
        <v>657</v>
      </c>
      <c r="AW96" s="5" t="s">
        <v>1282</v>
      </c>
      <c r="AX96" s="5" t="s">
        <v>953</v>
      </c>
      <c r="AY96" s="5" t="s">
        <v>1560</v>
      </c>
      <c r="AZ96" s="5" t="s">
        <v>513</v>
      </c>
      <c r="BA96" s="5" t="s">
        <v>36</v>
      </c>
      <c r="BB96" s="5" t="s">
        <v>877</v>
      </c>
      <c r="BC96" s="5" t="s">
        <v>1745</v>
      </c>
      <c r="BD96" s="5" t="s">
        <v>1745</v>
      </c>
      <c r="BE96" s="5" t="s">
        <v>1745</v>
      </c>
      <c r="BF96" s="5" t="s">
        <v>1745</v>
      </c>
      <c r="BG96" s="5" t="s">
        <v>1745</v>
      </c>
      <c r="BH96" s="5" t="s">
        <v>1745</v>
      </c>
      <c r="BI96" s="5" t="s">
        <v>1745</v>
      </c>
      <c r="BJ96" s="5" t="s">
        <v>1745</v>
      </c>
    </row>
    <row r="97" spans="1:62" ht="17.25" customHeight="1" x14ac:dyDescent="0.3">
      <c r="A97" t="s">
        <v>162</v>
      </c>
      <c r="B97" t="s">
        <v>1839</v>
      </c>
      <c r="C97" t="s">
        <v>105</v>
      </c>
      <c r="D97" t="str">
        <f t="shared" si="16"/>
        <v>Beverly city, Burlington County</v>
      </c>
      <c r="E97" t="s">
        <v>1744</v>
      </c>
      <c r="F97" t="s">
        <v>7</v>
      </c>
      <c r="G97" s="19">
        <f>COUNTIFS('Raw Data from UFBs'!$A$3:$A$3000,'Summary By Town'!$A97,'Raw Data from UFBs'!$E$3:$E$3000,'Summary By Town'!$G$2)</f>
        <v>1</v>
      </c>
      <c r="H97" s="4">
        <f>SUMIFS('Raw Data from UFBs'!H$3:H$3000,'Raw Data from UFBs'!$A$3:$A$3000,'Summary By Town'!$A97,'Raw Data from UFBs'!$E$3:$E$3000,'Summary By Town'!$G$2)</f>
        <v>0</v>
      </c>
      <c r="I97" s="4">
        <f>SUMIFS('Raw Data from UFBs'!I$3:I$3000,'Raw Data from UFBs'!$A$3:$A$3000,'Summary By Town'!$A97,'Raw Data from UFBs'!$E$3:$E$3000,'Summary By Town'!$G$2)</f>
        <v>628900</v>
      </c>
      <c r="J97" s="20">
        <f t="shared" si="17"/>
        <v>31168.996708670773</v>
      </c>
      <c r="K97" s="19">
        <f>COUNTIFS('Raw Data from UFBs'!$A$3:$A$3000,'Summary By Town'!$A97,'Raw Data from UFBs'!$E$3:$E$3000,'Summary By Town'!$K$2)</f>
        <v>0</v>
      </c>
      <c r="L97" s="4">
        <f>SUMIFS('Raw Data from UFBs'!H$3:H$3000,'Raw Data from UFBs'!$A$3:$A$3000,'Summary By Town'!$A97,'Raw Data from UFBs'!$E$3:$E$3000,'Summary By Town'!$K$2)</f>
        <v>0</v>
      </c>
      <c r="M97" s="4">
        <f>SUMIFS('Raw Data from UFBs'!I$3:I$3000,'Raw Data from UFBs'!$A$3:$A$3000,'Summary By Town'!$A97,'Raw Data from UFBs'!$E$3:$E$3000,'Summary By Town'!$K$2)</f>
        <v>0</v>
      </c>
      <c r="N97" s="20">
        <f t="shared" si="18"/>
        <v>0</v>
      </c>
      <c r="O97" s="4">
        <f>COUNTIFS('Raw Data from UFBs'!$A$3:$A$3000,'Summary By Town'!$A97,'Raw Data from UFBs'!$E$3:$E$3000,'Summary By Town'!$O$2)</f>
        <v>0</v>
      </c>
      <c r="P97" s="4">
        <f>SUMIFS('Raw Data from UFBs'!H$3:H$3000,'Raw Data from UFBs'!$A$3:$A$3000,'Summary By Town'!$A97,'Raw Data from UFBs'!$E$3:$E$3000,'Summary By Town'!$O$2)</f>
        <v>0</v>
      </c>
      <c r="Q97" s="4">
        <f>SUMIFS('Raw Data from UFBs'!I$3:I$3000,'Raw Data from UFBs'!$A$3:$A$3000,'Summary By Town'!$A97,'Raw Data from UFBs'!$E$3:$E$3000,'Summary By Town'!$O$2)</f>
        <v>0</v>
      </c>
      <c r="R97" s="4">
        <f t="shared" si="19"/>
        <v>0</v>
      </c>
      <c r="S97" s="104">
        <f>COUNTIFS('Raw Data from UFBs'!$A$3:$A$3000,'Summary By Town'!$A97,'Raw Data from UFBs'!$E$3:$E$3000,'Summary By Town'!$S$2)</f>
        <v>0</v>
      </c>
      <c r="T97" s="4">
        <f>SUMIFS('Raw Data from UFBs'!H$3:H$3000,'Raw Data from UFBs'!$A$3:$A$3000,'Summary By Town'!$A97,'Raw Data from UFBs'!$E$3:$E$3000,'Summary By Town'!$S$2)</f>
        <v>0</v>
      </c>
      <c r="U97" s="4">
        <f>SUMIFS('Raw Data from UFBs'!I$3:I$3000,'Raw Data from UFBs'!$A$3:$A$3000,'Summary By Town'!$A97,'Raw Data from UFBs'!$E$3:$E$3000,'Summary By Town'!$S$2)</f>
        <v>0</v>
      </c>
      <c r="V97" s="20">
        <f t="shared" si="20"/>
        <v>0</v>
      </c>
      <c r="W97" s="104">
        <f>COUNTIFS('Raw Data from UFBs'!$A$3:$A$3000,'Summary By Town'!$A97,'Raw Data from UFBs'!$E$3:$E$3000,'Summary By Town'!$W$2)</f>
        <v>0</v>
      </c>
      <c r="X97" s="4">
        <f>SUMIFS('Raw Data from UFBs'!H$3:H$3000,'Raw Data from UFBs'!$A$3:$A$3000,'Summary By Town'!$A97,'Raw Data from UFBs'!$E$3:$E$3000,'Summary By Town'!$W$2)</f>
        <v>0</v>
      </c>
      <c r="Y97" s="4">
        <f>SUMIFS('Raw Data from UFBs'!I$3:I$3000,'Raw Data from UFBs'!$A$3:$A$3000,'Summary By Town'!$A97,'Raw Data from UFBs'!$E$3:$E$3000,'Summary By Town'!$W$2)</f>
        <v>0</v>
      </c>
      <c r="Z97" s="20">
        <f t="shared" si="21"/>
        <v>0</v>
      </c>
      <c r="AA97" s="4">
        <f>COUNTIFS('Raw Data from UFBs'!$A$3:$A$3000,'Summary By Town'!$A97,'Raw Data from UFBs'!$E$3:$E$3000,'Summary By Town'!$AA$2)</f>
        <v>0</v>
      </c>
      <c r="AB97" s="4">
        <f>SUMIFS('Raw Data from UFBs'!H$3:H$3000,'Raw Data from UFBs'!$A$3:$A$3000,'Summary By Town'!$A97,'Raw Data from UFBs'!$E$3:$E$3000,'Summary By Town'!$AA$2)</f>
        <v>0</v>
      </c>
      <c r="AC97" s="4">
        <f>SUMIFS('Raw Data from UFBs'!I$3:I$3000,'Raw Data from UFBs'!$A$3:$A$3000,'Summary By Town'!$A97,'Raw Data from UFBs'!$E$3:$E$3000,'Summary By Town'!$AA$2)</f>
        <v>0</v>
      </c>
      <c r="AD97" s="4">
        <f t="shared" si="22"/>
        <v>0</v>
      </c>
      <c r="AE97" s="19">
        <f>COUNTIFS('Raw Data from UFBs'!$A$3:$A$3000,'Summary By Town'!$A97,'Raw Data from UFBs'!$E$3:$E$3000,'Summary By Town'!$AE$2)</f>
        <v>0</v>
      </c>
      <c r="AF97" s="4">
        <f>SUMIFS('Raw Data from UFBs'!H$3:H$3000,'Raw Data from UFBs'!$A$3:$A$3000,'Summary By Town'!$A97,'Raw Data from UFBs'!$E$3:$E$3000,'Summary By Town'!$AE$2)</f>
        <v>0</v>
      </c>
      <c r="AG97" s="4">
        <f>SUMIFS('Raw Data from UFBs'!I$3:I$3000,'Raw Data from UFBs'!$A$3:$A$3000,'Summary By Town'!$A97,'Raw Data from UFBs'!$E$3:$E$3000,'Summary By Town'!$AE$2)</f>
        <v>0</v>
      </c>
      <c r="AH97" s="20">
        <f t="shared" si="23"/>
        <v>0</v>
      </c>
      <c r="AI97" s="19">
        <f t="shared" si="24"/>
        <v>1</v>
      </c>
      <c r="AJ97" s="4">
        <f t="shared" si="25"/>
        <v>0</v>
      </c>
      <c r="AK97" s="4">
        <f t="shared" si="26"/>
        <v>628900</v>
      </c>
      <c r="AL97" s="20">
        <f t="shared" si="27"/>
        <v>31168.996708670773</v>
      </c>
      <c r="AM97" s="59">
        <v>141356056</v>
      </c>
      <c r="AN97" s="60">
        <v>4.9561133262316384</v>
      </c>
      <c r="AO97" s="61">
        <v>0.41195106208290366</v>
      </c>
      <c r="AP97" s="4">
        <f t="shared" si="28"/>
        <v>12840.101298195454</v>
      </c>
      <c r="AQ97" s="8">
        <f t="shared" si="29"/>
        <v>4.4490488614085276E-3</v>
      </c>
      <c r="AR97" s="59">
        <v>4411365.67</v>
      </c>
      <c r="AS97" s="6">
        <f t="shared" si="30"/>
        <v>2.9106862270602595E-3</v>
      </c>
      <c r="AU97" s="5" t="s">
        <v>345</v>
      </c>
      <c r="AV97" s="5" t="s">
        <v>415</v>
      </c>
      <c r="AW97" s="5" t="s">
        <v>1745</v>
      </c>
      <c r="AX97" s="5" t="s">
        <v>1745</v>
      </c>
      <c r="AY97" s="5" t="s">
        <v>1745</v>
      </c>
      <c r="AZ97" s="5" t="s">
        <v>1745</v>
      </c>
      <c r="BA97" s="5" t="s">
        <v>1745</v>
      </c>
      <c r="BB97" s="5" t="s">
        <v>1745</v>
      </c>
      <c r="BC97" s="5" t="s">
        <v>1745</v>
      </c>
      <c r="BD97" s="5" t="s">
        <v>1745</v>
      </c>
      <c r="BE97" s="5" t="s">
        <v>1745</v>
      </c>
      <c r="BF97" s="5" t="s">
        <v>1745</v>
      </c>
      <c r="BG97" s="5" t="s">
        <v>1745</v>
      </c>
      <c r="BH97" s="5" t="s">
        <v>1745</v>
      </c>
      <c r="BI97" s="5" t="s">
        <v>1745</v>
      </c>
      <c r="BJ97" s="5" t="s">
        <v>1745</v>
      </c>
    </row>
    <row r="98" spans="1:62" ht="17.25" customHeight="1" x14ac:dyDescent="0.3">
      <c r="A98" t="s">
        <v>188</v>
      </c>
      <c r="B98" t="s">
        <v>1840</v>
      </c>
      <c r="C98" t="s">
        <v>105</v>
      </c>
      <c r="D98" t="str">
        <f t="shared" si="16"/>
        <v>Bordentown city, Burlington County</v>
      </c>
      <c r="E98" t="s">
        <v>1744</v>
      </c>
      <c r="F98" t="s">
        <v>70</v>
      </c>
      <c r="G98" s="19">
        <f>COUNTIFS('Raw Data from UFBs'!$A$3:$A$3000,'Summary By Town'!$A98,'Raw Data from UFBs'!$E$3:$E$3000,'Summary By Town'!$G$2)</f>
        <v>1</v>
      </c>
      <c r="H98" s="4">
        <f>SUMIFS('Raw Data from UFBs'!H$3:H$3000,'Raw Data from UFBs'!$A$3:$A$3000,'Summary By Town'!$A98,'Raw Data from UFBs'!$E$3:$E$3000,'Summary By Town'!$G$2)</f>
        <v>22985</v>
      </c>
      <c r="I98" s="4">
        <f>SUMIFS('Raw Data from UFBs'!I$3:I$3000,'Raw Data from UFBs'!$A$3:$A$3000,'Summary By Town'!$A98,'Raw Data from UFBs'!$E$3:$E$3000,'Summary By Town'!$G$2)</f>
        <v>3170000</v>
      </c>
      <c r="J98" s="20">
        <f t="shared" si="17"/>
        <v>123241.14892347998</v>
      </c>
      <c r="K98" s="19">
        <f>COUNTIFS('Raw Data from UFBs'!$A$3:$A$3000,'Summary By Town'!$A98,'Raw Data from UFBs'!$E$3:$E$3000,'Summary By Town'!$K$2)</f>
        <v>1</v>
      </c>
      <c r="L98" s="4">
        <f>SUMIFS('Raw Data from UFBs'!H$3:H$3000,'Raw Data from UFBs'!$A$3:$A$3000,'Summary By Town'!$A98,'Raw Data from UFBs'!$E$3:$E$3000,'Summary By Town'!$K$2)</f>
        <v>101000</v>
      </c>
      <c r="M98" s="4">
        <f>SUMIFS('Raw Data from UFBs'!I$3:I$3000,'Raw Data from UFBs'!$A$3:$A$3000,'Summary By Town'!$A98,'Raw Data from UFBs'!$E$3:$E$3000,'Summary By Town'!$K$2)</f>
        <v>11861000</v>
      </c>
      <c r="N98" s="20">
        <f t="shared" si="18"/>
        <v>461124.05911085044</v>
      </c>
      <c r="O98" s="4">
        <f>COUNTIFS('Raw Data from UFBs'!$A$3:$A$3000,'Summary By Town'!$A98,'Raw Data from UFBs'!$E$3:$E$3000,'Summary By Town'!$O$2)</f>
        <v>0</v>
      </c>
      <c r="P98" s="4">
        <f>SUMIFS('Raw Data from UFBs'!H$3:H$3000,'Raw Data from UFBs'!$A$3:$A$3000,'Summary By Town'!$A98,'Raw Data from UFBs'!$E$3:$E$3000,'Summary By Town'!$O$2)</f>
        <v>0</v>
      </c>
      <c r="Q98" s="4">
        <f>SUMIFS('Raw Data from UFBs'!I$3:I$3000,'Raw Data from UFBs'!$A$3:$A$3000,'Summary By Town'!$A98,'Raw Data from UFBs'!$E$3:$E$3000,'Summary By Town'!$O$2)</f>
        <v>0</v>
      </c>
      <c r="R98" s="4">
        <f t="shared" si="19"/>
        <v>0</v>
      </c>
      <c r="S98" s="104">
        <f>COUNTIFS('Raw Data from UFBs'!$A$3:$A$3000,'Summary By Town'!$A98,'Raw Data from UFBs'!$E$3:$E$3000,'Summary By Town'!$S$2)</f>
        <v>1</v>
      </c>
      <c r="T98" s="4">
        <f>SUMIFS('Raw Data from UFBs'!H$3:H$3000,'Raw Data from UFBs'!$A$3:$A$3000,'Summary By Town'!$A98,'Raw Data from UFBs'!$E$3:$E$3000,'Summary By Town'!$S$2)</f>
        <v>0</v>
      </c>
      <c r="U98" s="4">
        <f>SUMIFS('Raw Data from UFBs'!I$3:I$3000,'Raw Data from UFBs'!$A$3:$A$3000,'Summary By Town'!$A98,'Raw Data from UFBs'!$E$3:$E$3000,'Summary By Town'!$S$2)</f>
        <v>8200000</v>
      </c>
      <c r="V98" s="20">
        <f t="shared" si="20"/>
        <v>318794.13917114696</v>
      </c>
      <c r="W98" s="104">
        <f>COUNTIFS('Raw Data from UFBs'!$A$3:$A$3000,'Summary By Town'!$A98,'Raw Data from UFBs'!$E$3:$E$3000,'Summary By Town'!$W$2)</f>
        <v>0</v>
      </c>
      <c r="X98" s="4">
        <f>SUMIFS('Raw Data from UFBs'!H$3:H$3000,'Raw Data from UFBs'!$A$3:$A$3000,'Summary By Town'!$A98,'Raw Data from UFBs'!$E$3:$E$3000,'Summary By Town'!$W$2)</f>
        <v>0</v>
      </c>
      <c r="Y98" s="4">
        <f>SUMIFS('Raw Data from UFBs'!I$3:I$3000,'Raw Data from UFBs'!$A$3:$A$3000,'Summary By Town'!$A98,'Raw Data from UFBs'!$E$3:$E$3000,'Summary By Town'!$W$2)</f>
        <v>0</v>
      </c>
      <c r="Z98" s="20">
        <f t="shared" si="21"/>
        <v>0</v>
      </c>
      <c r="AA98" s="4">
        <f>COUNTIFS('Raw Data from UFBs'!$A$3:$A$3000,'Summary By Town'!$A98,'Raw Data from UFBs'!$E$3:$E$3000,'Summary By Town'!$AA$2)</f>
        <v>0</v>
      </c>
      <c r="AB98" s="4">
        <f>SUMIFS('Raw Data from UFBs'!H$3:H$3000,'Raw Data from UFBs'!$A$3:$A$3000,'Summary By Town'!$A98,'Raw Data from UFBs'!$E$3:$E$3000,'Summary By Town'!$AA$2)</f>
        <v>0</v>
      </c>
      <c r="AC98" s="4">
        <f>SUMIFS('Raw Data from UFBs'!I$3:I$3000,'Raw Data from UFBs'!$A$3:$A$3000,'Summary By Town'!$A98,'Raw Data from UFBs'!$E$3:$E$3000,'Summary By Town'!$AA$2)</f>
        <v>0</v>
      </c>
      <c r="AD98" s="4">
        <f t="shared" si="22"/>
        <v>0</v>
      </c>
      <c r="AE98" s="19">
        <f>COUNTIFS('Raw Data from UFBs'!$A$3:$A$3000,'Summary By Town'!$A98,'Raw Data from UFBs'!$E$3:$E$3000,'Summary By Town'!$AE$2)</f>
        <v>0</v>
      </c>
      <c r="AF98" s="4">
        <f>SUMIFS('Raw Data from UFBs'!H$3:H$3000,'Raw Data from UFBs'!$A$3:$A$3000,'Summary By Town'!$A98,'Raw Data from UFBs'!$E$3:$E$3000,'Summary By Town'!$AE$2)</f>
        <v>0</v>
      </c>
      <c r="AG98" s="4">
        <f>SUMIFS('Raw Data from UFBs'!I$3:I$3000,'Raw Data from UFBs'!$A$3:$A$3000,'Summary By Town'!$A98,'Raw Data from UFBs'!$E$3:$E$3000,'Summary By Town'!$AE$2)</f>
        <v>0</v>
      </c>
      <c r="AH98" s="20">
        <f t="shared" si="23"/>
        <v>0</v>
      </c>
      <c r="AI98" s="19">
        <f t="shared" si="24"/>
        <v>3</v>
      </c>
      <c r="AJ98" s="4">
        <f t="shared" si="25"/>
        <v>123985</v>
      </c>
      <c r="AK98" s="4">
        <f t="shared" si="26"/>
        <v>23231000</v>
      </c>
      <c r="AL98" s="20">
        <f t="shared" si="27"/>
        <v>903159.3472054773</v>
      </c>
      <c r="AM98" s="59">
        <v>423084586</v>
      </c>
      <c r="AN98" s="60">
        <v>3.8877334045261822</v>
      </c>
      <c r="AO98" s="61">
        <v>0.34439058310826942</v>
      </c>
      <c r="AP98" s="4">
        <f t="shared" si="28"/>
        <v>268340.30777709949</v>
      </c>
      <c r="AQ98" s="8">
        <f t="shared" si="29"/>
        <v>5.4908641838348607E-2</v>
      </c>
      <c r="AR98" s="59">
        <v>7752244.3499999996</v>
      </c>
      <c r="AS98" s="6">
        <f t="shared" si="30"/>
        <v>3.4614531697146456E-2</v>
      </c>
      <c r="AU98" s="5" t="s">
        <v>191</v>
      </c>
      <c r="AV98" s="5" t="s">
        <v>613</v>
      </c>
      <c r="AW98" s="5" t="s">
        <v>1745</v>
      </c>
      <c r="AX98" s="5" t="s">
        <v>1745</v>
      </c>
      <c r="AY98" s="5" t="s">
        <v>1745</v>
      </c>
      <c r="AZ98" s="5" t="s">
        <v>1745</v>
      </c>
      <c r="BA98" s="5" t="s">
        <v>1745</v>
      </c>
      <c r="BB98" s="5" t="s">
        <v>1745</v>
      </c>
      <c r="BC98" s="5" t="s">
        <v>1745</v>
      </c>
      <c r="BD98" s="5" t="s">
        <v>1745</v>
      </c>
      <c r="BE98" s="5" t="s">
        <v>1745</v>
      </c>
      <c r="BF98" s="5" t="s">
        <v>1745</v>
      </c>
      <c r="BG98" s="5" t="s">
        <v>1745</v>
      </c>
      <c r="BH98" s="5" t="s">
        <v>1745</v>
      </c>
      <c r="BI98" s="5" t="s">
        <v>1745</v>
      </c>
      <c r="BJ98" s="5" t="s">
        <v>1745</v>
      </c>
    </row>
    <row r="99" spans="1:62" ht="17.25" customHeight="1" x14ac:dyDescent="0.3">
      <c r="A99" t="s">
        <v>231</v>
      </c>
      <c r="B99" t="s">
        <v>1841</v>
      </c>
      <c r="C99" t="s">
        <v>105</v>
      </c>
      <c r="D99" t="str">
        <f t="shared" si="16"/>
        <v>Burlington city, Burlington County</v>
      </c>
      <c r="E99" t="s">
        <v>1744</v>
      </c>
      <c r="F99" t="s">
        <v>70</v>
      </c>
      <c r="G99" s="19">
        <f>COUNTIFS('Raw Data from UFBs'!$A$3:$A$3000,'Summary By Town'!$A99,'Raw Data from UFBs'!$E$3:$E$3000,'Summary By Town'!$G$2)</f>
        <v>4</v>
      </c>
      <c r="H99" s="4">
        <f>SUMIFS('Raw Data from UFBs'!H$3:H$3000,'Raw Data from UFBs'!$A$3:$A$3000,'Summary By Town'!$A99,'Raw Data from UFBs'!$E$3:$E$3000,'Summary By Town'!$G$2)</f>
        <v>91359.2</v>
      </c>
      <c r="I99" s="4">
        <f>SUMIFS('Raw Data from UFBs'!I$3:I$3000,'Raw Data from UFBs'!$A$3:$A$3000,'Summary By Town'!$A99,'Raw Data from UFBs'!$E$3:$E$3000,'Summary By Town'!$G$2)</f>
        <v>15850700</v>
      </c>
      <c r="J99" s="20">
        <f t="shared" si="17"/>
        <v>703840.152709282</v>
      </c>
      <c r="K99" s="19">
        <f>COUNTIFS('Raw Data from UFBs'!$A$3:$A$3000,'Summary By Town'!$A99,'Raw Data from UFBs'!$E$3:$E$3000,'Summary By Town'!$K$2)</f>
        <v>2</v>
      </c>
      <c r="L99" s="4">
        <f>SUMIFS('Raw Data from UFBs'!H$3:H$3000,'Raw Data from UFBs'!$A$3:$A$3000,'Summary By Town'!$A99,'Raw Data from UFBs'!$E$3:$E$3000,'Summary By Town'!$K$2)</f>
        <v>896706.65999999992</v>
      </c>
      <c r="M99" s="4">
        <f>SUMIFS('Raw Data from UFBs'!I$3:I$3000,'Raw Data from UFBs'!$A$3:$A$3000,'Summary By Town'!$A99,'Raw Data from UFBs'!$E$3:$E$3000,'Summary By Town'!$K$2)</f>
        <v>46920300</v>
      </c>
      <c r="N99" s="20">
        <f t="shared" si="18"/>
        <v>2083465.7849284464</v>
      </c>
      <c r="O99" s="4">
        <f>COUNTIFS('Raw Data from UFBs'!$A$3:$A$3000,'Summary By Town'!$A99,'Raw Data from UFBs'!$E$3:$E$3000,'Summary By Town'!$O$2)</f>
        <v>0</v>
      </c>
      <c r="P99" s="4">
        <f>SUMIFS('Raw Data from UFBs'!H$3:H$3000,'Raw Data from UFBs'!$A$3:$A$3000,'Summary By Town'!$A99,'Raw Data from UFBs'!$E$3:$E$3000,'Summary By Town'!$O$2)</f>
        <v>0</v>
      </c>
      <c r="Q99" s="4">
        <f>SUMIFS('Raw Data from UFBs'!I$3:I$3000,'Raw Data from UFBs'!$A$3:$A$3000,'Summary By Town'!$A99,'Raw Data from UFBs'!$E$3:$E$3000,'Summary By Town'!$O$2)</f>
        <v>0</v>
      </c>
      <c r="R99" s="4">
        <f t="shared" si="19"/>
        <v>0</v>
      </c>
      <c r="S99" s="104">
        <f>COUNTIFS('Raw Data from UFBs'!$A$3:$A$3000,'Summary By Town'!$A99,'Raw Data from UFBs'!$E$3:$E$3000,'Summary By Town'!$S$2)</f>
        <v>0</v>
      </c>
      <c r="T99" s="4">
        <f>SUMIFS('Raw Data from UFBs'!H$3:H$3000,'Raw Data from UFBs'!$A$3:$A$3000,'Summary By Town'!$A99,'Raw Data from UFBs'!$E$3:$E$3000,'Summary By Town'!$S$2)</f>
        <v>0</v>
      </c>
      <c r="U99" s="4">
        <f>SUMIFS('Raw Data from UFBs'!I$3:I$3000,'Raw Data from UFBs'!$A$3:$A$3000,'Summary By Town'!$A99,'Raw Data from UFBs'!$E$3:$E$3000,'Summary By Town'!$S$2)</f>
        <v>0</v>
      </c>
      <c r="V99" s="20">
        <f t="shared" si="20"/>
        <v>0</v>
      </c>
      <c r="W99" s="104">
        <f>COUNTIFS('Raw Data from UFBs'!$A$3:$A$3000,'Summary By Town'!$A99,'Raw Data from UFBs'!$E$3:$E$3000,'Summary By Town'!$W$2)</f>
        <v>0</v>
      </c>
      <c r="X99" s="4">
        <f>SUMIFS('Raw Data from UFBs'!H$3:H$3000,'Raw Data from UFBs'!$A$3:$A$3000,'Summary By Town'!$A99,'Raw Data from UFBs'!$E$3:$E$3000,'Summary By Town'!$W$2)</f>
        <v>0</v>
      </c>
      <c r="Y99" s="4">
        <f>SUMIFS('Raw Data from UFBs'!I$3:I$3000,'Raw Data from UFBs'!$A$3:$A$3000,'Summary By Town'!$A99,'Raw Data from UFBs'!$E$3:$E$3000,'Summary By Town'!$W$2)</f>
        <v>0</v>
      </c>
      <c r="Z99" s="20">
        <f t="shared" si="21"/>
        <v>0</v>
      </c>
      <c r="AA99" s="4">
        <f>COUNTIFS('Raw Data from UFBs'!$A$3:$A$3000,'Summary By Town'!$A99,'Raw Data from UFBs'!$E$3:$E$3000,'Summary By Town'!$AA$2)</f>
        <v>0</v>
      </c>
      <c r="AB99" s="4">
        <f>SUMIFS('Raw Data from UFBs'!H$3:H$3000,'Raw Data from UFBs'!$A$3:$A$3000,'Summary By Town'!$A99,'Raw Data from UFBs'!$E$3:$E$3000,'Summary By Town'!$AA$2)</f>
        <v>0</v>
      </c>
      <c r="AC99" s="4">
        <f>SUMIFS('Raw Data from UFBs'!I$3:I$3000,'Raw Data from UFBs'!$A$3:$A$3000,'Summary By Town'!$A99,'Raw Data from UFBs'!$E$3:$E$3000,'Summary By Town'!$AA$2)</f>
        <v>0</v>
      </c>
      <c r="AD99" s="4">
        <f t="shared" si="22"/>
        <v>0</v>
      </c>
      <c r="AE99" s="19">
        <f>COUNTIFS('Raw Data from UFBs'!$A$3:$A$3000,'Summary By Town'!$A99,'Raw Data from UFBs'!$E$3:$E$3000,'Summary By Town'!$AE$2)</f>
        <v>0</v>
      </c>
      <c r="AF99" s="4">
        <f>SUMIFS('Raw Data from UFBs'!H$3:H$3000,'Raw Data from UFBs'!$A$3:$A$3000,'Summary By Town'!$A99,'Raw Data from UFBs'!$E$3:$E$3000,'Summary By Town'!$AE$2)</f>
        <v>0</v>
      </c>
      <c r="AG99" s="4">
        <f>SUMIFS('Raw Data from UFBs'!I$3:I$3000,'Raw Data from UFBs'!$A$3:$A$3000,'Summary By Town'!$A99,'Raw Data from UFBs'!$E$3:$E$3000,'Summary By Town'!$AE$2)</f>
        <v>0</v>
      </c>
      <c r="AH99" s="20">
        <f t="shared" si="23"/>
        <v>0</v>
      </c>
      <c r="AI99" s="19">
        <f t="shared" si="24"/>
        <v>6</v>
      </c>
      <c r="AJ99" s="4">
        <f t="shared" si="25"/>
        <v>988065.85999999987</v>
      </c>
      <c r="AK99" s="4">
        <f t="shared" si="26"/>
        <v>62771000</v>
      </c>
      <c r="AL99" s="20">
        <f t="shared" si="27"/>
        <v>2787305.9376377286</v>
      </c>
      <c r="AM99" s="59">
        <v>829912152</v>
      </c>
      <c r="AN99" s="60">
        <v>4.4404357707185298</v>
      </c>
      <c r="AO99" s="61">
        <v>0.35007957842799581</v>
      </c>
      <c r="AP99" s="4">
        <f t="shared" si="28"/>
        <v>629877.20787017059</v>
      </c>
      <c r="AQ99" s="8">
        <f t="shared" si="29"/>
        <v>7.5635716200478043E-2</v>
      </c>
      <c r="AR99" s="59">
        <v>22206000</v>
      </c>
      <c r="AS99" s="6">
        <f t="shared" si="30"/>
        <v>2.8365180936241133E-2</v>
      </c>
      <c r="AU99" s="5" t="s">
        <v>233</v>
      </c>
      <c r="AV99" s="5" t="s">
        <v>1745</v>
      </c>
      <c r="AW99" s="5" t="s">
        <v>1745</v>
      </c>
      <c r="AX99" s="5" t="s">
        <v>1745</v>
      </c>
      <c r="AY99" s="5" t="s">
        <v>1745</v>
      </c>
      <c r="AZ99" s="5" t="s">
        <v>1745</v>
      </c>
      <c r="BA99" s="5" t="s">
        <v>1745</v>
      </c>
      <c r="BB99" s="5" t="s">
        <v>1745</v>
      </c>
      <c r="BC99" s="5" t="s">
        <v>1745</v>
      </c>
      <c r="BD99" s="5" t="s">
        <v>1745</v>
      </c>
      <c r="BE99" s="5" t="s">
        <v>1745</v>
      </c>
      <c r="BF99" s="5" t="s">
        <v>1745</v>
      </c>
      <c r="BG99" s="5" t="s">
        <v>1745</v>
      </c>
      <c r="BH99" s="5" t="s">
        <v>1745</v>
      </c>
      <c r="BI99" s="5" t="s">
        <v>1745</v>
      </c>
      <c r="BJ99" s="5" t="s">
        <v>1745</v>
      </c>
    </row>
    <row r="100" spans="1:62" ht="17.25" customHeight="1" x14ac:dyDescent="0.3">
      <c r="A100" t="s">
        <v>489</v>
      </c>
      <c r="B100" t="s">
        <v>1842</v>
      </c>
      <c r="C100" t="s">
        <v>105</v>
      </c>
      <c r="D100" t="str">
        <f t="shared" si="16"/>
        <v>Fieldsboro borough, Burlington County</v>
      </c>
      <c r="E100" t="s">
        <v>1744</v>
      </c>
      <c r="F100" t="s">
        <v>7</v>
      </c>
      <c r="G100" s="19">
        <f>COUNTIFS('Raw Data from UFBs'!$A$3:$A$3000,'Summary By Town'!$A100,'Raw Data from UFBs'!$E$3:$E$3000,'Summary By Town'!$G$2)</f>
        <v>0</v>
      </c>
      <c r="H100" s="4">
        <f>SUMIFS('Raw Data from UFBs'!H$3:H$3000,'Raw Data from UFBs'!$A$3:$A$3000,'Summary By Town'!$A100,'Raw Data from UFBs'!$E$3:$E$3000,'Summary By Town'!$G$2)</f>
        <v>0</v>
      </c>
      <c r="I100" s="4">
        <f>SUMIFS('Raw Data from UFBs'!I$3:I$3000,'Raw Data from UFBs'!$A$3:$A$3000,'Summary By Town'!$A100,'Raw Data from UFBs'!$E$3:$E$3000,'Summary By Town'!$G$2)</f>
        <v>0</v>
      </c>
      <c r="J100" s="20">
        <f t="shared" si="17"/>
        <v>0</v>
      </c>
      <c r="K100" s="19">
        <f>COUNTIFS('Raw Data from UFBs'!$A$3:$A$3000,'Summary By Town'!$A100,'Raw Data from UFBs'!$E$3:$E$3000,'Summary By Town'!$K$2)</f>
        <v>0</v>
      </c>
      <c r="L100" s="4">
        <f>SUMIFS('Raw Data from UFBs'!H$3:H$3000,'Raw Data from UFBs'!$A$3:$A$3000,'Summary By Town'!$A100,'Raw Data from UFBs'!$E$3:$E$3000,'Summary By Town'!$K$2)</f>
        <v>0</v>
      </c>
      <c r="M100" s="4">
        <f>SUMIFS('Raw Data from UFBs'!I$3:I$3000,'Raw Data from UFBs'!$A$3:$A$3000,'Summary By Town'!$A100,'Raw Data from UFBs'!$E$3:$E$3000,'Summary By Town'!$K$2)</f>
        <v>0</v>
      </c>
      <c r="N100" s="20">
        <f t="shared" si="18"/>
        <v>0</v>
      </c>
      <c r="O100" s="4">
        <f>COUNTIFS('Raw Data from UFBs'!$A$3:$A$3000,'Summary By Town'!$A100,'Raw Data from UFBs'!$E$3:$E$3000,'Summary By Town'!$O$2)</f>
        <v>0</v>
      </c>
      <c r="P100" s="4">
        <f>SUMIFS('Raw Data from UFBs'!H$3:H$3000,'Raw Data from UFBs'!$A$3:$A$3000,'Summary By Town'!$A100,'Raw Data from UFBs'!$E$3:$E$3000,'Summary By Town'!$O$2)</f>
        <v>0</v>
      </c>
      <c r="Q100" s="4">
        <f>SUMIFS('Raw Data from UFBs'!I$3:I$3000,'Raw Data from UFBs'!$A$3:$A$3000,'Summary By Town'!$A100,'Raw Data from UFBs'!$E$3:$E$3000,'Summary By Town'!$O$2)</f>
        <v>0</v>
      </c>
      <c r="R100" s="4">
        <f t="shared" si="19"/>
        <v>0</v>
      </c>
      <c r="S100" s="104">
        <f>COUNTIFS('Raw Data from UFBs'!$A$3:$A$3000,'Summary By Town'!$A100,'Raw Data from UFBs'!$E$3:$E$3000,'Summary By Town'!$S$2)</f>
        <v>0</v>
      </c>
      <c r="T100" s="4">
        <f>SUMIFS('Raw Data from UFBs'!H$3:H$3000,'Raw Data from UFBs'!$A$3:$A$3000,'Summary By Town'!$A100,'Raw Data from UFBs'!$E$3:$E$3000,'Summary By Town'!$S$2)</f>
        <v>0</v>
      </c>
      <c r="U100" s="4">
        <f>SUMIFS('Raw Data from UFBs'!I$3:I$3000,'Raw Data from UFBs'!$A$3:$A$3000,'Summary By Town'!$A100,'Raw Data from UFBs'!$E$3:$E$3000,'Summary By Town'!$S$2)</f>
        <v>0</v>
      </c>
      <c r="V100" s="20">
        <f t="shared" si="20"/>
        <v>0</v>
      </c>
      <c r="W100" s="104">
        <f>COUNTIFS('Raw Data from UFBs'!$A$3:$A$3000,'Summary By Town'!$A100,'Raw Data from UFBs'!$E$3:$E$3000,'Summary By Town'!$W$2)</f>
        <v>0</v>
      </c>
      <c r="X100" s="4">
        <f>SUMIFS('Raw Data from UFBs'!H$3:H$3000,'Raw Data from UFBs'!$A$3:$A$3000,'Summary By Town'!$A100,'Raw Data from UFBs'!$E$3:$E$3000,'Summary By Town'!$W$2)</f>
        <v>0</v>
      </c>
      <c r="Y100" s="4">
        <f>SUMIFS('Raw Data from UFBs'!I$3:I$3000,'Raw Data from UFBs'!$A$3:$A$3000,'Summary By Town'!$A100,'Raw Data from UFBs'!$E$3:$E$3000,'Summary By Town'!$W$2)</f>
        <v>0</v>
      </c>
      <c r="Z100" s="20">
        <f t="shared" si="21"/>
        <v>0</v>
      </c>
      <c r="AA100" s="4">
        <f>COUNTIFS('Raw Data from UFBs'!$A$3:$A$3000,'Summary By Town'!$A100,'Raw Data from UFBs'!$E$3:$E$3000,'Summary By Town'!$AA$2)</f>
        <v>0</v>
      </c>
      <c r="AB100" s="4">
        <f>SUMIFS('Raw Data from UFBs'!H$3:H$3000,'Raw Data from UFBs'!$A$3:$A$3000,'Summary By Town'!$A100,'Raw Data from UFBs'!$E$3:$E$3000,'Summary By Town'!$AA$2)</f>
        <v>0</v>
      </c>
      <c r="AC100" s="4">
        <f>SUMIFS('Raw Data from UFBs'!I$3:I$3000,'Raw Data from UFBs'!$A$3:$A$3000,'Summary By Town'!$A100,'Raw Data from UFBs'!$E$3:$E$3000,'Summary By Town'!$AA$2)</f>
        <v>0</v>
      </c>
      <c r="AD100" s="4">
        <f t="shared" si="22"/>
        <v>0</v>
      </c>
      <c r="AE100" s="19">
        <f>COUNTIFS('Raw Data from UFBs'!$A$3:$A$3000,'Summary By Town'!$A100,'Raw Data from UFBs'!$E$3:$E$3000,'Summary By Town'!$AE$2)</f>
        <v>0</v>
      </c>
      <c r="AF100" s="4">
        <f>SUMIFS('Raw Data from UFBs'!H$3:H$3000,'Raw Data from UFBs'!$A$3:$A$3000,'Summary By Town'!$A100,'Raw Data from UFBs'!$E$3:$E$3000,'Summary By Town'!$AE$2)</f>
        <v>0</v>
      </c>
      <c r="AG100" s="4">
        <f>SUMIFS('Raw Data from UFBs'!I$3:I$3000,'Raw Data from UFBs'!$A$3:$A$3000,'Summary By Town'!$A100,'Raw Data from UFBs'!$E$3:$E$3000,'Summary By Town'!$AE$2)</f>
        <v>0</v>
      </c>
      <c r="AH100" s="20">
        <f t="shared" si="23"/>
        <v>0</v>
      </c>
      <c r="AI100" s="19">
        <f t="shared" si="24"/>
        <v>0</v>
      </c>
      <c r="AJ100" s="4">
        <f t="shared" si="25"/>
        <v>0</v>
      </c>
      <c r="AK100" s="4">
        <f t="shared" si="26"/>
        <v>0</v>
      </c>
      <c r="AL100" s="20">
        <f t="shared" si="27"/>
        <v>0</v>
      </c>
      <c r="AM100" s="59">
        <v>57603100</v>
      </c>
      <c r="AN100" s="60">
        <v>3.019823576687513</v>
      </c>
      <c r="AO100" s="61">
        <v>0.22688481058986179</v>
      </c>
      <c r="AP100" s="4">
        <f t="shared" si="28"/>
        <v>0</v>
      </c>
      <c r="AQ100" s="8">
        <f t="shared" si="29"/>
        <v>0</v>
      </c>
      <c r="AR100" s="59">
        <v>1014379</v>
      </c>
      <c r="AS100" s="6">
        <f t="shared" si="30"/>
        <v>0</v>
      </c>
      <c r="AU100" s="5" t="s">
        <v>191</v>
      </c>
      <c r="AV100" s="5" t="s">
        <v>1745</v>
      </c>
      <c r="AW100" s="5" t="s">
        <v>1745</v>
      </c>
      <c r="AX100" s="5" t="s">
        <v>1745</v>
      </c>
      <c r="AY100" s="5" t="s">
        <v>1745</v>
      </c>
      <c r="AZ100" s="5" t="s">
        <v>1745</v>
      </c>
      <c r="BA100" s="5" t="s">
        <v>1745</v>
      </c>
      <c r="BB100" s="5" t="s">
        <v>1745</v>
      </c>
      <c r="BC100" s="5" t="s">
        <v>1745</v>
      </c>
      <c r="BD100" s="5" t="s">
        <v>1745</v>
      </c>
      <c r="BE100" s="5" t="s">
        <v>1745</v>
      </c>
      <c r="BF100" s="5" t="s">
        <v>1745</v>
      </c>
      <c r="BG100" s="5" t="s">
        <v>1745</v>
      </c>
      <c r="BH100" s="5" t="s">
        <v>1745</v>
      </c>
      <c r="BI100" s="5" t="s">
        <v>1745</v>
      </c>
      <c r="BJ100" s="5" t="s">
        <v>1745</v>
      </c>
    </row>
    <row r="101" spans="1:62" ht="17.25" customHeight="1" x14ac:dyDescent="0.3">
      <c r="A101" t="s">
        <v>927</v>
      </c>
      <c r="B101" t="s">
        <v>1843</v>
      </c>
      <c r="C101" t="s">
        <v>105</v>
      </c>
      <c r="D101" t="str">
        <f t="shared" si="16"/>
        <v>Medford Lakes borough, Burlington County</v>
      </c>
      <c r="E101" t="s">
        <v>1744</v>
      </c>
      <c r="F101" t="s">
        <v>7</v>
      </c>
      <c r="G101" s="19">
        <f>COUNTIFS('Raw Data from UFBs'!$A$3:$A$3000,'Summary By Town'!$A101,'Raw Data from UFBs'!$E$3:$E$3000,'Summary By Town'!$G$2)</f>
        <v>0</v>
      </c>
      <c r="H101" s="4">
        <f>SUMIFS('Raw Data from UFBs'!H$3:H$3000,'Raw Data from UFBs'!$A$3:$A$3000,'Summary By Town'!$A101,'Raw Data from UFBs'!$E$3:$E$3000,'Summary By Town'!$G$2)</f>
        <v>0</v>
      </c>
      <c r="I101" s="4">
        <f>SUMIFS('Raw Data from UFBs'!I$3:I$3000,'Raw Data from UFBs'!$A$3:$A$3000,'Summary By Town'!$A101,'Raw Data from UFBs'!$E$3:$E$3000,'Summary By Town'!$G$2)</f>
        <v>0</v>
      </c>
      <c r="J101" s="20">
        <f t="shared" si="17"/>
        <v>0</v>
      </c>
      <c r="K101" s="19">
        <f>COUNTIFS('Raw Data from UFBs'!$A$3:$A$3000,'Summary By Town'!$A101,'Raw Data from UFBs'!$E$3:$E$3000,'Summary By Town'!$K$2)</f>
        <v>0</v>
      </c>
      <c r="L101" s="4">
        <f>SUMIFS('Raw Data from UFBs'!H$3:H$3000,'Raw Data from UFBs'!$A$3:$A$3000,'Summary By Town'!$A101,'Raw Data from UFBs'!$E$3:$E$3000,'Summary By Town'!$K$2)</f>
        <v>0</v>
      </c>
      <c r="M101" s="4">
        <f>SUMIFS('Raw Data from UFBs'!I$3:I$3000,'Raw Data from UFBs'!$A$3:$A$3000,'Summary By Town'!$A101,'Raw Data from UFBs'!$E$3:$E$3000,'Summary By Town'!$K$2)</f>
        <v>0</v>
      </c>
      <c r="N101" s="20">
        <f t="shared" si="18"/>
        <v>0</v>
      </c>
      <c r="O101" s="4">
        <f>COUNTIFS('Raw Data from UFBs'!$A$3:$A$3000,'Summary By Town'!$A101,'Raw Data from UFBs'!$E$3:$E$3000,'Summary By Town'!$O$2)</f>
        <v>0</v>
      </c>
      <c r="P101" s="4">
        <f>SUMIFS('Raw Data from UFBs'!H$3:H$3000,'Raw Data from UFBs'!$A$3:$A$3000,'Summary By Town'!$A101,'Raw Data from UFBs'!$E$3:$E$3000,'Summary By Town'!$O$2)</f>
        <v>0</v>
      </c>
      <c r="Q101" s="4">
        <f>SUMIFS('Raw Data from UFBs'!I$3:I$3000,'Raw Data from UFBs'!$A$3:$A$3000,'Summary By Town'!$A101,'Raw Data from UFBs'!$E$3:$E$3000,'Summary By Town'!$O$2)</f>
        <v>0</v>
      </c>
      <c r="R101" s="4">
        <f t="shared" si="19"/>
        <v>0</v>
      </c>
      <c r="S101" s="104">
        <f>COUNTIFS('Raw Data from UFBs'!$A$3:$A$3000,'Summary By Town'!$A101,'Raw Data from UFBs'!$E$3:$E$3000,'Summary By Town'!$S$2)</f>
        <v>0</v>
      </c>
      <c r="T101" s="4">
        <f>SUMIFS('Raw Data from UFBs'!H$3:H$3000,'Raw Data from UFBs'!$A$3:$A$3000,'Summary By Town'!$A101,'Raw Data from UFBs'!$E$3:$E$3000,'Summary By Town'!$S$2)</f>
        <v>0</v>
      </c>
      <c r="U101" s="4">
        <f>SUMIFS('Raw Data from UFBs'!I$3:I$3000,'Raw Data from UFBs'!$A$3:$A$3000,'Summary By Town'!$A101,'Raw Data from UFBs'!$E$3:$E$3000,'Summary By Town'!$S$2)</f>
        <v>0</v>
      </c>
      <c r="V101" s="20">
        <f t="shared" si="20"/>
        <v>0</v>
      </c>
      <c r="W101" s="104">
        <f>COUNTIFS('Raw Data from UFBs'!$A$3:$A$3000,'Summary By Town'!$A101,'Raw Data from UFBs'!$E$3:$E$3000,'Summary By Town'!$W$2)</f>
        <v>0</v>
      </c>
      <c r="X101" s="4">
        <f>SUMIFS('Raw Data from UFBs'!H$3:H$3000,'Raw Data from UFBs'!$A$3:$A$3000,'Summary By Town'!$A101,'Raw Data from UFBs'!$E$3:$E$3000,'Summary By Town'!$W$2)</f>
        <v>0</v>
      </c>
      <c r="Y101" s="4">
        <f>SUMIFS('Raw Data from UFBs'!I$3:I$3000,'Raw Data from UFBs'!$A$3:$A$3000,'Summary By Town'!$A101,'Raw Data from UFBs'!$E$3:$E$3000,'Summary By Town'!$W$2)</f>
        <v>0</v>
      </c>
      <c r="Z101" s="20">
        <f t="shared" si="21"/>
        <v>0</v>
      </c>
      <c r="AA101" s="4">
        <f>COUNTIFS('Raw Data from UFBs'!$A$3:$A$3000,'Summary By Town'!$A101,'Raw Data from UFBs'!$E$3:$E$3000,'Summary By Town'!$AA$2)</f>
        <v>0</v>
      </c>
      <c r="AB101" s="4">
        <f>SUMIFS('Raw Data from UFBs'!H$3:H$3000,'Raw Data from UFBs'!$A$3:$A$3000,'Summary By Town'!$A101,'Raw Data from UFBs'!$E$3:$E$3000,'Summary By Town'!$AA$2)</f>
        <v>0</v>
      </c>
      <c r="AC101" s="4">
        <f>SUMIFS('Raw Data from UFBs'!I$3:I$3000,'Raw Data from UFBs'!$A$3:$A$3000,'Summary By Town'!$A101,'Raw Data from UFBs'!$E$3:$E$3000,'Summary By Town'!$AA$2)</f>
        <v>0</v>
      </c>
      <c r="AD101" s="4">
        <f t="shared" si="22"/>
        <v>0</v>
      </c>
      <c r="AE101" s="19">
        <f>COUNTIFS('Raw Data from UFBs'!$A$3:$A$3000,'Summary By Town'!$A101,'Raw Data from UFBs'!$E$3:$E$3000,'Summary By Town'!$AE$2)</f>
        <v>0</v>
      </c>
      <c r="AF101" s="4">
        <f>SUMIFS('Raw Data from UFBs'!H$3:H$3000,'Raw Data from UFBs'!$A$3:$A$3000,'Summary By Town'!$A101,'Raw Data from UFBs'!$E$3:$E$3000,'Summary By Town'!$AE$2)</f>
        <v>0</v>
      </c>
      <c r="AG101" s="4">
        <f>SUMIFS('Raw Data from UFBs'!I$3:I$3000,'Raw Data from UFBs'!$A$3:$A$3000,'Summary By Town'!$A101,'Raw Data from UFBs'!$E$3:$E$3000,'Summary By Town'!$AE$2)</f>
        <v>0</v>
      </c>
      <c r="AH101" s="20">
        <f t="shared" si="23"/>
        <v>0</v>
      </c>
      <c r="AI101" s="19">
        <f t="shared" si="24"/>
        <v>0</v>
      </c>
      <c r="AJ101" s="4">
        <f t="shared" si="25"/>
        <v>0</v>
      </c>
      <c r="AK101" s="4">
        <f t="shared" si="26"/>
        <v>0</v>
      </c>
      <c r="AL101" s="20">
        <f t="shared" si="27"/>
        <v>0</v>
      </c>
      <c r="AM101" s="59">
        <v>475821760</v>
      </c>
      <c r="AN101" s="60">
        <v>4.0228545468613053</v>
      </c>
      <c r="AO101" s="61">
        <v>0.20326691532712787</v>
      </c>
      <c r="AP101" s="4">
        <f t="shared" si="28"/>
        <v>0</v>
      </c>
      <c r="AQ101" s="8">
        <f t="shared" si="29"/>
        <v>0</v>
      </c>
      <c r="AR101" s="59">
        <v>5783345.4800000004</v>
      </c>
      <c r="AS101" s="6">
        <f t="shared" si="30"/>
        <v>0</v>
      </c>
      <c r="AU101" s="5" t="s">
        <v>930</v>
      </c>
      <c r="AV101" s="5" t="s">
        <v>1745</v>
      </c>
      <c r="AW101" s="5" t="s">
        <v>1745</v>
      </c>
      <c r="AX101" s="5" t="s">
        <v>1745</v>
      </c>
      <c r="AY101" s="5" t="s">
        <v>1745</v>
      </c>
      <c r="AZ101" s="5" t="s">
        <v>1745</v>
      </c>
      <c r="BA101" s="5" t="s">
        <v>1745</v>
      </c>
      <c r="BB101" s="5" t="s">
        <v>1745</v>
      </c>
      <c r="BC101" s="5" t="s">
        <v>1745</v>
      </c>
      <c r="BD101" s="5" t="s">
        <v>1745</v>
      </c>
      <c r="BE101" s="5" t="s">
        <v>1745</v>
      </c>
      <c r="BF101" s="5" t="s">
        <v>1745</v>
      </c>
      <c r="BG101" s="5" t="s">
        <v>1745</v>
      </c>
      <c r="BH101" s="5" t="s">
        <v>1745</v>
      </c>
      <c r="BI101" s="5" t="s">
        <v>1745</v>
      </c>
      <c r="BJ101" s="5" t="s">
        <v>1745</v>
      </c>
    </row>
    <row r="102" spans="1:62" ht="17.25" customHeight="1" x14ac:dyDescent="0.3">
      <c r="A102" t="s">
        <v>1151</v>
      </c>
      <c r="B102" t="s">
        <v>1844</v>
      </c>
      <c r="C102" t="s">
        <v>105</v>
      </c>
      <c r="D102" t="str">
        <f t="shared" si="16"/>
        <v>Palmyra borough, Burlington County</v>
      </c>
      <c r="E102" t="s">
        <v>1744</v>
      </c>
      <c r="F102" t="s">
        <v>7</v>
      </c>
      <c r="G102" s="19">
        <f>COUNTIFS('Raw Data from UFBs'!$A$3:$A$3000,'Summary By Town'!$A102,'Raw Data from UFBs'!$E$3:$E$3000,'Summary By Town'!$G$2)</f>
        <v>0</v>
      </c>
      <c r="H102" s="4">
        <f>SUMIFS('Raw Data from UFBs'!H$3:H$3000,'Raw Data from UFBs'!$A$3:$A$3000,'Summary By Town'!$A102,'Raw Data from UFBs'!$E$3:$E$3000,'Summary By Town'!$G$2)</f>
        <v>0</v>
      </c>
      <c r="I102" s="4">
        <f>SUMIFS('Raw Data from UFBs'!I$3:I$3000,'Raw Data from UFBs'!$A$3:$A$3000,'Summary By Town'!$A102,'Raw Data from UFBs'!$E$3:$E$3000,'Summary By Town'!$G$2)</f>
        <v>0</v>
      </c>
      <c r="J102" s="20">
        <f t="shared" si="17"/>
        <v>0</v>
      </c>
      <c r="K102" s="19">
        <f>COUNTIFS('Raw Data from UFBs'!$A$3:$A$3000,'Summary By Town'!$A102,'Raw Data from UFBs'!$E$3:$E$3000,'Summary By Town'!$K$2)</f>
        <v>1</v>
      </c>
      <c r="L102" s="4">
        <f>SUMIFS('Raw Data from UFBs'!H$3:H$3000,'Raw Data from UFBs'!$A$3:$A$3000,'Summary By Town'!$A102,'Raw Data from UFBs'!$E$3:$E$3000,'Summary By Town'!$K$2)</f>
        <v>937885.8</v>
      </c>
      <c r="M102" s="4">
        <f>SUMIFS('Raw Data from UFBs'!I$3:I$3000,'Raw Data from UFBs'!$A$3:$A$3000,'Summary By Town'!$A102,'Raw Data from UFBs'!$E$3:$E$3000,'Summary By Town'!$K$2)</f>
        <v>49668300</v>
      </c>
      <c r="N102" s="20">
        <f t="shared" si="18"/>
        <v>2278911.2819300429</v>
      </c>
      <c r="O102" s="4">
        <f>COUNTIFS('Raw Data from UFBs'!$A$3:$A$3000,'Summary By Town'!$A102,'Raw Data from UFBs'!$E$3:$E$3000,'Summary By Town'!$O$2)</f>
        <v>0</v>
      </c>
      <c r="P102" s="4">
        <f>SUMIFS('Raw Data from UFBs'!H$3:H$3000,'Raw Data from UFBs'!$A$3:$A$3000,'Summary By Town'!$A102,'Raw Data from UFBs'!$E$3:$E$3000,'Summary By Town'!$O$2)</f>
        <v>0</v>
      </c>
      <c r="Q102" s="4">
        <f>SUMIFS('Raw Data from UFBs'!I$3:I$3000,'Raw Data from UFBs'!$A$3:$A$3000,'Summary By Town'!$A102,'Raw Data from UFBs'!$E$3:$E$3000,'Summary By Town'!$O$2)</f>
        <v>0</v>
      </c>
      <c r="R102" s="4">
        <f t="shared" si="19"/>
        <v>0</v>
      </c>
      <c r="S102" s="104">
        <f>COUNTIFS('Raw Data from UFBs'!$A$3:$A$3000,'Summary By Town'!$A102,'Raw Data from UFBs'!$E$3:$E$3000,'Summary By Town'!$S$2)</f>
        <v>0</v>
      </c>
      <c r="T102" s="4">
        <f>SUMIFS('Raw Data from UFBs'!H$3:H$3000,'Raw Data from UFBs'!$A$3:$A$3000,'Summary By Town'!$A102,'Raw Data from UFBs'!$E$3:$E$3000,'Summary By Town'!$S$2)</f>
        <v>0</v>
      </c>
      <c r="U102" s="4">
        <f>SUMIFS('Raw Data from UFBs'!I$3:I$3000,'Raw Data from UFBs'!$A$3:$A$3000,'Summary By Town'!$A102,'Raw Data from UFBs'!$E$3:$E$3000,'Summary By Town'!$S$2)</f>
        <v>0</v>
      </c>
      <c r="V102" s="20">
        <f t="shared" si="20"/>
        <v>0</v>
      </c>
      <c r="W102" s="104">
        <f>COUNTIFS('Raw Data from UFBs'!$A$3:$A$3000,'Summary By Town'!$A102,'Raw Data from UFBs'!$E$3:$E$3000,'Summary By Town'!$W$2)</f>
        <v>0</v>
      </c>
      <c r="X102" s="4">
        <f>SUMIFS('Raw Data from UFBs'!H$3:H$3000,'Raw Data from UFBs'!$A$3:$A$3000,'Summary By Town'!$A102,'Raw Data from UFBs'!$E$3:$E$3000,'Summary By Town'!$W$2)</f>
        <v>0</v>
      </c>
      <c r="Y102" s="4">
        <f>SUMIFS('Raw Data from UFBs'!I$3:I$3000,'Raw Data from UFBs'!$A$3:$A$3000,'Summary By Town'!$A102,'Raw Data from UFBs'!$E$3:$E$3000,'Summary By Town'!$W$2)</f>
        <v>0</v>
      </c>
      <c r="Z102" s="20">
        <f t="shared" si="21"/>
        <v>0</v>
      </c>
      <c r="AA102" s="4">
        <f>COUNTIFS('Raw Data from UFBs'!$A$3:$A$3000,'Summary By Town'!$A102,'Raw Data from UFBs'!$E$3:$E$3000,'Summary By Town'!$AA$2)</f>
        <v>0</v>
      </c>
      <c r="AB102" s="4">
        <f>SUMIFS('Raw Data from UFBs'!H$3:H$3000,'Raw Data from UFBs'!$A$3:$A$3000,'Summary By Town'!$A102,'Raw Data from UFBs'!$E$3:$E$3000,'Summary By Town'!$AA$2)</f>
        <v>0</v>
      </c>
      <c r="AC102" s="4">
        <f>SUMIFS('Raw Data from UFBs'!I$3:I$3000,'Raw Data from UFBs'!$A$3:$A$3000,'Summary By Town'!$A102,'Raw Data from UFBs'!$E$3:$E$3000,'Summary By Town'!$AA$2)</f>
        <v>0</v>
      </c>
      <c r="AD102" s="4">
        <f t="shared" si="22"/>
        <v>0</v>
      </c>
      <c r="AE102" s="19">
        <f>COUNTIFS('Raw Data from UFBs'!$A$3:$A$3000,'Summary By Town'!$A102,'Raw Data from UFBs'!$E$3:$E$3000,'Summary By Town'!$AE$2)</f>
        <v>0</v>
      </c>
      <c r="AF102" s="4">
        <f>SUMIFS('Raw Data from UFBs'!H$3:H$3000,'Raw Data from UFBs'!$A$3:$A$3000,'Summary By Town'!$A102,'Raw Data from UFBs'!$E$3:$E$3000,'Summary By Town'!$AE$2)</f>
        <v>0</v>
      </c>
      <c r="AG102" s="4">
        <f>SUMIFS('Raw Data from UFBs'!I$3:I$3000,'Raw Data from UFBs'!$A$3:$A$3000,'Summary By Town'!$A102,'Raw Data from UFBs'!$E$3:$E$3000,'Summary By Town'!$AE$2)</f>
        <v>0</v>
      </c>
      <c r="AH102" s="20">
        <f t="shared" si="23"/>
        <v>0</v>
      </c>
      <c r="AI102" s="19">
        <f t="shared" si="24"/>
        <v>1</v>
      </c>
      <c r="AJ102" s="4">
        <f t="shared" si="25"/>
        <v>937885.8</v>
      </c>
      <c r="AK102" s="4">
        <f t="shared" si="26"/>
        <v>49668300</v>
      </c>
      <c r="AL102" s="20">
        <f t="shared" si="27"/>
        <v>2278911.2819300429</v>
      </c>
      <c r="AM102" s="59">
        <v>581483960</v>
      </c>
      <c r="AN102" s="60">
        <v>4.5882610879173296</v>
      </c>
      <c r="AO102" s="61">
        <v>0.31849621368480552</v>
      </c>
      <c r="AP102" s="4">
        <f t="shared" si="28"/>
        <v>427111.53844956023</v>
      </c>
      <c r="AQ102" s="8">
        <f t="shared" si="29"/>
        <v>8.5416457575201221E-2</v>
      </c>
      <c r="AR102" s="59">
        <v>28190654.960000001</v>
      </c>
      <c r="AS102" s="6">
        <f t="shared" si="30"/>
        <v>1.5150819981145987E-2</v>
      </c>
      <c r="AU102" s="5" t="s">
        <v>1186</v>
      </c>
      <c r="AV102" s="5" t="s">
        <v>1300</v>
      </c>
      <c r="AW102" s="5" t="s">
        <v>289</v>
      </c>
      <c r="AX102" s="5" t="s">
        <v>1745</v>
      </c>
      <c r="AY102" s="5" t="s">
        <v>1745</v>
      </c>
      <c r="AZ102" s="5" t="s">
        <v>1745</v>
      </c>
      <c r="BA102" s="5" t="s">
        <v>1745</v>
      </c>
      <c r="BB102" s="5" t="s">
        <v>1745</v>
      </c>
      <c r="BC102" s="5" t="s">
        <v>1745</v>
      </c>
      <c r="BD102" s="5" t="s">
        <v>1745</v>
      </c>
      <c r="BE102" s="5" t="s">
        <v>1745</v>
      </c>
      <c r="BF102" s="5" t="s">
        <v>1745</v>
      </c>
      <c r="BG102" s="5" t="s">
        <v>1745</v>
      </c>
      <c r="BH102" s="5" t="s">
        <v>1745</v>
      </c>
      <c r="BI102" s="5" t="s">
        <v>1745</v>
      </c>
      <c r="BJ102" s="5" t="s">
        <v>1745</v>
      </c>
    </row>
    <row r="103" spans="1:62" ht="17.25" customHeight="1" x14ac:dyDescent="0.3">
      <c r="A103" t="s">
        <v>1174</v>
      </c>
      <c r="B103" t="s">
        <v>1845</v>
      </c>
      <c r="C103" t="s">
        <v>105</v>
      </c>
      <c r="D103" t="str">
        <f t="shared" si="16"/>
        <v>Pemberton borough, Burlington County</v>
      </c>
      <c r="E103" t="s">
        <v>1744</v>
      </c>
      <c r="F103" t="s">
        <v>7</v>
      </c>
      <c r="G103" s="19">
        <f>COUNTIFS('Raw Data from UFBs'!$A$3:$A$3000,'Summary By Town'!$A103,'Raw Data from UFBs'!$E$3:$E$3000,'Summary By Town'!$G$2)</f>
        <v>0</v>
      </c>
      <c r="H103" s="4">
        <f>SUMIFS('Raw Data from UFBs'!H$3:H$3000,'Raw Data from UFBs'!$A$3:$A$3000,'Summary By Town'!$A103,'Raw Data from UFBs'!$E$3:$E$3000,'Summary By Town'!$G$2)</f>
        <v>0</v>
      </c>
      <c r="I103" s="4">
        <f>SUMIFS('Raw Data from UFBs'!I$3:I$3000,'Raw Data from UFBs'!$A$3:$A$3000,'Summary By Town'!$A103,'Raw Data from UFBs'!$E$3:$E$3000,'Summary By Town'!$G$2)</f>
        <v>0</v>
      </c>
      <c r="J103" s="20">
        <f t="shared" si="17"/>
        <v>0</v>
      </c>
      <c r="K103" s="19">
        <f>COUNTIFS('Raw Data from UFBs'!$A$3:$A$3000,'Summary By Town'!$A103,'Raw Data from UFBs'!$E$3:$E$3000,'Summary By Town'!$K$2)</f>
        <v>0</v>
      </c>
      <c r="L103" s="4">
        <f>SUMIFS('Raw Data from UFBs'!H$3:H$3000,'Raw Data from UFBs'!$A$3:$A$3000,'Summary By Town'!$A103,'Raw Data from UFBs'!$E$3:$E$3000,'Summary By Town'!$K$2)</f>
        <v>0</v>
      </c>
      <c r="M103" s="4">
        <f>SUMIFS('Raw Data from UFBs'!I$3:I$3000,'Raw Data from UFBs'!$A$3:$A$3000,'Summary By Town'!$A103,'Raw Data from UFBs'!$E$3:$E$3000,'Summary By Town'!$K$2)</f>
        <v>0</v>
      </c>
      <c r="N103" s="20">
        <f t="shared" si="18"/>
        <v>0</v>
      </c>
      <c r="O103" s="4">
        <f>COUNTIFS('Raw Data from UFBs'!$A$3:$A$3000,'Summary By Town'!$A103,'Raw Data from UFBs'!$E$3:$E$3000,'Summary By Town'!$O$2)</f>
        <v>0</v>
      </c>
      <c r="P103" s="4">
        <f>SUMIFS('Raw Data from UFBs'!H$3:H$3000,'Raw Data from UFBs'!$A$3:$A$3000,'Summary By Town'!$A103,'Raw Data from UFBs'!$E$3:$E$3000,'Summary By Town'!$O$2)</f>
        <v>0</v>
      </c>
      <c r="Q103" s="4">
        <f>SUMIFS('Raw Data from UFBs'!I$3:I$3000,'Raw Data from UFBs'!$A$3:$A$3000,'Summary By Town'!$A103,'Raw Data from UFBs'!$E$3:$E$3000,'Summary By Town'!$O$2)</f>
        <v>0</v>
      </c>
      <c r="R103" s="4">
        <f t="shared" si="19"/>
        <v>0</v>
      </c>
      <c r="S103" s="104">
        <f>COUNTIFS('Raw Data from UFBs'!$A$3:$A$3000,'Summary By Town'!$A103,'Raw Data from UFBs'!$E$3:$E$3000,'Summary By Town'!$S$2)</f>
        <v>0</v>
      </c>
      <c r="T103" s="4">
        <f>SUMIFS('Raw Data from UFBs'!H$3:H$3000,'Raw Data from UFBs'!$A$3:$A$3000,'Summary By Town'!$A103,'Raw Data from UFBs'!$E$3:$E$3000,'Summary By Town'!$S$2)</f>
        <v>0</v>
      </c>
      <c r="U103" s="4">
        <f>SUMIFS('Raw Data from UFBs'!I$3:I$3000,'Raw Data from UFBs'!$A$3:$A$3000,'Summary By Town'!$A103,'Raw Data from UFBs'!$E$3:$E$3000,'Summary By Town'!$S$2)</f>
        <v>0</v>
      </c>
      <c r="V103" s="20">
        <f t="shared" si="20"/>
        <v>0</v>
      </c>
      <c r="W103" s="104">
        <f>COUNTIFS('Raw Data from UFBs'!$A$3:$A$3000,'Summary By Town'!$A103,'Raw Data from UFBs'!$E$3:$E$3000,'Summary By Town'!$W$2)</f>
        <v>0</v>
      </c>
      <c r="X103" s="4">
        <f>SUMIFS('Raw Data from UFBs'!H$3:H$3000,'Raw Data from UFBs'!$A$3:$A$3000,'Summary By Town'!$A103,'Raw Data from UFBs'!$E$3:$E$3000,'Summary By Town'!$W$2)</f>
        <v>0</v>
      </c>
      <c r="Y103" s="4">
        <f>SUMIFS('Raw Data from UFBs'!I$3:I$3000,'Raw Data from UFBs'!$A$3:$A$3000,'Summary By Town'!$A103,'Raw Data from UFBs'!$E$3:$E$3000,'Summary By Town'!$W$2)</f>
        <v>0</v>
      </c>
      <c r="Z103" s="20">
        <f t="shared" si="21"/>
        <v>0</v>
      </c>
      <c r="AA103" s="4">
        <f>COUNTIFS('Raw Data from UFBs'!$A$3:$A$3000,'Summary By Town'!$A103,'Raw Data from UFBs'!$E$3:$E$3000,'Summary By Town'!$AA$2)</f>
        <v>0</v>
      </c>
      <c r="AB103" s="4">
        <f>SUMIFS('Raw Data from UFBs'!H$3:H$3000,'Raw Data from UFBs'!$A$3:$A$3000,'Summary By Town'!$A103,'Raw Data from UFBs'!$E$3:$E$3000,'Summary By Town'!$AA$2)</f>
        <v>0</v>
      </c>
      <c r="AC103" s="4">
        <f>SUMIFS('Raw Data from UFBs'!I$3:I$3000,'Raw Data from UFBs'!$A$3:$A$3000,'Summary By Town'!$A103,'Raw Data from UFBs'!$E$3:$E$3000,'Summary By Town'!$AA$2)</f>
        <v>0</v>
      </c>
      <c r="AD103" s="4">
        <f t="shared" si="22"/>
        <v>0</v>
      </c>
      <c r="AE103" s="19">
        <f>COUNTIFS('Raw Data from UFBs'!$A$3:$A$3000,'Summary By Town'!$A103,'Raw Data from UFBs'!$E$3:$E$3000,'Summary By Town'!$AE$2)</f>
        <v>0</v>
      </c>
      <c r="AF103" s="4">
        <f>SUMIFS('Raw Data from UFBs'!H$3:H$3000,'Raw Data from UFBs'!$A$3:$A$3000,'Summary By Town'!$A103,'Raw Data from UFBs'!$E$3:$E$3000,'Summary By Town'!$AE$2)</f>
        <v>0</v>
      </c>
      <c r="AG103" s="4">
        <f>SUMIFS('Raw Data from UFBs'!I$3:I$3000,'Raw Data from UFBs'!$A$3:$A$3000,'Summary By Town'!$A103,'Raw Data from UFBs'!$E$3:$E$3000,'Summary By Town'!$AE$2)</f>
        <v>0</v>
      </c>
      <c r="AH103" s="20">
        <f t="shared" si="23"/>
        <v>0</v>
      </c>
      <c r="AI103" s="19">
        <f t="shared" si="24"/>
        <v>0</v>
      </c>
      <c r="AJ103" s="4">
        <f t="shared" si="25"/>
        <v>0</v>
      </c>
      <c r="AK103" s="4">
        <f t="shared" si="26"/>
        <v>0</v>
      </c>
      <c r="AL103" s="20">
        <f t="shared" si="27"/>
        <v>0</v>
      </c>
      <c r="AM103" s="59">
        <v>118112400</v>
      </c>
      <c r="AN103" s="60">
        <v>2.9097822877687283</v>
      </c>
      <c r="AO103" s="61">
        <v>0.29872104212144279</v>
      </c>
      <c r="AP103" s="4">
        <f t="shared" si="28"/>
        <v>0</v>
      </c>
      <c r="AQ103" s="8">
        <f t="shared" si="29"/>
        <v>0</v>
      </c>
      <c r="AR103" s="59">
        <v>1660436.85</v>
      </c>
      <c r="AS103" s="6">
        <f t="shared" si="30"/>
        <v>0</v>
      </c>
      <c r="AU103" s="5" t="s">
        <v>1177</v>
      </c>
      <c r="AV103" s="5" t="s">
        <v>1745</v>
      </c>
      <c r="AW103" s="5" t="s">
        <v>1745</v>
      </c>
      <c r="AX103" s="5" t="s">
        <v>1745</v>
      </c>
      <c r="AY103" s="5" t="s">
        <v>1745</v>
      </c>
      <c r="AZ103" s="5" t="s">
        <v>1745</v>
      </c>
      <c r="BA103" s="5" t="s">
        <v>1745</v>
      </c>
      <c r="BB103" s="5" t="s">
        <v>1745</v>
      </c>
      <c r="BC103" s="5" t="s">
        <v>1745</v>
      </c>
      <c r="BD103" s="5" t="s">
        <v>1745</v>
      </c>
      <c r="BE103" s="5" t="s">
        <v>1745</v>
      </c>
      <c r="BF103" s="5" t="s">
        <v>1745</v>
      </c>
      <c r="BG103" s="5" t="s">
        <v>1745</v>
      </c>
      <c r="BH103" s="5" t="s">
        <v>1745</v>
      </c>
      <c r="BI103" s="5" t="s">
        <v>1745</v>
      </c>
      <c r="BJ103" s="5" t="s">
        <v>1745</v>
      </c>
    </row>
    <row r="104" spans="1:62" ht="17.25" customHeight="1" x14ac:dyDescent="0.3">
      <c r="A104" t="s">
        <v>1300</v>
      </c>
      <c r="B104" t="s">
        <v>1846</v>
      </c>
      <c r="C104" t="s">
        <v>105</v>
      </c>
      <c r="D104" t="str">
        <f t="shared" si="16"/>
        <v>Riverton borough, Burlington County</v>
      </c>
      <c r="E104" t="s">
        <v>1744</v>
      </c>
      <c r="F104" t="s">
        <v>7</v>
      </c>
      <c r="G104" s="19">
        <f>COUNTIFS('Raw Data from UFBs'!$A$3:$A$3000,'Summary By Town'!$A104,'Raw Data from UFBs'!$E$3:$E$3000,'Summary By Town'!$G$2)</f>
        <v>0</v>
      </c>
      <c r="H104" s="4">
        <f>SUMIFS('Raw Data from UFBs'!H$3:H$3000,'Raw Data from UFBs'!$A$3:$A$3000,'Summary By Town'!$A104,'Raw Data from UFBs'!$E$3:$E$3000,'Summary By Town'!$G$2)</f>
        <v>0</v>
      </c>
      <c r="I104" s="4">
        <f>SUMIFS('Raw Data from UFBs'!I$3:I$3000,'Raw Data from UFBs'!$A$3:$A$3000,'Summary By Town'!$A104,'Raw Data from UFBs'!$E$3:$E$3000,'Summary By Town'!$G$2)</f>
        <v>0</v>
      </c>
      <c r="J104" s="20">
        <f t="shared" si="17"/>
        <v>0</v>
      </c>
      <c r="K104" s="19">
        <f>COUNTIFS('Raw Data from UFBs'!$A$3:$A$3000,'Summary By Town'!$A104,'Raw Data from UFBs'!$E$3:$E$3000,'Summary By Town'!$K$2)</f>
        <v>0</v>
      </c>
      <c r="L104" s="4">
        <f>SUMIFS('Raw Data from UFBs'!H$3:H$3000,'Raw Data from UFBs'!$A$3:$A$3000,'Summary By Town'!$A104,'Raw Data from UFBs'!$E$3:$E$3000,'Summary By Town'!$K$2)</f>
        <v>0</v>
      </c>
      <c r="M104" s="4">
        <f>SUMIFS('Raw Data from UFBs'!I$3:I$3000,'Raw Data from UFBs'!$A$3:$A$3000,'Summary By Town'!$A104,'Raw Data from UFBs'!$E$3:$E$3000,'Summary By Town'!$K$2)</f>
        <v>0</v>
      </c>
      <c r="N104" s="20">
        <f t="shared" si="18"/>
        <v>0</v>
      </c>
      <c r="O104" s="4">
        <f>COUNTIFS('Raw Data from UFBs'!$A$3:$A$3000,'Summary By Town'!$A104,'Raw Data from UFBs'!$E$3:$E$3000,'Summary By Town'!$O$2)</f>
        <v>0</v>
      </c>
      <c r="P104" s="4">
        <f>SUMIFS('Raw Data from UFBs'!H$3:H$3000,'Raw Data from UFBs'!$A$3:$A$3000,'Summary By Town'!$A104,'Raw Data from UFBs'!$E$3:$E$3000,'Summary By Town'!$O$2)</f>
        <v>0</v>
      </c>
      <c r="Q104" s="4">
        <f>SUMIFS('Raw Data from UFBs'!I$3:I$3000,'Raw Data from UFBs'!$A$3:$A$3000,'Summary By Town'!$A104,'Raw Data from UFBs'!$E$3:$E$3000,'Summary By Town'!$O$2)</f>
        <v>0</v>
      </c>
      <c r="R104" s="4">
        <f t="shared" si="19"/>
        <v>0</v>
      </c>
      <c r="S104" s="104">
        <f>COUNTIFS('Raw Data from UFBs'!$A$3:$A$3000,'Summary By Town'!$A104,'Raw Data from UFBs'!$E$3:$E$3000,'Summary By Town'!$S$2)</f>
        <v>0</v>
      </c>
      <c r="T104" s="4">
        <f>SUMIFS('Raw Data from UFBs'!H$3:H$3000,'Raw Data from UFBs'!$A$3:$A$3000,'Summary By Town'!$A104,'Raw Data from UFBs'!$E$3:$E$3000,'Summary By Town'!$S$2)</f>
        <v>0</v>
      </c>
      <c r="U104" s="4">
        <f>SUMIFS('Raw Data from UFBs'!I$3:I$3000,'Raw Data from UFBs'!$A$3:$A$3000,'Summary By Town'!$A104,'Raw Data from UFBs'!$E$3:$E$3000,'Summary By Town'!$S$2)</f>
        <v>0</v>
      </c>
      <c r="V104" s="20">
        <f t="shared" si="20"/>
        <v>0</v>
      </c>
      <c r="W104" s="104">
        <f>COUNTIFS('Raw Data from UFBs'!$A$3:$A$3000,'Summary By Town'!$A104,'Raw Data from UFBs'!$E$3:$E$3000,'Summary By Town'!$W$2)</f>
        <v>0</v>
      </c>
      <c r="X104" s="4">
        <f>SUMIFS('Raw Data from UFBs'!H$3:H$3000,'Raw Data from UFBs'!$A$3:$A$3000,'Summary By Town'!$A104,'Raw Data from UFBs'!$E$3:$E$3000,'Summary By Town'!$W$2)</f>
        <v>0</v>
      </c>
      <c r="Y104" s="4">
        <f>SUMIFS('Raw Data from UFBs'!I$3:I$3000,'Raw Data from UFBs'!$A$3:$A$3000,'Summary By Town'!$A104,'Raw Data from UFBs'!$E$3:$E$3000,'Summary By Town'!$W$2)</f>
        <v>0</v>
      </c>
      <c r="Z104" s="20">
        <f t="shared" si="21"/>
        <v>0</v>
      </c>
      <c r="AA104" s="4">
        <f>COUNTIFS('Raw Data from UFBs'!$A$3:$A$3000,'Summary By Town'!$A104,'Raw Data from UFBs'!$E$3:$E$3000,'Summary By Town'!$AA$2)</f>
        <v>0</v>
      </c>
      <c r="AB104" s="4">
        <f>SUMIFS('Raw Data from UFBs'!H$3:H$3000,'Raw Data from UFBs'!$A$3:$A$3000,'Summary By Town'!$A104,'Raw Data from UFBs'!$E$3:$E$3000,'Summary By Town'!$AA$2)</f>
        <v>0</v>
      </c>
      <c r="AC104" s="4">
        <f>SUMIFS('Raw Data from UFBs'!I$3:I$3000,'Raw Data from UFBs'!$A$3:$A$3000,'Summary By Town'!$A104,'Raw Data from UFBs'!$E$3:$E$3000,'Summary By Town'!$AA$2)</f>
        <v>0</v>
      </c>
      <c r="AD104" s="4">
        <f t="shared" si="22"/>
        <v>0</v>
      </c>
      <c r="AE104" s="19">
        <f>COUNTIFS('Raw Data from UFBs'!$A$3:$A$3000,'Summary By Town'!$A104,'Raw Data from UFBs'!$E$3:$E$3000,'Summary By Town'!$AE$2)</f>
        <v>0</v>
      </c>
      <c r="AF104" s="4">
        <f>SUMIFS('Raw Data from UFBs'!H$3:H$3000,'Raw Data from UFBs'!$A$3:$A$3000,'Summary By Town'!$A104,'Raw Data from UFBs'!$E$3:$E$3000,'Summary By Town'!$AE$2)</f>
        <v>0</v>
      </c>
      <c r="AG104" s="4">
        <f>SUMIFS('Raw Data from UFBs'!I$3:I$3000,'Raw Data from UFBs'!$A$3:$A$3000,'Summary By Town'!$A104,'Raw Data from UFBs'!$E$3:$E$3000,'Summary By Town'!$AE$2)</f>
        <v>0</v>
      </c>
      <c r="AH104" s="20">
        <f t="shared" si="23"/>
        <v>0</v>
      </c>
      <c r="AI104" s="19">
        <f t="shared" si="24"/>
        <v>0</v>
      </c>
      <c r="AJ104" s="4">
        <f t="shared" si="25"/>
        <v>0</v>
      </c>
      <c r="AK104" s="4">
        <f t="shared" si="26"/>
        <v>0</v>
      </c>
      <c r="AL104" s="20">
        <f t="shared" si="27"/>
        <v>0</v>
      </c>
      <c r="AM104" s="59">
        <v>269715900</v>
      </c>
      <c r="AN104" s="60">
        <v>4.0867903500993927</v>
      </c>
      <c r="AO104" s="61">
        <v>0.25422749027357461</v>
      </c>
      <c r="AP104" s="4">
        <f t="shared" si="28"/>
        <v>0</v>
      </c>
      <c r="AQ104" s="8">
        <f t="shared" si="29"/>
        <v>0</v>
      </c>
      <c r="AR104" s="59">
        <v>4070743.65</v>
      </c>
      <c r="AS104" s="6">
        <f t="shared" si="30"/>
        <v>0</v>
      </c>
      <c r="AU104" s="5" t="s">
        <v>1151</v>
      </c>
      <c r="AV104" s="5" t="s">
        <v>289</v>
      </c>
      <c r="AW104" s="5" t="s">
        <v>1745</v>
      </c>
      <c r="AX104" s="5" t="s">
        <v>1745</v>
      </c>
      <c r="AY104" s="5" t="s">
        <v>1745</v>
      </c>
      <c r="AZ104" s="5" t="s">
        <v>1745</v>
      </c>
      <c r="BA104" s="5" t="s">
        <v>1745</v>
      </c>
      <c r="BB104" s="5" t="s">
        <v>1745</v>
      </c>
      <c r="BC104" s="5" t="s">
        <v>1745</v>
      </c>
      <c r="BD104" s="5" t="s">
        <v>1745</v>
      </c>
      <c r="BE104" s="5" t="s">
        <v>1745</v>
      </c>
      <c r="BF104" s="5" t="s">
        <v>1745</v>
      </c>
      <c r="BG104" s="5" t="s">
        <v>1745</v>
      </c>
      <c r="BH104" s="5" t="s">
        <v>1745</v>
      </c>
      <c r="BI104" s="5" t="s">
        <v>1745</v>
      </c>
      <c r="BJ104" s="5" t="s">
        <v>1745</v>
      </c>
    </row>
    <row r="105" spans="1:62" ht="17.25" customHeight="1" x14ac:dyDescent="0.3">
      <c r="A105" t="s">
        <v>1709</v>
      </c>
      <c r="B105" t="s">
        <v>1847</v>
      </c>
      <c r="C105" t="s">
        <v>105</v>
      </c>
      <c r="D105" t="str">
        <f t="shared" si="16"/>
        <v>Wrightstown borough, Burlington County</v>
      </c>
      <c r="E105" t="s">
        <v>1744</v>
      </c>
      <c r="F105" t="s">
        <v>46</v>
      </c>
      <c r="G105" s="19">
        <f>COUNTIFS('Raw Data from UFBs'!$A$3:$A$3000,'Summary By Town'!$A105,'Raw Data from UFBs'!$E$3:$E$3000,'Summary By Town'!$G$2)</f>
        <v>0</v>
      </c>
      <c r="H105" s="4">
        <f>SUMIFS('Raw Data from UFBs'!H$3:H$3000,'Raw Data from UFBs'!$A$3:$A$3000,'Summary By Town'!$A105,'Raw Data from UFBs'!$E$3:$E$3000,'Summary By Town'!$G$2)</f>
        <v>0</v>
      </c>
      <c r="I105" s="4">
        <f>SUMIFS('Raw Data from UFBs'!I$3:I$3000,'Raw Data from UFBs'!$A$3:$A$3000,'Summary By Town'!$A105,'Raw Data from UFBs'!$E$3:$E$3000,'Summary By Town'!$G$2)</f>
        <v>0</v>
      </c>
      <c r="J105" s="20">
        <f t="shared" si="17"/>
        <v>0</v>
      </c>
      <c r="K105" s="19">
        <f>COUNTIFS('Raw Data from UFBs'!$A$3:$A$3000,'Summary By Town'!$A105,'Raw Data from UFBs'!$E$3:$E$3000,'Summary By Town'!$K$2)</f>
        <v>1</v>
      </c>
      <c r="L105" s="4">
        <f>SUMIFS('Raw Data from UFBs'!H$3:H$3000,'Raw Data from UFBs'!$A$3:$A$3000,'Summary By Town'!$A105,'Raw Data from UFBs'!$E$3:$E$3000,'Summary By Town'!$K$2)</f>
        <v>74838.48</v>
      </c>
      <c r="M105" s="4">
        <f>SUMIFS('Raw Data from UFBs'!I$3:I$3000,'Raw Data from UFBs'!$A$3:$A$3000,'Summary By Town'!$A105,'Raw Data from UFBs'!$E$3:$E$3000,'Summary By Town'!$K$2)</f>
        <v>250000</v>
      </c>
      <c r="N105" s="20">
        <f t="shared" si="18"/>
        <v>9442.228097141131</v>
      </c>
      <c r="O105" s="4">
        <f>COUNTIFS('Raw Data from UFBs'!$A$3:$A$3000,'Summary By Town'!$A105,'Raw Data from UFBs'!$E$3:$E$3000,'Summary By Town'!$O$2)</f>
        <v>0</v>
      </c>
      <c r="P105" s="4">
        <f>SUMIFS('Raw Data from UFBs'!H$3:H$3000,'Raw Data from UFBs'!$A$3:$A$3000,'Summary By Town'!$A105,'Raw Data from UFBs'!$E$3:$E$3000,'Summary By Town'!$O$2)</f>
        <v>0</v>
      </c>
      <c r="Q105" s="4">
        <f>SUMIFS('Raw Data from UFBs'!I$3:I$3000,'Raw Data from UFBs'!$A$3:$A$3000,'Summary By Town'!$A105,'Raw Data from UFBs'!$E$3:$E$3000,'Summary By Town'!$O$2)</f>
        <v>0</v>
      </c>
      <c r="R105" s="4">
        <f t="shared" si="19"/>
        <v>0</v>
      </c>
      <c r="S105" s="104">
        <f>COUNTIFS('Raw Data from UFBs'!$A$3:$A$3000,'Summary By Town'!$A105,'Raw Data from UFBs'!$E$3:$E$3000,'Summary By Town'!$S$2)</f>
        <v>0</v>
      </c>
      <c r="T105" s="4">
        <f>SUMIFS('Raw Data from UFBs'!H$3:H$3000,'Raw Data from UFBs'!$A$3:$A$3000,'Summary By Town'!$A105,'Raw Data from UFBs'!$E$3:$E$3000,'Summary By Town'!$S$2)</f>
        <v>0</v>
      </c>
      <c r="U105" s="4">
        <f>SUMIFS('Raw Data from UFBs'!I$3:I$3000,'Raw Data from UFBs'!$A$3:$A$3000,'Summary By Town'!$A105,'Raw Data from UFBs'!$E$3:$E$3000,'Summary By Town'!$S$2)</f>
        <v>0</v>
      </c>
      <c r="V105" s="20">
        <f t="shared" si="20"/>
        <v>0</v>
      </c>
      <c r="W105" s="104">
        <f>COUNTIFS('Raw Data from UFBs'!$A$3:$A$3000,'Summary By Town'!$A105,'Raw Data from UFBs'!$E$3:$E$3000,'Summary By Town'!$W$2)</f>
        <v>0</v>
      </c>
      <c r="X105" s="4">
        <f>SUMIFS('Raw Data from UFBs'!H$3:H$3000,'Raw Data from UFBs'!$A$3:$A$3000,'Summary By Town'!$A105,'Raw Data from UFBs'!$E$3:$E$3000,'Summary By Town'!$W$2)</f>
        <v>0</v>
      </c>
      <c r="Y105" s="4">
        <f>SUMIFS('Raw Data from UFBs'!I$3:I$3000,'Raw Data from UFBs'!$A$3:$A$3000,'Summary By Town'!$A105,'Raw Data from UFBs'!$E$3:$E$3000,'Summary By Town'!$W$2)</f>
        <v>0</v>
      </c>
      <c r="Z105" s="20">
        <f t="shared" si="21"/>
        <v>0</v>
      </c>
      <c r="AA105" s="4">
        <f>COUNTIFS('Raw Data from UFBs'!$A$3:$A$3000,'Summary By Town'!$A105,'Raw Data from UFBs'!$E$3:$E$3000,'Summary By Town'!$AA$2)</f>
        <v>0</v>
      </c>
      <c r="AB105" s="4">
        <f>SUMIFS('Raw Data from UFBs'!H$3:H$3000,'Raw Data from UFBs'!$A$3:$A$3000,'Summary By Town'!$A105,'Raw Data from UFBs'!$E$3:$E$3000,'Summary By Town'!$AA$2)</f>
        <v>0</v>
      </c>
      <c r="AC105" s="4">
        <f>SUMIFS('Raw Data from UFBs'!I$3:I$3000,'Raw Data from UFBs'!$A$3:$A$3000,'Summary By Town'!$A105,'Raw Data from UFBs'!$E$3:$E$3000,'Summary By Town'!$AA$2)</f>
        <v>0</v>
      </c>
      <c r="AD105" s="4">
        <f t="shared" si="22"/>
        <v>0</v>
      </c>
      <c r="AE105" s="19">
        <f>COUNTIFS('Raw Data from UFBs'!$A$3:$A$3000,'Summary By Town'!$A105,'Raw Data from UFBs'!$E$3:$E$3000,'Summary By Town'!$AE$2)</f>
        <v>0</v>
      </c>
      <c r="AF105" s="4">
        <f>SUMIFS('Raw Data from UFBs'!H$3:H$3000,'Raw Data from UFBs'!$A$3:$A$3000,'Summary By Town'!$A105,'Raw Data from UFBs'!$E$3:$E$3000,'Summary By Town'!$AE$2)</f>
        <v>0</v>
      </c>
      <c r="AG105" s="4">
        <f>SUMIFS('Raw Data from UFBs'!I$3:I$3000,'Raw Data from UFBs'!$A$3:$A$3000,'Summary By Town'!$A105,'Raw Data from UFBs'!$E$3:$E$3000,'Summary By Town'!$AE$2)</f>
        <v>0</v>
      </c>
      <c r="AH105" s="20">
        <f t="shared" si="23"/>
        <v>0</v>
      </c>
      <c r="AI105" s="19">
        <f t="shared" si="24"/>
        <v>1</v>
      </c>
      <c r="AJ105" s="4">
        <f t="shared" si="25"/>
        <v>74838.48</v>
      </c>
      <c r="AK105" s="4">
        <f t="shared" si="26"/>
        <v>250000</v>
      </c>
      <c r="AL105" s="20">
        <f t="shared" si="27"/>
        <v>9442.228097141131</v>
      </c>
      <c r="AM105" s="59">
        <v>52380372</v>
      </c>
      <c r="AN105" s="60">
        <v>3.7768912388564524</v>
      </c>
      <c r="AO105" s="61">
        <v>0.3481623297928389</v>
      </c>
      <c r="AP105" s="4">
        <f t="shared" si="28"/>
        <v>-22768.511422218715</v>
      </c>
      <c r="AQ105" s="8">
        <f t="shared" si="29"/>
        <v>4.772780155131392E-3</v>
      </c>
      <c r="AR105" s="59">
        <v>1245376.43</v>
      </c>
      <c r="AS105" s="6">
        <f t="shared" si="30"/>
        <v>-1.8282433225606104E-2</v>
      </c>
      <c r="AU105" s="5" t="s">
        <v>1177</v>
      </c>
      <c r="AV105" s="5" t="s">
        <v>1054</v>
      </c>
      <c r="AW105" s="5" t="s">
        <v>1446</v>
      </c>
      <c r="AX105" s="5" t="s">
        <v>1087</v>
      </c>
      <c r="AY105" s="5" t="s">
        <v>1745</v>
      </c>
      <c r="AZ105" s="5" t="s">
        <v>1745</v>
      </c>
      <c r="BA105" s="5" t="s">
        <v>1745</v>
      </c>
      <c r="BB105" s="5" t="s">
        <v>1745</v>
      </c>
      <c r="BC105" s="5" t="s">
        <v>1745</v>
      </c>
      <c r="BD105" s="5" t="s">
        <v>1745</v>
      </c>
      <c r="BE105" s="5" t="s">
        <v>1745</v>
      </c>
      <c r="BF105" s="5" t="s">
        <v>1745</v>
      </c>
      <c r="BG105" s="5" t="s">
        <v>1745</v>
      </c>
      <c r="BH105" s="5" t="s">
        <v>1745</v>
      </c>
      <c r="BI105" s="5" t="s">
        <v>1745</v>
      </c>
      <c r="BJ105" s="5" t="s">
        <v>1745</v>
      </c>
    </row>
    <row r="106" spans="1:62" ht="17.25" customHeight="1" x14ac:dyDescent="0.3">
      <c r="A106" t="s">
        <v>103</v>
      </c>
      <c r="B106" t="s">
        <v>1848</v>
      </c>
      <c r="C106" t="s">
        <v>105</v>
      </c>
      <c r="D106" t="str">
        <f t="shared" si="16"/>
        <v>Bass River township, Burlington County</v>
      </c>
      <c r="E106" t="s">
        <v>1744</v>
      </c>
      <c r="F106" t="s">
        <v>26</v>
      </c>
      <c r="G106" s="19">
        <f>COUNTIFS('Raw Data from UFBs'!$A$3:$A$3000,'Summary By Town'!$A106,'Raw Data from UFBs'!$E$3:$E$3000,'Summary By Town'!$G$2)</f>
        <v>0</v>
      </c>
      <c r="H106" s="4">
        <f>SUMIFS('Raw Data from UFBs'!H$3:H$3000,'Raw Data from UFBs'!$A$3:$A$3000,'Summary By Town'!$A106,'Raw Data from UFBs'!$E$3:$E$3000,'Summary By Town'!$G$2)</f>
        <v>0</v>
      </c>
      <c r="I106" s="4">
        <f>SUMIFS('Raw Data from UFBs'!I$3:I$3000,'Raw Data from UFBs'!$A$3:$A$3000,'Summary By Town'!$A106,'Raw Data from UFBs'!$E$3:$E$3000,'Summary By Town'!$G$2)</f>
        <v>0</v>
      </c>
      <c r="J106" s="20">
        <f t="shared" si="17"/>
        <v>0</v>
      </c>
      <c r="K106" s="19">
        <f>COUNTIFS('Raw Data from UFBs'!$A$3:$A$3000,'Summary By Town'!$A106,'Raw Data from UFBs'!$E$3:$E$3000,'Summary By Town'!$K$2)</f>
        <v>0</v>
      </c>
      <c r="L106" s="4">
        <f>SUMIFS('Raw Data from UFBs'!H$3:H$3000,'Raw Data from UFBs'!$A$3:$A$3000,'Summary By Town'!$A106,'Raw Data from UFBs'!$E$3:$E$3000,'Summary By Town'!$K$2)</f>
        <v>0</v>
      </c>
      <c r="M106" s="4">
        <f>SUMIFS('Raw Data from UFBs'!I$3:I$3000,'Raw Data from UFBs'!$A$3:$A$3000,'Summary By Town'!$A106,'Raw Data from UFBs'!$E$3:$E$3000,'Summary By Town'!$K$2)</f>
        <v>0</v>
      </c>
      <c r="N106" s="20">
        <f t="shared" si="18"/>
        <v>0</v>
      </c>
      <c r="O106" s="4">
        <f>COUNTIFS('Raw Data from UFBs'!$A$3:$A$3000,'Summary By Town'!$A106,'Raw Data from UFBs'!$E$3:$E$3000,'Summary By Town'!$O$2)</f>
        <v>0</v>
      </c>
      <c r="P106" s="4">
        <f>SUMIFS('Raw Data from UFBs'!H$3:H$3000,'Raw Data from UFBs'!$A$3:$A$3000,'Summary By Town'!$A106,'Raw Data from UFBs'!$E$3:$E$3000,'Summary By Town'!$O$2)</f>
        <v>0</v>
      </c>
      <c r="Q106" s="4">
        <f>SUMIFS('Raw Data from UFBs'!I$3:I$3000,'Raw Data from UFBs'!$A$3:$A$3000,'Summary By Town'!$A106,'Raw Data from UFBs'!$E$3:$E$3000,'Summary By Town'!$O$2)</f>
        <v>0</v>
      </c>
      <c r="R106" s="4">
        <f t="shared" si="19"/>
        <v>0</v>
      </c>
      <c r="S106" s="104">
        <f>COUNTIFS('Raw Data from UFBs'!$A$3:$A$3000,'Summary By Town'!$A106,'Raw Data from UFBs'!$E$3:$E$3000,'Summary By Town'!$S$2)</f>
        <v>0</v>
      </c>
      <c r="T106" s="4">
        <f>SUMIFS('Raw Data from UFBs'!H$3:H$3000,'Raw Data from UFBs'!$A$3:$A$3000,'Summary By Town'!$A106,'Raw Data from UFBs'!$E$3:$E$3000,'Summary By Town'!$S$2)</f>
        <v>0</v>
      </c>
      <c r="U106" s="4">
        <f>SUMIFS('Raw Data from UFBs'!I$3:I$3000,'Raw Data from UFBs'!$A$3:$A$3000,'Summary By Town'!$A106,'Raw Data from UFBs'!$E$3:$E$3000,'Summary By Town'!$S$2)</f>
        <v>0</v>
      </c>
      <c r="V106" s="20">
        <f t="shared" si="20"/>
        <v>0</v>
      </c>
      <c r="W106" s="104">
        <f>COUNTIFS('Raw Data from UFBs'!$A$3:$A$3000,'Summary By Town'!$A106,'Raw Data from UFBs'!$E$3:$E$3000,'Summary By Town'!$W$2)</f>
        <v>0</v>
      </c>
      <c r="X106" s="4">
        <f>SUMIFS('Raw Data from UFBs'!H$3:H$3000,'Raw Data from UFBs'!$A$3:$A$3000,'Summary By Town'!$A106,'Raw Data from UFBs'!$E$3:$E$3000,'Summary By Town'!$W$2)</f>
        <v>0</v>
      </c>
      <c r="Y106" s="4">
        <f>SUMIFS('Raw Data from UFBs'!I$3:I$3000,'Raw Data from UFBs'!$A$3:$A$3000,'Summary By Town'!$A106,'Raw Data from UFBs'!$E$3:$E$3000,'Summary By Town'!$W$2)</f>
        <v>0</v>
      </c>
      <c r="Z106" s="20">
        <f t="shared" si="21"/>
        <v>0</v>
      </c>
      <c r="AA106" s="4">
        <f>COUNTIFS('Raw Data from UFBs'!$A$3:$A$3000,'Summary By Town'!$A106,'Raw Data from UFBs'!$E$3:$E$3000,'Summary By Town'!$AA$2)</f>
        <v>0</v>
      </c>
      <c r="AB106" s="4">
        <f>SUMIFS('Raw Data from UFBs'!H$3:H$3000,'Raw Data from UFBs'!$A$3:$A$3000,'Summary By Town'!$A106,'Raw Data from UFBs'!$E$3:$E$3000,'Summary By Town'!$AA$2)</f>
        <v>0</v>
      </c>
      <c r="AC106" s="4">
        <f>SUMIFS('Raw Data from UFBs'!I$3:I$3000,'Raw Data from UFBs'!$A$3:$A$3000,'Summary By Town'!$A106,'Raw Data from UFBs'!$E$3:$E$3000,'Summary By Town'!$AA$2)</f>
        <v>0</v>
      </c>
      <c r="AD106" s="4">
        <f t="shared" si="22"/>
        <v>0</v>
      </c>
      <c r="AE106" s="19">
        <f>COUNTIFS('Raw Data from UFBs'!$A$3:$A$3000,'Summary By Town'!$A106,'Raw Data from UFBs'!$E$3:$E$3000,'Summary By Town'!$AE$2)</f>
        <v>0</v>
      </c>
      <c r="AF106" s="4">
        <f>SUMIFS('Raw Data from UFBs'!H$3:H$3000,'Raw Data from UFBs'!$A$3:$A$3000,'Summary By Town'!$A106,'Raw Data from UFBs'!$E$3:$E$3000,'Summary By Town'!$AE$2)</f>
        <v>0</v>
      </c>
      <c r="AG106" s="4">
        <f>SUMIFS('Raw Data from UFBs'!I$3:I$3000,'Raw Data from UFBs'!$A$3:$A$3000,'Summary By Town'!$A106,'Raw Data from UFBs'!$E$3:$E$3000,'Summary By Town'!$AE$2)</f>
        <v>0</v>
      </c>
      <c r="AH106" s="20">
        <f t="shared" si="23"/>
        <v>0</v>
      </c>
      <c r="AI106" s="19">
        <f t="shared" si="24"/>
        <v>0</v>
      </c>
      <c r="AJ106" s="4">
        <f t="shared" si="25"/>
        <v>0</v>
      </c>
      <c r="AK106" s="4">
        <f t="shared" si="26"/>
        <v>0</v>
      </c>
      <c r="AL106" s="20">
        <f t="shared" si="27"/>
        <v>0</v>
      </c>
      <c r="AM106" s="59">
        <v>224168271</v>
      </c>
      <c r="AN106" s="60">
        <v>2.2361745755086133</v>
      </c>
      <c r="AO106" s="61">
        <v>0.17557332922622082</v>
      </c>
      <c r="AP106" s="4">
        <f t="shared" si="28"/>
        <v>0</v>
      </c>
      <c r="AQ106" s="8">
        <f t="shared" si="29"/>
        <v>0</v>
      </c>
      <c r="AR106" s="59">
        <v>1526423</v>
      </c>
      <c r="AS106" s="6">
        <f t="shared" si="30"/>
        <v>0</v>
      </c>
      <c r="AU106" s="5" t="s">
        <v>1243</v>
      </c>
      <c r="AV106" s="5" t="s">
        <v>540</v>
      </c>
      <c r="AW106" s="5" t="s">
        <v>820</v>
      </c>
      <c r="AX106" s="5" t="s">
        <v>1586</v>
      </c>
      <c r="AY106" s="5" t="s">
        <v>1451</v>
      </c>
      <c r="AZ106" s="5" t="s">
        <v>1694</v>
      </c>
      <c r="BA106" s="5" t="s">
        <v>1745</v>
      </c>
      <c r="BB106" s="5" t="s">
        <v>1745</v>
      </c>
      <c r="BC106" s="5" t="s">
        <v>1745</v>
      </c>
      <c r="BD106" s="5" t="s">
        <v>1745</v>
      </c>
      <c r="BE106" s="5" t="s">
        <v>1745</v>
      </c>
      <c r="BF106" s="5" t="s">
        <v>1745</v>
      </c>
      <c r="BG106" s="5" t="s">
        <v>1745</v>
      </c>
      <c r="BH106" s="5" t="s">
        <v>1745</v>
      </c>
      <c r="BI106" s="5" t="s">
        <v>1745</v>
      </c>
      <c r="BJ106" s="5" t="s">
        <v>1745</v>
      </c>
    </row>
    <row r="107" spans="1:62" ht="17.25" customHeight="1" x14ac:dyDescent="0.3">
      <c r="A107" t="s">
        <v>191</v>
      </c>
      <c r="B107" t="s">
        <v>1849</v>
      </c>
      <c r="C107" t="s">
        <v>105</v>
      </c>
      <c r="D107" t="str">
        <f t="shared" si="16"/>
        <v>Bordentown township, Burlington County</v>
      </c>
      <c r="E107" t="s">
        <v>1744</v>
      </c>
      <c r="F107" t="s">
        <v>58</v>
      </c>
      <c r="G107" s="19">
        <f>COUNTIFS('Raw Data from UFBs'!$A$3:$A$3000,'Summary By Town'!$A107,'Raw Data from UFBs'!$E$3:$E$3000,'Summary By Town'!$G$2)</f>
        <v>2</v>
      </c>
      <c r="H107" s="4">
        <f>SUMIFS('Raw Data from UFBs'!H$3:H$3000,'Raw Data from UFBs'!$A$3:$A$3000,'Summary By Town'!$A107,'Raw Data from UFBs'!$E$3:$E$3000,'Summary By Town'!$G$2)</f>
        <v>718211.71</v>
      </c>
      <c r="I107" s="4">
        <f>SUMIFS('Raw Data from UFBs'!I$3:I$3000,'Raw Data from UFBs'!$A$3:$A$3000,'Summary By Town'!$A107,'Raw Data from UFBs'!$E$3:$E$3000,'Summary By Town'!$G$2)</f>
        <v>17472100</v>
      </c>
      <c r="J107" s="20">
        <f t="shared" si="17"/>
        <v>605948.03647186211</v>
      </c>
      <c r="K107" s="19">
        <f>COUNTIFS('Raw Data from UFBs'!$A$3:$A$3000,'Summary By Town'!$A107,'Raw Data from UFBs'!$E$3:$E$3000,'Summary By Town'!$K$2)</f>
        <v>3</v>
      </c>
      <c r="L107" s="4">
        <f>SUMIFS('Raw Data from UFBs'!H$3:H$3000,'Raw Data from UFBs'!$A$3:$A$3000,'Summary By Town'!$A107,'Raw Data from UFBs'!$E$3:$E$3000,'Summary By Town'!$K$2)</f>
        <v>347607.4</v>
      </c>
      <c r="M107" s="4">
        <f>SUMIFS('Raw Data from UFBs'!I$3:I$3000,'Raw Data from UFBs'!$A$3:$A$3000,'Summary By Town'!$A107,'Raw Data from UFBs'!$E$3:$E$3000,'Summary By Town'!$K$2)</f>
        <v>36929900</v>
      </c>
      <c r="N107" s="20">
        <f t="shared" si="18"/>
        <v>1280761.9228428307</v>
      </c>
      <c r="O107" s="4">
        <f>COUNTIFS('Raw Data from UFBs'!$A$3:$A$3000,'Summary By Town'!$A107,'Raw Data from UFBs'!$E$3:$E$3000,'Summary By Town'!$O$2)</f>
        <v>0</v>
      </c>
      <c r="P107" s="4">
        <f>SUMIFS('Raw Data from UFBs'!H$3:H$3000,'Raw Data from UFBs'!$A$3:$A$3000,'Summary By Town'!$A107,'Raw Data from UFBs'!$E$3:$E$3000,'Summary By Town'!$O$2)</f>
        <v>0</v>
      </c>
      <c r="Q107" s="4">
        <f>SUMIFS('Raw Data from UFBs'!I$3:I$3000,'Raw Data from UFBs'!$A$3:$A$3000,'Summary By Town'!$A107,'Raw Data from UFBs'!$E$3:$E$3000,'Summary By Town'!$O$2)</f>
        <v>0</v>
      </c>
      <c r="R107" s="4">
        <f t="shared" si="19"/>
        <v>0</v>
      </c>
      <c r="S107" s="104">
        <f>COUNTIFS('Raw Data from UFBs'!$A$3:$A$3000,'Summary By Town'!$A107,'Raw Data from UFBs'!$E$3:$E$3000,'Summary By Town'!$S$2)</f>
        <v>1</v>
      </c>
      <c r="T107" s="4">
        <f>SUMIFS('Raw Data from UFBs'!H$3:H$3000,'Raw Data from UFBs'!$A$3:$A$3000,'Summary By Town'!$A107,'Raw Data from UFBs'!$E$3:$E$3000,'Summary By Town'!$S$2)</f>
        <v>21958.62</v>
      </c>
      <c r="U107" s="4">
        <f>SUMIFS('Raw Data from UFBs'!I$3:I$3000,'Raw Data from UFBs'!$A$3:$A$3000,'Summary By Town'!$A107,'Raw Data from UFBs'!$E$3:$E$3000,'Summary By Town'!$S$2)</f>
        <v>1800000</v>
      </c>
      <c r="V107" s="20">
        <f t="shared" si="20"/>
        <v>62425.608006441806</v>
      </c>
      <c r="W107" s="104">
        <f>COUNTIFS('Raw Data from UFBs'!$A$3:$A$3000,'Summary By Town'!$A107,'Raw Data from UFBs'!$E$3:$E$3000,'Summary By Town'!$W$2)</f>
        <v>0</v>
      </c>
      <c r="X107" s="4">
        <f>SUMIFS('Raw Data from UFBs'!H$3:H$3000,'Raw Data from UFBs'!$A$3:$A$3000,'Summary By Town'!$A107,'Raw Data from UFBs'!$E$3:$E$3000,'Summary By Town'!$W$2)</f>
        <v>0</v>
      </c>
      <c r="Y107" s="4">
        <f>SUMIFS('Raw Data from UFBs'!I$3:I$3000,'Raw Data from UFBs'!$A$3:$A$3000,'Summary By Town'!$A107,'Raw Data from UFBs'!$E$3:$E$3000,'Summary By Town'!$W$2)</f>
        <v>0</v>
      </c>
      <c r="Z107" s="20">
        <f t="shared" si="21"/>
        <v>0</v>
      </c>
      <c r="AA107" s="4">
        <f>COUNTIFS('Raw Data from UFBs'!$A$3:$A$3000,'Summary By Town'!$A107,'Raw Data from UFBs'!$E$3:$E$3000,'Summary By Town'!$AA$2)</f>
        <v>0</v>
      </c>
      <c r="AB107" s="4">
        <f>SUMIFS('Raw Data from UFBs'!H$3:H$3000,'Raw Data from UFBs'!$A$3:$A$3000,'Summary By Town'!$A107,'Raw Data from UFBs'!$E$3:$E$3000,'Summary By Town'!$AA$2)</f>
        <v>0</v>
      </c>
      <c r="AC107" s="4">
        <f>SUMIFS('Raw Data from UFBs'!I$3:I$3000,'Raw Data from UFBs'!$A$3:$A$3000,'Summary By Town'!$A107,'Raw Data from UFBs'!$E$3:$E$3000,'Summary By Town'!$AA$2)</f>
        <v>0</v>
      </c>
      <c r="AD107" s="4">
        <f t="shared" si="22"/>
        <v>0</v>
      </c>
      <c r="AE107" s="19">
        <f>COUNTIFS('Raw Data from UFBs'!$A$3:$A$3000,'Summary By Town'!$A107,'Raw Data from UFBs'!$E$3:$E$3000,'Summary By Town'!$AE$2)</f>
        <v>0</v>
      </c>
      <c r="AF107" s="4">
        <f>SUMIFS('Raw Data from UFBs'!H$3:H$3000,'Raw Data from UFBs'!$A$3:$A$3000,'Summary By Town'!$A107,'Raw Data from UFBs'!$E$3:$E$3000,'Summary By Town'!$AE$2)</f>
        <v>0</v>
      </c>
      <c r="AG107" s="4">
        <f>SUMIFS('Raw Data from UFBs'!I$3:I$3000,'Raw Data from UFBs'!$A$3:$A$3000,'Summary By Town'!$A107,'Raw Data from UFBs'!$E$3:$E$3000,'Summary By Town'!$AE$2)</f>
        <v>0</v>
      </c>
      <c r="AH107" s="20">
        <f t="shared" si="23"/>
        <v>0</v>
      </c>
      <c r="AI107" s="19">
        <f t="shared" si="24"/>
        <v>6</v>
      </c>
      <c r="AJ107" s="4">
        <f t="shared" si="25"/>
        <v>1087777.73</v>
      </c>
      <c r="AK107" s="4">
        <f t="shared" si="26"/>
        <v>56202000</v>
      </c>
      <c r="AL107" s="20">
        <f t="shared" si="27"/>
        <v>1949135.5673211345</v>
      </c>
      <c r="AM107" s="59">
        <v>1769814580</v>
      </c>
      <c r="AN107" s="60">
        <v>3.4680893336912115</v>
      </c>
      <c r="AO107" s="61">
        <v>0.19339713219683155</v>
      </c>
      <c r="AP107" s="4">
        <f t="shared" si="28"/>
        <v>166584.13553317238</v>
      </c>
      <c r="AQ107" s="8">
        <f t="shared" si="29"/>
        <v>3.175586902442628E-2</v>
      </c>
      <c r="AR107" s="59">
        <v>17550000</v>
      </c>
      <c r="AS107" s="6">
        <f t="shared" si="30"/>
        <v>9.4919735346536971E-3</v>
      </c>
      <c r="AU107" s="5" t="s">
        <v>613</v>
      </c>
      <c r="AV107" s="5" t="s">
        <v>286</v>
      </c>
      <c r="AW107" s="5" t="s">
        <v>892</v>
      </c>
      <c r="AX107" s="5" t="s">
        <v>495</v>
      </c>
      <c r="AY107" s="5" t="s">
        <v>489</v>
      </c>
      <c r="AZ107" s="5" t="s">
        <v>188</v>
      </c>
      <c r="BA107" s="5" t="s">
        <v>1745</v>
      </c>
      <c r="BB107" s="5" t="s">
        <v>1745</v>
      </c>
      <c r="BC107" s="5" t="s">
        <v>1745</v>
      </c>
      <c r="BD107" s="5" t="s">
        <v>1745</v>
      </c>
      <c r="BE107" s="5" t="s">
        <v>1745</v>
      </c>
      <c r="BF107" s="5" t="s">
        <v>1745</v>
      </c>
      <c r="BG107" s="5" t="s">
        <v>1745</v>
      </c>
      <c r="BH107" s="5" t="s">
        <v>1745</v>
      </c>
      <c r="BI107" s="5" t="s">
        <v>1745</v>
      </c>
      <c r="BJ107" s="5" t="s">
        <v>1745</v>
      </c>
    </row>
    <row r="108" spans="1:62" ht="17.25" customHeight="1" x14ac:dyDescent="0.3">
      <c r="A108" t="s">
        <v>233</v>
      </c>
      <c r="B108" t="s">
        <v>1850</v>
      </c>
      <c r="C108" t="s">
        <v>105</v>
      </c>
      <c r="D108" t="str">
        <f t="shared" si="16"/>
        <v>Burlington township, Burlington County</v>
      </c>
      <c r="E108" t="s">
        <v>1744</v>
      </c>
      <c r="F108" t="s">
        <v>58</v>
      </c>
      <c r="G108" s="19">
        <f>COUNTIFS('Raw Data from UFBs'!$A$3:$A$3000,'Summary By Town'!$A108,'Raw Data from UFBs'!$E$3:$E$3000,'Summary By Town'!$G$2)</f>
        <v>0</v>
      </c>
      <c r="H108" s="4">
        <f>SUMIFS('Raw Data from UFBs'!H$3:H$3000,'Raw Data from UFBs'!$A$3:$A$3000,'Summary By Town'!$A108,'Raw Data from UFBs'!$E$3:$E$3000,'Summary By Town'!$G$2)</f>
        <v>0</v>
      </c>
      <c r="I108" s="4">
        <f>SUMIFS('Raw Data from UFBs'!I$3:I$3000,'Raw Data from UFBs'!$A$3:$A$3000,'Summary By Town'!$A108,'Raw Data from UFBs'!$E$3:$E$3000,'Summary By Town'!$G$2)</f>
        <v>0</v>
      </c>
      <c r="J108" s="20">
        <f t="shared" si="17"/>
        <v>0</v>
      </c>
      <c r="K108" s="19">
        <f>COUNTIFS('Raw Data from UFBs'!$A$3:$A$3000,'Summary By Town'!$A108,'Raw Data from UFBs'!$E$3:$E$3000,'Summary By Town'!$K$2)</f>
        <v>4</v>
      </c>
      <c r="L108" s="4">
        <f>SUMIFS('Raw Data from UFBs'!H$3:H$3000,'Raw Data from UFBs'!$A$3:$A$3000,'Summary By Town'!$A108,'Raw Data from UFBs'!$E$3:$E$3000,'Summary By Town'!$K$2)</f>
        <v>1393233.62</v>
      </c>
      <c r="M108" s="4">
        <f>SUMIFS('Raw Data from UFBs'!I$3:I$3000,'Raw Data from UFBs'!$A$3:$A$3000,'Summary By Town'!$A108,'Raw Data from UFBs'!$E$3:$E$3000,'Summary By Town'!$K$2)</f>
        <v>114103600</v>
      </c>
      <c r="N108" s="20">
        <f t="shared" si="18"/>
        <v>3358075.1466604052</v>
      </c>
      <c r="O108" s="4">
        <f>COUNTIFS('Raw Data from UFBs'!$A$3:$A$3000,'Summary By Town'!$A108,'Raw Data from UFBs'!$E$3:$E$3000,'Summary By Town'!$O$2)</f>
        <v>0</v>
      </c>
      <c r="P108" s="4">
        <f>SUMIFS('Raw Data from UFBs'!H$3:H$3000,'Raw Data from UFBs'!$A$3:$A$3000,'Summary By Town'!$A108,'Raw Data from UFBs'!$E$3:$E$3000,'Summary By Town'!$O$2)</f>
        <v>0</v>
      </c>
      <c r="Q108" s="4">
        <f>SUMIFS('Raw Data from UFBs'!I$3:I$3000,'Raw Data from UFBs'!$A$3:$A$3000,'Summary By Town'!$A108,'Raw Data from UFBs'!$E$3:$E$3000,'Summary By Town'!$O$2)</f>
        <v>0</v>
      </c>
      <c r="R108" s="4">
        <f t="shared" si="19"/>
        <v>0</v>
      </c>
      <c r="S108" s="104">
        <f>COUNTIFS('Raw Data from UFBs'!$A$3:$A$3000,'Summary By Town'!$A108,'Raw Data from UFBs'!$E$3:$E$3000,'Summary By Town'!$S$2)</f>
        <v>0</v>
      </c>
      <c r="T108" s="4">
        <f>SUMIFS('Raw Data from UFBs'!H$3:H$3000,'Raw Data from UFBs'!$A$3:$A$3000,'Summary By Town'!$A108,'Raw Data from UFBs'!$E$3:$E$3000,'Summary By Town'!$S$2)</f>
        <v>0</v>
      </c>
      <c r="U108" s="4">
        <f>SUMIFS('Raw Data from UFBs'!I$3:I$3000,'Raw Data from UFBs'!$A$3:$A$3000,'Summary By Town'!$A108,'Raw Data from UFBs'!$E$3:$E$3000,'Summary By Town'!$S$2)</f>
        <v>0</v>
      </c>
      <c r="V108" s="20">
        <f t="shared" si="20"/>
        <v>0</v>
      </c>
      <c r="W108" s="104">
        <f>COUNTIFS('Raw Data from UFBs'!$A$3:$A$3000,'Summary By Town'!$A108,'Raw Data from UFBs'!$E$3:$E$3000,'Summary By Town'!$W$2)</f>
        <v>0</v>
      </c>
      <c r="X108" s="4">
        <f>SUMIFS('Raw Data from UFBs'!H$3:H$3000,'Raw Data from UFBs'!$A$3:$A$3000,'Summary By Town'!$A108,'Raw Data from UFBs'!$E$3:$E$3000,'Summary By Town'!$W$2)</f>
        <v>0</v>
      </c>
      <c r="Y108" s="4">
        <f>SUMIFS('Raw Data from UFBs'!I$3:I$3000,'Raw Data from UFBs'!$A$3:$A$3000,'Summary By Town'!$A108,'Raw Data from UFBs'!$E$3:$E$3000,'Summary By Town'!$W$2)</f>
        <v>0</v>
      </c>
      <c r="Z108" s="20">
        <f t="shared" si="21"/>
        <v>0</v>
      </c>
      <c r="AA108" s="4">
        <f>COUNTIFS('Raw Data from UFBs'!$A$3:$A$3000,'Summary By Town'!$A108,'Raw Data from UFBs'!$E$3:$E$3000,'Summary By Town'!$AA$2)</f>
        <v>2</v>
      </c>
      <c r="AB108" s="4">
        <f>SUMIFS('Raw Data from UFBs'!H$3:H$3000,'Raw Data from UFBs'!$A$3:$A$3000,'Summary By Town'!$A108,'Raw Data from UFBs'!$E$3:$E$3000,'Summary By Town'!$AA$2)</f>
        <v>101390.61</v>
      </c>
      <c r="AC108" s="4">
        <f>SUMIFS('Raw Data from UFBs'!I$3:I$3000,'Raw Data from UFBs'!$A$3:$A$3000,'Summary By Town'!$A108,'Raw Data from UFBs'!$E$3:$E$3000,'Summary By Town'!$AA$2)</f>
        <v>23569300</v>
      </c>
      <c r="AD108" s="4">
        <f t="shared" si="22"/>
        <v>693645.77939857368</v>
      </c>
      <c r="AE108" s="19">
        <f>COUNTIFS('Raw Data from UFBs'!$A$3:$A$3000,'Summary By Town'!$A108,'Raw Data from UFBs'!$E$3:$E$3000,'Summary By Town'!$AE$2)</f>
        <v>0</v>
      </c>
      <c r="AF108" s="4">
        <f>SUMIFS('Raw Data from UFBs'!H$3:H$3000,'Raw Data from UFBs'!$A$3:$A$3000,'Summary By Town'!$A108,'Raw Data from UFBs'!$E$3:$E$3000,'Summary By Town'!$AE$2)</f>
        <v>0</v>
      </c>
      <c r="AG108" s="4">
        <f>SUMIFS('Raw Data from UFBs'!I$3:I$3000,'Raw Data from UFBs'!$A$3:$A$3000,'Summary By Town'!$A108,'Raw Data from UFBs'!$E$3:$E$3000,'Summary By Town'!$AE$2)</f>
        <v>0</v>
      </c>
      <c r="AH108" s="20">
        <f t="shared" si="23"/>
        <v>0</v>
      </c>
      <c r="AI108" s="19">
        <f t="shared" si="24"/>
        <v>6</v>
      </c>
      <c r="AJ108" s="4">
        <f t="shared" si="25"/>
        <v>1494624.2300000002</v>
      </c>
      <c r="AK108" s="4">
        <f t="shared" si="26"/>
        <v>137672900</v>
      </c>
      <c r="AL108" s="20">
        <f t="shared" si="27"/>
        <v>4051720.9260589788</v>
      </c>
      <c r="AM108" s="59">
        <v>3089574969</v>
      </c>
      <c r="AN108" s="60">
        <v>2.9430054324845187</v>
      </c>
      <c r="AO108" s="61">
        <v>0.18057803840642508</v>
      </c>
      <c r="AP108" s="4">
        <f t="shared" si="28"/>
        <v>461755.50538988085</v>
      </c>
      <c r="AQ108" s="8">
        <f t="shared" si="29"/>
        <v>4.4560465883292828E-2</v>
      </c>
      <c r="AR108" s="59">
        <v>27803650.100000001</v>
      </c>
      <c r="AS108" s="6">
        <f t="shared" si="30"/>
        <v>1.6607729694810138E-2</v>
      </c>
      <c r="AU108" s="5" t="s">
        <v>1640</v>
      </c>
      <c r="AV108" s="5" t="s">
        <v>1667</v>
      </c>
      <c r="AW108" s="5" t="s">
        <v>415</v>
      </c>
      <c r="AX108" s="5" t="s">
        <v>1446</v>
      </c>
      <c r="AY108" s="5" t="s">
        <v>231</v>
      </c>
      <c r="AZ108" s="5" t="s">
        <v>495</v>
      </c>
      <c r="BA108" s="5" t="s">
        <v>1745</v>
      </c>
      <c r="BB108" s="5" t="s">
        <v>1745</v>
      </c>
      <c r="BC108" s="5" t="s">
        <v>1745</v>
      </c>
      <c r="BD108" s="5" t="s">
        <v>1745</v>
      </c>
      <c r="BE108" s="5" t="s">
        <v>1745</v>
      </c>
      <c r="BF108" s="5" t="s">
        <v>1745</v>
      </c>
      <c r="BG108" s="5" t="s">
        <v>1745</v>
      </c>
      <c r="BH108" s="5" t="s">
        <v>1745</v>
      </c>
      <c r="BI108" s="5" t="s">
        <v>1745</v>
      </c>
      <c r="BJ108" s="5" t="s">
        <v>1745</v>
      </c>
    </row>
    <row r="109" spans="1:62" ht="17.25" customHeight="1" x14ac:dyDescent="0.3">
      <c r="A109" t="s">
        <v>286</v>
      </c>
      <c r="B109" t="s">
        <v>1851</v>
      </c>
      <c r="C109" t="s">
        <v>105</v>
      </c>
      <c r="D109" t="str">
        <f t="shared" si="16"/>
        <v>Chesterfield township, Burlington County</v>
      </c>
      <c r="E109" t="s">
        <v>1744</v>
      </c>
      <c r="F109" t="s">
        <v>58</v>
      </c>
      <c r="G109" s="19">
        <f>COUNTIFS('Raw Data from UFBs'!$A$3:$A$3000,'Summary By Town'!$A109,'Raw Data from UFBs'!$E$3:$E$3000,'Summary By Town'!$G$2)</f>
        <v>0</v>
      </c>
      <c r="H109" s="4">
        <f>SUMIFS('Raw Data from UFBs'!H$3:H$3000,'Raw Data from UFBs'!$A$3:$A$3000,'Summary By Town'!$A109,'Raw Data from UFBs'!$E$3:$E$3000,'Summary By Town'!$G$2)</f>
        <v>0</v>
      </c>
      <c r="I109" s="4">
        <f>SUMIFS('Raw Data from UFBs'!I$3:I$3000,'Raw Data from UFBs'!$A$3:$A$3000,'Summary By Town'!$A109,'Raw Data from UFBs'!$E$3:$E$3000,'Summary By Town'!$G$2)</f>
        <v>0</v>
      </c>
      <c r="J109" s="20">
        <f t="shared" si="17"/>
        <v>0</v>
      </c>
      <c r="K109" s="19">
        <f>COUNTIFS('Raw Data from UFBs'!$A$3:$A$3000,'Summary By Town'!$A109,'Raw Data from UFBs'!$E$3:$E$3000,'Summary By Town'!$K$2)</f>
        <v>0</v>
      </c>
      <c r="L109" s="4">
        <f>SUMIFS('Raw Data from UFBs'!H$3:H$3000,'Raw Data from UFBs'!$A$3:$A$3000,'Summary By Town'!$A109,'Raw Data from UFBs'!$E$3:$E$3000,'Summary By Town'!$K$2)</f>
        <v>0</v>
      </c>
      <c r="M109" s="4">
        <f>SUMIFS('Raw Data from UFBs'!I$3:I$3000,'Raw Data from UFBs'!$A$3:$A$3000,'Summary By Town'!$A109,'Raw Data from UFBs'!$E$3:$E$3000,'Summary By Town'!$K$2)</f>
        <v>0</v>
      </c>
      <c r="N109" s="20">
        <f t="shared" si="18"/>
        <v>0</v>
      </c>
      <c r="O109" s="4">
        <f>COUNTIFS('Raw Data from UFBs'!$A$3:$A$3000,'Summary By Town'!$A109,'Raw Data from UFBs'!$E$3:$E$3000,'Summary By Town'!$O$2)</f>
        <v>0</v>
      </c>
      <c r="P109" s="4">
        <f>SUMIFS('Raw Data from UFBs'!H$3:H$3000,'Raw Data from UFBs'!$A$3:$A$3000,'Summary By Town'!$A109,'Raw Data from UFBs'!$E$3:$E$3000,'Summary By Town'!$O$2)</f>
        <v>0</v>
      </c>
      <c r="Q109" s="4">
        <f>SUMIFS('Raw Data from UFBs'!I$3:I$3000,'Raw Data from UFBs'!$A$3:$A$3000,'Summary By Town'!$A109,'Raw Data from UFBs'!$E$3:$E$3000,'Summary By Town'!$O$2)</f>
        <v>0</v>
      </c>
      <c r="R109" s="4">
        <f t="shared" si="19"/>
        <v>0</v>
      </c>
      <c r="S109" s="104">
        <f>COUNTIFS('Raw Data from UFBs'!$A$3:$A$3000,'Summary By Town'!$A109,'Raw Data from UFBs'!$E$3:$E$3000,'Summary By Town'!$S$2)</f>
        <v>0</v>
      </c>
      <c r="T109" s="4">
        <f>SUMIFS('Raw Data from UFBs'!H$3:H$3000,'Raw Data from UFBs'!$A$3:$A$3000,'Summary By Town'!$A109,'Raw Data from UFBs'!$E$3:$E$3000,'Summary By Town'!$S$2)</f>
        <v>0</v>
      </c>
      <c r="U109" s="4">
        <f>SUMIFS('Raw Data from UFBs'!I$3:I$3000,'Raw Data from UFBs'!$A$3:$A$3000,'Summary By Town'!$A109,'Raw Data from UFBs'!$E$3:$E$3000,'Summary By Town'!$S$2)</f>
        <v>0</v>
      </c>
      <c r="V109" s="20">
        <f t="shared" si="20"/>
        <v>0</v>
      </c>
      <c r="W109" s="104">
        <f>COUNTIFS('Raw Data from UFBs'!$A$3:$A$3000,'Summary By Town'!$A109,'Raw Data from UFBs'!$E$3:$E$3000,'Summary By Town'!$W$2)</f>
        <v>0</v>
      </c>
      <c r="X109" s="4">
        <f>SUMIFS('Raw Data from UFBs'!H$3:H$3000,'Raw Data from UFBs'!$A$3:$A$3000,'Summary By Town'!$A109,'Raw Data from UFBs'!$E$3:$E$3000,'Summary By Town'!$W$2)</f>
        <v>0</v>
      </c>
      <c r="Y109" s="4">
        <f>SUMIFS('Raw Data from UFBs'!I$3:I$3000,'Raw Data from UFBs'!$A$3:$A$3000,'Summary By Town'!$A109,'Raw Data from UFBs'!$E$3:$E$3000,'Summary By Town'!$W$2)</f>
        <v>0</v>
      </c>
      <c r="Z109" s="20">
        <f t="shared" si="21"/>
        <v>0</v>
      </c>
      <c r="AA109" s="4">
        <f>COUNTIFS('Raw Data from UFBs'!$A$3:$A$3000,'Summary By Town'!$A109,'Raw Data from UFBs'!$E$3:$E$3000,'Summary By Town'!$AA$2)</f>
        <v>0</v>
      </c>
      <c r="AB109" s="4">
        <f>SUMIFS('Raw Data from UFBs'!H$3:H$3000,'Raw Data from UFBs'!$A$3:$A$3000,'Summary By Town'!$A109,'Raw Data from UFBs'!$E$3:$E$3000,'Summary By Town'!$AA$2)</f>
        <v>0</v>
      </c>
      <c r="AC109" s="4">
        <f>SUMIFS('Raw Data from UFBs'!I$3:I$3000,'Raw Data from UFBs'!$A$3:$A$3000,'Summary By Town'!$A109,'Raw Data from UFBs'!$E$3:$E$3000,'Summary By Town'!$AA$2)</f>
        <v>0</v>
      </c>
      <c r="AD109" s="4">
        <f t="shared" si="22"/>
        <v>0</v>
      </c>
      <c r="AE109" s="19">
        <f>COUNTIFS('Raw Data from UFBs'!$A$3:$A$3000,'Summary By Town'!$A109,'Raw Data from UFBs'!$E$3:$E$3000,'Summary By Town'!$AE$2)</f>
        <v>0</v>
      </c>
      <c r="AF109" s="4">
        <f>SUMIFS('Raw Data from UFBs'!H$3:H$3000,'Raw Data from UFBs'!$A$3:$A$3000,'Summary By Town'!$A109,'Raw Data from UFBs'!$E$3:$E$3000,'Summary By Town'!$AE$2)</f>
        <v>0</v>
      </c>
      <c r="AG109" s="4">
        <f>SUMIFS('Raw Data from UFBs'!I$3:I$3000,'Raw Data from UFBs'!$A$3:$A$3000,'Summary By Town'!$A109,'Raw Data from UFBs'!$E$3:$E$3000,'Summary By Town'!$AE$2)</f>
        <v>0</v>
      </c>
      <c r="AH109" s="20">
        <f t="shared" si="23"/>
        <v>0</v>
      </c>
      <c r="AI109" s="19">
        <f t="shared" si="24"/>
        <v>0</v>
      </c>
      <c r="AJ109" s="4">
        <f t="shared" si="25"/>
        <v>0</v>
      </c>
      <c r="AK109" s="4">
        <f t="shared" si="26"/>
        <v>0</v>
      </c>
      <c r="AL109" s="20">
        <f t="shared" si="27"/>
        <v>0</v>
      </c>
      <c r="AM109" s="59">
        <v>1089567697</v>
      </c>
      <c r="AN109" s="60">
        <v>3.4096390495678577</v>
      </c>
      <c r="AO109" s="61">
        <v>0.1316239949751298</v>
      </c>
      <c r="AP109" s="4">
        <f t="shared" si="28"/>
        <v>0</v>
      </c>
      <c r="AQ109" s="8">
        <f t="shared" si="29"/>
        <v>0</v>
      </c>
      <c r="AR109" s="59">
        <v>6788000</v>
      </c>
      <c r="AS109" s="6">
        <f t="shared" si="30"/>
        <v>0</v>
      </c>
      <c r="AU109" s="5" t="s">
        <v>191</v>
      </c>
      <c r="AV109" s="5" t="s">
        <v>613</v>
      </c>
      <c r="AW109" s="5" t="s">
        <v>1446</v>
      </c>
      <c r="AX109" s="5" t="s">
        <v>892</v>
      </c>
      <c r="AY109" s="5" t="s">
        <v>1087</v>
      </c>
      <c r="AZ109" s="5" t="s">
        <v>1745</v>
      </c>
      <c r="BA109" s="5" t="s">
        <v>1745</v>
      </c>
      <c r="BB109" s="5" t="s">
        <v>1745</v>
      </c>
      <c r="BC109" s="5" t="s">
        <v>1745</v>
      </c>
      <c r="BD109" s="5" t="s">
        <v>1745</v>
      </c>
      <c r="BE109" s="5" t="s">
        <v>1745</v>
      </c>
      <c r="BF109" s="5" t="s">
        <v>1745</v>
      </c>
      <c r="BG109" s="5" t="s">
        <v>1745</v>
      </c>
      <c r="BH109" s="5" t="s">
        <v>1745</v>
      </c>
      <c r="BI109" s="5" t="s">
        <v>1745</v>
      </c>
      <c r="BJ109" s="5" t="s">
        <v>1745</v>
      </c>
    </row>
    <row r="110" spans="1:62" ht="17.25" customHeight="1" x14ac:dyDescent="0.3">
      <c r="A110" t="s">
        <v>289</v>
      </c>
      <c r="B110" t="s">
        <v>1852</v>
      </c>
      <c r="C110" t="s">
        <v>105</v>
      </c>
      <c r="D110" t="str">
        <f t="shared" si="16"/>
        <v>Cinnaminson township, Burlington County</v>
      </c>
      <c r="E110" t="s">
        <v>1744</v>
      </c>
      <c r="F110" t="s">
        <v>7</v>
      </c>
      <c r="G110" s="19">
        <f>COUNTIFS('Raw Data from UFBs'!$A$3:$A$3000,'Summary By Town'!$A110,'Raw Data from UFBs'!$E$3:$E$3000,'Summary By Town'!$G$2)</f>
        <v>0</v>
      </c>
      <c r="H110" s="4">
        <f>SUMIFS('Raw Data from UFBs'!H$3:H$3000,'Raw Data from UFBs'!$A$3:$A$3000,'Summary By Town'!$A110,'Raw Data from UFBs'!$E$3:$E$3000,'Summary By Town'!$G$2)</f>
        <v>0</v>
      </c>
      <c r="I110" s="4">
        <f>SUMIFS('Raw Data from UFBs'!I$3:I$3000,'Raw Data from UFBs'!$A$3:$A$3000,'Summary By Town'!$A110,'Raw Data from UFBs'!$E$3:$E$3000,'Summary By Town'!$G$2)</f>
        <v>0</v>
      </c>
      <c r="J110" s="20">
        <f t="shared" si="17"/>
        <v>0</v>
      </c>
      <c r="K110" s="19">
        <f>COUNTIFS('Raw Data from UFBs'!$A$3:$A$3000,'Summary By Town'!$A110,'Raw Data from UFBs'!$E$3:$E$3000,'Summary By Town'!$K$2)</f>
        <v>3</v>
      </c>
      <c r="L110" s="4">
        <f>SUMIFS('Raw Data from UFBs'!H$3:H$3000,'Raw Data from UFBs'!$A$3:$A$3000,'Summary By Town'!$A110,'Raw Data from UFBs'!$E$3:$E$3000,'Summary By Town'!$K$2)</f>
        <v>0</v>
      </c>
      <c r="M110" s="4">
        <f>SUMIFS('Raw Data from UFBs'!I$3:I$3000,'Raw Data from UFBs'!$A$3:$A$3000,'Summary By Town'!$A110,'Raw Data from UFBs'!$E$3:$E$3000,'Summary By Town'!$K$2)</f>
        <v>104364367</v>
      </c>
      <c r="N110" s="20">
        <f t="shared" si="18"/>
        <v>3829077.5917288368</v>
      </c>
      <c r="O110" s="4">
        <f>COUNTIFS('Raw Data from UFBs'!$A$3:$A$3000,'Summary By Town'!$A110,'Raw Data from UFBs'!$E$3:$E$3000,'Summary By Town'!$O$2)</f>
        <v>0</v>
      </c>
      <c r="P110" s="4">
        <f>SUMIFS('Raw Data from UFBs'!H$3:H$3000,'Raw Data from UFBs'!$A$3:$A$3000,'Summary By Town'!$A110,'Raw Data from UFBs'!$E$3:$E$3000,'Summary By Town'!$O$2)</f>
        <v>0</v>
      </c>
      <c r="Q110" s="4">
        <f>SUMIFS('Raw Data from UFBs'!I$3:I$3000,'Raw Data from UFBs'!$A$3:$A$3000,'Summary By Town'!$A110,'Raw Data from UFBs'!$E$3:$E$3000,'Summary By Town'!$O$2)</f>
        <v>0</v>
      </c>
      <c r="R110" s="4">
        <f t="shared" si="19"/>
        <v>0</v>
      </c>
      <c r="S110" s="104">
        <f>COUNTIFS('Raw Data from UFBs'!$A$3:$A$3000,'Summary By Town'!$A110,'Raw Data from UFBs'!$E$3:$E$3000,'Summary By Town'!$S$2)</f>
        <v>0</v>
      </c>
      <c r="T110" s="4">
        <f>SUMIFS('Raw Data from UFBs'!H$3:H$3000,'Raw Data from UFBs'!$A$3:$A$3000,'Summary By Town'!$A110,'Raw Data from UFBs'!$E$3:$E$3000,'Summary By Town'!$S$2)</f>
        <v>0</v>
      </c>
      <c r="U110" s="4">
        <f>SUMIFS('Raw Data from UFBs'!I$3:I$3000,'Raw Data from UFBs'!$A$3:$A$3000,'Summary By Town'!$A110,'Raw Data from UFBs'!$E$3:$E$3000,'Summary By Town'!$S$2)</f>
        <v>0</v>
      </c>
      <c r="V110" s="20">
        <f t="shared" si="20"/>
        <v>0</v>
      </c>
      <c r="W110" s="104">
        <f>COUNTIFS('Raw Data from UFBs'!$A$3:$A$3000,'Summary By Town'!$A110,'Raw Data from UFBs'!$E$3:$E$3000,'Summary By Town'!$W$2)</f>
        <v>0</v>
      </c>
      <c r="X110" s="4">
        <f>SUMIFS('Raw Data from UFBs'!H$3:H$3000,'Raw Data from UFBs'!$A$3:$A$3000,'Summary By Town'!$A110,'Raw Data from UFBs'!$E$3:$E$3000,'Summary By Town'!$W$2)</f>
        <v>0</v>
      </c>
      <c r="Y110" s="4">
        <f>SUMIFS('Raw Data from UFBs'!I$3:I$3000,'Raw Data from UFBs'!$A$3:$A$3000,'Summary By Town'!$A110,'Raw Data from UFBs'!$E$3:$E$3000,'Summary By Town'!$W$2)</f>
        <v>0</v>
      </c>
      <c r="Z110" s="20">
        <f t="shared" si="21"/>
        <v>0</v>
      </c>
      <c r="AA110" s="4">
        <f>COUNTIFS('Raw Data from UFBs'!$A$3:$A$3000,'Summary By Town'!$A110,'Raw Data from UFBs'!$E$3:$E$3000,'Summary By Town'!$AA$2)</f>
        <v>1</v>
      </c>
      <c r="AB110" s="4">
        <f>SUMIFS('Raw Data from UFBs'!H$3:H$3000,'Raw Data from UFBs'!$A$3:$A$3000,'Summary By Town'!$A110,'Raw Data from UFBs'!$E$3:$E$3000,'Summary By Town'!$AA$2)</f>
        <v>0</v>
      </c>
      <c r="AC110" s="4">
        <f>SUMIFS('Raw Data from UFBs'!I$3:I$3000,'Raw Data from UFBs'!$A$3:$A$3000,'Summary By Town'!$A110,'Raw Data from UFBs'!$E$3:$E$3000,'Summary By Town'!$AA$2)</f>
        <v>6390000</v>
      </c>
      <c r="AD110" s="4">
        <f t="shared" si="22"/>
        <v>234445.97533128588</v>
      </c>
      <c r="AE110" s="19">
        <f>COUNTIFS('Raw Data from UFBs'!$A$3:$A$3000,'Summary By Town'!$A110,'Raw Data from UFBs'!$E$3:$E$3000,'Summary By Town'!$AE$2)</f>
        <v>1</v>
      </c>
      <c r="AF110" s="4">
        <f>SUMIFS('Raw Data from UFBs'!H$3:H$3000,'Raw Data from UFBs'!$A$3:$A$3000,'Summary By Town'!$A110,'Raw Data from UFBs'!$E$3:$E$3000,'Summary By Town'!$AE$2)</f>
        <v>0</v>
      </c>
      <c r="AG110" s="4">
        <f>SUMIFS('Raw Data from UFBs'!I$3:I$3000,'Raw Data from UFBs'!$A$3:$A$3000,'Summary By Town'!$A110,'Raw Data from UFBs'!$E$3:$E$3000,'Summary By Town'!$AE$2)</f>
        <v>23155000</v>
      </c>
      <c r="AH110" s="20">
        <f t="shared" si="23"/>
        <v>849545.62735460477</v>
      </c>
      <c r="AI110" s="19">
        <f t="shared" si="24"/>
        <v>5</v>
      </c>
      <c r="AJ110" s="4">
        <f t="shared" si="25"/>
        <v>0</v>
      </c>
      <c r="AK110" s="4">
        <f t="shared" si="26"/>
        <v>133909367</v>
      </c>
      <c r="AL110" s="20">
        <f t="shared" si="27"/>
        <v>4913069.1944147274</v>
      </c>
      <c r="AM110" s="59">
        <v>1916229326</v>
      </c>
      <c r="AN110" s="60">
        <v>3.6689511006461015</v>
      </c>
      <c r="AO110" s="61">
        <v>0.17151752656499691</v>
      </c>
      <c r="AP110" s="4">
        <f t="shared" si="28"/>
        <v>842677.47606869601</v>
      </c>
      <c r="AQ110" s="8">
        <f t="shared" si="29"/>
        <v>6.9881702144454078E-2</v>
      </c>
      <c r="AR110" s="59">
        <v>21120000</v>
      </c>
      <c r="AS110" s="6">
        <f t="shared" si="30"/>
        <v>3.9899501707798109E-2</v>
      </c>
      <c r="AU110" s="5" t="s">
        <v>906</v>
      </c>
      <c r="AV110" s="5" t="s">
        <v>1186</v>
      </c>
      <c r="AW110" s="5" t="s">
        <v>1003</v>
      </c>
      <c r="AX110" s="5" t="s">
        <v>1151</v>
      </c>
      <c r="AY110" s="5" t="s">
        <v>1300</v>
      </c>
      <c r="AZ110" s="5" t="s">
        <v>351</v>
      </c>
      <c r="BA110" s="5" t="s">
        <v>1745</v>
      </c>
      <c r="BB110" s="5" t="s">
        <v>1745</v>
      </c>
      <c r="BC110" s="5" t="s">
        <v>1745</v>
      </c>
      <c r="BD110" s="5" t="s">
        <v>1745</v>
      </c>
      <c r="BE110" s="5" t="s">
        <v>1745</v>
      </c>
      <c r="BF110" s="5" t="s">
        <v>1745</v>
      </c>
      <c r="BG110" s="5" t="s">
        <v>1745</v>
      </c>
      <c r="BH110" s="5" t="s">
        <v>1745</v>
      </c>
      <c r="BI110" s="5" t="s">
        <v>1745</v>
      </c>
      <c r="BJ110" s="5" t="s">
        <v>1745</v>
      </c>
    </row>
    <row r="111" spans="1:62" ht="17.25" customHeight="1" x14ac:dyDescent="0.3">
      <c r="A111" t="s">
        <v>345</v>
      </c>
      <c r="B111" t="s">
        <v>1853</v>
      </c>
      <c r="C111" t="s">
        <v>105</v>
      </c>
      <c r="D111" t="str">
        <f t="shared" si="16"/>
        <v>Delanco township, Burlington County</v>
      </c>
      <c r="E111" t="s">
        <v>1744</v>
      </c>
      <c r="F111" t="s">
        <v>7</v>
      </c>
      <c r="G111" s="19">
        <f>COUNTIFS('Raw Data from UFBs'!$A$3:$A$3000,'Summary By Town'!$A111,'Raw Data from UFBs'!$E$3:$E$3000,'Summary By Town'!$G$2)</f>
        <v>4</v>
      </c>
      <c r="H111" s="4">
        <f>SUMIFS('Raw Data from UFBs'!H$3:H$3000,'Raw Data from UFBs'!$A$3:$A$3000,'Summary By Town'!$A111,'Raw Data from UFBs'!$E$3:$E$3000,'Summary By Town'!$G$2)</f>
        <v>1636974.6099999999</v>
      </c>
      <c r="I111" s="4">
        <f>SUMIFS('Raw Data from UFBs'!I$3:I$3000,'Raw Data from UFBs'!$A$3:$A$3000,'Summary By Town'!$A111,'Raw Data from UFBs'!$E$3:$E$3000,'Summary By Town'!$G$2)</f>
        <v>17253400</v>
      </c>
      <c r="J111" s="20">
        <f t="shared" si="17"/>
        <v>618145.99657268566</v>
      </c>
      <c r="K111" s="19">
        <f>COUNTIFS('Raw Data from UFBs'!$A$3:$A$3000,'Summary By Town'!$A111,'Raw Data from UFBs'!$E$3:$E$3000,'Summary By Town'!$K$2)</f>
        <v>3</v>
      </c>
      <c r="L111" s="4">
        <f>SUMIFS('Raw Data from UFBs'!H$3:H$3000,'Raw Data from UFBs'!$A$3:$A$3000,'Summary By Town'!$A111,'Raw Data from UFBs'!$E$3:$E$3000,'Summary By Town'!$K$2)</f>
        <v>496746.45</v>
      </c>
      <c r="M111" s="4">
        <f>SUMIFS('Raw Data from UFBs'!I$3:I$3000,'Raw Data from UFBs'!$A$3:$A$3000,'Summary By Town'!$A111,'Raw Data from UFBs'!$E$3:$E$3000,'Summary By Town'!$K$2)</f>
        <v>1798000</v>
      </c>
      <c r="N111" s="20">
        <f t="shared" si="18"/>
        <v>64417.824998996643</v>
      </c>
      <c r="O111" s="4">
        <f>COUNTIFS('Raw Data from UFBs'!$A$3:$A$3000,'Summary By Town'!$A111,'Raw Data from UFBs'!$E$3:$E$3000,'Summary By Town'!$O$2)</f>
        <v>0</v>
      </c>
      <c r="P111" s="4">
        <f>SUMIFS('Raw Data from UFBs'!H$3:H$3000,'Raw Data from UFBs'!$A$3:$A$3000,'Summary By Town'!$A111,'Raw Data from UFBs'!$E$3:$E$3000,'Summary By Town'!$O$2)</f>
        <v>0</v>
      </c>
      <c r="Q111" s="4">
        <f>SUMIFS('Raw Data from UFBs'!I$3:I$3000,'Raw Data from UFBs'!$A$3:$A$3000,'Summary By Town'!$A111,'Raw Data from UFBs'!$E$3:$E$3000,'Summary By Town'!$O$2)</f>
        <v>0</v>
      </c>
      <c r="R111" s="4">
        <f t="shared" si="19"/>
        <v>0</v>
      </c>
      <c r="S111" s="104">
        <f>COUNTIFS('Raw Data from UFBs'!$A$3:$A$3000,'Summary By Town'!$A111,'Raw Data from UFBs'!$E$3:$E$3000,'Summary By Town'!$S$2)</f>
        <v>0</v>
      </c>
      <c r="T111" s="4">
        <f>SUMIFS('Raw Data from UFBs'!H$3:H$3000,'Raw Data from UFBs'!$A$3:$A$3000,'Summary By Town'!$A111,'Raw Data from UFBs'!$E$3:$E$3000,'Summary By Town'!$S$2)</f>
        <v>0</v>
      </c>
      <c r="U111" s="4">
        <f>SUMIFS('Raw Data from UFBs'!I$3:I$3000,'Raw Data from UFBs'!$A$3:$A$3000,'Summary By Town'!$A111,'Raw Data from UFBs'!$E$3:$E$3000,'Summary By Town'!$S$2)</f>
        <v>0</v>
      </c>
      <c r="V111" s="20">
        <f t="shared" si="20"/>
        <v>0</v>
      </c>
      <c r="W111" s="104">
        <f>COUNTIFS('Raw Data from UFBs'!$A$3:$A$3000,'Summary By Town'!$A111,'Raw Data from UFBs'!$E$3:$E$3000,'Summary By Town'!$W$2)</f>
        <v>0</v>
      </c>
      <c r="X111" s="4">
        <f>SUMIFS('Raw Data from UFBs'!H$3:H$3000,'Raw Data from UFBs'!$A$3:$A$3000,'Summary By Town'!$A111,'Raw Data from UFBs'!$E$3:$E$3000,'Summary By Town'!$W$2)</f>
        <v>0</v>
      </c>
      <c r="Y111" s="4">
        <f>SUMIFS('Raw Data from UFBs'!I$3:I$3000,'Raw Data from UFBs'!$A$3:$A$3000,'Summary By Town'!$A111,'Raw Data from UFBs'!$E$3:$E$3000,'Summary By Town'!$W$2)</f>
        <v>0</v>
      </c>
      <c r="Z111" s="20">
        <f t="shared" si="21"/>
        <v>0</v>
      </c>
      <c r="AA111" s="4">
        <f>COUNTIFS('Raw Data from UFBs'!$A$3:$A$3000,'Summary By Town'!$A111,'Raw Data from UFBs'!$E$3:$E$3000,'Summary By Town'!$AA$2)</f>
        <v>0</v>
      </c>
      <c r="AB111" s="4">
        <f>SUMIFS('Raw Data from UFBs'!H$3:H$3000,'Raw Data from UFBs'!$A$3:$A$3000,'Summary By Town'!$A111,'Raw Data from UFBs'!$E$3:$E$3000,'Summary By Town'!$AA$2)</f>
        <v>0</v>
      </c>
      <c r="AC111" s="4">
        <f>SUMIFS('Raw Data from UFBs'!I$3:I$3000,'Raw Data from UFBs'!$A$3:$A$3000,'Summary By Town'!$A111,'Raw Data from UFBs'!$E$3:$E$3000,'Summary By Town'!$AA$2)</f>
        <v>0</v>
      </c>
      <c r="AD111" s="4">
        <f t="shared" si="22"/>
        <v>0</v>
      </c>
      <c r="AE111" s="19">
        <f>COUNTIFS('Raw Data from UFBs'!$A$3:$A$3000,'Summary By Town'!$A111,'Raw Data from UFBs'!$E$3:$E$3000,'Summary By Town'!$AE$2)</f>
        <v>0</v>
      </c>
      <c r="AF111" s="4">
        <f>SUMIFS('Raw Data from UFBs'!H$3:H$3000,'Raw Data from UFBs'!$A$3:$A$3000,'Summary By Town'!$A111,'Raw Data from UFBs'!$E$3:$E$3000,'Summary By Town'!$AE$2)</f>
        <v>0</v>
      </c>
      <c r="AG111" s="4">
        <f>SUMIFS('Raw Data from UFBs'!I$3:I$3000,'Raw Data from UFBs'!$A$3:$A$3000,'Summary By Town'!$A111,'Raw Data from UFBs'!$E$3:$E$3000,'Summary By Town'!$AE$2)</f>
        <v>0</v>
      </c>
      <c r="AH111" s="20">
        <f t="shared" si="23"/>
        <v>0</v>
      </c>
      <c r="AI111" s="19">
        <f t="shared" si="24"/>
        <v>7</v>
      </c>
      <c r="AJ111" s="4">
        <f t="shared" si="25"/>
        <v>2133721.06</v>
      </c>
      <c r="AK111" s="4">
        <f t="shared" si="26"/>
        <v>19051400</v>
      </c>
      <c r="AL111" s="20">
        <f t="shared" si="27"/>
        <v>682563.82157168235</v>
      </c>
      <c r="AM111" s="59">
        <v>533725564</v>
      </c>
      <c r="AN111" s="60">
        <v>3.5827488875971438</v>
      </c>
      <c r="AO111" s="61">
        <v>0.34106770885464954</v>
      </c>
      <c r="AP111" s="4">
        <f t="shared" si="28"/>
        <v>-494942.87449858669</v>
      </c>
      <c r="AQ111" s="8">
        <f t="shared" si="29"/>
        <v>3.5695123645979231E-2</v>
      </c>
      <c r="AR111" s="59">
        <v>8406115.6999999993</v>
      </c>
      <c r="AS111" s="6">
        <f t="shared" si="30"/>
        <v>-5.8878903427249607E-2</v>
      </c>
      <c r="AU111" s="5" t="s">
        <v>351</v>
      </c>
      <c r="AV111" s="5" t="s">
        <v>1297</v>
      </c>
      <c r="AW111" s="5" t="s">
        <v>1667</v>
      </c>
      <c r="AX111" s="5" t="s">
        <v>162</v>
      </c>
      <c r="AY111" s="5" t="s">
        <v>415</v>
      </c>
      <c r="AZ111" s="5" t="s">
        <v>1745</v>
      </c>
      <c r="BA111" s="5" t="s">
        <v>1745</v>
      </c>
      <c r="BB111" s="5" t="s">
        <v>1745</v>
      </c>
      <c r="BC111" s="5" t="s">
        <v>1745</v>
      </c>
      <c r="BD111" s="5" t="s">
        <v>1745</v>
      </c>
      <c r="BE111" s="5" t="s">
        <v>1745</v>
      </c>
      <c r="BF111" s="5" t="s">
        <v>1745</v>
      </c>
      <c r="BG111" s="5" t="s">
        <v>1745</v>
      </c>
      <c r="BH111" s="5" t="s">
        <v>1745</v>
      </c>
      <c r="BI111" s="5" t="s">
        <v>1745</v>
      </c>
      <c r="BJ111" s="5" t="s">
        <v>1745</v>
      </c>
    </row>
    <row r="112" spans="1:62" ht="17.25" customHeight="1" x14ac:dyDescent="0.3">
      <c r="A112" t="s">
        <v>351</v>
      </c>
      <c r="B112" t="s">
        <v>1854</v>
      </c>
      <c r="C112" t="s">
        <v>105</v>
      </c>
      <c r="D112" t="str">
        <f t="shared" si="16"/>
        <v>Delran township, Burlington County</v>
      </c>
      <c r="E112" t="s">
        <v>1744</v>
      </c>
      <c r="F112" t="s">
        <v>7</v>
      </c>
      <c r="G112" s="19">
        <f>COUNTIFS('Raw Data from UFBs'!$A$3:$A$3000,'Summary By Town'!$A112,'Raw Data from UFBs'!$E$3:$E$3000,'Summary By Town'!$G$2)</f>
        <v>0</v>
      </c>
      <c r="H112" s="4">
        <f>SUMIFS('Raw Data from UFBs'!H$3:H$3000,'Raw Data from UFBs'!$A$3:$A$3000,'Summary By Town'!$A112,'Raw Data from UFBs'!$E$3:$E$3000,'Summary By Town'!$G$2)</f>
        <v>0</v>
      </c>
      <c r="I112" s="4">
        <f>SUMIFS('Raw Data from UFBs'!I$3:I$3000,'Raw Data from UFBs'!$A$3:$A$3000,'Summary By Town'!$A112,'Raw Data from UFBs'!$E$3:$E$3000,'Summary By Town'!$G$2)</f>
        <v>0</v>
      </c>
      <c r="J112" s="20">
        <f t="shared" si="17"/>
        <v>0</v>
      </c>
      <c r="K112" s="19">
        <f>COUNTIFS('Raw Data from UFBs'!$A$3:$A$3000,'Summary By Town'!$A112,'Raw Data from UFBs'!$E$3:$E$3000,'Summary By Town'!$K$2)</f>
        <v>0</v>
      </c>
      <c r="L112" s="4">
        <f>SUMIFS('Raw Data from UFBs'!H$3:H$3000,'Raw Data from UFBs'!$A$3:$A$3000,'Summary By Town'!$A112,'Raw Data from UFBs'!$E$3:$E$3000,'Summary By Town'!$K$2)</f>
        <v>0</v>
      </c>
      <c r="M112" s="4">
        <f>SUMIFS('Raw Data from UFBs'!I$3:I$3000,'Raw Data from UFBs'!$A$3:$A$3000,'Summary By Town'!$A112,'Raw Data from UFBs'!$E$3:$E$3000,'Summary By Town'!$K$2)</f>
        <v>0</v>
      </c>
      <c r="N112" s="20">
        <f t="shared" si="18"/>
        <v>0</v>
      </c>
      <c r="O112" s="4">
        <f>COUNTIFS('Raw Data from UFBs'!$A$3:$A$3000,'Summary By Town'!$A112,'Raw Data from UFBs'!$E$3:$E$3000,'Summary By Town'!$O$2)</f>
        <v>0</v>
      </c>
      <c r="P112" s="4">
        <f>SUMIFS('Raw Data from UFBs'!H$3:H$3000,'Raw Data from UFBs'!$A$3:$A$3000,'Summary By Town'!$A112,'Raw Data from UFBs'!$E$3:$E$3000,'Summary By Town'!$O$2)</f>
        <v>0</v>
      </c>
      <c r="Q112" s="4">
        <f>SUMIFS('Raw Data from UFBs'!I$3:I$3000,'Raw Data from UFBs'!$A$3:$A$3000,'Summary By Town'!$A112,'Raw Data from UFBs'!$E$3:$E$3000,'Summary By Town'!$O$2)</f>
        <v>0</v>
      </c>
      <c r="R112" s="4">
        <f t="shared" si="19"/>
        <v>0</v>
      </c>
      <c r="S112" s="104">
        <f>COUNTIFS('Raw Data from UFBs'!$A$3:$A$3000,'Summary By Town'!$A112,'Raw Data from UFBs'!$E$3:$E$3000,'Summary By Town'!$S$2)</f>
        <v>0</v>
      </c>
      <c r="T112" s="4">
        <f>SUMIFS('Raw Data from UFBs'!H$3:H$3000,'Raw Data from UFBs'!$A$3:$A$3000,'Summary By Town'!$A112,'Raw Data from UFBs'!$E$3:$E$3000,'Summary By Town'!$S$2)</f>
        <v>0</v>
      </c>
      <c r="U112" s="4">
        <f>SUMIFS('Raw Data from UFBs'!I$3:I$3000,'Raw Data from UFBs'!$A$3:$A$3000,'Summary By Town'!$A112,'Raw Data from UFBs'!$E$3:$E$3000,'Summary By Town'!$S$2)</f>
        <v>0</v>
      </c>
      <c r="V112" s="20">
        <f t="shared" si="20"/>
        <v>0</v>
      </c>
      <c r="W112" s="104">
        <f>COUNTIFS('Raw Data from UFBs'!$A$3:$A$3000,'Summary By Town'!$A112,'Raw Data from UFBs'!$E$3:$E$3000,'Summary By Town'!$W$2)</f>
        <v>0</v>
      </c>
      <c r="X112" s="4">
        <f>SUMIFS('Raw Data from UFBs'!H$3:H$3000,'Raw Data from UFBs'!$A$3:$A$3000,'Summary By Town'!$A112,'Raw Data from UFBs'!$E$3:$E$3000,'Summary By Town'!$W$2)</f>
        <v>0</v>
      </c>
      <c r="Y112" s="4">
        <f>SUMIFS('Raw Data from UFBs'!I$3:I$3000,'Raw Data from UFBs'!$A$3:$A$3000,'Summary By Town'!$A112,'Raw Data from UFBs'!$E$3:$E$3000,'Summary By Town'!$W$2)</f>
        <v>0</v>
      </c>
      <c r="Z112" s="20">
        <f t="shared" si="21"/>
        <v>0</v>
      </c>
      <c r="AA112" s="4">
        <f>COUNTIFS('Raw Data from UFBs'!$A$3:$A$3000,'Summary By Town'!$A112,'Raw Data from UFBs'!$E$3:$E$3000,'Summary By Town'!$AA$2)</f>
        <v>0</v>
      </c>
      <c r="AB112" s="4">
        <f>SUMIFS('Raw Data from UFBs'!H$3:H$3000,'Raw Data from UFBs'!$A$3:$A$3000,'Summary By Town'!$A112,'Raw Data from UFBs'!$E$3:$E$3000,'Summary By Town'!$AA$2)</f>
        <v>0</v>
      </c>
      <c r="AC112" s="4">
        <f>SUMIFS('Raw Data from UFBs'!I$3:I$3000,'Raw Data from UFBs'!$A$3:$A$3000,'Summary By Town'!$A112,'Raw Data from UFBs'!$E$3:$E$3000,'Summary By Town'!$AA$2)</f>
        <v>0</v>
      </c>
      <c r="AD112" s="4">
        <f t="shared" si="22"/>
        <v>0</v>
      </c>
      <c r="AE112" s="19">
        <f>COUNTIFS('Raw Data from UFBs'!$A$3:$A$3000,'Summary By Town'!$A112,'Raw Data from UFBs'!$E$3:$E$3000,'Summary By Town'!$AE$2)</f>
        <v>0</v>
      </c>
      <c r="AF112" s="4">
        <f>SUMIFS('Raw Data from UFBs'!H$3:H$3000,'Raw Data from UFBs'!$A$3:$A$3000,'Summary By Town'!$A112,'Raw Data from UFBs'!$E$3:$E$3000,'Summary By Town'!$AE$2)</f>
        <v>0</v>
      </c>
      <c r="AG112" s="4">
        <f>SUMIFS('Raw Data from UFBs'!I$3:I$3000,'Raw Data from UFBs'!$A$3:$A$3000,'Summary By Town'!$A112,'Raw Data from UFBs'!$E$3:$E$3000,'Summary By Town'!$AE$2)</f>
        <v>0</v>
      </c>
      <c r="AH112" s="20">
        <f t="shared" si="23"/>
        <v>0</v>
      </c>
      <c r="AI112" s="19">
        <f t="shared" si="24"/>
        <v>0</v>
      </c>
      <c r="AJ112" s="4">
        <f t="shared" si="25"/>
        <v>0</v>
      </c>
      <c r="AK112" s="4">
        <f t="shared" si="26"/>
        <v>0</v>
      </c>
      <c r="AL112" s="20">
        <f t="shared" si="27"/>
        <v>0</v>
      </c>
      <c r="AM112" s="59">
        <v>1611500261</v>
      </c>
      <c r="AN112" s="60">
        <v>3.8448332273783921</v>
      </c>
      <c r="AO112" s="61">
        <v>0.21247135998398339</v>
      </c>
      <c r="AP112" s="4">
        <f t="shared" si="28"/>
        <v>0</v>
      </c>
      <c r="AQ112" s="8">
        <f t="shared" si="29"/>
        <v>0</v>
      </c>
      <c r="AR112" s="59">
        <v>20380000</v>
      </c>
      <c r="AS112" s="6">
        <f t="shared" si="30"/>
        <v>0</v>
      </c>
      <c r="AU112" s="5" t="s">
        <v>1003</v>
      </c>
      <c r="AV112" s="5" t="s">
        <v>289</v>
      </c>
      <c r="AW112" s="5" t="s">
        <v>1297</v>
      </c>
      <c r="AX112" s="5" t="s">
        <v>1667</v>
      </c>
      <c r="AY112" s="5" t="s">
        <v>345</v>
      </c>
      <c r="AZ112" s="5" t="s">
        <v>1745</v>
      </c>
      <c r="BA112" s="5" t="s">
        <v>1745</v>
      </c>
      <c r="BB112" s="5" t="s">
        <v>1745</v>
      </c>
      <c r="BC112" s="5" t="s">
        <v>1745</v>
      </c>
      <c r="BD112" s="5" t="s">
        <v>1745</v>
      </c>
      <c r="BE112" s="5" t="s">
        <v>1745</v>
      </c>
      <c r="BF112" s="5" t="s">
        <v>1745</v>
      </c>
      <c r="BG112" s="5" t="s">
        <v>1745</v>
      </c>
      <c r="BH112" s="5" t="s">
        <v>1745</v>
      </c>
      <c r="BI112" s="5" t="s">
        <v>1745</v>
      </c>
      <c r="BJ112" s="5" t="s">
        <v>1745</v>
      </c>
    </row>
    <row r="113" spans="1:62" ht="17.25" customHeight="1" x14ac:dyDescent="0.3">
      <c r="A113" t="s">
        <v>406</v>
      </c>
      <c r="B113" t="s">
        <v>1855</v>
      </c>
      <c r="C113" t="s">
        <v>105</v>
      </c>
      <c r="D113" t="str">
        <f t="shared" si="16"/>
        <v>Eastampton township, Burlington County</v>
      </c>
      <c r="E113" t="s">
        <v>1744</v>
      </c>
      <c r="F113" t="s">
        <v>58</v>
      </c>
      <c r="G113" s="19">
        <f>COUNTIFS('Raw Data from UFBs'!$A$3:$A$3000,'Summary By Town'!$A113,'Raw Data from UFBs'!$E$3:$E$3000,'Summary By Town'!$G$2)</f>
        <v>0</v>
      </c>
      <c r="H113" s="4">
        <f>SUMIFS('Raw Data from UFBs'!H$3:H$3000,'Raw Data from UFBs'!$A$3:$A$3000,'Summary By Town'!$A113,'Raw Data from UFBs'!$E$3:$E$3000,'Summary By Town'!$G$2)</f>
        <v>0</v>
      </c>
      <c r="I113" s="4">
        <f>SUMIFS('Raw Data from UFBs'!I$3:I$3000,'Raw Data from UFBs'!$A$3:$A$3000,'Summary By Town'!$A113,'Raw Data from UFBs'!$E$3:$E$3000,'Summary By Town'!$G$2)</f>
        <v>0</v>
      </c>
      <c r="J113" s="20">
        <f t="shared" si="17"/>
        <v>0</v>
      </c>
      <c r="K113" s="19">
        <f>COUNTIFS('Raw Data from UFBs'!$A$3:$A$3000,'Summary By Town'!$A113,'Raw Data from UFBs'!$E$3:$E$3000,'Summary By Town'!$K$2)</f>
        <v>0</v>
      </c>
      <c r="L113" s="4">
        <f>SUMIFS('Raw Data from UFBs'!H$3:H$3000,'Raw Data from UFBs'!$A$3:$A$3000,'Summary By Town'!$A113,'Raw Data from UFBs'!$E$3:$E$3000,'Summary By Town'!$K$2)</f>
        <v>0</v>
      </c>
      <c r="M113" s="4">
        <f>SUMIFS('Raw Data from UFBs'!I$3:I$3000,'Raw Data from UFBs'!$A$3:$A$3000,'Summary By Town'!$A113,'Raw Data from UFBs'!$E$3:$E$3000,'Summary By Town'!$K$2)</f>
        <v>0</v>
      </c>
      <c r="N113" s="20">
        <f t="shared" si="18"/>
        <v>0</v>
      </c>
      <c r="O113" s="4">
        <f>COUNTIFS('Raw Data from UFBs'!$A$3:$A$3000,'Summary By Town'!$A113,'Raw Data from UFBs'!$E$3:$E$3000,'Summary By Town'!$O$2)</f>
        <v>0</v>
      </c>
      <c r="P113" s="4">
        <f>SUMIFS('Raw Data from UFBs'!H$3:H$3000,'Raw Data from UFBs'!$A$3:$A$3000,'Summary By Town'!$A113,'Raw Data from UFBs'!$E$3:$E$3000,'Summary By Town'!$O$2)</f>
        <v>0</v>
      </c>
      <c r="Q113" s="4">
        <f>SUMIFS('Raw Data from UFBs'!I$3:I$3000,'Raw Data from UFBs'!$A$3:$A$3000,'Summary By Town'!$A113,'Raw Data from UFBs'!$E$3:$E$3000,'Summary By Town'!$O$2)</f>
        <v>0</v>
      </c>
      <c r="R113" s="4">
        <f t="shared" si="19"/>
        <v>0</v>
      </c>
      <c r="S113" s="104">
        <f>COUNTIFS('Raw Data from UFBs'!$A$3:$A$3000,'Summary By Town'!$A113,'Raw Data from UFBs'!$E$3:$E$3000,'Summary By Town'!$S$2)</f>
        <v>0</v>
      </c>
      <c r="T113" s="4">
        <f>SUMIFS('Raw Data from UFBs'!H$3:H$3000,'Raw Data from UFBs'!$A$3:$A$3000,'Summary By Town'!$A113,'Raw Data from UFBs'!$E$3:$E$3000,'Summary By Town'!$S$2)</f>
        <v>0</v>
      </c>
      <c r="U113" s="4">
        <f>SUMIFS('Raw Data from UFBs'!I$3:I$3000,'Raw Data from UFBs'!$A$3:$A$3000,'Summary By Town'!$A113,'Raw Data from UFBs'!$E$3:$E$3000,'Summary By Town'!$S$2)</f>
        <v>0</v>
      </c>
      <c r="V113" s="20">
        <f t="shared" si="20"/>
        <v>0</v>
      </c>
      <c r="W113" s="104">
        <f>COUNTIFS('Raw Data from UFBs'!$A$3:$A$3000,'Summary By Town'!$A113,'Raw Data from UFBs'!$E$3:$E$3000,'Summary By Town'!$W$2)</f>
        <v>0</v>
      </c>
      <c r="X113" s="4">
        <f>SUMIFS('Raw Data from UFBs'!H$3:H$3000,'Raw Data from UFBs'!$A$3:$A$3000,'Summary By Town'!$A113,'Raw Data from UFBs'!$E$3:$E$3000,'Summary By Town'!$W$2)</f>
        <v>0</v>
      </c>
      <c r="Y113" s="4">
        <f>SUMIFS('Raw Data from UFBs'!I$3:I$3000,'Raw Data from UFBs'!$A$3:$A$3000,'Summary By Town'!$A113,'Raw Data from UFBs'!$E$3:$E$3000,'Summary By Town'!$W$2)</f>
        <v>0</v>
      </c>
      <c r="Z113" s="20">
        <f t="shared" si="21"/>
        <v>0</v>
      </c>
      <c r="AA113" s="4">
        <f>COUNTIFS('Raw Data from UFBs'!$A$3:$A$3000,'Summary By Town'!$A113,'Raw Data from UFBs'!$E$3:$E$3000,'Summary By Town'!$AA$2)</f>
        <v>0</v>
      </c>
      <c r="AB113" s="4">
        <f>SUMIFS('Raw Data from UFBs'!H$3:H$3000,'Raw Data from UFBs'!$A$3:$A$3000,'Summary By Town'!$A113,'Raw Data from UFBs'!$E$3:$E$3000,'Summary By Town'!$AA$2)</f>
        <v>0</v>
      </c>
      <c r="AC113" s="4">
        <f>SUMIFS('Raw Data from UFBs'!I$3:I$3000,'Raw Data from UFBs'!$A$3:$A$3000,'Summary By Town'!$A113,'Raw Data from UFBs'!$E$3:$E$3000,'Summary By Town'!$AA$2)</f>
        <v>0</v>
      </c>
      <c r="AD113" s="4">
        <f t="shared" si="22"/>
        <v>0</v>
      </c>
      <c r="AE113" s="19">
        <f>COUNTIFS('Raw Data from UFBs'!$A$3:$A$3000,'Summary By Town'!$A113,'Raw Data from UFBs'!$E$3:$E$3000,'Summary By Town'!$AE$2)</f>
        <v>0</v>
      </c>
      <c r="AF113" s="4">
        <f>SUMIFS('Raw Data from UFBs'!H$3:H$3000,'Raw Data from UFBs'!$A$3:$A$3000,'Summary By Town'!$A113,'Raw Data from UFBs'!$E$3:$E$3000,'Summary By Town'!$AE$2)</f>
        <v>0</v>
      </c>
      <c r="AG113" s="4">
        <f>SUMIFS('Raw Data from UFBs'!I$3:I$3000,'Raw Data from UFBs'!$A$3:$A$3000,'Summary By Town'!$A113,'Raw Data from UFBs'!$E$3:$E$3000,'Summary By Town'!$AE$2)</f>
        <v>0</v>
      </c>
      <c r="AH113" s="20">
        <f t="shared" si="23"/>
        <v>0</v>
      </c>
      <c r="AI113" s="19">
        <f t="shared" si="24"/>
        <v>0</v>
      </c>
      <c r="AJ113" s="4">
        <f t="shared" si="25"/>
        <v>0</v>
      </c>
      <c r="AK113" s="4">
        <f t="shared" si="26"/>
        <v>0</v>
      </c>
      <c r="AL113" s="20">
        <f t="shared" si="27"/>
        <v>0</v>
      </c>
      <c r="AM113" s="59">
        <v>703485462</v>
      </c>
      <c r="AN113" s="60">
        <v>3.4581516484348964</v>
      </c>
      <c r="AO113" s="61">
        <v>0.31406554277173399</v>
      </c>
      <c r="AP113" s="4">
        <f t="shared" si="28"/>
        <v>0</v>
      </c>
      <c r="AQ113" s="8">
        <f t="shared" si="29"/>
        <v>0</v>
      </c>
      <c r="AR113" s="59">
        <v>9305454.5600000005</v>
      </c>
      <c r="AS113" s="6">
        <f t="shared" si="30"/>
        <v>0</v>
      </c>
      <c r="AU113" s="5" t="s">
        <v>1431</v>
      </c>
      <c r="AV113" s="5" t="s">
        <v>865</v>
      </c>
      <c r="AW113" s="5" t="s">
        <v>1177</v>
      </c>
      <c r="AX113" s="5" t="s">
        <v>1021</v>
      </c>
      <c r="AY113" s="5" t="s">
        <v>1640</v>
      </c>
      <c r="AZ113" s="5" t="s">
        <v>1446</v>
      </c>
      <c r="BA113" s="5" t="s">
        <v>1745</v>
      </c>
      <c r="BB113" s="5" t="s">
        <v>1745</v>
      </c>
      <c r="BC113" s="5" t="s">
        <v>1745</v>
      </c>
      <c r="BD113" s="5" t="s">
        <v>1745</v>
      </c>
      <c r="BE113" s="5" t="s">
        <v>1745</v>
      </c>
      <c r="BF113" s="5" t="s">
        <v>1745</v>
      </c>
      <c r="BG113" s="5" t="s">
        <v>1745</v>
      </c>
      <c r="BH113" s="5" t="s">
        <v>1745</v>
      </c>
      <c r="BI113" s="5" t="s">
        <v>1745</v>
      </c>
      <c r="BJ113" s="5" t="s">
        <v>1745</v>
      </c>
    </row>
    <row r="114" spans="1:62" ht="17.25" customHeight="1" x14ac:dyDescent="0.3">
      <c r="A114" t="s">
        <v>415</v>
      </c>
      <c r="B114" t="s">
        <v>1856</v>
      </c>
      <c r="C114" t="s">
        <v>105</v>
      </c>
      <c r="D114" t="str">
        <f t="shared" si="16"/>
        <v>Edgewater Park township, Burlington County</v>
      </c>
      <c r="E114" t="s">
        <v>1744</v>
      </c>
      <c r="F114" t="s">
        <v>7</v>
      </c>
      <c r="G114" s="19">
        <f>COUNTIFS('Raw Data from UFBs'!$A$3:$A$3000,'Summary By Town'!$A114,'Raw Data from UFBs'!$E$3:$E$3000,'Summary By Town'!$G$2)</f>
        <v>1</v>
      </c>
      <c r="H114" s="4">
        <f>SUMIFS('Raw Data from UFBs'!H$3:H$3000,'Raw Data from UFBs'!$A$3:$A$3000,'Summary By Town'!$A114,'Raw Data from UFBs'!$E$3:$E$3000,'Summary By Town'!$G$2)</f>
        <v>0</v>
      </c>
      <c r="I114" s="4">
        <f>SUMIFS('Raw Data from UFBs'!I$3:I$3000,'Raw Data from UFBs'!$A$3:$A$3000,'Summary By Town'!$A114,'Raw Data from UFBs'!$E$3:$E$3000,'Summary By Town'!$G$2)</f>
        <v>3350000</v>
      </c>
      <c r="J114" s="20">
        <f t="shared" si="17"/>
        <v>112040.05740888097</v>
      </c>
      <c r="K114" s="19">
        <f>COUNTIFS('Raw Data from UFBs'!$A$3:$A$3000,'Summary By Town'!$A114,'Raw Data from UFBs'!$E$3:$E$3000,'Summary By Town'!$K$2)</f>
        <v>1</v>
      </c>
      <c r="L114" s="4">
        <f>SUMIFS('Raw Data from UFBs'!H$3:H$3000,'Raw Data from UFBs'!$A$3:$A$3000,'Summary By Town'!$A114,'Raw Data from UFBs'!$E$3:$E$3000,'Summary By Town'!$K$2)</f>
        <v>142710.64000000001</v>
      </c>
      <c r="M114" s="4">
        <f>SUMIFS('Raw Data from UFBs'!I$3:I$3000,'Raw Data from UFBs'!$A$3:$A$3000,'Summary By Town'!$A114,'Raw Data from UFBs'!$E$3:$E$3000,'Summary By Town'!$K$2)</f>
        <v>45520200</v>
      </c>
      <c r="N114" s="20">
        <f t="shared" si="18"/>
        <v>1522413.6779891772</v>
      </c>
      <c r="O114" s="4">
        <f>COUNTIFS('Raw Data from UFBs'!$A$3:$A$3000,'Summary By Town'!$A114,'Raw Data from UFBs'!$E$3:$E$3000,'Summary By Town'!$O$2)</f>
        <v>0</v>
      </c>
      <c r="P114" s="4">
        <f>SUMIFS('Raw Data from UFBs'!H$3:H$3000,'Raw Data from UFBs'!$A$3:$A$3000,'Summary By Town'!$A114,'Raw Data from UFBs'!$E$3:$E$3000,'Summary By Town'!$O$2)</f>
        <v>0</v>
      </c>
      <c r="Q114" s="4">
        <f>SUMIFS('Raw Data from UFBs'!I$3:I$3000,'Raw Data from UFBs'!$A$3:$A$3000,'Summary By Town'!$A114,'Raw Data from UFBs'!$E$3:$E$3000,'Summary By Town'!$O$2)</f>
        <v>0</v>
      </c>
      <c r="R114" s="4">
        <f t="shared" si="19"/>
        <v>0</v>
      </c>
      <c r="S114" s="104">
        <f>COUNTIFS('Raw Data from UFBs'!$A$3:$A$3000,'Summary By Town'!$A114,'Raw Data from UFBs'!$E$3:$E$3000,'Summary By Town'!$S$2)</f>
        <v>0</v>
      </c>
      <c r="T114" s="4">
        <f>SUMIFS('Raw Data from UFBs'!H$3:H$3000,'Raw Data from UFBs'!$A$3:$A$3000,'Summary By Town'!$A114,'Raw Data from UFBs'!$E$3:$E$3000,'Summary By Town'!$S$2)</f>
        <v>0</v>
      </c>
      <c r="U114" s="4">
        <f>SUMIFS('Raw Data from UFBs'!I$3:I$3000,'Raw Data from UFBs'!$A$3:$A$3000,'Summary By Town'!$A114,'Raw Data from UFBs'!$E$3:$E$3000,'Summary By Town'!$S$2)</f>
        <v>0</v>
      </c>
      <c r="V114" s="20">
        <f t="shared" si="20"/>
        <v>0</v>
      </c>
      <c r="W114" s="104">
        <f>COUNTIFS('Raw Data from UFBs'!$A$3:$A$3000,'Summary By Town'!$A114,'Raw Data from UFBs'!$E$3:$E$3000,'Summary By Town'!$W$2)</f>
        <v>0</v>
      </c>
      <c r="X114" s="4">
        <f>SUMIFS('Raw Data from UFBs'!H$3:H$3000,'Raw Data from UFBs'!$A$3:$A$3000,'Summary By Town'!$A114,'Raw Data from UFBs'!$E$3:$E$3000,'Summary By Town'!$W$2)</f>
        <v>0</v>
      </c>
      <c r="Y114" s="4">
        <f>SUMIFS('Raw Data from UFBs'!I$3:I$3000,'Raw Data from UFBs'!$A$3:$A$3000,'Summary By Town'!$A114,'Raw Data from UFBs'!$E$3:$E$3000,'Summary By Town'!$W$2)</f>
        <v>0</v>
      </c>
      <c r="Z114" s="20">
        <f t="shared" si="21"/>
        <v>0</v>
      </c>
      <c r="AA114" s="4">
        <f>COUNTIFS('Raw Data from UFBs'!$A$3:$A$3000,'Summary By Town'!$A114,'Raw Data from UFBs'!$E$3:$E$3000,'Summary By Town'!$AA$2)</f>
        <v>0</v>
      </c>
      <c r="AB114" s="4">
        <f>SUMIFS('Raw Data from UFBs'!H$3:H$3000,'Raw Data from UFBs'!$A$3:$A$3000,'Summary By Town'!$A114,'Raw Data from UFBs'!$E$3:$E$3000,'Summary By Town'!$AA$2)</f>
        <v>0</v>
      </c>
      <c r="AC114" s="4">
        <f>SUMIFS('Raw Data from UFBs'!I$3:I$3000,'Raw Data from UFBs'!$A$3:$A$3000,'Summary By Town'!$A114,'Raw Data from UFBs'!$E$3:$E$3000,'Summary By Town'!$AA$2)</f>
        <v>0</v>
      </c>
      <c r="AD114" s="4">
        <f t="shared" si="22"/>
        <v>0</v>
      </c>
      <c r="AE114" s="19">
        <f>COUNTIFS('Raw Data from UFBs'!$A$3:$A$3000,'Summary By Town'!$A114,'Raw Data from UFBs'!$E$3:$E$3000,'Summary By Town'!$AE$2)</f>
        <v>0</v>
      </c>
      <c r="AF114" s="4">
        <f>SUMIFS('Raw Data from UFBs'!H$3:H$3000,'Raw Data from UFBs'!$A$3:$A$3000,'Summary By Town'!$A114,'Raw Data from UFBs'!$E$3:$E$3000,'Summary By Town'!$AE$2)</f>
        <v>0</v>
      </c>
      <c r="AG114" s="4">
        <f>SUMIFS('Raw Data from UFBs'!I$3:I$3000,'Raw Data from UFBs'!$A$3:$A$3000,'Summary By Town'!$A114,'Raw Data from UFBs'!$E$3:$E$3000,'Summary By Town'!$AE$2)</f>
        <v>0</v>
      </c>
      <c r="AH114" s="20">
        <f t="shared" si="23"/>
        <v>0</v>
      </c>
      <c r="AI114" s="19">
        <f t="shared" si="24"/>
        <v>2</v>
      </c>
      <c r="AJ114" s="4">
        <f t="shared" si="25"/>
        <v>142710.64000000001</v>
      </c>
      <c r="AK114" s="4">
        <f t="shared" si="26"/>
        <v>48870200</v>
      </c>
      <c r="AL114" s="20">
        <f t="shared" si="27"/>
        <v>1634453.7353980581</v>
      </c>
      <c r="AM114" s="59">
        <v>783498272</v>
      </c>
      <c r="AN114" s="60">
        <v>3.3444793256382379</v>
      </c>
      <c r="AO114" s="61">
        <v>0.3145214263312277</v>
      </c>
      <c r="AP114" s="4">
        <f t="shared" si="28"/>
        <v>469185.16608435794</v>
      </c>
      <c r="AQ114" s="8">
        <f t="shared" si="29"/>
        <v>6.2374355817341229E-2</v>
      </c>
      <c r="AR114" s="59">
        <v>11257348.73</v>
      </c>
      <c r="AS114" s="6">
        <f t="shared" si="30"/>
        <v>4.1678123094296103E-2</v>
      </c>
      <c r="AU114" s="5" t="s">
        <v>1667</v>
      </c>
      <c r="AV114" s="5" t="s">
        <v>345</v>
      </c>
      <c r="AW114" s="5" t="s">
        <v>162</v>
      </c>
      <c r="AX114" s="5" t="s">
        <v>233</v>
      </c>
      <c r="AY114" s="5" t="s">
        <v>1745</v>
      </c>
      <c r="AZ114" s="5" t="s">
        <v>1745</v>
      </c>
      <c r="BA114" s="5" t="s">
        <v>1745</v>
      </c>
      <c r="BB114" s="5" t="s">
        <v>1745</v>
      </c>
      <c r="BC114" s="5" t="s">
        <v>1745</v>
      </c>
      <c r="BD114" s="5" t="s">
        <v>1745</v>
      </c>
      <c r="BE114" s="5" t="s">
        <v>1745</v>
      </c>
      <c r="BF114" s="5" t="s">
        <v>1745</v>
      </c>
      <c r="BG114" s="5" t="s">
        <v>1745</v>
      </c>
      <c r="BH114" s="5" t="s">
        <v>1745</v>
      </c>
      <c r="BI114" s="5" t="s">
        <v>1745</v>
      </c>
      <c r="BJ114" s="5" t="s">
        <v>1745</v>
      </c>
    </row>
    <row r="115" spans="1:62" ht="17.25" customHeight="1" x14ac:dyDescent="0.3">
      <c r="A115" t="s">
        <v>460</v>
      </c>
      <c r="B115" t="s">
        <v>1857</v>
      </c>
      <c r="C115" t="s">
        <v>105</v>
      </c>
      <c r="D115" t="str">
        <f t="shared" si="16"/>
        <v>Evesham township, Burlington County</v>
      </c>
      <c r="E115" t="s">
        <v>1744</v>
      </c>
      <c r="F115" t="s">
        <v>58</v>
      </c>
      <c r="G115" s="19">
        <f>COUNTIFS('Raw Data from UFBs'!$A$3:$A$3000,'Summary By Town'!$A115,'Raw Data from UFBs'!$E$3:$E$3000,'Summary By Town'!$G$2)</f>
        <v>9</v>
      </c>
      <c r="H115" s="4">
        <f>SUMIFS('Raw Data from UFBs'!H$3:H$3000,'Raw Data from UFBs'!$A$3:$A$3000,'Summary By Town'!$A115,'Raw Data from UFBs'!$E$3:$E$3000,'Summary By Town'!$G$2)</f>
        <v>2014253.63</v>
      </c>
      <c r="I115" s="4">
        <f>SUMIFS('Raw Data from UFBs'!I$3:I$3000,'Raw Data from UFBs'!$A$3:$A$3000,'Summary By Town'!$A115,'Raw Data from UFBs'!$E$3:$E$3000,'Summary By Town'!$G$2)</f>
        <v>135681100</v>
      </c>
      <c r="J115" s="20">
        <f t="shared" si="17"/>
        <v>4682268.8816746296</v>
      </c>
      <c r="K115" s="19">
        <f>COUNTIFS('Raw Data from UFBs'!$A$3:$A$3000,'Summary By Town'!$A115,'Raw Data from UFBs'!$E$3:$E$3000,'Summary By Town'!$K$2)</f>
        <v>0</v>
      </c>
      <c r="L115" s="4">
        <f>SUMIFS('Raw Data from UFBs'!H$3:H$3000,'Raw Data from UFBs'!$A$3:$A$3000,'Summary By Town'!$A115,'Raw Data from UFBs'!$E$3:$E$3000,'Summary By Town'!$K$2)</f>
        <v>0</v>
      </c>
      <c r="M115" s="4">
        <f>SUMIFS('Raw Data from UFBs'!I$3:I$3000,'Raw Data from UFBs'!$A$3:$A$3000,'Summary By Town'!$A115,'Raw Data from UFBs'!$E$3:$E$3000,'Summary By Town'!$K$2)</f>
        <v>0</v>
      </c>
      <c r="N115" s="20">
        <f t="shared" si="18"/>
        <v>0</v>
      </c>
      <c r="O115" s="4">
        <f>COUNTIFS('Raw Data from UFBs'!$A$3:$A$3000,'Summary By Town'!$A115,'Raw Data from UFBs'!$E$3:$E$3000,'Summary By Town'!$O$2)</f>
        <v>0</v>
      </c>
      <c r="P115" s="4">
        <f>SUMIFS('Raw Data from UFBs'!H$3:H$3000,'Raw Data from UFBs'!$A$3:$A$3000,'Summary By Town'!$A115,'Raw Data from UFBs'!$E$3:$E$3000,'Summary By Town'!$O$2)</f>
        <v>0</v>
      </c>
      <c r="Q115" s="4">
        <f>SUMIFS('Raw Data from UFBs'!I$3:I$3000,'Raw Data from UFBs'!$A$3:$A$3000,'Summary By Town'!$A115,'Raw Data from UFBs'!$E$3:$E$3000,'Summary By Town'!$O$2)</f>
        <v>0</v>
      </c>
      <c r="R115" s="4">
        <f t="shared" si="19"/>
        <v>0</v>
      </c>
      <c r="S115" s="104">
        <f>COUNTIFS('Raw Data from UFBs'!$A$3:$A$3000,'Summary By Town'!$A115,'Raw Data from UFBs'!$E$3:$E$3000,'Summary By Town'!$S$2)</f>
        <v>0</v>
      </c>
      <c r="T115" s="4">
        <f>SUMIFS('Raw Data from UFBs'!H$3:H$3000,'Raw Data from UFBs'!$A$3:$A$3000,'Summary By Town'!$A115,'Raw Data from UFBs'!$E$3:$E$3000,'Summary By Town'!$S$2)</f>
        <v>0</v>
      </c>
      <c r="U115" s="4">
        <f>SUMIFS('Raw Data from UFBs'!I$3:I$3000,'Raw Data from UFBs'!$A$3:$A$3000,'Summary By Town'!$A115,'Raw Data from UFBs'!$E$3:$E$3000,'Summary By Town'!$S$2)</f>
        <v>0</v>
      </c>
      <c r="V115" s="20">
        <f t="shared" si="20"/>
        <v>0</v>
      </c>
      <c r="W115" s="104">
        <f>COUNTIFS('Raw Data from UFBs'!$A$3:$A$3000,'Summary By Town'!$A115,'Raw Data from UFBs'!$E$3:$E$3000,'Summary By Town'!$W$2)</f>
        <v>0</v>
      </c>
      <c r="X115" s="4">
        <f>SUMIFS('Raw Data from UFBs'!H$3:H$3000,'Raw Data from UFBs'!$A$3:$A$3000,'Summary By Town'!$A115,'Raw Data from UFBs'!$E$3:$E$3000,'Summary By Town'!$W$2)</f>
        <v>0</v>
      </c>
      <c r="Y115" s="4">
        <f>SUMIFS('Raw Data from UFBs'!I$3:I$3000,'Raw Data from UFBs'!$A$3:$A$3000,'Summary By Town'!$A115,'Raw Data from UFBs'!$E$3:$E$3000,'Summary By Town'!$W$2)</f>
        <v>0</v>
      </c>
      <c r="Z115" s="20">
        <f t="shared" si="21"/>
        <v>0</v>
      </c>
      <c r="AA115" s="4">
        <f>COUNTIFS('Raw Data from UFBs'!$A$3:$A$3000,'Summary By Town'!$A115,'Raw Data from UFBs'!$E$3:$E$3000,'Summary By Town'!$AA$2)</f>
        <v>0</v>
      </c>
      <c r="AB115" s="4">
        <f>SUMIFS('Raw Data from UFBs'!H$3:H$3000,'Raw Data from UFBs'!$A$3:$A$3000,'Summary By Town'!$A115,'Raw Data from UFBs'!$E$3:$E$3000,'Summary By Town'!$AA$2)</f>
        <v>0</v>
      </c>
      <c r="AC115" s="4">
        <f>SUMIFS('Raw Data from UFBs'!I$3:I$3000,'Raw Data from UFBs'!$A$3:$A$3000,'Summary By Town'!$A115,'Raw Data from UFBs'!$E$3:$E$3000,'Summary By Town'!$AA$2)</f>
        <v>0</v>
      </c>
      <c r="AD115" s="4">
        <f t="shared" si="22"/>
        <v>0</v>
      </c>
      <c r="AE115" s="19">
        <f>COUNTIFS('Raw Data from UFBs'!$A$3:$A$3000,'Summary By Town'!$A115,'Raw Data from UFBs'!$E$3:$E$3000,'Summary By Town'!$AE$2)</f>
        <v>0</v>
      </c>
      <c r="AF115" s="4">
        <f>SUMIFS('Raw Data from UFBs'!H$3:H$3000,'Raw Data from UFBs'!$A$3:$A$3000,'Summary By Town'!$A115,'Raw Data from UFBs'!$E$3:$E$3000,'Summary By Town'!$AE$2)</f>
        <v>0</v>
      </c>
      <c r="AG115" s="4">
        <f>SUMIFS('Raw Data from UFBs'!I$3:I$3000,'Raw Data from UFBs'!$A$3:$A$3000,'Summary By Town'!$A115,'Raw Data from UFBs'!$E$3:$E$3000,'Summary By Town'!$AE$2)</f>
        <v>0</v>
      </c>
      <c r="AH115" s="20">
        <f t="shared" si="23"/>
        <v>0</v>
      </c>
      <c r="AI115" s="19">
        <f t="shared" si="24"/>
        <v>9</v>
      </c>
      <c r="AJ115" s="4">
        <f t="shared" si="25"/>
        <v>2014253.63</v>
      </c>
      <c r="AK115" s="4">
        <f t="shared" si="26"/>
        <v>135681100</v>
      </c>
      <c r="AL115" s="20">
        <f t="shared" si="27"/>
        <v>4682268.8816746296</v>
      </c>
      <c r="AM115" s="59">
        <v>5943622272</v>
      </c>
      <c r="AN115" s="60">
        <v>3.4509367050198074</v>
      </c>
      <c r="AO115" s="61">
        <v>0.17242279609059441</v>
      </c>
      <c r="AP115" s="4">
        <f t="shared" si="28"/>
        <v>460026.64970609063</v>
      </c>
      <c r="AQ115" s="8">
        <f t="shared" si="29"/>
        <v>2.2828015272636761E-2</v>
      </c>
      <c r="AR115" s="59">
        <v>48126000</v>
      </c>
      <c r="AS115" s="6">
        <f t="shared" si="30"/>
        <v>9.5587966942212235E-3</v>
      </c>
      <c r="AU115" s="5" t="s">
        <v>1598</v>
      </c>
      <c r="AV115" s="5" t="s">
        <v>150</v>
      </c>
      <c r="AW115" s="5" t="s">
        <v>1557</v>
      </c>
      <c r="AX115" s="5" t="s">
        <v>930</v>
      </c>
      <c r="AY115" s="5" t="s">
        <v>274</v>
      </c>
      <c r="AZ115" s="5" t="s">
        <v>1024</v>
      </c>
      <c r="BA115" s="5" t="s">
        <v>1745</v>
      </c>
      <c r="BB115" s="5" t="s">
        <v>1745</v>
      </c>
      <c r="BC115" s="5" t="s">
        <v>1745</v>
      </c>
      <c r="BD115" s="5" t="s">
        <v>1745</v>
      </c>
      <c r="BE115" s="5" t="s">
        <v>1745</v>
      </c>
      <c r="BF115" s="5" t="s">
        <v>1745</v>
      </c>
      <c r="BG115" s="5" t="s">
        <v>1745</v>
      </c>
      <c r="BH115" s="5" t="s">
        <v>1745</v>
      </c>
      <c r="BI115" s="5" t="s">
        <v>1745</v>
      </c>
      <c r="BJ115" s="5" t="s">
        <v>1745</v>
      </c>
    </row>
    <row r="116" spans="1:62" ht="17.25" customHeight="1" x14ac:dyDescent="0.3">
      <c r="A116" t="s">
        <v>495</v>
      </c>
      <c r="B116" t="s">
        <v>1858</v>
      </c>
      <c r="C116" t="s">
        <v>105</v>
      </c>
      <c r="D116" t="str">
        <f t="shared" si="16"/>
        <v>Florence township, Burlington County</v>
      </c>
      <c r="E116" t="s">
        <v>1744</v>
      </c>
      <c r="F116" t="s">
        <v>7</v>
      </c>
      <c r="G116" s="19">
        <f>COUNTIFS('Raw Data from UFBs'!$A$3:$A$3000,'Summary By Town'!$A116,'Raw Data from UFBs'!$E$3:$E$3000,'Summary By Town'!$G$2)</f>
        <v>0</v>
      </c>
      <c r="H116" s="4">
        <f>SUMIFS('Raw Data from UFBs'!H$3:H$3000,'Raw Data from UFBs'!$A$3:$A$3000,'Summary By Town'!$A116,'Raw Data from UFBs'!$E$3:$E$3000,'Summary By Town'!$G$2)</f>
        <v>0</v>
      </c>
      <c r="I116" s="4">
        <f>SUMIFS('Raw Data from UFBs'!I$3:I$3000,'Raw Data from UFBs'!$A$3:$A$3000,'Summary By Town'!$A116,'Raw Data from UFBs'!$E$3:$E$3000,'Summary By Town'!$G$2)</f>
        <v>0</v>
      </c>
      <c r="J116" s="20">
        <f t="shared" si="17"/>
        <v>0</v>
      </c>
      <c r="K116" s="19">
        <f>COUNTIFS('Raw Data from UFBs'!$A$3:$A$3000,'Summary By Town'!$A116,'Raw Data from UFBs'!$E$3:$E$3000,'Summary By Town'!$K$2)</f>
        <v>9</v>
      </c>
      <c r="L116" s="4">
        <f>SUMIFS('Raw Data from UFBs'!H$3:H$3000,'Raw Data from UFBs'!$A$3:$A$3000,'Summary By Town'!$A116,'Raw Data from UFBs'!$E$3:$E$3000,'Summary By Town'!$K$2)</f>
        <v>2985820.8800000004</v>
      </c>
      <c r="M116" s="4">
        <f>SUMIFS('Raw Data from UFBs'!I$3:I$3000,'Raw Data from UFBs'!$A$3:$A$3000,'Summary By Town'!$A116,'Raw Data from UFBs'!$E$3:$E$3000,'Summary By Town'!$K$2)</f>
        <v>239430000</v>
      </c>
      <c r="N116" s="20">
        <f t="shared" si="18"/>
        <v>6677875.6885416331</v>
      </c>
      <c r="O116" s="4">
        <f>COUNTIFS('Raw Data from UFBs'!$A$3:$A$3000,'Summary By Town'!$A116,'Raw Data from UFBs'!$E$3:$E$3000,'Summary By Town'!$O$2)</f>
        <v>0</v>
      </c>
      <c r="P116" s="4">
        <f>SUMIFS('Raw Data from UFBs'!H$3:H$3000,'Raw Data from UFBs'!$A$3:$A$3000,'Summary By Town'!$A116,'Raw Data from UFBs'!$E$3:$E$3000,'Summary By Town'!$O$2)</f>
        <v>0</v>
      </c>
      <c r="Q116" s="4">
        <f>SUMIFS('Raw Data from UFBs'!I$3:I$3000,'Raw Data from UFBs'!$A$3:$A$3000,'Summary By Town'!$A116,'Raw Data from UFBs'!$E$3:$E$3000,'Summary By Town'!$O$2)</f>
        <v>0</v>
      </c>
      <c r="R116" s="4">
        <f t="shared" si="19"/>
        <v>0</v>
      </c>
      <c r="S116" s="104">
        <f>COUNTIFS('Raw Data from UFBs'!$A$3:$A$3000,'Summary By Town'!$A116,'Raw Data from UFBs'!$E$3:$E$3000,'Summary By Town'!$S$2)</f>
        <v>0</v>
      </c>
      <c r="T116" s="4">
        <f>SUMIFS('Raw Data from UFBs'!H$3:H$3000,'Raw Data from UFBs'!$A$3:$A$3000,'Summary By Town'!$A116,'Raw Data from UFBs'!$E$3:$E$3000,'Summary By Town'!$S$2)</f>
        <v>0</v>
      </c>
      <c r="U116" s="4">
        <f>SUMIFS('Raw Data from UFBs'!I$3:I$3000,'Raw Data from UFBs'!$A$3:$A$3000,'Summary By Town'!$A116,'Raw Data from UFBs'!$E$3:$E$3000,'Summary By Town'!$S$2)</f>
        <v>0</v>
      </c>
      <c r="V116" s="20">
        <f t="shared" si="20"/>
        <v>0</v>
      </c>
      <c r="W116" s="104">
        <f>COUNTIFS('Raw Data from UFBs'!$A$3:$A$3000,'Summary By Town'!$A116,'Raw Data from UFBs'!$E$3:$E$3000,'Summary By Town'!$W$2)</f>
        <v>0</v>
      </c>
      <c r="X116" s="4">
        <f>SUMIFS('Raw Data from UFBs'!H$3:H$3000,'Raw Data from UFBs'!$A$3:$A$3000,'Summary By Town'!$A116,'Raw Data from UFBs'!$E$3:$E$3000,'Summary By Town'!$W$2)</f>
        <v>0</v>
      </c>
      <c r="Y116" s="4">
        <f>SUMIFS('Raw Data from UFBs'!I$3:I$3000,'Raw Data from UFBs'!$A$3:$A$3000,'Summary By Town'!$A116,'Raw Data from UFBs'!$E$3:$E$3000,'Summary By Town'!$W$2)</f>
        <v>0</v>
      </c>
      <c r="Z116" s="20">
        <f t="shared" si="21"/>
        <v>0</v>
      </c>
      <c r="AA116" s="4">
        <f>COUNTIFS('Raw Data from UFBs'!$A$3:$A$3000,'Summary By Town'!$A116,'Raw Data from UFBs'!$E$3:$E$3000,'Summary By Town'!$AA$2)</f>
        <v>0</v>
      </c>
      <c r="AB116" s="4">
        <f>SUMIFS('Raw Data from UFBs'!H$3:H$3000,'Raw Data from UFBs'!$A$3:$A$3000,'Summary By Town'!$A116,'Raw Data from UFBs'!$E$3:$E$3000,'Summary By Town'!$AA$2)</f>
        <v>0</v>
      </c>
      <c r="AC116" s="4">
        <f>SUMIFS('Raw Data from UFBs'!I$3:I$3000,'Raw Data from UFBs'!$A$3:$A$3000,'Summary By Town'!$A116,'Raw Data from UFBs'!$E$3:$E$3000,'Summary By Town'!$AA$2)</f>
        <v>0</v>
      </c>
      <c r="AD116" s="4">
        <f t="shared" si="22"/>
        <v>0</v>
      </c>
      <c r="AE116" s="19">
        <f>COUNTIFS('Raw Data from UFBs'!$A$3:$A$3000,'Summary By Town'!$A116,'Raw Data from UFBs'!$E$3:$E$3000,'Summary By Town'!$AE$2)</f>
        <v>0</v>
      </c>
      <c r="AF116" s="4">
        <f>SUMIFS('Raw Data from UFBs'!H$3:H$3000,'Raw Data from UFBs'!$A$3:$A$3000,'Summary By Town'!$A116,'Raw Data from UFBs'!$E$3:$E$3000,'Summary By Town'!$AE$2)</f>
        <v>0</v>
      </c>
      <c r="AG116" s="4">
        <f>SUMIFS('Raw Data from UFBs'!I$3:I$3000,'Raw Data from UFBs'!$A$3:$A$3000,'Summary By Town'!$A116,'Raw Data from UFBs'!$E$3:$E$3000,'Summary By Town'!$AE$2)</f>
        <v>0</v>
      </c>
      <c r="AH116" s="20">
        <f t="shared" si="23"/>
        <v>0</v>
      </c>
      <c r="AI116" s="19">
        <f t="shared" si="24"/>
        <v>9</v>
      </c>
      <c r="AJ116" s="4">
        <f t="shared" si="25"/>
        <v>2985820.8800000004</v>
      </c>
      <c r="AK116" s="4">
        <f t="shared" si="26"/>
        <v>239430000</v>
      </c>
      <c r="AL116" s="20">
        <f t="shared" si="27"/>
        <v>6677875.6885416331</v>
      </c>
      <c r="AM116" s="59">
        <v>1798403200</v>
      </c>
      <c r="AN116" s="60">
        <v>2.7890722501531275</v>
      </c>
      <c r="AO116" s="61">
        <v>0.20271766775991704</v>
      </c>
      <c r="AP116" s="4">
        <f t="shared" si="28"/>
        <v>748444.74002934678</v>
      </c>
      <c r="AQ116" s="8">
        <f t="shared" si="29"/>
        <v>0.13313477200218504</v>
      </c>
      <c r="AR116" s="59">
        <v>15456303.969999999</v>
      </c>
      <c r="AS116" s="6">
        <f t="shared" si="30"/>
        <v>4.8423267391870972E-2</v>
      </c>
      <c r="AU116" s="5" t="s">
        <v>191</v>
      </c>
      <c r="AV116" s="5" t="s">
        <v>1446</v>
      </c>
      <c r="AW116" s="5" t="s">
        <v>233</v>
      </c>
      <c r="AX116" s="5" t="s">
        <v>892</v>
      </c>
      <c r="AY116" s="5" t="s">
        <v>1745</v>
      </c>
      <c r="AZ116" s="5" t="s">
        <v>1745</v>
      </c>
      <c r="BA116" s="5" t="s">
        <v>1745</v>
      </c>
      <c r="BB116" s="5" t="s">
        <v>1745</v>
      </c>
      <c r="BC116" s="5" t="s">
        <v>1745</v>
      </c>
      <c r="BD116" s="5" t="s">
        <v>1745</v>
      </c>
      <c r="BE116" s="5" t="s">
        <v>1745</v>
      </c>
      <c r="BF116" s="5" t="s">
        <v>1745</v>
      </c>
      <c r="BG116" s="5" t="s">
        <v>1745</v>
      </c>
      <c r="BH116" s="5" t="s">
        <v>1745</v>
      </c>
      <c r="BI116" s="5" t="s">
        <v>1745</v>
      </c>
      <c r="BJ116" s="5" t="s">
        <v>1745</v>
      </c>
    </row>
    <row r="117" spans="1:62" ht="17.25" customHeight="1" x14ac:dyDescent="0.3">
      <c r="A117" t="s">
        <v>601</v>
      </c>
      <c r="B117" t="s">
        <v>1859</v>
      </c>
      <c r="C117" t="s">
        <v>105</v>
      </c>
      <c r="D117" t="str">
        <f t="shared" si="16"/>
        <v>Hainesport township, Burlington County</v>
      </c>
      <c r="E117" t="s">
        <v>1744</v>
      </c>
      <c r="F117" t="s">
        <v>58</v>
      </c>
      <c r="G117" s="19">
        <f>COUNTIFS('Raw Data from UFBs'!$A$3:$A$3000,'Summary By Town'!$A117,'Raw Data from UFBs'!$E$3:$E$3000,'Summary By Town'!$G$2)</f>
        <v>1</v>
      </c>
      <c r="H117" s="4">
        <f>SUMIFS('Raw Data from UFBs'!H$3:H$3000,'Raw Data from UFBs'!$A$3:$A$3000,'Summary By Town'!$A117,'Raw Data from UFBs'!$E$3:$E$3000,'Summary By Town'!$G$2)</f>
        <v>2000</v>
      </c>
      <c r="I117" s="4">
        <f>SUMIFS('Raw Data from UFBs'!I$3:I$3000,'Raw Data from UFBs'!$A$3:$A$3000,'Summary By Town'!$A117,'Raw Data from UFBs'!$E$3:$E$3000,'Summary By Town'!$G$2)</f>
        <v>2865600</v>
      </c>
      <c r="J117" s="20">
        <f t="shared" si="17"/>
        <v>84459.955992240502</v>
      </c>
      <c r="K117" s="19">
        <f>COUNTIFS('Raw Data from UFBs'!$A$3:$A$3000,'Summary By Town'!$A117,'Raw Data from UFBs'!$E$3:$E$3000,'Summary By Town'!$K$2)</f>
        <v>1</v>
      </c>
      <c r="L117" s="4">
        <f>SUMIFS('Raw Data from UFBs'!H$3:H$3000,'Raw Data from UFBs'!$A$3:$A$3000,'Summary By Town'!$A117,'Raw Data from UFBs'!$E$3:$E$3000,'Summary By Town'!$K$2)</f>
        <v>335000</v>
      </c>
      <c r="M117" s="4">
        <f>SUMIFS('Raw Data from UFBs'!I$3:I$3000,'Raw Data from UFBs'!$A$3:$A$3000,'Summary By Town'!$A117,'Raw Data from UFBs'!$E$3:$E$3000,'Summary By Town'!$K$2)</f>
        <v>27267200</v>
      </c>
      <c r="N117" s="20">
        <f t="shared" si="18"/>
        <v>803666.42658836546</v>
      </c>
      <c r="O117" s="4">
        <f>COUNTIFS('Raw Data from UFBs'!$A$3:$A$3000,'Summary By Town'!$A117,'Raw Data from UFBs'!$E$3:$E$3000,'Summary By Town'!$O$2)</f>
        <v>0</v>
      </c>
      <c r="P117" s="4">
        <f>SUMIFS('Raw Data from UFBs'!H$3:H$3000,'Raw Data from UFBs'!$A$3:$A$3000,'Summary By Town'!$A117,'Raw Data from UFBs'!$E$3:$E$3000,'Summary By Town'!$O$2)</f>
        <v>0</v>
      </c>
      <c r="Q117" s="4">
        <f>SUMIFS('Raw Data from UFBs'!I$3:I$3000,'Raw Data from UFBs'!$A$3:$A$3000,'Summary By Town'!$A117,'Raw Data from UFBs'!$E$3:$E$3000,'Summary By Town'!$O$2)</f>
        <v>0</v>
      </c>
      <c r="R117" s="4">
        <f t="shared" si="19"/>
        <v>0</v>
      </c>
      <c r="S117" s="104">
        <f>COUNTIFS('Raw Data from UFBs'!$A$3:$A$3000,'Summary By Town'!$A117,'Raw Data from UFBs'!$E$3:$E$3000,'Summary By Town'!$S$2)</f>
        <v>0</v>
      </c>
      <c r="T117" s="4">
        <f>SUMIFS('Raw Data from UFBs'!H$3:H$3000,'Raw Data from UFBs'!$A$3:$A$3000,'Summary By Town'!$A117,'Raw Data from UFBs'!$E$3:$E$3000,'Summary By Town'!$S$2)</f>
        <v>0</v>
      </c>
      <c r="U117" s="4">
        <f>SUMIFS('Raw Data from UFBs'!I$3:I$3000,'Raw Data from UFBs'!$A$3:$A$3000,'Summary By Town'!$A117,'Raw Data from UFBs'!$E$3:$E$3000,'Summary By Town'!$S$2)</f>
        <v>0</v>
      </c>
      <c r="V117" s="20">
        <f t="shared" si="20"/>
        <v>0</v>
      </c>
      <c r="W117" s="104">
        <f>COUNTIFS('Raw Data from UFBs'!$A$3:$A$3000,'Summary By Town'!$A117,'Raw Data from UFBs'!$E$3:$E$3000,'Summary By Town'!$W$2)</f>
        <v>0</v>
      </c>
      <c r="X117" s="4">
        <f>SUMIFS('Raw Data from UFBs'!H$3:H$3000,'Raw Data from UFBs'!$A$3:$A$3000,'Summary By Town'!$A117,'Raw Data from UFBs'!$E$3:$E$3000,'Summary By Town'!$W$2)</f>
        <v>0</v>
      </c>
      <c r="Y117" s="4">
        <f>SUMIFS('Raw Data from UFBs'!I$3:I$3000,'Raw Data from UFBs'!$A$3:$A$3000,'Summary By Town'!$A117,'Raw Data from UFBs'!$E$3:$E$3000,'Summary By Town'!$W$2)</f>
        <v>0</v>
      </c>
      <c r="Z117" s="20">
        <f t="shared" si="21"/>
        <v>0</v>
      </c>
      <c r="AA117" s="4">
        <f>COUNTIFS('Raw Data from UFBs'!$A$3:$A$3000,'Summary By Town'!$A117,'Raw Data from UFBs'!$E$3:$E$3000,'Summary By Town'!$AA$2)</f>
        <v>0</v>
      </c>
      <c r="AB117" s="4">
        <f>SUMIFS('Raw Data from UFBs'!H$3:H$3000,'Raw Data from UFBs'!$A$3:$A$3000,'Summary By Town'!$A117,'Raw Data from UFBs'!$E$3:$E$3000,'Summary By Town'!$AA$2)</f>
        <v>0</v>
      </c>
      <c r="AC117" s="4">
        <f>SUMIFS('Raw Data from UFBs'!I$3:I$3000,'Raw Data from UFBs'!$A$3:$A$3000,'Summary By Town'!$A117,'Raw Data from UFBs'!$E$3:$E$3000,'Summary By Town'!$AA$2)</f>
        <v>0</v>
      </c>
      <c r="AD117" s="4">
        <f t="shared" si="22"/>
        <v>0</v>
      </c>
      <c r="AE117" s="19">
        <f>COUNTIFS('Raw Data from UFBs'!$A$3:$A$3000,'Summary By Town'!$A117,'Raw Data from UFBs'!$E$3:$E$3000,'Summary By Town'!$AE$2)</f>
        <v>0</v>
      </c>
      <c r="AF117" s="4">
        <f>SUMIFS('Raw Data from UFBs'!H$3:H$3000,'Raw Data from UFBs'!$A$3:$A$3000,'Summary By Town'!$A117,'Raw Data from UFBs'!$E$3:$E$3000,'Summary By Town'!$AE$2)</f>
        <v>0</v>
      </c>
      <c r="AG117" s="4">
        <f>SUMIFS('Raw Data from UFBs'!I$3:I$3000,'Raw Data from UFBs'!$A$3:$A$3000,'Summary By Town'!$A117,'Raw Data from UFBs'!$E$3:$E$3000,'Summary By Town'!$AE$2)</f>
        <v>0</v>
      </c>
      <c r="AH117" s="20">
        <f t="shared" si="23"/>
        <v>0</v>
      </c>
      <c r="AI117" s="19">
        <f t="shared" si="24"/>
        <v>2</v>
      </c>
      <c r="AJ117" s="4">
        <f t="shared" si="25"/>
        <v>337000</v>
      </c>
      <c r="AK117" s="4">
        <f t="shared" si="26"/>
        <v>30132800</v>
      </c>
      <c r="AL117" s="20">
        <f t="shared" si="27"/>
        <v>888126.38258060592</v>
      </c>
      <c r="AM117" s="59">
        <v>875193500</v>
      </c>
      <c r="AN117" s="60">
        <v>2.9473742320016925</v>
      </c>
      <c r="AO117" s="61">
        <v>0.12764307619909077</v>
      </c>
      <c r="AP117" s="4">
        <f t="shared" si="28"/>
        <v>70347.466847065531</v>
      </c>
      <c r="AQ117" s="8">
        <f t="shared" si="29"/>
        <v>3.4429871794066112E-2</v>
      </c>
      <c r="AR117" s="59">
        <v>5301707</v>
      </c>
      <c r="AS117" s="6">
        <f t="shared" si="30"/>
        <v>1.3268833386504673E-2</v>
      </c>
      <c r="AU117" s="5" t="s">
        <v>865</v>
      </c>
      <c r="AV117" s="5" t="s">
        <v>1024</v>
      </c>
      <c r="AW117" s="5" t="s">
        <v>1021</v>
      </c>
      <c r="AX117" s="5" t="s">
        <v>1640</v>
      </c>
      <c r="AY117" s="5" t="s">
        <v>1745</v>
      </c>
      <c r="AZ117" s="5" t="s">
        <v>1745</v>
      </c>
      <c r="BA117" s="5" t="s">
        <v>1745</v>
      </c>
      <c r="BB117" s="5" t="s">
        <v>1745</v>
      </c>
      <c r="BC117" s="5" t="s">
        <v>1745</v>
      </c>
      <c r="BD117" s="5" t="s">
        <v>1745</v>
      </c>
      <c r="BE117" s="5" t="s">
        <v>1745</v>
      </c>
      <c r="BF117" s="5" t="s">
        <v>1745</v>
      </c>
      <c r="BG117" s="5" t="s">
        <v>1745</v>
      </c>
      <c r="BH117" s="5" t="s">
        <v>1745</v>
      </c>
      <c r="BI117" s="5" t="s">
        <v>1745</v>
      </c>
      <c r="BJ117" s="5" t="s">
        <v>1745</v>
      </c>
    </row>
    <row r="118" spans="1:62" ht="17.25" customHeight="1" x14ac:dyDescent="0.3">
      <c r="A118" t="s">
        <v>865</v>
      </c>
      <c r="B118" t="s">
        <v>1860</v>
      </c>
      <c r="C118" t="s">
        <v>105</v>
      </c>
      <c r="D118" t="str">
        <f t="shared" si="16"/>
        <v>Lumberton township, Burlington County</v>
      </c>
      <c r="E118" t="s">
        <v>1744</v>
      </c>
      <c r="F118" t="s">
        <v>58</v>
      </c>
      <c r="G118" s="19">
        <f>COUNTIFS('Raw Data from UFBs'!$A$3:$A$3000,'Summary By Town'!$A118,'Raw Data from UFBs'!$E$3:$E$3000,'Summary By Town'!$G$2)</f>
        <v>2</v>
      </c>
      <c r="H118" s="4">
        <f>SUMIFS('Raw Data from UFBs'!H$3:H$3000,'Raw Data from UFBs'!$A$3:$A$3000,'Summary By Town'!$A118,'Raw Data from UFBs'!$E$3:$E$3000,'Summary By Town'!$G$2)</f>
        <v>122861.58</v>
      </c>
      <c r="I118" s="4">
        <f>SUMIFS('Raw Data from UFBs'!I$3:I$3000,'Raw Data from UFBs'!$A$3:$A$3000,'Summary By Town'!$A118,'Raw Data from UFBs'!$E$3:$E$3000,'Summary By Town'!$G$2)</f>
        <v>8349000</v>
      </c>
      <c r="J118" s="20">
        <f t="shared" si="17"/>
        <v>253720.35001207772</v>
      </c>
      <c r="K118" s="19">
        <f>COUNTIFS('Raw Data from UFBs'!$A$3:$A$3000,'Summary By Town'!$A118,'Raw Data from UFBs'!$E$3:$E$3000,'Summary By Town'!$K$2)</f>
        <v>0</v>
      </c>
      <c r="L118" s="4">
        <f>SUMIFS('Raw Data from UFBs'!H$3:H$3000,'Raw Data from UFBs'!$A$3:$A$3000,'Summary By Town'!$A118,'Raw Data from UFBs'!$E$3:$E$3000,'Summary By Town'!$K$2)</f>
        <v>0</v>
      </c>
      <c r="M118" s="4">
        <f>SUMIFS('Raw Data from UFBs'!I$3:I$3000,'Raw Data from UFBs'!$A$3:$A$3000,'Summary By Town'!$A118,'Raw Data from UFBs'!$E$3:$E$3000,'Summary By Town'!$K$2)</f>
        <v>0</v>
      </c>
      <c r="N118" s="20">
        <f t="shared" si="18"/>
        <v>0</v>
      </c>
      <c r="O118" s="4">
        <f>COUNTIFS('Raw Data from UFBs'!$A$3:$A$3000,'Summary By Town'!$A118,'Raw Data from UFBs'!$E$3:$E$3000,'Summary By Town'!$O$2)</f>
        <v>0</v>
      </c>
      <c r="P118" s="4">
        <f>SUMIFS('Raw Data from UFBs'!H$3:H$3000,'Raw Data from UFBs'!$A$3:$A$3000,'Summary By Town'!$A118,'Raw Data from UFBs'!$E$3:$E$3000,'Summary By Town'!$O$2)</f>
        <v>0</v>
      </c>
      <c r="Q118" s="4">
        <f>SUMIFS('Raw Data from UFBs'!I$3:I$3000,'Raw Data from UFBs'!$A$3:$A$3000,'Summary By Town'!$A118,'Raw Data from UFBs'!$E$3:$E$3000,'Summary By Town'!$O$2)</f>
        <v>0</v>
      </c>
      <c r="R118" s="4">
        <f t="shared" si="19"/>
        <v>0</v>
      </c>
      <c r="S118" s="104">
        <f>COUNTIFS('Raw Data from UFBs'!$A$3:$A$3000,'Summary By Town'!$A118,'Raw Data from UFBs'!$E$3:$E$3000,'Summary By Town'!$S$2)</f>
        <v>0</v>
      </c>
      <c r="T118" s="4">
        <f>SUMIFS('Raw Data from UFBs'!H$3:H$3000,'Raw Data from UFBs'!$A$3:$A$3000,'Summary By Town'!$A118,'Raw Data from UFBs'!$E$3:$E$3000,'Summary By Town'!$S$2)</f>
        <v>0</v>
      </c>
      <c r="U118" s="4">
        <f>SUMIFS('Raw Data from UFBs'!I$3:I$3000,'Raw Data from UFBs'!$A$3:$A$3000,'Summary By Town'!$A118,'Raw Data from UFBs'!$E$3:$E$3000,'Summary By Town'!$S$2)</f>
        <v>0</v>
      </c>
      <c r="V118" s="20">
        <f t="shared" si="20"/>
        <v>0</v>
      </c>
      <c r="W118" s="104">
        <f>COUNTIFS('Raw Data from UFBs'!$A$3:$A$3000,'Summary By Town'!$A118,'Raw Data from UFBs'!$E$3:$E$3000,'Summary By Town'!$W$2)</f>
        <v>0</v>
      </c>
      <c r="X118" s="4">
        <f>SUMIFS('Raw Data from UFBs'!H$3:H$3000,'Raw Data from UFBs'!$A$3:$A$3000,'Summary By Town'!$A118,'Raw Data from UFBs'!$E$3:$E$3000,'Summary By Town'!$W$2)</f>
        <v>0</v>
      </c>
      <c r="Y118" s="4">
        <f>SUMIFS('Raw Data from UFBs'!I$3:I$3000,'Raw Data from UFBs'!$A$3:$A$3000,'Summary By Town'!$A118,'Raw Data from UFBs'!$E$3:$E$3000,'Summary By Town'!$W$2)</f>
        <v>0</v>
      </c>
      <c r="Z118" s="20">
        <f t="shared" si="21"/>
        <v>0</v>
      </c>
      <c r="AA118" s="4">
        <f>COUNTIFS('Raw Data from UFBs'!$A$3:$A$3000,'Summary By Town'!$A118,'Raw Data from UFBs'!$E$3:$E$3000,'Summary By Town'!$AA$2)</f>
        <v>0</v>
      </c>
      <c r="AB118" s="4">
        <f>SUMIFS('Raw Data from UFBs'!H$3:H$3000,'Raw Data from UFBs'!$A$3:$A$3000,'Summary By Town'!$A118,'Raw Data from UFBs'!$E$3:$E$3000,'Summary By Town'!$AA$2)</f>
        <v>0</v>
      </c>
      <c r="AC118" s="4">
        <f>SUMIFS('Raw Data from UFBs'!I$3:I$3000,'Raw Data from UFBs'!$A$3:$A$3000,'Summary By Town'!$A118,'Raw Data from UFBs'!$E$3:$E$3000,'Summary By Town'!$AA$2)</f>
        <v>0</v>
      </c>
      <c r="AD118" s="4">
        <f t="shared" si="22"/>
        <v>0</v>
      </c>
      <c r="AE118" s="19">
        <f>COUNTIFS('Raw Data from UFBs'!$A$3:$A$3000,'Summary By Town'!$A118,'Raw Data from UFBs'!$E$3:$E$3000,'Summary By Town'!$AE$2)</f>
        <v>0</v>
      </c>
      <c r="AF118" s="4">
        <f>SUMIFS('Raw Data from UFBs'!H$3:H$3000,'Raw Data from UFBs'!$A$3:$A$3000,'Summary By Town'!$A118,'Raw Data from UFBs'!$E$3:$E$3000,'Summary By Town'!$AE$2)</f>
        <v>0</v>
      </c>
      <c r="AG118" s="4">
        <f>SUMIFS('Raw Data from UFBs'!I$3:I$3000,'Raw Data from UFBs'!$A$3:$A$3000,'Summary By Town'!$A118,'Raw Data from UFBs'!$E$3:$E$3000,'Summary By Town'!$AE$2)</f>
        <v>0</v>
      </c>
      <c r="AH118" s="20">
        <f t="shared" si="23"/>
        <v>0</v>
      </c>
      <c r="AI118" s="19">
        <f t="shared" si="24"/>
        <v>2</v>
      </c>
      <c r="AJ118" s="4">
        <f t="shared" si="25"/>
        <v>122861.58</v>
      </c>
      <c r="AK118" s="4">
        <f t="shared" si="26"/>
        <v>8349000</v>
      </c>
      <c r="AL118" s="20">
        <f t="shared" si="27"/>
        <v>253720.35001207772</v>
      </c>
      <c r="AM118" s="59">
        <v>1526820892</v>
      </c>
      <c r="AN118" s="60">
        <v>3.0389310098464213</v>
      </c>
      <c r="AO118" s="61">
        <v>0.15333034293103293</v>
      </c>
      <c r="AP118" s="4">
        <f t="shared" si="28"/>
        <v>20064.620081485045</v>
      </c>
      <c r="AQ118" s="8">
        <f t="shared" si="29"/>
        <v>5.4682248872449934E-3</v>
      </c>
      <c r="AR118" s="59">
        <v>11311800</v>
      </c>
      <c r="AS118" s="6">
        <f t="shared" si="30"/>
        <v>1.7737778321297269E-3</v>
      </c>
      <c r="AU118" s="5" t="s">
        <v>930</v>
      </c>
      <c r="AV118" s="5" t="s">
        <v>1431</v>
      </c>
      <c r="AW118" s="5" t="s">
        <v>601</v>
      </c>
      <c r="AX118" s="5" t="s">
        <v>1024</v>
      </c>
      <c r="AY118" s="5" t="s">
        <v>1021</v>
      </c>
      <c r="AZ118" s="5" t="s">
        <v>406</v>
      </c>
      <c r="BA118" s="5" t="s">
        <v>1745</v>
      </c>
      <c r="BB118" s="5" t="s">
        <v>1745</v>
      </c>
      <c r="BC118" s="5" t="s">
        <v>1745</v>
      </c>
      <c r="BD118" s="5" t="s">
        <v>1745</v>
      </c>
      <c r="BE118" s="5" t="s">
        <v>1745</v>
      </c>
      <c r="BF118" s="5" t="s">
        <v>1745</v>
      </c>
      <c r="BG118" s="5" t="s">
        <v>1745</v>
      </c>
      <c r="BH118" s="5" t="s">
        <v>1745</v>
      </c>
      <c r="BI118" s="5" t="s">
        <v>1745</v>
      </c>
      <c r="BJ118" s="5" t="s">
        <v>1745</v>
      </c>
    </row>
    <row r="119" spans="1:62" ht="17.25" customHeight="1" x14ac:dyDescent="0.3">
      <c r="A119" t="s">
        <v>892</v>
      </c>
      <c r="B119" t="s">
        <v>1861</v>
      </c>
      <c r="C119" t="s">
        <v>105</v>
      </c>
      <c r="D119" t="str">
        <f t="shared" si="16"/>
        <v>Mansfield township, Burlington County</v>
      </c>
      <c r="E119" t="s">
        <v>1744</v>
      </c>
      <c r="F119" t="s">
        <v>26</v>
      </c>
      <c r="G119" s="19">
        <f>COUNTIFS('Raw Data from UFBs'!$A$3:$A$3000,'Summary By Town'!$A119,'Raw Data from UFBs'!$E$3:$E$3000,'Summary By Town'!$G$2)</f>
        <v>0</v>
      </c>
      <c r="H119" s="4">
        <f>SUMIFS('Raw Data from UFBs'!H$3:H$3000,'Raw Data from UFBs'!$A$3:$A$3000,'Summary By Town'!$A119,'Raw Data from UFBs'!$E$3:$E$3000,'Summary By Town'!$G$2)</f>
        <v>0</v>
      </c>
      <c r="I119" s="4">
        <f>SUMIFS('Raw Data from UFBs'!I$3:I$3000,'Raw Data from UFBs'!$A$3:$A$3000,'Summary By Town'!$A119,'Raw Data from UFBs'!$E$3:$E$3000,'Summary By Town'!$G$2)</f>
        <v>0</v>
      </c>
      <c r="J119" s="20">
        <f t="shared" si="17"/>
        <v>0</v>
      </c>
      <c r="K119" s="19">
        <f>COUNTIFS('Raw Data from UFBs'!$A$3:$A$3000,'Summary By Town'!$A119,'Raw Data from UFBs'!$E$3:$E$3000,'Summary By Town'!$K$2)</f>
        <v>7</v>
      </c>
      <c r="L119" s="4">
        <f>SUMIFS('Raw Data from UFBs'!H$3:H$3000,'Raw Data from UFBs'!$A$3:$A$3000,'Summary By Town'!$A119,'Raw Data from UFBs'!$E$3:$E$3000,'Summary By Town'!$K$2)</f>
        <v>2655597.5299999998</v>
      </c>
      <c r="M119" s="4">
        <f>SUMIFS('Raw Data from UFBs'!I$3:I$3000,'Raw Data from UFBs'!$A$3:$A$3000,'Summary By Town'!$A119,'Raw Data from UFBs'!$E$3:$E$3000,'Summary By Town'!$K$2)</f>
        <v>241415300</v>
      </c>
      <c r="N119" s="20">
        <f t="shared" si="18"/>
        <v>7776268.8866815828</v>
      </c>
      <c r="O119" s="4">
        <f>COUNTIFS('Raw Data from UFBs'!$A$3:$A$3000,'Summary By Town'!$A119,'Raw Data from UFBs'!$E$3:$E$3000,'Summary By Town'!$O$2)</f>
        <v>0</v>
      </c>
      <c r="P119" s="4">
        <f>SUMIFS('Raw Data from UFBs'!H$3:H$3000,'Raw Data from UFBs'!$A$3:$A$3000,'Summary By Town'!$A119,'Raw Data from UFBs'!$E$3:$E$3000,'Summary By Town'!$O$2)</f>
        <v>0</v>
      </c>
      <c r="Q119" s="4">
        <f>SUMIFS('Raw Data from UFBs'!I$3:I$3000,'Raw Data from UFBs'!$A$3:$A$3000,'Summary By Town'!$A119,'Raw Data from UFBs'!$E$3:$E$3000,'Summary By Town'!$O$2)</f>
        <v>0</v>
      </c>
      <c r="R119" s="4">
        <f t="shared" si="19"/>
        <v>0</v>
      </c>
      <c r="S119" s="104">
        <f>COUNTIFS('Raw Data from UFBs'!$A$3:$A$3000,'Summary By Town'!$A119,'Raw Data from UFBs'!$E$3:$E$3000,'Summary By Town'!$S$2)</f>
        <v>0</v>
      </c>
      <c r="T119" s="4">
        <f>SUMIFS('Raw Data from UFBs'!H$3:H$3000,'Raw Data from UFBs'!$A$3:$A$3000,'Summary By Town'!$A119,'Raw Data from UFBs'!$E$3:$E$3000,'Summary By Town'!$S$2)</f>
        <v>0</v>
      </c>
      <c r="U119" s="4">
        <f>SUMIFS('Raw Data from UFBs'!I$3:I$3000,'Raw Data from UFBs'!$A$3:$A$3000,'Summary By Town'!$A119,'Raw Data from UFBs'!$E$3:$E$3000,'Summary By Town'!$S$2)</f>
        <v>0</v>
      </c>
      <c r="V119" s="20">
        <f t="shared" si="20"/>
        <v>0</v>
      </c>
      <c r="W119" s="104">
        <f>COUNTIFS('Raw Data from UFBs'!$A$3:$A$3000,'Summary By Town'!$A119,'Raw Data from UFBs'!$E$3:$E$3000,'Summary By Town'!$W$2)</f>
        <v>0</v>
      </c>
      <c r="X119" s="4">
        <f>SUMIFS('Raw Data from UFBs'!H$3:H$3000,'Raw Data from UFBs'!$A$3:$A$3000,'Summary By Town'!$A119,'Raw Data from UFBs'!$E$3:$E$3000,'Summary By Town'!$W$2)</f>
        <v>0</v>
      </c>
      <c r="Y119" s="4">
        <f>SUMIFS('Raw Data from UFBs'!I$3:I$3000,'Raw Data from UFBs'!$A$3:$A$3000,'Summary By Town'!$A119,'Raw Data from UFBs'!$E$3:$E$3000,'Summary By Town'!$W$2)</f>
        <v>0</v>
      </c>
      <c r="Z119" s="20">
        <f t="shared" si="21"/>
        <v>0</v>
      </c>
      <c r="AA119" s="4">
        <f>COUNTIFS('Raw Data from UFBs'!$A$3:$A$3000,'Summary By Town'!$A119,'Raw Data from UFBs'!$E$3:$E$3000,'Summary By Town'!$AA$2)</f>
        <v>0</v>
      </c>
      <c r="AB119" s="4">
        <f>SUMIFS('Raw Data from UFBs'!H$3:H$3000,'Raw Data from UFBs'!$A$3:$A$3000,'Summary By Town'!$A119,'Raw Data from UFBs'!$E$3:$E$3000,'Summary By Town'!$AA$2)</f>
        <v>0</v>
      </c>
      <c r="AC119" s="4">
        <f>SUMIFS('Raw Data from UFBs'!I$3:I$3000,'Raw Data from UFBs'!$A$3:$A$3000,'Summary By Town'!$A119,'Raw Data from UFBs'!$E$3:$E$3000,'Summary By Town'!$AA$2)</f>
        <v>0</v>
      </c>
      <c r="AD119" s="4">
        <f t="shared" si="22"/>
        <v>0</v>
      </c>
      <c r="AE119" s="19">
        <f>COUNTIFS('Raw Data from UFBs'!$A$3:$A$3000,'Summary By Town'!$A119,'Raw Data from UFBs'!$E$3:$E$3000,'Summary By Town'!$AE$2)</f>
        <v>0</v>
      </c>
      <c r="AF119" s="4">
        <f>SUMIFS('Raw Data from UFBs'!H$3:H$3000,'Raw Data from UFBs'!$A$3:$A$3000,'Summary By Town'!$A119,'Raw Data from UFBs'!$E$3:$E$3000,'Summary By Town'!$AE$2)</f>
        <v>0</v>
      </c>
      <c r="AG119" s="4">
        <f>SUMIFS('Raw Data from UFBs'!I$3:I$3000,'Raw Data from UFBs'!$A$3:$A$3000,'Summary By Town'!$A119,'Raw Data from UFBs'!$E$3:$E$3000,'Summary By Town'!$AE$2)</f>
        <v>0</v>
      </c>
      <c r="AH119" s="20">
        <f t="shared" si="23"/>
        <v>0</v>
      </c>
      <c r="AI119" s="19">
        <f t="shared" si="24"/>
        <v>7</v>
      </c>
      <c r="AJ119" s="4">
        <f t="shared" si="25"/>
        <v>2655597.5299999998</v>
      </c>
      <c r="AK119" s="4">
        <f t="shared" si="26"/>
        <v>241415300</v>
      </c>
      <c r="AL119" s="20">
        <f t="shared" si="27"/>
        <v>7776268.8866815828</v>
      </c>
      <c r="AM119" s="59">
        <v>1367541840</v>
      </c>
      <c r="AN119" s="60">
        <v>3.221116841675562</v>
      </c>
      <c r="AO119" s="61">
        <v>0.15788656270789872</v>
      </c>
      <c r="AP119" s="4">
        <f t="shared" si="28"/>
        <v>808485.19926324766</v>
      </c>
      <c r="AQ119" s="8">
        <f t="shared" si="29"/>
        <v>0.1765322953482725</v>
      </c>
      <c r="AR119" s="59">
        <v>12899600</v>
      </c>
      <c r="AS119" s="6">
        <f t="shared" si="30"/>
        <v>6.2675214678226274E-2</v>
      </c>
      <c r="AU119" s="5" t="s">
        <v>191</v>
      </c>
      <c r="AV119" s="5" t="s">
        <v>1446</v>
      </c>
      <c r="AW119" s="5" t="s">
        <v>286</v>
      </c>
      <c r="AX119" s="5" t="s">
        <v>495</v>
      </c>
      <c r="AY119" s="5" t="s">
        <v>1745</v>
      </c>
      <c r="AZ119" s="5" t="s">
        <v>1745</v>
      </c>
      <c r="BA119" s="5" t="s">
        <v>1745</v>
      </c>
      <c r="BB119" s="5" t="s">
        <v>1745</v>
      </c>
      <c r="BC119" s="5" t="s">
        <v>1745</v>
      </c>
      <c r="BD119" s="5" t="s">
        <v>1745</v>
      </c>
      <c r="BE119" s="5" t="s">
        <v>1745</v>
      </c>
      <c r="BF119" s="5" t="s">
        <v>1745</v>
      </c>
      <c r="BG119" s="5" t="s">
        <v>1745</v>
      </c>
      <c r="BH119" s="5" t="s">
        <v>1745</v>
      </c>
      <c r="BI119" s="5" t="s">
        <v>1745</v>
      </c>
      <c r="BJ119" s="5" t="s">
        <v>1745</v>
      </c>
    </row>
    <row r="120" spans="1:62" ht="17.25" customHeight="1" x14ac:dyDescent="0.3">
      <c r="A120" t="s">
        <v>906</v>
      </c>
      <c r="B120" t="s">
        <v>1862</v>
      </c>
      <c r="C120" t="s">
        <v>105</v>
      </c>
      <c r="D120" t="str">
        <f t="shared" si="16"/>
        <v>Maple Shade township, Burlington County</v>
      </c>
      <c r="E120" t="s">
        <v>1744</v>
      </c>
      <c r="F120" t="s">
        <v>70</v>
      </c>
      <c r="G120" s="19">
        <f>COUNTIFS('Raw Data from UFBs'!$A$3:$A$3000,'Summary By Town'!$A120,'Raw Data from UFBs'!$E$3:$E$3000,'Summary By Town'!$G$2)</f>
        <v>1</v>
      </c>
      <c r="H120" s="4">
        <f>SUMIFS('Raw Data from UFBs'!H$3:H$3000,'Raw Data from UFBs'!$A$3:$A$3000,'Summary By Town'!$A120,'Raw Data from UFBs'!$E$3:$E$3000,'Summary By Town'!$G$2)</f>
        <v>69255.600000000006</v>
      </c>
      <c r="I120" s="4">
        <f>SUMIFS('Raw Data from UFBs'!I$3:I$3000,'Raw Data from UFBs'!$A$3:$A$3000,'Summary By Town'!$A120,'Raw Data from UFBs'!$E$3:$E$3000,'Summary By Town'!$G$2)</f>
        <v>6338600</v>
      </c>
      <c r="J120" s="20">
        <f t="shared" si="17"/>
        <v>250842.54772121692</v>
      </c>
      <c r="K120" s="19">
        <f>COUNTIFS('Raw Data from UFBs'!$A$3:$A$3000,'Summary By Town'!$A120,'Raw Data from UFBs'!$E$3:$E$3000,'Summary By Town'!$K$2)</f>
        <v>0</v>
      </c>
      <c r="L120" s="4">
        <f>SUMIFS('Raw Data from UFBs'!H$3:H$3000,'Raw Data from UFBs'!$A$3:$A$3000,'Summary By Town'!$A120,'Raw Data from UFBs'!$E$3:$E$3000,'Summary By Town'!$K$2)</f>
        <v>0</v>
      </c>
      <c r="M120" s="4">
        <f>SUMIFS('Raw Data from UFBs'!I$3:I$3000,'Raw Data from UFBs'!$A$3:$A$3000,'Summary By Town'!$A120,'Raw Data from UFBs'!$E$3:$E$3000,'Summary By Town'!$K$2)</f>
        <v>0</v>
      </c>
      <c r="N120" s="20">
        <f t="shared" si="18"/>
        <v>0</v>
      </c>
      <c r="O120" s="4">
        <f>COUNTIFS('Raw Data from UFBs'!$A$3:$A$3000,'Summary By Town'!$A120,'Raw Data from UFBs'!$E$3:$E$3000,'Summary By Town'!$O$2)</f>
        <v>0</v>
      </c>
      <c r="P120" s="4">
        <f>SUMIFS('Raw Data from UFBs'!H$3:H$3000,'Raw Data from UFBs'!$A$3:$A$3000,'Summary By Town'!$A120,'Raw Data from UFBs'!$E$3:$E$3000,'Summary By Town'!$O$2)</f>
        <v>0</v>
      </c>
      <c r="Q120" s="4">
        <f>SUMIFS('Raw Data from UFBs'!I$3:I$3000,'Raw Data from UFBs'!$A$3:$A$3000,'Summary By Town'!$A120,'Raw Data from UFBs'!$E$3:$E$3000,'Summary By Town'!$O$2)</f>
        <v>0</v>
      </c>
      <c r="R120" s="4">
        <f t="shared" si="19"/>
        <v>0</v>
      </c>
      <c r="S120" s="104">
        <f>COUNTIFS('Raw Data from UFBs'!$A$3:$A$3000,'Summary By Town'!$A120,'Raw Data from UFBs'!$E$3:$E$3000,'Summary By Town'!$S$2)</f>
        <v>0</v>
      </c>
      <c r="T120" s="4">
        <f>SUMIFS('Raw Data from UFBs'!H$3:H$3000,'Raw Data from UFBs'!$A$3:$A$3000,'Summary By Town'!$A120,'Raw Data from UFBs'!$E$3:$E$3000,'Summary By Town'!$S$2)</f>
        <v>0</v>
      </c>
      <c r="U120" s="4">
        <f>SUMIFS('Raw Data from UFBs'!I$3:I$3000,'Raw Data from UFBs'!$A$3:$A$3000,'Summary By Town'!$A120,'Raw Data from UFBs'!$E$3:$E$3000,'Summary By Town'!$S$2)</f>
        <v>0</v>
      </c>
      <c r="V120" s="20">
        <f t="shared" si="20"/>
        <v>0</v>
      </c>
      <c r="W120" s="104">
        <f>COUNTIFS('Raw Data from UFBs'!$A$3:$A$3000,'Summary By Town'!$A120,'Raw Data from UFBs'!$E$3:$E$3000,'Summary By Town'!$W$2)</f>
        <v>0</v>
      </c>
      <c r="X120" s="4">
        <f>SUMIFS('Raw Data from UFBs'!H$3:H$3000,'Raw Data from UFBs'!$A$3:$A$3000,'Summary By Town'!$A120,'Raw Data from UFBs'!$E$3:$E$3000,'Summary By Town'!$W$2)</f>
        <v>0</v>
      </c>
      <c r="Y120" s="4">
        <f>SUMIFS('Raw Data from UFBs'!I$3:I$3000,'Raw Data from UFBs'!$A$3:$A$3000,'Summary By Town'!$A120,'Raw Data from UFBs'!$E$3:$E$3000,'Summary By Town'!$W$2)</f>
        <v>0</v>
      </c>
      <c r="Z120" s="20">
        <f t="shared" si="21"/>
        <v>0</v>
      </c>
      <c r="AA120" s="4">
        <f>COUNTIFS('Raw Data from UFBs'!$A$3:$A$3000,'Summary By Town'!$A120,'Raw Data from UFBs'!$E$3:$E$3000,'Summary By Town'!$AA$2)</f>
        <v>0</v>
      </c>
      <c r="AB120" s="4">
        <f>SUMIFS('Raw Data from UFBs'!H$3:H$3000,'Raw Data from UFBs'!$A$3:$A$3000,'Summary By Town'!$A120,'Raw Data from UFBs'!$E$3:$E$3000,'Summary By Town'!$AA$2)</f>
        <v>0</v>
      </c>
      <c r="AC120" s="4">
        <f>SUMIFS('Raw Data from UFBs'!I$3:I$3000,'Raw Data from UFBs'!$A$3:$A$3000,'Summary By Town'!$A120,'Raw Data from UFBs'!$E$3:$E$3000,'Summary By Town'!$AA$2)</f>
        <v>0</v>
      </c>
      <c r="AD120" s="4">
        <f t="shared" si="22"/>
        <v>0</v>
      </c>
      <c r="AE120" s="19">
        <f>COUNTIFS('Raw Data from UFBs'!$A$3:$A$3000,'Summary By Town'!$A120,'Raw Data from UFBs'!$E$3:$E$3000,'Summary By Town'!$AE$2)</f>
        <v>0</v>
      </c>
      <c r="AF120" s="4">
        <f>SUMIFS('Raw Data from UFBs'!H$3:H$3000,'Raw Data from UFBs'!$A$3:$A$3000,'Summary By Town'!$A120,'Raw Data from UFBs'!$E$3:$E$3000,'Summary By Town'!$AE$2)</f>
        <v>0</v>
      </c>
      <c r="AG120" s="4">
        <f>SUMIFS('Raw Data from UFBs'!I$3:I$3000,'Raw Data from UFBs'!$A$3:$A$3000,'Summary By Town'!$A120,'Raw Data from UFBs'!$E$3:$E$3000,'Summary By Town'!$AE$2)</f>
        <v>0</v>
      </c>
      <c r="AH120" s="20">
        <f t="shared" si="23"/>
        <v>0</v>
      </c>
      <c r="AI120" s="19">
        <f t="shared" si="24"/>
        <v>1</v>
      </c>
      <c r="AJ120" s="4">
        <f t="shared" si="25"/>
        <v>69255.600000000006</v>
      </c>
      <c r="AK120" s="4">
        <f t="shared" si="26"/>
        <v>6338600</v>
      </c>
      <c r="AL120" s="20">
        <f t="shared" si="27"/>
        <v>250842.54772121692</v>
      </c>
      <c r="AM120" s="59">
        <v>1459850772</v>
      </c>
      <c r="AN120" s="60">
        <v>3.9573809314551625</v>
      </c>
      <c r="AO120" s="61">
        <v>0.24431126662021208</v>
      </c>
      <c r="AP120" s="4">
        <f t="shared" si="28"/>
        <v>44363.737199468735</v>
      </c>
      <c r="AQ120" s="8">
        <f t="shared" si="29"/>
        <v>4.3419506442539321E-3</v>
      </c>
      <c r="AR120" s="59">
        <v>21216216</v>
      </c>
      <c r="AS120" s="6">
        <f t="shared" si="30"/>
        <v>2.0910296727497842E-3</v>
      </c>
      <c r="AU120" s="5" t="s">
        <v>274</v>
      </c>
      <c r="AV120" s="5" t="s">
        <v>1186</v>
      </c>
      <c r="AW120" s="5" t="s">
        <v>1024</v>
      </c>
      <c r="AX120" s="5" t="s">
        <v>1003</v>
      </c>
      <c r="AY120" s="5" t="s">
        <v>289</v>
      </c>
      <c r="AZ120" s="5" t="s">
        <v>1745</v>
      </c>
      <c r="BA120" s="5" t="s">
        <v>1745</v>
      </c>
      <c r="BB120" s="5" t="s">
        <v>1745</v>
      </c>
      <c r="BC120" s="5" t="s">
        <v>1745</v>
      </c>
      <c r="BD120" s="5" t="s">
        <v>1745</v>
      </c>
      <c r="BE120" s="5" t="s">
        <v>1745</v>
      </c>
      <c r="BF120" s="5" t="s">
        <v>1745</v>
      </c>
      <c r="BG120" s="5" t="s">
        <v>1745</v>
      </c>
      <c r="BH120" s="5" t="s">
        <v>1745</v>
      </c>
      <c r="BI120" s="5" t="s">
        <v>1745</v>
      </c>
      <c r="BJ120" s="5" t="s">
        <v>1745</v>
      </c>
    </row>
    <row r="121" spans="1:62" ht="17.25" customHeight="1" x14ac:dyDescent="0.3">
      <c r="A121" t="s">
        <v>930</v>
      </c>
      <c r="B121" t="s">
        <v>1863</v>
      </c>
      <c r="C121" t="s">
        <v>105</v>
      </c>
      <c r="D121" t="str">
        <f t="shared" si="16"/>
        <v>Medford township, Burlington County</v>
      </c>
      <c r="E121" t="s">
        <v>1744</v>
      </c>
      <c r="F121" t="s">
        <v>58</v>
      </c>
      <c r="G121" s="19">
        <f>COUNTIFS('Raw Data from UFBs'!$A$3:$A$3000,'Summary By Town'!$A121,'Raw Data from UFBs'!$E$3:$E$3000,'Summary By Town'!$G$2)</f>
        <v>6</v>
      </c>
      <c r="H121" s="4">
        <f>SUMIFS('Raw Data from UFBs'!H$3:H$3000,'Raw Data from UFBs'!$A$3:$A$3000,'Summary By Town'!$A121,'Raw Data from UFBs'!$E$3:$E$3000,'Summary By Town'!$G$2)</f>
        <v>409303.9</v>
      </c>
      <c r="I121" s="4">
        <f>SUMIFS('Raw Data from UFBs'!I$3:I$3000,'Raw Data from UFBs'!$A$3:$A$3000,'Summary By Town'!$A121,'Raw Data from UFBs'!$E$3:$E$3000,'Summary By Town'!$G$2)</f>
        <v>36053200</v>
      </c>
      <c r="J121" s="20">
        <f t="shared" si="17"/>
        <v>1353208.4681138175</v>
      </c>
      <c r="K121" s="19">
        <f>COUNTIFS('Raw Data from UFBs'!$A$3:$A$3000,'Summary By Town'!$A121,'Raw Data from UFBs'!$E$3:$E$3000,'Summary By Town'!$K$2)</f>
        <v>2</v>
      </c>
      <c r="L121" s="4">
        <f>SUMIFS('Raw Data from UFBs'!H$3:H$3000,'Raw Data from UFBs'!$A$3:$A$3000,'Summary By Town'!$A121,'Raw Data from UFBs'!$E$3:$E$3000,'Summary By Town'!$K$2)</f>
        <v>230902.8</v>
      </c>
      <c r="M121" s="4">
        <f>SUMIFS('Raw Data from UFBs'!I$3:I$3000,'Raw Data from UFBs'!$A$3:$A$3000,'Summary By Town'!$A121,'Raw Data from UFBs'!$E$3:$E$3000,'Summary By Town'!$K$2)</f>
        <v>14600000</v>
      </c>
      <c r="N121" s="20">
        <f t="shared" si="18"/>
        <v>547991.40255127801</v>
      </c>
      <c r="O121" s="4">
        <f>COUNTIFS('Raw Data from UFBs'!$A$3:$A$3000,'Summary By Town'!$A121,'Raw Data from UFBs'!$E$3:$E$3000,'Summary By Town'!$O$2)</f>
        <v>0</v>
      </c>
      <c r="P121" s="4">
        <f>SUMIFS('Raw Data from UFBs'!H$3:H$3000,'Raw Data from UFBs'!$A$3:$A$3000,'Summary By Town'!$A121,'Raw Data from UFBs'!$E$3:$E$3000,'Summary By Town'!$O$2)</f>
        <v>0</v>
      </c>
      <c r="Q121" s="4">
        <f>SUMIFS('Raw Data from UFBs'!I$3:I$3000,'Raw Data from UFBs'!$A$3:$A$3000,'Summary By Town'!$A121,'Raw Data from UFBs'!$E$3:$E$3000,'Summary By Town'!$O$2)</f>
        <v>0</v>
      </c>
      <c r="R121" s="4">
        <f t="shared" si="19"/>
        <v>0</v>
      </c>
      <c r="S121" s="104">
        <f>COUNTIFS('Raw Data from UFBs'!$A$3:$A$3000,'Summary By Town'!$A121,'Raw Data from UFBs'!$E$3:$E$3000,'Summary By Town'!$S$2)</f>
        <v>0</v>
      </c>
      <c r="T121" s="4">
        <f>SUMIFS('Raw Data from UFBs'!H$3:H$3000,'Raw Data from UFBs'!$A$3:$A$3000,'Summary By Town'!$A121,'Raw Data from UFBs'!$E$3:$E$3000,'Summary By Town'!$S$2)</f>
        <v>0</v>
      </c>
      <c r="U121" s="4">
        <f>SUMIFS('Raw Data from UFBs'!I$3:I$3000,'Raw Data from UFBs'!$A$3:$A$3000,'Summary By Town'!$A121,'Raw Data from UFBs'!$E$3:$E$3000,'Summary By Town'!$S$2)</f>
        <v>0</v>
      </c>
      <c r="V121" s="20">
        <f t="shared" si="20"/>
        <v>0</v>
      </c>
      <c r="W121" s="104">
        <f>COUNTIFS('Raw Data from UFBs'!$A$3:$A$3000,'Summary By Town'!$A121,'Raw Data from UFBs'!$E$3:$E$3000,'Summary By Town'!$W$2)</f>
        <v>0</v>
      </c>
      <c r="X121" s="4">
        <f>SUMIFS('Raw Data from UFBs'!H$3:H$3000,'Raw Data from UFBs'!$A$3:$A$3000,'Summary By Town'!$A121,'Raw Data from UFBs'!$E$3:$E$3000,'Summary By Town'!$W$2)</f>
        <v>0</v>
      </c>
      <c r="Y121" s="4">
        <f>SUMIFS('Raw Data from UFBs'!I$3:I$3000,'Raw Data from UFBs'!$A$3:$A$3000,'Summary By Town'!$A121,'Raw Data from UFBs'!$E$3:$E$3000,'Summary By Town'!$W$2)</f>
        <v>0</v>
      </c>
      <c r="Z121" s="20">
        <f t="shared" si="21"/>
        <v>0</v>
      </c>
      <c r="AA121" s="4">
        <f>COUNTIFS('Raw Data from UFBs'!$A$3:$A$3000,'Summary By Town'!$A121,'Raw Data from UFBs'!$E$3:$E$3000,'Summary By Town'!$AA$2)</f>
        <v>0</v>
      </c>
      <c r="AB121" s="4">
        <f>SUMIFS('Raw Data from UFBs'!H$3:H$3000,'Raw Data from UFBs'!$A$3:$A$3000,'Summary By Town'!$A121,'Raw Data from UFBs'!$E$3:$E$3000,'Summary By Town'!$AA$2)</f>
        <v>0</v>
      </c>
      <c r="AC121" s="4">
        <f>SUMIFS('Raw Data from UFBs'!I$3:I$3000,'Raw Data from UFBs'!$A$3:$A$3000,'Summary By Town'!$A121,'Raw Data from UFBs'!$E$3:$E$3000,'Summary By Town'!$AA$2)</f>
        <v>0</v>
      </c>
      <c r="AD121" s="4">
        <f t="shared" si="22"/>
        <v>0</v>
      </c>
      <c r="AE121" s="19">
        <f>COUNTIFS('Raw Data from UFBs'!$A$3:$A$3000,'Summary By Town'!$A121,'Raw Data from UFBs'!$E$3:$E$3000,'Summary By Town'!$AE$2)</f>
        <v>0</v>
      </c>
      <c r="AF121" s="4">
        <f>SUMIFS('Raw Data from UFBs'!H$3:H$3000,'Raw Data from UFBs'!$A$3:$A$3000,'Summary By Town'!$A121,'Raw Data from UFBs'!$E$3:$E$3000,'Summary By Town'!$AE$2)</f>
        <v>0</v>
      </c>
      <c r="AG121" s="4">
        <f>SUMIFS('Raw Data from UFBs'!I$3:I$3000,'Raw Data from UFBs'!$A$3:$A$3000,'Summary By Town'!$A121,'Raw Data from UFBs'!$E$3:$E$3000,'Summary By Town'!$AE$2)</f>
        <v>0</v>
      </c>
      <c r="AH121" s="20">
        <f t="shared" si="23"/>
        <v>0</v>
      </c>
      <c r="AI121" s="19">
        <f t="shared" si="24"/>
        <v>8</v>
      </c>
      <c r="AJ121" s="4">
        <f t="shared" si="25"/>
        <v>640206.69999999995</v>
      </c>
      <c r="AK121" s="4">
        <f t="shared" si="26"/>
        <v>50653200</v>
      </c>
      <c r="AL121" s="20">
        <f t="shared" si="27"/>
        <v>1901199.8706650955</v>
      </c>
      <c r="AM121" s="59">
        <v>3615445961</v>
      </c>
      <c r="AN121" s="60">
        <v>3.7533657708991641</v>
      </c>
      <c r="AO121" s="61">
        <v>0.14615583605812635</v>
      </c>
      <c r="AP121" s="4">
        <f t="shared" si="28"/>
        <v>184301.51112214464</v>
      </c>
      <c r="AQ121" s="8">
        <f t="shared" si="29"/>
        <v>1.4010221849918006E-2</v>
      </c>
      <c r="AR121" s="59">
        <v>26426723.009999998</v>
      </c>
      <c r="AS121" s="6">
        <f t="shared" si="30"/>
        <v>6.9740584578876497E-3</v>
      </c>
      <c r="AU121" s="5" t="s">
        <v>1598</v>
      </c>
      <c r="AV121" s="5" t="s">
        <v>1380</v>
      </c>
      <c r="AW121" s="5" t="s">
        <v>927</v>
      </c>
      <c r="AX121" s="5" t="s">
        <v>1483</v>
      </c>
      <c r="AY121" s="5" t="s">
        <v>460</v>
      </c>
      <c r="AZ121" s="5" t="s">
        <v>1431</v>
      </c>
      <c r="BA121" s="5" t="s">
        <v>865</v>
      </c>
      <c r="BB121" s="5" t="s">
        <v>1024</v>
      </c>
      <c r="BC121" s="5" t="s">
        <v>1745</v>
      </c>
      <c r="BD121" s="5" t="s">
        <v>1745</v>
      </c>
      <c r="BE121" s="5" t="s">
        <v>1745</v>
      </c>
      <c r="BF121" s="5" t="s">
        <v>1745</v>
      </c>
      <c r="BG121" s="5" t="s">
        <v>1745</v>
      </c>
      <c r="BH121" s="5" t="s">
        <v>1745</v>
      </c>
      <c r="BI121" s="5" t="s">
        <v>1745</v>
      </c>
      <c r="BJ121" s="5" t="s">
        <v>1745</v>
      </c>
    </row>
    <row r="122" spans="1:62" ht="17.25" customHeight="1" x14ac:dyDescent="0.3">
      <c r="A122" t="s">
        <v>1003</v>
      </c>
      <c r="B122" t="s">
        <v>1864</v>
      </c>
      <c r="C122" t="s">
        <v>105</v>
      </c>
      <c r="D122" t="str">
        <f t="shared" si="16"/>
        <v>Moorestown township, Burlington County</v>
      </c>
      <c r="E122" t="s">
        <v>1744</v>
      </c>
      <c r="F122" t="s">
        <v>7</v>
      </c>
      <c r="G122" s="19">
        <f>COUNTIFS('Raw Data from UFBs'!$A$3:$A$3000,'Summary By Town'!$A122,'Raw Data from UFBs'!$E$3:$E$3000,'Summary By Town'!$G$2)</f>
        <v>0</v>
      </c>
      <c r="H122" s="4">
        <f>SUMIFS('Raw Data from UFBs'!H$3:H$3000,'Raw Data from UFBs'!$A$3:$A$3000,'Summary By Town'!$A122,'Raw Data from UFBs'!$E$3:$E$3000,'Summary By Town'!$G$2)</f>
        <v>0</v>
      </c>
      <c r="I122" s="4">
        <f>SUMIFS('Raw Data from UFBs'!I$3:I$3000,'Raw Data from UFBs'!$A$3:$A$3000,'Summary By Town'!$A122,'Raw Data from UFBs'!$E$3:$E$3000,'Summary By Town'!$G$2)</f>
        <v>0</v>
      </c>
      <c r="J122" s="20">
        <f t="shared" si="17"/>
        <v>0</v>
      </c>
      <c r="K122" s="19">
        <f>COUNTIFS('Raw Data from UFBs'!$A$3:$A$3000,'Summary By Town'!$A122,'Raw Data from UFBs'!$E$3:$E$3000,'Summary By Town'!$K$2)</f>
        <v>1</v>
      </c>
      <c r="L122" s="4">
        <f>SUMIFS('Raw Data from UFBs'!H$3:H$3000,'Raw Data from UFBs'!$A$3:$A$3000,'Summary By Town'!$A122,'Raw Data from UFBs'!$E$3:$E$3000,'Summary By Town'!$K$2)</f>
        <v>18247.25</v>
      </c>
      <c r="M122" s="4">
        <f>SUMIFS('Raw Data from UFBs'!I$3:I$3000,'Raw Data from UFBs'!$A$3:$A$3000,'Summary By Town'!$A122,'Raw Data from UFBs'!$E$3:$E$3000,'Summary By Town'!$K$2)</f>
        <v>4223900</v>
      </c>
      <c r="N122" s="20">
        <f t="shared" si="18"/>
        <v>118807.12821776434</v>
      </c>
      <c r="O122" s="4">
        <f>COUNTIFS('Raw Data from UFBs'!$A$3:$A$3000,'Summary By Town'!$A122,'Raw Data from UFBs'!$E$3:$E$3000,'Summary By Town'!$O$2)</f>
        <v>0</v>
      </c>
      <c r="P122" s="4">
        <f>SUMIFS('Raw Data from UFBs'!H$3:H$3000,'Raw Data from UFBs'!$A$3:$A$3000,'Summary By Town'!$A122,'Raw Data from UFBs'!$E$3:$E$3000,'Summary By Town'!$O$2)</f>
        <v>0</v>
      </c>
      <c r="Q122" s="4">
        <f>SUMIFS('Raw Data from UFBs'!I$3:I$3000,'Raw Data from UFBs'!$A$3:$A$3000,'Summary By Town'!$A122,'Raw Data from UFBs'!$E$3:$E$3000,'Summary By Town'!$O$2)</f>
        <v>0</v>
      </c>
      <c r="R122" s="4">
        <f t="shared" si="19"/>
        <v>0</v>
      </c>
      <c r="S122" s="104">
        <f>COUNTIFS('Raw Data from UFBs'!$A$3:$A$3000,'Summary By Town'!$A122,'Raw Data from UFBs'!$E$3:$E$3000,'Summary By Town'!$S$2)</f>
        <v>0</v>
      </c>
      <c r="T122" s="4">
        <f>SUMIFS('Raw Data from UFBs'!H$3:H$3000,'Raw Data from UFBs'!$A$3:$A$3000,'Summary By Town'!$A122,'Raw Data from UFBs'!$E$3:$E$3000,'Summary By Town'!$S$2)</f>
        <v>0</v>
      </c>
      <c r="U122" s="4">
        <f>SUMIFS('Raw Data from UFBs'!I$3:I$3000,'Raw Data from UFBs'!$A$3:$A$3000,'Summary By Town'!$A122,'Raw Data from UFBs'!$E$3:$E$3000,'Summary By Town'!$S$2)</f>
        <v>0</v>
      </c>
      <c r="V122" s="20">
        <f t="shared" si="20"/>
        <v>0</v>
      </c>
      <c r="W122" s="104">
        <f>COUNTIFS('Raw Data from UFBs'!$A$3:$A$3000,'Summary By Town'!$A122,'Raw Data from UFBs'!$E$3:$E$3000,'Summary By Town'!$W$2)</f>
        <v>0</v>
      </c>
      <c r="X122" s="4">
        <f>SUMIFS('Raw Data from UFBs'!H$3:H$3000,'Raw Data from UFBs'!$A$3:$A$3000,'Summary By Town'!$A122,'Raw Data from UFBs'!$E$3:$E$3000,'Summary By Town'!$W$2)</f>
        <v>0</v>
      </c>
      <c r="Y122" s="4">
        <f>SUMIFS('Raw Data from UFBs'!I$3:I$3000,'Raw Data from UFBs'!$A$3:$A$3000,'Summary By Town'!$A122,'Raw Data from UFBs'!$E$3:$E$3000,'Summary By Town'!$W$2)</f>
        <v>0</v>
      </c>
      <c r="Z122" s="20">
        <f t="shared" si="21"/>
        <v>0</v>
      </c>
      <c r="AA122" s="4">
        <f>COUNTIFS('Raw Data from UFBs'!$A$3:$A$3000,'Summary By Town'!$A122,'Raw Data from UFBs'!$E$3:$E$3000,'Summary By Town'!$AA$2)</f>
        <v>0</v>
      </c>
      <c r="AB122" s="4">
        <f>SUMIFS('Raw Data from UFBs'!H$3:H$3000,'Raw Data from UFBs'!$A$3:$A$3000,'Summary By Town'!$A122,'Raw Data from UFBs'!$E$3:$E$3000,'Summary By Town'!$AA$2)</f>
        <v>0</v>
      </c>
      <c r="AC122" s="4">
        <f>SUMIFS('Raw Data from UFBs'!I$3:I$3000,'Raw Data from UFBs'!$A$3:$A$3000,'Summary By Town'!$A122,'Raw Data from UFBs'!$E$3:$E$3000,'Summary By Town'!$AA$2)</f>
        <v>0</v>
      </c>
      <c r="AD122" s="4">
        <f t="shared" si="22"/>
        <v>0</v>
      </c>
      <c r="AE122" s="19">
        <f>COUNTIFS('Raw Data from UFBs'!$A$3:$A$3000,'Summary By Town'!$A122,'Raw Data from UFBs'!$E$3:$E$3000,'Summary By Town'!$AE$2)</f>
        <v>0</v>
      </c>
      <c r="AF122" s="4">
        <f>SUMIFS('Raw Data from UFBs'!H$3:H$3000,'Raw Data from UFBs'!$A$3:$A$3000,'Summary By Town'!$A122,'Raw Data from UFBs'!$E$3:$E$3000,'Summary By Town'!$AE$2)</f>
        <v>0</v>
      </c>
      <c r="AG122" s="4">
        <f>SUMIFS('Raw Data from UFBs'!I$3:I$3000,'Raw Data from UFBs'!$A$3:$A$3000,'Summary By Town'!$A122,'Raw Data from UFBs'!$E$3:$E$3000,'Summary By Town'!$AE$2)</f>
        <v>0</v>
      </c>
      <c r="AH122" s="20">
        <f t="shared" si="23"/>
        <v>0</v>
      </c>
      <c r="AI122" s="19">
        <f t="shared" si="24"/>
        <v>1</v>
      </c>
      <c r="AJ122" s="4">
        <f t="shared" si="25"/>
        <v>18247.25</v>
      </c>
      <c r="AK122" s="4">
        <f t="shared" si="26"/>
        <v>4223900</v>
      </c>
      <c r="AL122" s="20">
        <f t="shared" si="27"/>
        <v>118807.12821776434</v>
      </c>
      <c r="AM122" s="59">
        <v>4436092368</v>
      </c>
      <c r="AN122" s="60">
        <v>2.8127353445338277</v>
      </c>
      <c r="AO122" s="61">
        <v>0.16092440753350229</v>
      </c>
      <c r="AP122" s="4">
        <f t="shared" si="28"/>
        <v>16182.53882383487</v>
      </c>
      <c r="AQ122" s="8">
        <f t="shared" si="29"/>
        <v>9.5216682828097501E-4</v>
      </c>
      <c r="AR122" s="59">
        <v>28078894.280000001</v>
      </c>
      <c r="AS122" s="6">
        <f t="shared" si="30"/>
        <v>5.7632393435667971E-4</v>
      </c>
      <c r="AU122" s="5" t="s">
        <v>906</v>
      </c>
      <c r="AV122" s="5" t="s">
        <v>1024</v>
      </c>
      <c r="AW122" s="5" t="s">
        <v>289</v>
      </c>
      <c r="AX122" s="5" t="s">
        <v>351</v>
      </c>
      <c r="AY122" s="5" t="s">
        <v>1667</v>
      </c>
      <c r="AZ122" s="5" t="s">
        <v>1745</v>
      </c>
      <c r="BA122" s="5" t="s">
        <v>1745</v>
      </c>
      <c r="BB122" s="5" t="s">
        <v>1745</v>
      </c>
      <c r="BC122" s="5" t="s">
        <v>1745</v>
      </c>
      <c r="BD122" s="5" t="s">
        <v>1745</v>
      </c>
      <c r="BE122" s="5" t="s">
        <v>1745</v>
      </c>
      <c r="BF122" s="5" t="s">
        <v>1745</v>
      </c>
      <c r="BG122" s="5" t="s">
        <v>1745</v>
      </c>
      <c r="BH122" s="5" t="s">
        <v>1745</v>
      </c>
      <c r="BI122" s="5" t="s">
        <v>1745</v>
      </c>
      <c r="BJ122" s="5" t="s">
        <v>1745</v>
      </c>
    </row>
    <row r="123" spans="1:62" ht="17.25" customHeight="1" x14ac:dyDescent="0.3">
      <c r="A123" t="s">
        <v>1021</v>
      </c>
      <c r="B123" t="s">
        <v>1865</v>
      </c>
      <c r="C123" t="s">
        <v>105</v>
      </c>
      <c r="D123" t="str">
        <f t="shared" si="16"/>
        <v>Mount Holly township, Burlington County</v>
      </c>
      <c r="E123" t="s">
        <v>1744</v>
      </c>
      <c r="F123" t="s">
        <v>70</v>
      </c>
      <c r="G123" s="19">
        <f>COUNTIFS('Raw Data from UFBs'!$A$3:$A$3000,'Summary By Town'!$A123,'Raw Data from UFBs'!$E$3:$E$3000,'Summary By Town'!$G$2)</f>
        <v>2</v>
      </c>
      <c r="H123" s="4">
        <f>SUMIFS('Raw Data from UFBs'!H$3:H$3000,'Raw Data from UFBs'!$A$3:$A$3000,'Summary By Town'!$A123,'Raw Data from UFBs'!$E$3:$E$3000,'Summary By Town'!$G$2)</f>
        <v>214432</v>
      </c>
      <c r="I123" s="4">
        <f>SUMIFS('Raw Data from UFBs'!I$3:I$3000,'Raw Data from UFBs'!$A$3:$A$3000,'Summary By Town'!$A123,'Raw Data from UFBs'!$E$3:$E$3000,'Summary By Town'!$G$2)</f>
        <v>14967000</v>
      </c>
      <c r="J123" s="20">
        <f t="shared" si="17"/>
        <v>522325.32544944721</v>
      </c>
      <c r="K123" s="19">
        <f>COUNTIFS('Raw Data from UFBs'!$A$3:$A$3000,'Summary By Town'!$A123,'Raw Data from UFBs'!$E$3:$E$3000,'Summary By Town'!$K$2)</f>
        <v>0</v>
      </c>
      <c r="L123" s="4">
        <f>SUMIFS('Raw Data from UFBs'!H$3:H$3000,'Raw Data from UFBs'!$A$3:$A$3000,'Summary By Town'!$A123,'Raw Data from UFBs'!$E$3:$E$3000,'Summary By Town'!$K$2)</f>
        <v>0</v>
      </c>
      <c r="M123" s="4">
        <f>SUMIFS('Raw Data from UFBs'!I$3:I$3000,'Raw Data from UFBs'!$A$3:$A$3000,'Summary By Town'!$A123,'Raw Data from UFBs'!$E$3:$E$3000,'Summary By Town'!$K$2)</f>
        <v>0</v>
      </c>
      <c r="N123" s="20">
        <f t="shared" si="18"/>
        <v>0</v>
      </c>
      <c r="O123" s="4">
        <f>COUNTIFS('Raw Data from UFBs'!$A$3:$A$3000,'Summary By Town'!$A123,'Raw Data from UFBs'!$E$3:$E$3000,'Summary By Town'!$O$2)</f>
        <v>0</v>
      </c>
      <c r="P123" s="4">
        <f>SUMIFS('Raw Data from UFBs'!H$3:H$3000,'Raw Data from UFBs'!$A$3:$A$3000,'Summary By Town'!$A123,'Raw Data from UFBs'!$E$3:$E$3000,'Summary By Town'!$O$2)</f>
        <v>0</v>
      </c>
      <c r="Q123" s="4">
        <f>SUMIFS('Raw Data from UFBs'!I$3:I$3000,'Raw Data from UFBs'!$A$3:$A$3000,'Summary By Town'!$A123,'Raw Data from UFBs'!$E$3:$E$3000,'Summary By Town'!$O$2)</f>
        <v>0</v>
      </c>
      <c r="R123" s="4">
        <f t="shared" si="19"/>
        <v>0</v>
      </c>
      <c r="S123" s="104">
        <f>COUNTIFS('Raw Data from UFBs'!$A$3:$A$3000,'Summary By Town'!$A123,'Raw Data from UFBs'!$E$3:$E$3000,'Summary By Town'!$S$2)</f>
        <v>0</v>
      </c>
      <c r="T123" s="4">
        <f>SUMIFS('Raw Data from UFBs'!H$3:H$3000,'Raw Data from UFBs'!$A$3:$A$3000,'Summary By Town'!$A123,'Raw Data from UFBs'!$E$3:$E$3000,'Summary By Town'!$S$2)</f>
        <v>0</v>
      </c>
      <c r="U123" s="4">
        <f>SUMIFS('Raw Data from UFBs'!I$3:I$3000,'Raw Data from UFBs'!$A$3:$A$3000,'Summary By Town'!$A123,'Raw Data from UFBs'!$E$3:$E$3000,'Summary By Town'!$S$2)</f>
        <v>0</v>
      </c>
      <c r="V123" s="20">
        <f t="shared" si="20"/>
        <v>0</v>
      </c>
      <c r="W123" s="104">
        <f>COUNTIFS('Raw Data from UFBs'!$A$3:$A$3000,'Summary By Town'!$A123,'Raw Data from UFBs'!$E$3:$E$3000,'Summary By Town'!$W$2)</f>
        <v>0</v>
      </c>
      <c r="X123" s="4">
        <f>SUMIFS('Raw Data from UFBs'!H$3:H$3000,'Raw Data from UFBs'!$A$3:$A$3000,'Summary By Town'!$A123,'Raw Data from UFBs'!$E$3:$E$3000,'Summary By Town'!$W$2)</f>
        <v>0</v>
      </c>
      <c r="Y123" s="4">
        <f>SUMIFS('Raw Data from UFBs'!I$3:I$3000,'Raw Data from UFBs'!$A$3:$A$3000,'Summary By Town'!$A123,'Raw Data from UFBs'!$E$3:$E$3000,'Summary By Town'!$W$2)</f>
        <v>0</v>
      </c>
      <c r="Z123" s="20">
        <f t="shared" si="21"/>
        <v>0</v>
      </c>
      <c r="AA123" s="4">
        <f>COUNTIFS('Raw Data from UFBs'!$A$3:$A$3000,'Summary By Town'!$A123,'Raw Data from UFBs'!$E$3:$E$3000,'Summary By Town'!$AA$2)</f>
        <v>0</v>
      </c>
      <c r="AB123" s="4">
        <f>SUMIFS('Raw Data from UFBs'!H$3:H$3000,'Raw Data from UFBs'!$A$3:$A$3000,'Summary By Town'!$A123,'Raw Data from UFBs'!$E$3:$E$3000,'Summary By Town'!$AA$2)</f>
        <v>0</v>
      </c>
      <c r="AC123" s="4">
        <f>SUMIFS('Raw Data from UFBs'!I$3:I$3000,'Raw Data from UFBs'!$A$3:$A$3000,'Summary By Town'!$A123,'Raw Data from UFBs'!$E$3:$E$3000,'Summary By Town'!$AA$2)</f>
        <v>0</v>
      </c>
      <c r="AD123" s="4">
        <f t="shared" si="22"/>
        <v>0</v>
      </c>
      <c r="AE123" s="19">
        <f>COUNTIFS('Raw Data from UFBs'!$A$3:$A$3000,'Summary By Town'!$A123,'Raw Data from UFBs'!$E$3:$E$3000,'Summary By Town'!$AE$2)</f>
        <v>5</v>
      </c>
      <c r="AF123" s="4">
        <f>SUMIFS('Raw Data from UFBs'!H$3:H$3000,'Raw Data from UFBs'!$A$3:$A$3000,'Summary By Town'!$A123,'Raw Data from UFBs'!$E$3:$E$3000,'Summary By Town'!$AE$2)</f>
        <v>1114742</v>
      </c>
      <c r="AG123" s="4">
        <f>SUMIFS('Raw Data from UFBs'!I$3:I$3000,'Raw Data from UFBs'!$A$3:$A$3000,'Summary By Town'!$A123,'Raw Data from UFBs'!$E$3:$E$3000,'Summary By Town'!$AE$2)</f>
        <v>42698200</v>
      </c>
      <c r="AH123" s="20">
        <f t="shared" si="23"/>
        <v>1490101.6376765943</v>
      </c>
      <c r="AI123" s="19">
        <f t="shared" si="24"/>
        <v>7</v>
      </c>
      <c r="AJ123" s="4">
        <f t="shared" si="25"/>
        <v>1329174</v>
      </c>
      <c r="AK123" s="4">
        <f t="shared" si="26"/>
        <v>57665200</v>
      </c>
      <c r="AL123" s="20">
        <f t="shared" si="27"/>
        <v>2012426.9631260415</v>
      </c>
      <c r="AM123" s="59">
        <v>1002554400</v>
      </c>
      <c r="AN123" s="60">
        <v>3.4898464986266267</v>
      </c>
      <c r="AO123" s="61">
        <v>0.27792508954984502</v>
      </c>
      <c r="AP123" s="4">
        <f t="shared" si="28"/>
        <v>189893.14096200204</v>
      </c>
      <c r="AQ123" s="8">
        <f t="shared" si="29"/>
        <v>5.7518275317528907E-2</v>
      </c>
      <c r="AR123" s="59">
        <v>12920372</v>
      </c>
      <c r="AS123" s="6">
        <f t="shared" si="30"/>
        <v>1.4697188359747076E-2</v>
      </c>
      <c r="AU123" s="5" t="s">
        <v>865</v>
      </c>
      <c r="AV123" s="5" t="s">
        <v>601</v>
      </c>
      <c r="AW123" s="5" t="s">
        <v>406</v>
      </c>
      <c r="AX123" s="5" t="s">
        <v>1640</v>
      </c>
      <c r="AY123" s="5" t="s">
        <v>1745</v>
      </c>
      <c r="AZ123" s="5" t="s">
        <v>1745</v>
      </c>
      <c r="BA123" s="5" t="s">
        <v>1745</v>
      </c>
      <c r="BB123" s="5" t="s">
        <v>1745</v>
      </c>
      <c r="BC123" s="5" t="s">
        <v>1745</v>
      </c>
      <c r="BD123" s="5" t="s">
        <v>1745</v>
      </c>
      <c r="BE123" s="5" t="s">
        <v>1745</v>
      </c>
      <c r="BF123" s="5" t="s">
        <v>1745</v>
      </c>
      <c r="BG123" s="5" t="s">
        <v>1745</v>
      </c>
      <c r="BH123" s="5" t="s">
        <v>1745</v>
      </c>
      <c r="BI123" s="5" t="s">
        <v>1745</v>
      </c>
      <c r="BJ123" s="5" t="s">
        <v>1745</v>
      </c>
    </row>
    <row r="124" spans="1:62" ht="17.25" customHeight="1" x14ac:dyDescent="0.3">
      <c r="A124" t="s">
        <v>1024</v>
      </c>
      <c r="B124" t="s">
        <v>1866</v>
      </c>
      <c r="C124" t="s">
        <v>105</v>
      </c>
      <c r="D124" t="str">
        <f t="shared" si="16"/>
        <v>Mount Laurel township, Burlington County</v>
      </c>
      <c r="E124" t="s">
        <v>1744</v>
      </c>
      <c r="F124" t="s">
        <v>70</v>
      </c>
      <c r="G124" s="19">
        <f>COUNTIFS('Raw Data from UFBs'!$A$3:$A$3000,'Summary By Town'!$A124,'Raw Data from UFBs'!$E$3:$E$3000,'Summary By Town'!$G$2)</f>
        <v>5</v>
      </c>
      <c r="H124" s="4">
        <f>SUMIFS('Raw Data from UFBs'!H$3:H$3000,'Raw Data from UFBs'!$A$3:$A$3000,'Summary By Town'!$A124,'Raw Data from UFBs'!$E$3:$E$3000,'Summary By Town'!$G$2)</f>
        <v>162996.95000000001</v>
      </c>
      <c r="I124" s="4">
        <f>SUMIFS('Raw Data from UFBs'!I$3:I$3000,'Raw Data from UFBs'!$A$3:$A$3000,'Summary By Town'!$A124,'Raw Data from UFBs'!$E$3:$E$3000,'Summary By Town'!$G$2)</f>
        <v>28821400</v>
      </c>
      <c r="J124" s="20">
        <f t="shared" si="17"/>
        <v>901596.42204089323</v>
      </c>
      <c r="K124" s="19">
        <f>COUNTIFS('Raw Data from UFBs'!$A$3:$A$3000,'Summary By Town'!$A124,'Raw Data from UFBs'!$E$3:$E$3000,'Summary By Town'!$K$2)</f>
        <v>0</v>
      </c>
      <c r="L124" s="4">
        <f>SUMIFS('Raw Data from UFBs'!H$3:H$3000,'Raw Data from UFBs'!$A$3:$A$3000,'Summary By Town'!$A124,'Raw Data from UFBs'!$E$3:$E$3000,'Summary By Town'!$K$2)</f>
        <v>0</v>
      </c>
      <c r="M124" s="4">
        <f>SUMIFS('Raw Data from UFBs'!I$3:I$3000,'Raw Data from UFBs'!$A$3:$A$3000,'Summary By Town'!$A124,'Raw Data from UFBs'!$E$3:$E$3000,'Summary By Town'!$K$2)</f>
        <v>0</v>
      </c>
      <c r="N124" s="20">
        <f t="shared" si="18"/>
        <v>0</v>
      </c>
      <c r="O124" s="4">
        <f>COUNTIFS('Raw Data from UFBs'!$A$3:$A$3000,'Summary By Town'!$A124,'Raw Data from UFBs'!$E$3:$E$3000,'Summary By Town'!$O$2)</f>
        <v>0</v>
      </c>
      <c r="P124" s="4">
        <f>SUMIFS('Raw Data from UFBs'!H$3:H$3000,'Raw Data from UFBs'!$A$3:$A$3000,'Summary By Town'!$A124,'Raw Data from UFBs'!$E$3:$E$3000,'Summary By Town'!$O$2)</f>
        <v>0</v>
      </c>
      <c r="Q124" s="4">
        <f>SUMIFS('Raw Data from UFBs'!I$3:I$3000,'Raw Data from UFBs'!$A$3:$A$3000,'Summary By Town'!$A124,'Raw Data from UFBs'!$E$3:$E$3000,'Summary By Town'!$O$2)</f>
        <v>0</v>
      </c>
      <c r="R124" s="4">
        <f t="shared" si="19"/>
        <v>0</v>
      </c>
      <c r="S124" s="104">
        <f>COUNTIFS('Raw Data from UFBs'!$A$3:$A$3000,'Summary By Town'!$A124,'Raw Data from UFBs'!$E$3:$E$3000,'Summary By Town'!$S$2)</f>
        <v>0</v>
      </c>
      <c r="T124" s="4">
        <f>SUMIFS('Raw Data from UFBs'!H$3:H$3000,'Raw Data from UFBs'!$A$3:$A$3000,'Summary By Town'!$A124,'Raw Data from UFBs'!$E$3:$E$3000,'Summary By Town'!$S$2)</f>
        <v>0</v>
      </c>
      <c r="U124" s="4">
        <f>SUMIFS('Raw Data from UFBs'!I$3:I$3000,'Raw Data from UFBs'!$A$3:$A$3000,'Summary By Town'!$A124,'Raw Data from UFBs'!$E$3:$E$3000,'Summary By Town'!$S$2)</f>
        <v>0</v>
      </c>
      <c r="V124" s="20">
        <f t="shared" si="20"/>
        <v>0</v>
      </c>
      <c r="W124" s="104">
        <f>COUNTIFS('Raw Data from UFBs'!$A$3:$A$3000,'Summary By Town'!$A124,'Raw Data from UFBs'!$E$3:$E$3000,'Summary By Town'!$W$2)</f>
        <v>0</v>
      </c>
      <c r="X124" s="4">
        <f>SUMIFS('Raw Data from UFBs'!H$3:H$3000,'Raw Data from UFBs'!$A$3:$A$3000,'Summary By Town'!$A124,'Raw Data from UFBs'!$E$3:$E$3000,'Summary By Town'!$W$2)</f>
        <v>0</v>
      </c>
      <c r="Y124" s="4">
        <f>SUMIFS('Raw Data from UFBs'!I$3:I$3000,'Raw Data from UFBs'!$A$3:$A$3000,'Summary By Town'!$A124,'Raw Data from UFBs'!$E$3:$E$3000,'Summary By Town'!$W$2)</f>
        <v>0</v>
      </c>
      <c r="Z124" s="20">
        <f t="shared" si="21"/>
        <v>0</v>
      </c>
      <c r="AA124" s="4">
        <f>COUNTIFS('Raw Data from UFBs'!$A$3:$A$3000,'Summary By Town'!$A124,'Raw Data from UFBs'!$E$3:$E$3000,'Summary By Town'!$AA$2)</f>
        <v>0</v>
      </c>
      <c r="AB124" s="4">
        <f>SUMIFS('Raw Data from UFBs'!H$3:H$3000,'Raw Data from UFBs'!$A$3:$A$3000,'Summary By Town'!$A124,'Raw Data from UFBs'!$E$3:$E$3000,'Summary By Town'!$AA$2)</f>
        <v>0</v>
      </c>
      <c r="AC124" s="4">
        <f>SUMIFS('Raw Data from UFBs'!I$3:I$3000,'Raw Data from UFBs'!$A$3:$A$3000,'Summary By Town'!$A124,'Raw Data from UFBs'!$E$3:$E$3000,'Summary By Town'!$AA$2)</f>
        <v>0</v>
      </c>
      <c r="AD124" s="4">
        <f t="shared" si="22"/>
        <v>0</v>
      </c>
      <c r="AE124" s="19">
        <f>COUNTIFS('Raw Data from UFBs'!$A$3:$A$3000,'Summary By Town'!$A124,'Raw Data from UFBs'!$E$3:$E$3000,'Summary By Town'!$AE$2)</f>
        <v>1</v>
      </c>
      <c r="AF124" s="4">
        <f>SUMIFS('Raw Data from UFBs'!H$3:H$3000,'Raw Data from UFBs'!$A$3:$A$3000,'Summary By Town'!$A124,'Raw Data from UFBs'!$E$3:$E$3000,'Summary By Town'!$AE$2)</f>
        <v>50000</v>
      </c>
      <c r="AG124" s="4">
        <f>SUMIFS('Raw Data from UFBs'!I$3:I$3000,'Raw Data from UFBs'!$A$3:$A$3000,'Summary By Town'!$A124,'Raw Data from UFBs'!$E$3:$E$3000,'Summary By Town'!$AE$2)</f>
        <v>30610700</v>
      </c>
      <c r="AH124" s="20">
        <f t="shared" si="23"/>
        <v>957569.63909342268</v>
      </c>
      <c r="AI124" s="19">
        <f t="shared" si="24"/>
        <v>6</v>
      </c>
      <c r="AJ124" s="4">
        <f t="shared" si="25"/>
        <v>212996.95</v>
      </c>
      <c r="AK124" s="4">
        <f t="shared" si="26"/>
        <v>59432100</v>
      </c>
      <c r="AL124" s="20">
        <f t="shared" si="27"/>
        <v>1859166.061134316</v>
      </c>
      <c r="AM124" s="59">
        <v>6367049265</v>
      </c>
      <c r="AN124" s="60">
        <v>3.128218691808494</v>
      </c>
      <c r="AO124" s="61">
        <v>0.16804481605160262</v>
      </c>
      <c r="AP124" s="4">
        <f t="shared" si="28"/>
        <v>276630.18547039636</v>
      </c>
      <c r="AQ124" s="8">
        <f t="shared" si="29"/>
        <v>9.334323880090159E-3</v>
      </c>
      <c r="AR124" s="59">
        <v>49380084.829999998</v>
      </c>
      <c r="AS124" s="6">
        <f t="shared" si="30"/>
        <v>5.6020597458012987E-3</v>
      </c>
      <c r="AU124" s="5" t="s">
        <v>460</v>
      </c>
      <c r="AV124" s="5" t="s">
        <v>930</v>
      </c>
      <c r="AW124" s="5" t="s">
        <v>274</v>
      </c>
      <c r="AX124" s="5" t="s">
        <v>906</v>
      </c>
      <c r="AY124" s="5" t="s">
        <v>865</v>
      </c>
      <c r="AZ124" s="5" t="s">
        <v>601</v>
      </c>
      <c r="BA124" s="5" t="s">
        <v>1003</v>
      </c>
      <c r="BB124" s="5" t="s">
        <v>1640</v>
      </c>
      <c r="BC124" s="5" t="s">
        <v>1667</v>
      </c>
      <c r="BD124" s="5" t="s">
        <v>1745</v>
      </c>
      <c r="BE124" s="5" t="s">
        <v>1745</v>
      </c>
      <c r="BF124" s="5" t="s">
        <v>1745</v>
      </c>
      <c r="BG124" s="5" t="s">
        <v>1745</v>
      </c>
      <c r="BH124" s="5" t="s">
        <v>1745</v>
      </c>
      <c r="BI124" s="5" t="s">
        <v>1745</v>
      </c>
      <c r="BJ124" s="5" t="s">
        <v>1745</v>
      </c>
    </row>
    <row r="125" spans="1:62" ht="17.25" customHeight="1" x14ac:dyDescent="0.3">
      <c r="A125" t="s">
        <v>1054</v>
      </c>
      <c r="B125" t="s">
        <v>1867</v>
      </c>
      <c r="C125" t="s">
        <v>105</v>
      </c>
      <c r="D125" t="str">
        <f t="shared" si="16"/>
        <v>New Hanover township, Burlington County</v>
      </c>
      <c r="E125" t="s">
        <v>1744</v>
      </c>
      <c r="F125" t="s">
        <v>26</v>
      </c>
      <c r="G125" s="19">
        <f>COUNTIFS('Raw Data from UFBs'!$A$3:$A$3000,'Summary By Town'!$A125,'Raw Data from UFBs'!$E$3:$E$3000,'Summary By Town'!$G$2)</f>
        <v>0</v>
      </c>
      <c r="H125" s="4">
        <f>SUMIFS('Raw Data from UFBs'!H$3:H$3000,'Raw Data from UFBs'!$A$3:$A$3000,'Summary By Town'!$A125,'Raw Data from UFBs'!$E$3:$E$3000,'Summary By Town'!$G$2)</f>
        <v>0</v>
      </c>
      <c r="I125" s="4">
        <f>SUMIFS('Raw Data from UFBs'!I$3:I$3000,'Raw Data from UFBs'!$A$3:$A$3000,'Summary By Town'!$A125,'Raw Data from UFBs'!$E$3:$E$3000,'Summary By Town'!$G$2)</f>
        <v>0</v>
      </c>
      <c r="J125" s="20">
        <f t="shared" si="17"/>
        <v>0</v>
      </c>
      <c r="K125" s="19">
        <f>COUNTIFS('Raw Data from UFBs'!$A$3:$A$3000,'Summary By Town'!$A125,'Raw Data from UFBs'!$E$3:$E$3000,'Summary By Town'!$K$2)</f>
        <v>0</v>
      </c>
      <c r="L125" s="4">
        <f>SUMIFS('Raw Data from UFBs'!H$3:H$3000,'Raw Data from UFBs'!$A$3:$A$3000,'Summary By Town'!$A125,'Raw Data from UFBs'!$E$3:$E$3000,'Summary By Town'!$K$2)</f>
        <v>0</v>
      </c>
      <c r="M125" s="4">
        <f>SUMIFS('Raw Data from UFBs'!I$3:I$3000,'Raw Data from UFBs'!$A$3:$A$3000,'Summary By Town'!$A125,'Raw Data from UFBs'!$E$3:$E$3000,'Summary By Town'!$K$2)</f>
        <v>0</v>
      </c>
      <c r="N125" s="20">
        <f t="shared" si="18"/>
        <v>0</v>
      </c>
      <c r="O125" s="4">
        <f>COUNTIFS('Raw Data from UFBs'!$A$3:$A$3000,'Summary By Town'!$A125,'Raw Data from UFBs'!$E$3:$E$3000,'Summary By Town'!$O$2)</f>
        <v>0</v>
      </c>
      <c r="P125" s="4">
        <f>SUMIFS('Raw Data from UFBs'!H$3:H$3000,'Raw Data from UFBs'!$A$3:$A$3000,'Summary By Town'!$A125,'Raw Data from UFBs'!$E$3:$E$3000,'Summary By Town'!$O$2)</f>
        <v>0</v>
      </c>
      <c r="Q125" s="4">
        <f>SUMIFS('Raw Data from UFBs'!I$3:I$3000,'Raw Data from UFBs'!$A$3:$A$3000,'Summary By Town'!$A125,'Raw Data from UFBs'!$E$3:$E$3000,'Summary By Town'!$O$2)</f>
        <v>0</v>
      </c>
      <c r="R125" s="4">
        <f t="shared" si="19"/>
        <v>0</v>
      </c>
      <c r="S125" s="104">
        <f>COUNTIFS('Raw Data from UFBs'!$A$3:$A$3000,'Summary By Town'!$A125,'Raw Data from UFBs'!$E$3:$E$3000,'Summary By Town'!$S$2)</f>
        <v>0</v>
      </c>
      <c r="T125" s="4">
        <f>SUMIFS('Raw Data from UFBs'!H$3:H$3000,'Raw Data from UFBs'!$A$3:$A$3000,'Summary By Town'!$A125,'Raw Data from UFBs'!$E$3:$E$3000,'Summary By Town'!$S$2)</f>
        <v>0</v>
      </c>
      <c r="U125" s="4">
        <f>SUMIFS('Raw Data from UFBs'!I$3:I$3000,'Raw Data from UFBs'!$A$3:$A$3000,'Summary By Town'!$A125,'Raw Data from UFBs'!$E$3:$E$3000,'Summary By Town'!$S$2)</f>
        <v>0</v>
      </c>
      <c r="V125" s="20">
        <f t="shared" si="20"/>
        <v>0</v>
      </c>
      <c r="W125" s="104">
        <f>COUNTIFS('Raw Data from UFBs'!$A$3:$A$3000,'Summary By Town'!$A125,'Raw Data from UFBs'!$E$3:$E$3000,'Summary By Town'!$W$2)</f>
        <v>0</v>
      </c>
      <c r="X125" s="4">
        <f>SUMIFS('Raw Data from UFBs'!H$3:H$3000,'Raw Data from UFBs'!$A$3:$A$3000,'Summary By Town'!$A125,'Raw Data from UFBs'!$E$3:$E$3000,'Summary By Town'!$W$2)</f>
        <v>0</v>
      </c>
      <c r="Y125" s="4">
        <f>SUMIFS('Raw Data from UFBs'!I$3:I$3000,'Raw Data from UFBs'!$A$3:$A$3000,'Summary By Town'!$A125,'Raw Data from UFBs'!$E$3:$E$3000,'Summary By Town'!$W$2)</f>
        <v>0</v>
      </c>
      <c r="Z125" s="20">
        <f t="shared" si="21"/>
        <v>0</v>
      </c>
      <c r="AA125" s="4">
        <f>COUNTIFS('Raw Data from UFBs'!$A$3:$A$3000,'Summary By Town'!$A125,'Raw Data from UFBs'!$E$3:$E$3000,'Summary By Town'!$AA$2)</f>
        <v>0</v>
      </c>
      <c r="AB125" s="4">
        <f>SUMIFS('Raw Data from UFBs'!H$3:H$3000,'Raw Data from UFBs'!$A$3:$A$3000,'Summary By Town'!$A125,'Raw Data from UFBs'!$E$3:$E$3000,'Summary By Town'!$AA$2)</f>
        <v>0</v>
      </c>
      <c r="AC125" s="4">
        <f>SUMIFS('Raw Data from UFBs'!I$3:I$3000,'Raw Data from UFBs'!$A$3:$A$3000,'Summary By Town'!$A125,'Raw Data from UFBs'!$E$3:$E$3000,'Summary By Town'!$AA$2)</f>
        <v>0</v>
      </c>
      <c r="AD125" s="4">
        <f t="shared" si="22"/>
        <v>0</v>
      </c>
      <c r="AE125" s="19">
        <f>COUNTIFS('Raw Data from UFBs'!$A$3:$A$3000,'Summary By Town'!$A125,'Raw Data from UFBs'!$E$3:$E$3000,'Summary By Town'!$AE$2)</f>
        <v>0</v>
      </c>
      <c r="AF125" s="4">
        <f>SUMIFS('Raw Data from UFBs'!H$3:H$3000,'Raw Data from UFBs'!$A$3:$A$3000,'Summary By Town'!$A125,'Raw Data from UFBs'!$E$3:$E$3000,'Summary By Town'!$AE$2)</f>
        <v>0</v>
      </c>
      <c r="AG125" s="4">
        <f>SUMIFS('Raw Data from UFBs'!I$3:I$3000,'Raw Data from UFBs'!$A$3:$A$3000,'Summary By Town'!$A125,'Raw Data from UFBs'!$E$3:$E$3000,'Summary By Town'!$AE$2)</f>
        <v>0</v>
      </c>
      <c r="AH125" s="20">
        <f t="shared" si="23"/>
        <v>0</v>
      </c>
      <c r="AI125" s="19">
        <f t="shared" si="24"/>
        <v>0</v>
      </c>
      <c r="AJ125" s="4">
        <f t="shared" si="25"/>
        <v>0</v>
      </c>
      <c r="AK125" s="4">
        <f t="shared" si="26"/>
        <v>0</v>
      </c>
      <c r="AL125" s="20">
        <f t="shared" si="27"/>
        <v>0</v>
      </c>
      <c r="AM125" s="59">
        <v>1118340600</v>
      </c>
      <c r="AN125" s="60">
        <v>3.2191630620614919</v>
      </c>
      <c r="AO125" s="61">
        <v>0.14523825143420102</v>
      </c>
      <c r="AP125" s="4">
        <f t="shared" si="28"/>
        <v>0</v>
      </c>
      <c r="AQ125" s="8">
        <f t="shared" si="29"/>
        <v>0</v>
      </c>
      <c r="AR125" s="59">
        <v>2073652.72</v>
      </c>
      <c r="AS125" s="6">
        <f t="shared" si="30"/>
        <v>0</v>
      </c>
      <c r="AU125" s="5" t="s">
        <v>1177</v>
      </c>
      <c r="AV125" s="5" t="s">
        <v>1709</v>
      </c>
      <c r="AW125" s="5" t="s">
        <v>1228</v>
      </c>
      <c r="AX125" s="5" t="s">
        <v>1087</v>
      </c>
      <c r="AY125" s="5" t="s">
        <v>1745</v>
      </c>
      <c r="AZ125" s="5" t="s">
        <v>1745</v>
      </c>
      <c r="BA125" s="5" t="s">
        <v>1745</v>
      </c>
      <c r="BB125" s="5" t="s">
        <v>1745</v>
      </c>
      <c r="BC125" s="5" t="s">
        <v>1745</v>
      </c>
      <c r="BD125" s="5" t="s">
        <v>1745</v>
      </c>
      <c r="BE125" s="5" t="s">
        <v>1745</v>
      </c>
      <c r="BF125" s="5" t="s">
        <v>1745</v>
      </c>
      <c r="BG125" s="5" t="s">
        <v>1745</v>
      </c>
      <c r="BH125" s="5" t="s">
        <v>1745</v>
      </c>
      <c r="BI125" s="5" t="s">
        <v>1745</v>
      </c>
      <c r="BJ125" s="5" t="s">
        <v>1745</v>
      </c>
    </row>
    <row r="126" spans="1:62" ht="17.25" customHeight="1" x14ac:dyDescent="0.3">
      <c r="A126" t="s">
        <v>1087</v>
      </c>
      <c r="B126" t="s">
        <v>1868</v>
      </c>
      <c r="C126" t="s">
        <v>105</v>
      </c>
      <c r="D126" t="str">
        <f t="shared" si="16"/>
        <v>North Hanover township, Burlington County</v>
      </c>
      <c r="E126" t="s">
        <v>1744</v>
      </c>
      <c r="F126" t="s">
        <v>26</v>
      </c>
      <c r="G126" s="19">
        <f>COUNTIFS('Raw Data from UFBs'!$A$3:$A$3000,'Summary By Town'!$A126,'Raw Data from UFBs'!$E$3:$E$3000,'Summary By Town'!$G$2)</f>
        <v>0</v>
      </c>
      <c r="H126" s="4">
        <f>SUMIFS('Raw Data from UFBs'!H$3:H$3000,'Raw Data from UFBs'!$A$3:$A$3000,'Summary By Town'!$A126,'Raw Data from UFBs'!$E$3:$E$3000,'Summary By Town'!$G$2)</f>
        <v>0</v>
      </c>
      <c r="I126" s="4">
        <f>SUMIFS('Raw Data from UFBs'!I$3:I$3000,'Raw Data from UFBs'!$A$3:$A$3000,'Summary By Town'!$A126,'Raw Data from UFBs'!$E$3:$E$3000,'Summary By Town'!$G$2)</f>
        <v>0</v>
      </c>
      <c r="J126" s="20">
        <f t="shared" si="17"/>
        <v>0</v>
      </c>
      <c r="K126" s="19">
        <f>COUNTIFS('Raw Data from UFBs'!$A$3:$A$3000,'Summary By Town'!$A126,'Raw Data from UFBs'!$E$3:$E$3000,'Summary By Town'!$K$2)</f>
        <v>0</v>
      </c>
      <c r="L126" s="4">
        <f>SUMIFS('Raw Data from UFBs'!H$3:H$3000,'Raw Data from UFBs'!$A$3:$A$3000,'Summary By Town'!$A126,'Raw Data from UFBs'!$E$3:$E$3000,'Summary By Town'!$K$2)</f>
        <v>0</v>
      </c>
      <c r="M126" s="4">
        <f>SUMIFS('Raw Data from UFBs'!I$3:I$3000,'Raw Data from UFBs'!$A$3:$A$3000,'Summary By Town'!$A126,'Raw Data from UFBs'!$E$3:$E$3000,'Summary By Town'!$K$2)</f>
        <v>0</v>
      </c>
      <c r="N126" s="20">
        <f t="shared" si="18"/>
        <v>0</v>
      </c>
      <c r="O126" s="4">
        <f>COUNTIFS('Raw Data from UFBs'!$A$3:$A$3000,'Summary By Town'!$A126,'Raw Data from UFBs'!$E$3:$E$3000,'Summary By Town'!$O$2)</f>
        <v>0</v>
      </c>
      <c r="P126" s="4">
        <f>SUMIFS('Raw Data from UFBs'!H$3:H$3000,'Raw Data from UFBs'!$A$3:$A$3000,'Summary By Town'!$A126,'Raw Data from UFBs'!$E$3:$E$3000,'Summary By Town'!$O$2)</f>
        <v>0</v>
      </c>
      <c r="Q126" s="4">
        <f>SUMIFS('Raw Data from UFBs'!I$3:I$3000,'Raw Data from UFBs'!$A$3:$A$3000,'Summary By Town'!$A126,'Raw Data from UFBs'!$E$3:$E$3000,'Summary By Town'!$O$2)</f>
        <v>0</v>
      </c>
      <c r="R126" s="4">
        <f t="shared" si="19"/>
        <v>0</v>
      </c>
      <c r="S126" s="104">
        <f>COUNTIFS('Raw Data from UFBs'!$A$3:$A$3000,'Summary By Town'!$A126,'Raw Data from UFBs'!$E$3:$E$3000,'Summary By Town'!$S$2)</f>
        <v>0</v>
      </c>
      <c r="T126" s="4">
        <f>SUMIFS('Raw Data from UFBs'!H$3:H$3000,'Raw Data from UFBs'!$A$3:$A$3000,'Summary By Town'!$A126,'Raw Data from UFBs'!$E$3:$E$3000,'Summary By Town'!$S$2)</f>
        <v>0</v>
      </c>
      <c r="U126" s="4">
        <f>SUMIFS('Raw Data from UFBs'!I$3:I$3000,'Raw Data from UFBs'!$A$3:$A$3000,'Summary By Town'!$A126,'Raw Data from UFBs'!$E$3:$E$3000,'Summary By Town'!$S$2)</f>
        <v>0</v>
      </c>
      <c r="V126" s="20">
        <f t="shared" si="20"/>
        <v>0</v>
      </c>
      <c r="W126" s="104">
        <f>COUNTIFS('Raw Data from UFBs'!$A$3:$A$3000,'Summary By Town'!$A126,'Raw Data from UFBs'!$E$3:$E$3000,'Summary By Town'!$W$2)</f>
        <v>0</v>
      </c>
      <c r="X126" s="4">
        <f>SUMIFS('Raw Data from UFBs'!H$3:H$3000,'Raw Data from UFBs'!$A$3:$A$3000,'Summary By Town'!$A126,'Raw Data from UFBs'!$E$3:$E$3000,'Summary By Town'!$W$2)</f>
        <v>0</v>
      </c>
      <c r="Y126" s="4">
        <f>SUMIFS('Raw Data from UFBs'!I$3:I$3000,'Raw Data from UFBs'!$A$3:$A$3000,'Summary By Town'!$A126,'Raw Data from UFBs'!$E$3:$E$3000,'Summary By Town'!$W$2)</f>
        <v>0</v>
      </c>
      <c r="Z126" s="20">
        <f t="shared" si="21"/>
        <v>0</v>
      </c>
      <c r="AA126" s="4">
        <f>COUNTIFS('Raw Data from UFBs'!$A$3:$A$3000,'Summary By Town'!$A126,'Raw Data from UFBs'!$E$3:$E$3000,'Summary By Town'!$AA$2)</f>
        <v>0</v>
      </c>
      <c r="AB126" s="4">
        <f>SUMIFS('Raw Data from UFBs'!H$3:H$3000,'Raw Data from UFBs'!$A$3:$A$3000,'Summary By Town'!$A126,'Raw Data from UFBs'!$E$3:$E$3000,'Summary By Town'!$AA$2)</f>
        <v>0</v>
      </c>
      <c r="AC126" s="4">
        <f>SUMIFS('Raw Data from UFBs'!I$3:I$3000,'Raw Data from UFBs'!$A$3:$A$3000,'Summary By Town'!$A126,'Raw Data from UFBs'!$E$3:$E$3000,'Summary By Town'!$AA$2)</f>
        <v>0</v>
      </c>
      <c r="AD126" s="4">
        <f t="shared" si="22"/>
        <v>0</v>
      </c>
      <c r="AE126" s="19">
        <f>COUNTIFS('Raw Data from UFBs'!$A$3:$A$3000,'Summary By Town'!$A126,'Raw Data from UFBs'!$E$3:$E$3000,'Summary By Town'!$AE$2)</f>
        <v>0</v>
      </c>
      <c r="AF126" s="4">
        <f>SUMIFS('Raw Data from UFBs'!H$3:H$3000,'Raw Data from UFBs'!$A$3:$A$3000,'Summary By Town'!$A126,'Raw Data from UFBs'!$E$3:$E$3000,'Summary By Town'!$AE$2)</f>
        <v>0</v>
      </c>
      <c r="AG126" s="4">
        <f>SUMIFS('Raw Data from UFBs'!I$3:I$3000,'Raw Data from UFBs'!$A$3:$A$3000,'Summary By Town'!$A126,'Raw Data from UFBs'!$E$3:$E$3000,'Summary By Town'!$AE$2)</f>
        <v>0</v>
      </c>
      <c r="AH126" s="20">
        <f t="shared" si="23"/>
        <v>0</v>
      </c>
      <c r="AI126" s="19">
        <f t="shared" si="24"/>
        <v>0</v>
      </c>
      <c r="AJ126" s="4">
        <f t="shared" si="25"/>
        <v>0</v>
      </c>
      <c r="AK126" s="4">
        <f t="shared" si="26"/>
        <v>0</v>
      </c>
      <c r="AL126" s="20">
        <f t="shared" si="27"/>
        <v>0</v>
      </c>
      <c r="AM126" s="59">
        <v>635131371</v>
      </c>
      <c r="AN126" s="60">
        <v>2.4877164579560214</v>
      </c>
      <c r="AO126" s="61">
        <v>0.18281679315258281</v>
      </c>
      <c r="AP126" s="4">
        <f t="shared" si="28"/>
        <v>0</v>
      </c>
      <c r="AQ126" s="8">
        <f t="shared" si="29"/>
        <v>0</v>
      </c>
      <c r="AR126" s="59">
        <v>4855500</v>
      </c>
      <c r="AS126" s="6">
        <f t="shared" si="30"/>
        <v>0</v>
      </c>
      <c r="AU126" s="5" t="s">
        <v>1530</v>
      </c>
      <c r="AV126" s="5" t="s">
        <v>613</v>
      </c>
      <c r="AW126" s="5" t="s">
        <v>1709</v>
      </c>
      <c r="AX126" s="5" t="s">
        <v>1054</v>
      </c>
      <c r="AY126" s="5" t="s">
        <v>1446</v>
      </c>
      <c r="AZ126" s="5" t="s">
        <v>286</v>
      </c>
      <c r="BA126" s="5" t="s">
        <v>1228</v>
      </c>
      <c r="BB126" s="5" t="s">
        <v>1745</v>
      </c>
      <c r="BC126" s="5" t="s">
        <v>1745</v>
      </c>
      <c r="BD126" s="5" t="s">
        <v>1745</v>
      </c>
      <c r="BE126" s="5" t="s">
        <v>1745</v>
      </c>
      <c r="BF126" s="5" t="s">
        <v>1745</v>
      </c>
      <c r="BG126" s="5" t="s">
        <v>1745</v>
      </c>
      <c r="BH126" s="5" t="s">
        <v>1745</v>
      </c>
      <c r="BI126" s="5" t="s">
        <v>1745</v>
      </c>
      <c r="BJ126" s="5" t="s">
        <v>1745</v>
      </c>
    </row>
    <row r="127" spans="1:62" ht="17.25" customHeight="1" x14ac:dyDescent="0.3">
      <c r="A127" t="s">
        <v>1177</v>
      </c>
      <c r="B127" t="s">
        <v>1869</v>
      </c>
      <c r="C127" t="s">
        <v>105</v>
      </c>
      <c r="D127" t="str">
        <f t="shared" si="16"/>
        <v>Pemberton township, Burlington County</v>
      </c>
      <c r="E127" t="s">
        <v>1744</v>
      </c>
      <c r="F127" t="s">
        <v>26</v>
      </c>
      <c r="G127" s="19">
        <f>COUNTIFS('Raw Data from UFBs'!$A$3:$A$3000,'Summary By Town'!$A127,'Raw Data from UFBs'!$E$3:$E$3000,'Summary By Town'!$G$2)</f>
        <v>1</v>
      </c>
      <c r="H127" s="4">
        <f>SUMIFS('Raw Data from UFBs'!H$3:H$3000,'Raw Data from UFBs'!$A$3:$A$3000,'Summary By Town'!$A127,'Raw Data from UFBs'!$E$3:$E$3000,'Summary By Town'!$G$2)</f>
        <v>223056.01</v>
      </c>
      <c r="I127" s="4">
        <f>SUMIFS('Raw Data from UFBs'!I$3:I$3000,'Raw Data from UFBs'!$A$3:$A$3000,'Summary By Town'!$A127,'Raw Data from UFBs'!$E$3:$E$3000,'Summary By Town'!$G$2)</f>
        <v>6787500</v>
      </c>
      <c r="J127" s="20">
        <f t="shared" si="17"/>
        <v>220765.55256606857</v>
      </c>
      <c r="K127" s="19">
        <f>COUNTIFS('Raw Data from UFBs'!$A$3:$A$3000,'Summary By Town'!$A127,'Raw Data from UFBs'!$E$3:$E$3000,'Summary By Town'!$K$2)</f>
        <v>1</v>
      </c>
      <c r="L127" s="4">
        <f>SUMIFS('Raw Data from UFBs'!H$3:H$3000,'Raw Data from UFBs'!$A$3:$A$3000,'Summary By Town'!$A127,'Raw Data from UFBs'!$E$3:$E$3000,'Summary By Town'!$K$2)</f>
        <v>494173.91</v>
      </c>
      <c r="M127" s="4">
        <f>SUMIFS('Raw Data from UFBs'!I$3:I$3000,'Raw Data from UFBs'!$A$3:$A$3000,'Summary By Town'!$A127,'Raw Data from UFBs'!$E$3:$E$3000,'Summary By Town'!$K$2)</f>
        <v>46287200</v>
      </c>
      <c r="N127" s="20">
        <f t="shared" si="18"/>
        <v>1505505.6036443652</v>
      </c>
      <c r="O127" s="4">
        <f>COUNTIFS('Raw Data from UFBs'!$A$3:$A$3000,'Summary By Town'!$A127,'Raw Data from UFBs'!$E$3:$E$3000,'Summary By Town'!$O$2)</f>
        <v>0</v>
      </c>
      <c r="P127" s="4">
        <f>SUMIFS('Raw Data from UFBs'!H$3:H$3000,'Raw Data from UFBs'!$A$3:$A$3000,'Summary By Town'!$A127,'Raw Data from UFBs'!$E$3:$E$3000,'Summary By Town'!$O$2)</f>
        <v>0</v>
      </c>
      <c r="Q127" s="4">
        <f>SUMIFS('Raw Data from UFBs'!I$3:I$3000,'Raw Data from UFBs'!$A$3:$A$3000,'Summary By Town'!$A127,'Raw Data from UFBs'!$E$3:$E$3000,'Summary By Town'!$O$2)</f>
        <v>0</v>
      </c>
      <c r="R127" s="4">
        <f t="shared" si="19"/>
        <v>0</v>
      </c>
      <c r="S127" s="104">
        <f>COUNTIFS('Raw Data from UFBs'!$A$3:$A$3000,'Summary By Town'!$A127,'Raw Data from UFBs'!$E$3:$E$3000,'Summary By Town'!$S$2)</f>
        <v>0</v>
      </c>
      <c r="T127" s="4">
        <f>SUMIFS('Raw Data from UFBs'!H$3:H$3000,'Raw Data from UFBs'!$A$3:$A$3000,'Summary By Town'!$A127,'Raw Data from UFBs'!$E$3:$E$3000,'Summary By Town'!$S$2)</f>
        <v>0</v>
      </c>
      <c r="U127" s="4">
        <f>SUMIFS('Raw Data from UFBs'!I$3:I$3000,'Raw Data from UFBs'!$A$3:$A$3000,'Summary By Town'!$A127,'Raw Data from UFBs'!$E$3:$E$3000,'Summary By Town'!$S$2)</f>
        <v>0</v>
      </c>
      <c r="V127" s="20">
        <f t="shared" si="20"/>
        <v>0</v>
      </c>
      <c r="W127" s="104">
        <f>COUNTIFS('Raw Data from UFBs'!$A$3:$A$3000,'Summary By Town'!$A127,'Raw Data from UFBs'!$E$3:$E$3000,'Summary By Town'!$W$2)</f>
        <v>0</v>
      </c>
      <c r="X127" s="4">
        <f>SUMIFS('Raw Data from UFBs'!H$3:H$3000,'Raw Data from UFBs'!$A$3:$A$3000,'Summary By Town'!$A127,'Raw Data from UFBs'!$E$3:$E$3000,'Summary By Town'!$W$2)</f>
        <v>0</v>
      </c>
      <c r="Y127" s="4">
        <f>SUMIFS('Raw Data from UFBs'!I$3:I$3000,'Raw Data from UFBs'!$A$3:$A$3000,'Summary By Town'!$A127,'Raw Data from UFBs'!$E$3:$E$3000,'Summary By Town'!$W$2)</f>
        <v>0</v>
      </c>
      <c r="Z127" s="20">
        <f t="shared" si="21"/>
        <v>0</v>
      </c>
      <c r="AA127" s="4">
        <f>COUNTIFS('Raw Data from UFBs'!$A$3:$A$3000,'Summary By Town'!$A127,'Raw Data from UFBs'!$E$3:$E$3000,'Summary By Town'!$AA$2)</f>
        <v>0</v>
      </c>
      <c r="AB127" s="4">
        <f>SUMIFS('Raw Data from UFBs'!H$3:H$3000,'Raw Data from UFBs'!$A$3:$A$3000,'Summary By Town'!$A127,'Raw Data from UFBs'!$E$3:$E$3000,'Summary By Town'!$AA$2)</f>
        <v>0</v>
      </c>
      <c r="AC127" s="4">
        <f>SUMIFS('Raw Data from UFBs'!I$3:I$3000,'Raw Data from UFBs'!$A$3:$A$3000,'Summary By Town'!$A127,'Raw Data from UFBs'!$E$3:$E$3000,'Summary By Town'!$AA$2)</f>
        <v>0</v>
      </c>
      <c r="AD127" s="4">
        <f t="shared" si="22"/>
        <v>0</v>
      </c>
      <c r="AE127" s="19">
        <f>COUNTIFS('Raw Data from UFBs'!$A$3:$A$3000,'Summary By Town'!$A127,'Raw Data from UFBs'!$E$3:$E$3000,'Summary By Town'!$AE$2)</f>
        <v>1</v>
      </c>
      <c r="AF127" s="4">
        <f>SUMIFS('Raw Data from UFBs'!H$3:H$3000,'Raw Data from UFBs'!$A$3:$A$3000,'Summary By Town'!$A127,'Raw Data from UFBs'!$E$3:$E$3000,'Summary By Town'!$AE$2)</f>
        <v>118526.32</v>
      </c>
      <c r="AG127" s="4">
        <f>SUMIFS('Raw Data from UFBs'!I$3:I$3000,'Raw Data from UFBs'!$A$3:$A$3000,'Summary By Town'!$A127,'Raw Data from UFBs'!$E$3:$E$3000,'Summary By Town'!$AE$2)</f>
        <v>68840600</v>
      </c>
      <c r="AH127" s="20">
        <f t="shared" si="23"/>
        <v>2239061.9665531786</v>
      </c>
      <c r="AI127" s="19">
        <f t="shared" si="24"/>
        <v>3</v>
      </c>
      <c r="AJ127" s="4">
        <f t="shared" si="25"/>
        <v>835756.24</v>
      </c>
      <c r="AK127" s="4">
        <f t="shared" si="26"/>
        <v>121915300</v>
      </c>
      <c r="AL127" s="20">
        <f t="shared" si="27"/>
        <v>3965333.1227636128</v>
      </c>
      <c r="AM127" s="59">
        <v>1967941115</v>
      </c>
      <c r="AN127" s="60">
        <v>3.2525311611943803</v>
      </c>
      <c r="AO127" s="61">
        <v>0.34188754151597028</v>
      </c>
      <c r="AP127" s="4">
        <f t="shared" si="28"/>
        <v>1069963.3464332656</v>
      </c>
      <c r="AQ127" s="8">
        <f t="shared" si="29"/>
        <v>6.1950684942115253E-2</v>
      </c>
      <c r="AR127" s="59">
        <v>28382323.600000001</v>
      </c>
      <c r="AS127" s="6">
        <f t="shared" si="30"/>
        <v>3.7698229416046315E-2</v>
      </c>
      <c r="AU127" s="5" t="s">
        <v>1694</v>
      </c>
      <c r="AV127" s="5" t="s">
        <v>1174</v>
      </c>
      <c r="AW127" s="5" t="s">
        <v>1431</v>
      </c>
      <c r="AX127" s="5" t="s">
        <v>406</v>
      </c>
      <c r="AY127" s="5" t="s">
        <v>1709</v>
      </c>
      <c r="AZ127" s="5" t="s">
        <v>886</v>
      </c>
      <c r="BA127" s="5" t="s">
        <v>1054</v>
      </c>
      <c r="BB127" s="5" t="s">
        <v>1446</v>
      </c>
      <c r="BC127" s="5" t="s">
        <v>1228</v>
      </c>
      <c r="BD127" s="5" t="s">
        <v>1745</v>
      </c>
      <c r="BE127" s="5" t="s">
        <v>1745</v>
      </c>
      <c r="BF127" s="5" t="s">
        <v>1745</v>
      </c>
      <c r="BG127" s="5" t="s">
        <v>1745</v>
      </c>
      <c r="BH127" s="5" t="s">
        <v>1745</v>
      </c>
      <c r="BI127" s="5" t="s">
        <v>1745</v>
      </c>
      <c r="BJ127" s="5" t="s">
        <v>1745</v>
      </c>
    </row>
    <row r="128" spans="1:62" ht="17.25" customHeight="1" x14ac:dyDescent="0.3">
      <c r="A128" t="s">
        <v>1297</v>
      </c>
      <c r="B128" t="s">
        <v>1870</v>
      </c>
      <c r="C128" t="s">
        <v>105</v>
      </c>
      <c r="D128" t="str">
        <f t="shared" si="16"/>
        <v>Riverside township, Burlington County</v>
      </c>
      <c r="E128" t="s">
        <v>1744</v>
      </c>
      <c r="F128" t="s">
        <v>7</v>
      </c>
      <c r="G128" s="19">
        <f>COUNTIFS('Raw Data from UFBs'!$A$3:$A$3000,'Summary By Town'!$A128,'Raw Data from UFBs'!$E$3:$E$3000,'Summary By Town'!$G$2)</f>
        <v>0</v>
      </c>
      <c r="H128" s="4">
        <f>SUMIFS('Raw Data from UFBs'!H$3:H$3000,'Raw Data from UFBs'!$A$3:$A$3000,'Summary By Town'!$A128,'Raw Data from UFBs'!$E$3:$E$3000,'Summary By Town'!$G$2)</f>
        <v>0</v>
      </c>
      <c r="I128" s="4">
        <f>SUMIFS('Raw Data from UFBs'!I$3:I$3000,'Raw Data from UFBs'!$A$3:$A$3000,'Summary By Town'!$A128,'Raw Data from UFBs'!$E$3:$E$3000,'Summary By Town'!$G$2)</f>
        <v>0</v>
      </c>
      <c r="J128" s="20">
        <f t="shared" si="17"/>
        <v>0</v>
      </c>
      <c r="K128" s="19">
        <f>COUNTIFS('Raw Data from UFBs'!$A$3:$A$3000,'Summary By Town'!$A128,'Raw Data from UFBs'!$E$3:$E$3000,'Summary By Town'!$K$2)</f>
        <v>0</v>
      </c>
      <c r="L128" s="4">
        <f>SUMIFS('Raw Data from UFBs'!H$3:H$3000,'Raw Data from UFBs'!$A$3:$A$3000,'Summary By Town'!$A128,'Raw Data from UFBs'!$E$3:$E$3000,'Summary By Town'!$K$2)</f>
        <v>0</v>
      </c>
      <c r="M128" s="4">
        <f>SUMIFS('Raw Data from UFBs'!I$3:I$3000,'Raw Data from UFBs'!$A$3:$A$3000,'Summary By Town'!$A128,'Raw Data from UFBs'!$E$3:$E$3000,'Summary By Town'!$K$2)</f>
        <v>0</v>
      </c>
      <c r="N128" s="20">
        <f t="shared" si="18"/>
        <v>0</v>
      </c>
      <c r="O128" s="4">
        <f>COUNTIFS('Raw Data from UFBs'!$A$3:$A$3000,'Summary By Town'!$A128,'Raw Data from UFBs'!$E$3:$E$3000,'Summary By Town'!$O$2)</f>
        <v>1</v>
      </c>
      <c r="P128" s="4">
        <f>SUMIFS('Raw Data from UFBs'!H$3:H$3000,'Raw Data from UFBs'!$A$3:$A$3000,'Summary By Town'!$A128,'Raw Data from UFBs'!$E$3:$E$3000,'Summary By Town'!$O$2)</f>
        <v>314075.09999999998</v>
      </c>
      <c r="Q128" s="4">
        <f>SUMIFS('Raw Data from UFBs'!I$3:I$3000,'Raw Data from UFBs'!$A$3:$A$3000,'Summary By Town'!$A128,'Raw Data from UFBs'!$E$3:$E$3000,'Summary By Town'!$O$2)</f>
        <v>21395500</v>
      </c>
      <c r="R128" s="4">
        <f t="shared" si="19"/>
        <v>875033.89568961435</v>
      </c>
      <c r="S128" s="104">
        <f>COUNTIFS('Raw Data from UFBs'!$A$3:$A$3000,'Summary By Town'!$A128,'Raw Data from UFBs'!$E$3:$E$3000,'Summary By Town'!$S$2)</f>
        <v>0</v>
      </c>
      <c r="T128" s="4">
        <f>SUMIFS('Raw Data from UFBs'!H$3:H$3000,'Raw Data from UFBs'!$A$3:$A$3000,'Summary By Town'!$A128,'Raw Data from UFBs'!$E$3:$E$3000,'Summary By Town'!$S$2)</f>
        <v>0</v>
      </c>
      <c r="U128" s="4">
        <f>SUMIFS('Raw Data from UFBs'!I$3:I$3000,'Raw Data from UFBs'!$A$3:$A$3000,'Summary By Town'!$A128,'Raw Data from UFBs'!$E$3:$E$3000,'Summary By Town'!$S$2)</f>
        <v>0</v>
      </c>
      <c r="V128" s="20">
        <f t="shared" si="20"/>
        <v>0</v>
      </c>
      <c r="W128" s="104">
        <f>COUNTIFS('Raw Data from UFBs'!$A$3:$A$3000,'Summary By Town'!$A128,'Raw Data from UFBs'!$E$3:$E$3000,'Summary By Town'!$W$2)</f>
        <v>0</v>
      </c>
      <c r="X128" s="4">
        <f>SUMIFS('Raw Data from UFBs'!H$3:H$3000,'Raw Data from UFBs'!$A$3:$A$3000,'Summary By Town'!$A128,'Raw Data from UFBs'!$E$3:$E$3000,'Summary By Town'!$W$2)</f>
        <v>0</v>
      </c>
      <c r="Y128" s="4">
        <f>SUMIFS('Raw Data from UFBs'!I$3:I$3000,'Raw Data from UFBs'!$A$3:$A$3000,'Summary By Town'!$A128,'Raw Data from UFBs'!$E$3:$E$3000,'Summary By Town'!$W$2)</f>
        <v>0</v>
      </c>
      <c r="Z128" s="20">
        <f t="shared" si="21"/>
        <v>0</v>
      </c>
      <c r="AA128" s="4">
        <f>COUNTIFS('Raw Data from UFBs'!$A$3:$A$3000,'Summary By Town'!$A128,'Raw Data from UFBs'!$E$3:$E$3000,'Summary By Town'!$AA$2)</f>
        <v>0</v>
      </c>
      <c r="AB128" s="4">
        <f>SUMIFS('Raw Data from UFBs'!H$3:H$3000,'Raw Data from UFBs'!$A$3:$A$3000,'Summary By Town'!$A128,'Raw Data from UFBs'!$E$3:$E$3000,'Summary By Town'!$AA$2)</f>
        <v>0</v>
      </c>
      <c r="AC128" s="4">
        <f>SUMIFS('Raw Data from UFBs'!I$3:I$3000,'Raw Data from UFBs'!$A$3:$A$3000,'Summary By Town'!$A128,'Raw Data from UFBs'!$E$3:$E$3000,'Summary By Town'!$AA$2)</f>
        <v>0</v>
      </c>
      <c r="AD128" s="4">
        <f t="shared" si="22"/>
        <v>0</v>
      </c>
      <c r="AE128" s="19">
        <f>COUNTIFS('Raw Data from UFBs'!$A$3:$A$3000,'Summary By Town'!$A128,'Raw Data from UFBs'!$E$3:$E$3000,'Summary By Town'!$AE$2)</f>
        <v>0</v>
      </c>
      <c r="AF128" s="4">
        <f>SUMIFS('Raw Data from UFBs'!H$3:H$3000,'Raw Data from UFBs'!$A$3:$A$3000,'Summary By Town'!$A128,'Raw Data from UFBs'!$E$3:$E$3000,'Summary By Town'!$AE$2)</f>
        <v>0</v>
      </c>
      <c r="AG128" s="4">
        <f>SUMIFS('Raw Data from UFBs'!I$3:I$3000,'Raw Data from UFBs'!$A$3:$A$3000,'Summary By Town'!$A128,'Raw Data from UFBs'!$E$3:$E$3000,'Summary By Town'!$AE$2)</f>
        <v>0</v>
      </c>
      <c r="AH128" s="20">
        <f t="shared" si="23"/>
        <v>0</v>
      </c>
      <c r="AI128" s="19">
        <f t="shared" si="24"/>
        <v>1</v>
      </c>
      <c r="AJ128" s="4">
        <f t="shared" si="25"/>
        <v>314075.09999999998</v>
      </c>
      <c r="AK128" s="4">
        <f t="shared" si="26"/>
        <v>21395500</v>
      </c>
      <c r="AL128" s="20">
        <f t="shared" si="27"/>
        <v>875033.89568961435</v>
      </c>
      <c r="AM128" s="59">
        <v>553897563</v>
      </c>
      <c r="AN128" s="60">
        <v>4.0898034431988703</v>
      </c>
      <c r="AO128" s="61">
        <v>0.34044999636979462</v>
      </c>
      <c r="AP128" s="4">
        <f t="shared" si="28"/>
        <v>190978.41995613358</v>
      </c>
      <c r="AQ128" s="8">
        <f t="shared" si="29"/>
        <v>3.8627178433713383E-2</v>
      </c>
      <c r="AR128" s="59">
        <v>10396700</v>
      </c>
      <c r="AS128" s="6">
        <f t="shared" si="30"/>
        <v>1.8369138280044012E-2</v>
      </c>
      <c r="AU128" s="5" t="s">
        <v>351</v>
      </c>
      <c r="AV128" s="5" t="s">
        <v>345</v>
      </c>
      <c r="AW128" s="5" t="s">
        <v>1745</v>
      </c>
      <c r="AX128" s="5" t="s">
        <v>1745</v>
      </c>
      <c r="AY128" s="5" t="s">
        <v>1745</v>
      </c>
      <c r="AZ128" s="5" t="s">
        <v>1745</v>
      </c>
      <c r="BA128" s="5" t="s">
        <v>1745</v>
      </c>
      <c r="BB128" s="5" t="s">
        <v>1745</v>
      </c>
      <c r="BC128" s="5" t="s">
        <v>1745</v>
      </c>
      <c r="BD128" s="5" t="s">
        <v>1745</v>
      </c>
      <c r="BE128" s="5" t="s">
        <v>1745</v>
      </c>
      <c r="BF128" s="5" t="s">
        <v>1745</v>
      </c>
      <c r="BG128" s="5" t="s">
        <v>1745</v>
      </c>
      <c r="BH128" s="5" t="s">
        <v>1745</v>
      </c>
      <c r="BI128" s="5" t="s">
        <v>1745</v>
      </c>
      <c r="BJ128" s="5" t="s">
        <v>1745</v>
      </c>
    </row>
    <row r="129" spans="1:62" ht="17.25" customHeight="1" x14ac:dyDescent="0.3">
      <c r="A129" t="s">
        <v>1380</v>
      </c>
      <c r="B129" t="s">
        <v>1871</v>
      </c>
      <c r="C129" t="s">
        <v>105</v>
      </c>
      <c r="D129" t="str">
        <f t="shared" si="16"/>
        <v>Shamong township, Burlington County</v>
      </c>
      <c r="E129" t="s">
        <v>1744</v>
      </c>
      <c r="F129" t="s">
        <v>26</v>
      </c>
      <c r="G129" s="19">
        <f>COUNTIFS('Raw Data from UFBs'!$A$3:$A$3000,'Summary By Town'!$A129,'Raw Data from UFBs'!$E$3:$E$3000,'Summary By Town'!$G$2)</f>
        <v>0</v>
      </c>
      <c r="H129" s="4">
        <f>SUMIFS('Raw Data from UFBs'!H$3:H$3000,'Raw Data from UFBs'!$A$3:$A$3000,'Summary By Town'!$A129,'Raw Data from UFBs'!$E$3:$E$3000,'Summary By Town'!$G$2)</f>
        <v>0</v>
      </c>
      <c r="I129" s="4">
        <f>SUMIFS('Raw Data from UFBs'!I$3:I$3000,'Raw Data from UFBs'!$A$3:$A$3000,'Summary By Town'!$A129,'Raw Data from UFBs'!$E$3:$E$3000,'Summary By Town'!$G$2)</f>
        <v>0</v>
      </c>
      <c r="J129" s="20">
        <f t="shared" si="17"/>
        <v>0</v>
      </c>
      <c r="K129" s="19">
        <f>COUNTIFS('Raw Data from UFBs'!$A$3:$A$3000,'Summary By Town'!$A129,'Raw Data from UFBs'!$E$3:$E$3000,'Summary By Town'!$K$2)</f>
        <v>0</v>
      </c>
      <c r="L129" s="4">
        <f>SUMIFS('Raw Data from UFBs'!H$3:H$3000,'Raw Data from UFBs'!$A$3:$A$3000,'Summary By Town'!$A129,'Raw Data from UFBs'!$E$3:$E$3000,'Summary By Town'!$K$2)</f>
        <v>0</v>
      </c>
      <c r="M129" s="4">
        <f>SUMIFS('Raw Data from UFBs'!I$3:I$3000,'Raw Data from UFBs'!$A$3:$A$3000,'Summary By Town'!$A129,'Raw Data from UFBs'!$E$3:$E$3000,'Summary By Town'!$K$2)</f>
        <v>0</v>
      </c>
      <c r="N129" s="20">
        <f t="shared" si="18"/>
        <v>0</v>
      </c>
      <c r="O129" s="4">
        <f>COUNTIFS('Raw Data from UFBs'!$A$3:$A$3000,'Summary By Town'!$A129,'Raw Data from UFBs'!$E$3:$E$3000,'Summary By Town'!$O$2)</f>
        <v>0</v>
      </c>
      <c r="P129" s="4">
        <f>SUMIFS('Raw Data from UFBs'!H$3:H$3000,'Raw Data from UFBs'!$A$3:$A$3000,'Summary By Town'!$A129,'Raw Data from UFBs'!$E$3:$E$3000,'Summary By Town'!$O$2)</f>
        <v>0</v>
      </c>
      <c r="Q129" s="4">
        <f>SUMIFS('Raw Data from UFBs'!I$3:I$3000,'Raw Data from UFBs'!$A$3:$A$3000,'Summary By Town'!$A129,'Raw Data from UFBs'!$E$3:$E$3000,'Summary By Town'!$O$2)</f>
        <v>0</v>
      </c>
      <c r="R129" s="4">
        <f t="shared" si="19"/>
        <v>0</v>
      </c>
      <c r="S129" s="104">
        <f>COUNTIFS('Raw Data from UFBs'!$A$3:$A$3000,'Summary By Town'!$A129,'Raw Data from UFBs'!$E$3:$E$3000,'Summary By Town'!$S$2)</f>
        <v>0</v>
      </c>
      <c r="T129" s="4">
        <f>SUMIFS('Raw Data from UFBs'!H$3:H$3000,'Raw Data from UFBs'!$A$3:$A$3000,'Summary By Town'!$A129,'Raw Data from UFBs'!$E$3:$E$3000,'Summary By Town'!$S$2)</f>
        <v>0</v>
      </c>
      <c r="U129" s="4">
        <f>SUMIFS('Raw Data from UFBs'!I$3:I$3000,'Raw Data from UFBs'!$A$3:$A$3000,'Summary By Town'!$A129,'Raw Data from UFBs'!$E$3:$E$3000,'Summary By Town'!$S$2)</f>
        <v>0</v>
      </c>
      <c r="V129" s="20">
        <f t="shared" si="20"/>
        <v>0</v>
      </c>
      <c r="W129" s="104">
        <f>COUNTIFS('Raw Data from UFBs'!$A$3:$A$3000,'Summary By Town'!$A129,'Raw Data from UFBs'!$E$3:$E$3000,'Summary By Town'!$W$2)</f>
        <v>0</v>
      </c>
      <c r="X129" s="4">
        <f>SUMIFS('Raw Data from UFBs'!H$3:H$3000,'Raw Data from UFBs'!$A$3:$A$3000,'Summary By Town'!$A129,'Raw Data from UFBs'!$E$3:$E$3000,'Summary By Town'!$W$2)</f>
        <v>0</v>
      </c>
      <c r="Y129" s="4">
        <f>SUMIFS('Raw Data from UFBs'!I$3:I$3000,'Raw Data from UFBs'!$A$3:$A$3000,'Summary By Town'!$A129,'Raw Data from UFBs'!$E$3:$E$3000,'Summary By Town'!$W$2)</f>
        <v>0</v>
      </c>
      <c r="Z129" s="20">
        <f t="shared" si="21"/>
        <v>0</v>
      </c>
      <c r="AA129" s="4">
        <f>COUNTIFS('Raw Data from UFBs'!$A$3:$A$3000,'Summary By Town'!$A129,'Raw Data from UFBs'!$E$3:$E$3000,'Summary By Town'!$AA$2)</f>
        <v>0</v>
      </c>
      <c r="AB129" s="4">
        <f>SUMIFS('Raw Data from UFBs'!H$3:H$3000,'Raw Data from UFBs'!$A$3:$A$3000,'Summary By Town'!$A129,'Raw Data from UFBs'!$E$3:$E$3000,'Summary By Town'!$AA$2)</f>
        <v>0</v>
      </c>
      <c r="AC129" s="4">
        <f>SUMIFS('Raw Data from UFBs'!I$3:I$3000,'Raw Data from UFBs'!$A$3:$A$3000,'Summary By Town'!$A129,'Raw Data from UFBs'!$E$3:$E$3000,'Summary By Town'!$AA$2)</f>
        <v>0</v>
      </c>
      <c r="AD129" s="4">
        <f t="shared" si="22"/>
        <v>0</v>
      </c>
      <c r="AE129" s="19">
        <f>COUNTIFS('Raw Data from UFBs'!$A$3:$A$3000,'Summary By Town'!$A129,'Raw Data from UFBs'!$E$3:$E$3000,'Summary By Town'!$AE$2)</f>
        <v>0</v>
      </c>
      <c r="AF129" s="4">
        <f>SUMIFS('Raw Data from UFBs'!H$3:H$3000,'Raw Data from UFBs'!$A$3:$A$3000,'Summary By Town'!$A129,'Raw Data from UFBs'!$E$3:$E$3000,'Summary By Town'!$AE$2)</f>
        <v>0</v>
      </c>
      <c r="AG129" s="4">
        <f>SUMIFS('Raw Data from UFBs'!I$3:I$3000,'Raw Data from UFBs'!$A$3:$A$3000,'Summary By Town'!$A129,'Raw Data from UFBs'!$E$3:$E$3000,'Summary By Town'!$AE$2)</f>
        <v>0</v>
      </c>
      <c r="AH129" s="20">
        <f t="shared" si="23"/>
        <v>0</v>
      </c>
      <c r="AI129" s="19">
        <f t="shared" si="24"/>
        <v>0</v>
      </c>
      <c r="AJ129" s="4">
        <f t="shared" si="25"/>
        <v>0</v>
      </c>
      <c r="AK129" s="4">
        <f t="shared" si="26"/>
        <v>0</v>
      </c>
      <c r="AL129" s="20">
        <f t="shared" si="27"/>
        <v>0</v>
      </c>
      <c r="AM129" s="59">
        <v>718543862</v>
      </c>
      <c r="AN129" s="60">
        <v>3.322290107403767</v>
      </c>
      <c r="AO129" s="61">
        <v>3.5820445323871658E-2</v>
      </c>
      <c r="AP129" s="4">
        <f t="shared" si="28"/>
        <v>0</v>
      </c>
      <c r="AQ129" s="8">
        <f t="shared" si="29"/>
        <v>0</v>
      </c>
      <c r="AR129" s="59">
        <v>3349526.7399999998</v>
      </c>
      <c r="AS129" s="6">
        <f t="shared" si="30"/>
        <v>0</v>
      </c>
      <c r="AU129" s="5" t="s">
        <v>616</v>
      </c>
      <c r="AV129" s="5" t="s">
        <v>1586</v>
      </c>
      <c r="AW129" s="5" t="s">
        <v>1598</v>
      </c>
      <c r="AX129" s="5" t="s">
        <v>1483</v>
      </c>
      <c r="AY129" s="5" t="s">
        <v>930</v>
      </c>
      <c r="AZ129" s="5" t="s">
        <v>1745</v>
      </c>
      <c r="BA129" s="5" t="s">
        <v>1745</v>
      </c>
      <c r="BB129" s="5" t="s">
        <v>1745</v>
      </c>
      <c r="BC129" s="5" t="s">
        <v>1745</v>
      </c>
      <c r="BD129" s="5" t="s">
        <v>1745</v>
      </c>
      <c r="BE129" s="5" t="s">
        <v>1745</v>
      </c>
      <c r="BF129" s="5" t="s">
        <v>1745</v>
      </c>
      <c r="BG129" s="5" t="s">
        <v>1745</v>
      </c>
      <c r="BH129" s="5" t="s">
        <v>1745</v>
      </c>
      <c r="BI129" s="5" t="s">
        <v>1745</v>
      </c>
      <c r="BJ129" s="5" t="s">
        <v>1745</v>
      </c>
    </row>
    <row r="130" spans="1:62" ht="17.25" customHeight="1" x14ac:dyDescent="0.3">
      <c r="A130" t="s">
        <v>1431</v>
      </c>
      <c r="B130" t="s">
        <v>1872</v>
      </c>
      <c r="C130" t="s">
        <v>105</v>
      </c>
      <c r="D130" t="str">
        <f t="shared" si="16"/>
        <v>Southampton township, Burlington County</v>
      </c>
      <c r="E130" t="s">
        <v>1744</v>
      </c>
      <c r="F130" t="s">
        <v>26</v>
      </c>
      <c r="G130" s="19">
        <f>COUNTIFS('Raw Data from UFBs'!$A$3:$A$3000,'Summary By Town'!$A130,'Raw Data from UFBs'!$E$3:$E$3000,'Summary By Town'!$G$2)</f>
        <v>0</v>
      </c>
      <c r="H130" s="4">
        <f>SUMIFS('Raw Data from UFBs'!H$3:H$3000,'Raw Data from UFBs'!$A$3:$A$3000,'Summary By Town'!$A130,'Raw Data from UFBs'!$E$3:$E$3000,'Summary By Town'!$G$2)</f>
        <v>0</v>
      </c>
      <c r="I130" s="4">
        <f>SUMIFS('Raw Data from UFBs'!I$3:I$3000,'Raw Data from UFBs'!$A$3:$A$3000,'Summary By Town'!$A130,'Raw Data from UFBs'!$E$3:$E$3000,'Summary By Town'!$G$2)</f>
        <v>0</v>
      </c>
      <c r="J130" s="20">
        <f t="shared" si="17"/>
        <v>0</v>
      </c>
      <c r="K130" s="19">
        <f>COUNTIFS('Raw Data from UFBs'!$A$3:$A$3000,'Summary By Town'!$A130,'Raw Data from UFBs'!$E$3:$E$3000,'Summary By Town'!$K$2)</f>
        <v>0</v>
      </c>
      <c r="L130" s="4">
        <f>SUMIFS('Raw Data from UFBs'!H$3:H$3000,'Raw Data from UFBs'!$A$3:$A$3000,'Summary By Town'!$A130,'Raw Data from UFBs'!$E$3:$E$3000,'Summary By Town'!$K$2)</f>
        <v>0</v>
      </c>
      <c r="M130" s="4">
        <f>SUMIFS('Raw Data from UFBs'!I$3:I$3000,'Raw Data from UFBs'!$A$3:$A$3000,'Summary By Town'!$A130,'Raw Data from UFBs'!$E$3:$E$3000,'Summary By Town'!$K$2)</f>
        <v>0</v>
      </c>
      <c r="N130" s="20">
        <f t="shared" si="18"/>
        <v>0</v>
      </c>
      <c r="O130" s="4">
        <f>COUNTIFS('Raw Data from UFBs'!$A$3:$A$3000,'Summary By Town'!$A130,'Raw Data from UFBs'!$E$3:$E$3000,'Summary By Town'!$O$2)</f>
        <v>0</v>
      </c>
      <c r="P130" s="4">
        <f>SUMIFS('Raw Data from UFBs'!H$3:H$3000,'Raw Data from UFBs'!$A$3:$A$3000,'Summary By Town'!$A130,'Raw Data from UFBs'!$E$3:$E$3000,'Summary By Town'!$O$2)</f>
        <v>0</v>
      </c>
      <c r="Q130" s="4">
        <f>SUMIFS('Raw Data from UFBs'!I$3:I$3000,'Raw Data from UFBs'!$A$3:$A$3000,'Summary By Town'!$A130,'Raw Data from UFBs'!$E$3:$E$3000,'Summary By Town'!$O$2)</f>
        <v>0</v>
      </c>
      <c r="R130" s="4">
        <f t="shared" si="19"/>
        <v>0</v>
      </c>
      <c r="S130" s="104">
        <f>COUNTIFS('Raw Data from UFBs'!$A$3:$A$3000,'Summary By Town'!$A130,'Raw Data from UFBs'!$E$3:$E$3000,'Summary By Town'!$S$2)</f>
        <v>0</v>
      </c>
      <c r="T130" s="4">
        <f>SUMIFS('Raw Data from UFBs'!H$3:H$3000,'Raw Data from UFBs'!$A$3:$A$3000,'Summary By Town'!$A130,'Raw Data from UFBs'!$E$3:$E$3000,'Summary By Town'!$S$2)</f>
        <v>0</v>
      </c>
      <c r="U130" s="4">
        <f>SUMIFS('Raw Data from UFBs'!I$3:I$3000,'Raw Data from UFBs'!$A$3:$A$3000,'Summary By Town'!$A130,'Raw Data from UFBs'!$E$3:$E$3000,'Summary By Town'!$S$2)</f>
        <v>0</v>
      </c>
      <c r="V130" s="20">
        <f t="shared" si="20"/>
        <v>0</v>
      </c>
      <c r="W130" s="104">
        <f>COUNTIFS('Raw Data from UFBs'!$A$3:$A$3000,'Summary By Town'!$A130,'Raw Data from UFBs'!$E$3:$E$3000,'Summary By Town'!$W$2)</f>
        <v>0</v>
      </c>
      <c r="X130" s="4">
        <f>SUMIFS('Raw Data from UFBs'!H$3:H$3000,'Raw Data from UFBs'!$A$3:$A$3000,'Summary By Town'!$A130,'Raw Data from UFBs'!$E$3:$E$3000,'Summary By Town'!$W$2)</f>
        <v>0</v>
      </c>
      <c r="Y130" s="4">
        <f>SUMIFS('Raw Data from UFBs'!I$3:I$3000,'Raw Data from UFBs'!$A$3:$A$3000,'Summary By Town'!$A130,'Raw Data from UFBs'!$E$3:$E$3000,'Summary By Town'!$W$2)</f>
        <v>0</v>
      </c>
      <c r="Z130" s="20">
        <f t="shared" si="21"/>
        <v>0</v>
      </c>
      <c r="AA130" s="4">
        <f>COUNTIFS('Raw Data from UFBs'!$A$3:$A$3000,'Summary By Town'!$A130,'Raw Data from UFBs'!$E$3:$E$3000,'Summary By Town'!$AA$2)</f>
        <v>0</v>
      </c>
      <c r="AB130" s="4">
        <f>SUMIFS('Raw Data from UFBs'!H$3:H$3000,'Raw Data from UFBs'!$A$3:$A$3000,'Summary By Town'!$A130,'Raw Data from UFBs'!$E$3:$E$3000,'Summary By Town'!$AA$2)</f>
        <v>0</v>
      </c>
      <c r="AC130" s="4">
        <f>SUMIFS('Raw Data from UFBs'!I$3:I$3000,'Raw Data from UFBs'!$A$3:$A$3000,'Summary By Town'!$A130,'Raw Data from UFBs'!$E$3:$E$3000,'Summary By Town'!$AA$2)</f>
        <v>0</v>
      </c>
      <c r="AD130" s="4">
        <f t="shared" si="22"/>
        <v>0</v>
      </c>
      <c r="AE130" s="19">
        <f>COUNTIFS('Raw Data from UFBs'!$A$3:$A$3000,'Summary By Town'!$A130,'Raw Data from UFBs'!$E$3:$E$3000,'Summary By Town'!$AE$2)</f>
        <v>0</v>
      </c>
      <c r="AF130" s="4">
        <f>SUMIFS('Raw Data from UFBs'!H$3:H$3000,'Raw Data from UFBs'!$A$3:$A$3000,'Summary By Town'!$A130,'Raw Data from UFBs'!$E$3:$E$3000,'Summary By Town'!$AE$2)</f>
        <v>0</v>
      </c>
      <c r="AG130" s="4">
        <f>SUMIFS('Raw Data from UFBs'!I$3:I$3000,'Raw Data from UFBs'!$A$3:$A$3000,'Summary By Town'!$A130,'Raw Data from UFBs'!$E$3:$E$3000,'Summary By Town'!$AE$2)</f>
        <v>0</v>
      </c>
      <c r="AH130" s="20">
        <f t="shared" si="23"/>
        <v>0</v>
      </c>
      <c r="AI130" s="19">
        <f t="shared" si="24"/>
        <v>0</v>
      </c>
      <c r="AJ130" s="4">
        <f t="shared" si="25"/>
        <v>0</v>
      </c>
      <c r="AK130" s="4">
        <f t="shared" si="26"/>
        <v>0</v>
      </c>
      <c r="AL130" s="20">
        <f t="shared" si="27"/>
        <v>0</v>
      </c>
      <c r="AM130" s="59">
        <v>1059310904</v>
      </c>
      <c r="AN130" s="60">
        <v>3.3528135544373985</v>
      </c>
      <c r="AO130" s="61">
        <v>0.13578982758710814</v>
      </c>
      <c r="AP130" s="4">
        <f t="shared" si="28"/>
        <v>0</v>
      </c>
      <c r="AQ130" s="8">
        <f t="shared" si="29"/>
        <v>0</v>
      </c>
      <c r="AR130" s="59">
        <v>7868947.5599999996</v>
      </c>
      <c r="AS130" s="6">
        <f t="shared" si="30"/>
        <v>0</v>
      </c>
      <c r="AU130" s="5" t="s">
        <v>1483</v>
      </c>
      <c r="AV130" s="5" t="s">
        <v>1694</v>
      </c>
      <c r="AW130" s="5" t="s">
        <v>930</v>
      </c>
      <c r="AX130" s="5" t="s">
        <v>865</v>
      </c>
      <c r="AY130" s="5" t="s">
        <v>1177</v>
      </c>
      <c r="AZ130" s="5" t="s">
        <v>406</v>
      </c>
      <c r="BA130" s="5" t="s">
        <v>1745</v>
      </c>
      <c r="BB130" s="5" t="s">
        <v>1745</v>
      </c>
      <c r="BC130" s="5" t="s">
        <v>1745</v>
      </c>
      <c r="BD130" s="5" t="s">
        <v>1745</v>
      </c>
      <c r="BE130" s="5" t="s">
        <v>1745</v>
      </c>
      <c r="BF130" s="5" t="s">
        <v>1745</v>
      </c>
      <c r="BG130" s="5" t="s">
        <v>1745</v>
      </c>
      <c r="BH130" s="5" t="s">
        <v>1745</v>
      </c>
      <c r="BI130" s="5" t="s">
        <v>1745</v>
      </c>
      <c r="BJ130" s="5" t="s">
        <v>1745</v>
      </c>
    </row>
    <row r="131" spans="1:62" ht="17.25" customHeight="1" x14ac:dyDescent="0.3">
      <c r="A131" t="s">
        <v>1446</v>
      </c>
      <c r="B131" t="s">
        <v>1873</v>
      </c>
      <c r="C131" t="s">
        <v>105</v>
      </c>
      <c r="D131" t="str">
        <f t="shared" si="16"/>
        <v>Springfield township, Burlington County</v>
      </c>
      <c r="E131" t="s">
        <v>1744</v>
      </c>
      <c r="F131" t="s">
        <v>26</v>
      </c>
      <c r="G131" s="19">
        <f>COUNTIFS('Raw Data from UFBs'!$A$3:$A$3000,'Summary By Town'!$A131,'Raw Data from UFBs'!$E$3:$E$3000,'Summary By Town'!$G$2)</f>
        <v>0</v>
      </c>
      <c r="H131" s="4">
        <f>SUMIFS('Raw Data from UFBs'!H$3:H$3000,'Raw Data from UFBs'!$A$3:$A$3000,'Summary By Town'!$A131,'Raw Data from UFBs'!$E$3:$E$3000,'Summary By Town'!$G$2)</f>
        <v>0</v>
      </c>
      <c r="I131" s="4">
        <f>SUMIFS('Raw Data from UFBs'!I$3:I$3000,'Raw Data from UFBs'!$A$3:$A$3000,'Summary By Town'!$A131,'Raw Data from UFBs'!$E$3:$E$3000,'Summary By Town'!$G$2)</f>
        <v>0</v>
      </c>
      <c r="J131" s="20">
        <f t="shared" si="17"/>
        <v>0</v>
      </c>
      <c r="K131" s="19">
        <f>COUNTIFS('Raw Data from UFBs'!$A$3:$A$3000,'Summary By Town'!$A131,'Raw Data from UFBs'!$E$3:$E$3000,'Summary By Town'!$K$2)</f>
        <v>0</v>
      </c>
      <c r="L131" s="4">
        <f>SUMIFS('Raw Data from UFBs'!H$3:H$3000,'Raw Data from UFBs'!$A$3:$A$3000,'Summary By Town'!$A131,'Raw Data from UFBs'!$E$3:$E$3000,'Summary By Town'!$K$2)</f>
        <v>0</v>
      </c>
      <c r="M131" s="4">
        <f>SUMIFS('Raw Data from UFBs'!I$3:I$3000,'Raw Data from UFBs'!$A$3:$A$3000,'Summary By Town'!$A131,'Raw Data from UFBs'!$E$3:$E$3000,'Summary By Town'!$K$2)</f>
        <v>0</v>
      </c>
      <c r="N131" s="20">
        <f t="shared" si="18"/>
        <v>0</v>
      </c>
      <c r="O131" s="4">
        <f>COUNTIFS('Raw Data from UFBs'!$A$3:$A$3000,'Summary By Town'!$A131,'Raw Data from UFBs'!$E$3:$E$3000,'Summary By Town'!$O$2)</f>
        <v>0</v>
      </c>
      <c r="P131" s="4">
        <f>SUMIFS('Raw Data from UFBs'!H$3:H$3000,'Raw Data from UFBs'!$A$3:$A$3000,'Summary By Town'!$A131,'Raw Data from UFBs'!$E$3:$E$3000,'Summary By Town'!$O$2)</f>
        <v>0</v>
      </c>
      <c r="Q131" s="4">
        <f>SUMIFS('Raw Data from UFBs'!I$3:I$3000,'Raw Data from UFBs'!$A$3:$A$3000,'Summary By Town'!$A131,'Raw Data from UFBs'!$E$3:$E$3000,'Summary By Town'!$O$2)</f>
        <v>0</v>
      </c>
      <c r="R131" s="4">
        <f t="shared" si="19"/>
        <v>0</v>
      </c>
      <c r="S131" s="104">
        <f>COUNTIFS('Raw Data from UFBs'!$A$3:$A$3000,'Summary By Town'!$A131,'Raw Data from UFBs'!$E$3:$E$3000,'Summary By Town'!$S$2)</f>
        <v>0</v>
      </c>
      <c r="T131" s="4">
        <f>SUMIFS('Raw Data from UFBs'!H$3:H$3000,'Raw Data from UFBs'!$A$3:$A$3000,'Summary By Town'!$A131,'Raw Data from UFBs'!$E$3:$E$3000,'Summary By Town'!$S$2)</f>
        <v>0</v>
      </c>
      <c r="U131" s="4">
        <f>SUMIFS('Raw Data from UFBs'!I$3:I$3000,'Raw Data from UFBs'!$A$3:$A$3000,'Summary By Town'!$A131,'Raw Data from UFBs'!$E$3:$E$3000,'Summary By Town'!$S$2)</f>
        <v>0</v>
      </c>
      <c r="V131" s="20">
        <f t="shared" si="20"/>
        <v>0</v>
      </c>
      <c r="W131" s="104">
        <f>COUNTIFS('Raw Data from UFBs'!$A$3:$A$3000,'Summary By Town'!$A131,'Raw Data from UFBs'!$E$3:$E$3000,'Summary By Town'!$W$2)</f>
        <v>0</v>
      </c>
      <c r="X131" s="4">
        <f>SUMIFS('Raw Data from UFBs'!H$3:H$3000,'Raw Data from UFBs'!$A$3:$A$3000,'Summary By Town'!$A131,'Raw Data from UFBs'!$E$3:$E$3000,'Summary By Town'!$W$2)</f>
        <v>0</v>
      </c>
      <c r="Y131" s="4">
        <f>SUMIFS('Raw Data from UFBs'!I$3:I$3000,'Raw Data from UFBs'!$A$3:$A$3000,'Summary By Town'!$A131,'Raw Data from UFBs'!$E$3:$E$3000,'Summary By Town'!$W$2)</f>
        <v>0</v>
      </c>
      <c r="Z131" s="20">
        <f t="shared" si="21"/>
        <v>0</v>
      </c>
      <c r="AA131" s="4">
        <f>COUNTIFS('Raw Data from UFBs'!$A$3:$A$3000,'Summary By Town'!$A131,'Raw Data from UFBs'!$E$3:$E$3000,'Summary By Town'!$AA$2)</f>
        <v>0</v>
      </c>
      <c r="AB131" s="4">
        <f>SUMIFS('Raw Data from UFBs'!H$3:H$3000,'Raw Data from UFBs'!$A$3:$A$3000,'Summary By Town'!$A131,'Raw Data from UFBs'!$E$3:$E$3000,'Summary By Town'!$AA$2)</f>
        <v>0</v>
      </c>
      <c r="AC131" s="4">
        <f>SUMIFS('Raw Data from UFBs'!I$3:I$3000,'Raw Data from UFBs'!$A$3:$A$3000,'Summary By Town'!$A131,'Raw Data from UFBs'!$E$3:$E$3000,'Summary By Town'!$AA$2)</f>
        <v>0</v>
      </c>
      <c r="AD131" s="4">
        <f t="shared" si="22"/>
        <v>0</v>
      </c>
      <c r="AE131" s="19">
        <f>COUNTIFS('Raw Data from UFBs'!$A$3:$A$3000,'Summary By Town'!$A131,'Raw Data from UFBs'!$E$3:$E$3000,'Summary By Town'!$AE$2)</f>
        <v>1</v>
      </c>
      <c r="AF131" s="4">
        <f>SUMIFS('Raw Data from UFBs'!H$3:H$3000,'Raw Data from UFBs'!$A$3:$A$3000,'Summary By Town'!$A131,'Raw Data from UFBs'!$E$3:$E$3000,'Summary By Town'!$AE$2)</f>
        <v>53736</v>
      </c>
      <c r="AG131" s="4">
        <f>SUMIFS('Raw Data from UFBs'!I$3:I$3000,'Raw Data from UFBs'!$A$3:$A$3000,'Summary By Town'!$A131,'Raw Data from UFBs'!$E$3:$E$3000,'Summary By Town'!$AE$2)</f>
        <v>1000000</v>
      </c>
      <c r="AH131" s="20">
        <f t="shared" si="23"/>
        <v>33715.227764891242</v>
      </c>
      <c r="AI131" s="19">
        <f t="shared" si="24"/>
        <v>1</v>
      </c>
      <c r="AJ131" s="4">
        <f t="shared" si="25"/>
        <v>53736</v>
      </c>
      <c r="AK131" s="4">
        <f t="shared" si="26"/>
        <v>1000000</v>
      </c>
      <c r="AL131" s="20">
        <f t="shared" si="27"/>
        <v>33715.227764891242</v>
      </c>
      <c r="AM131" s="59">
        <v>437903488</v>
      </c>
      <c r="AN131" s="60">
        <v>3.3715227764891242</v>
      </c>
      <c r="AO131" s="61">
        <v>0.25933852148601838</v>
      </c>
      <c r="AP131" s="4">
        <f t="shared" si="28"/>
        <v>-5192.1574704614331</v>
      </c>
      <c r="AQ131" s="8">
        <f t="shared" si="29"/>
        <v>2.2836082091220976E-3</v>
      </c>
      <c r="AR131" s="59">
        <v>5160247</v>
      </c>
      <c r="AS131" s="6">
        <f t="shared" si="30"/>
        <v>-1.0061839036893841E-3</v>
      </c>
      <c r="AU131" s="5" t="s">
        <v>1177</v>
      </c>
      <c r="AV131" s="5" t="s">
        <v>406</v>
      </c>
      <c r="AW131" s="5" t="s">
        <v>1709</v>
      </c>
      <c r="AX131" s="5" t="s">
        <v>1640</v>
      </c>
      <c r="AY131" s="5" t="s">
        <v>286</v>
      </c>
      <c r="AZ131" s="5" t="s">
        <v>233</v>
      </c>
      <c r="BA131" s="5" t="s">
        <v>892</v>
      </c>
      <c r="BB131" s="5" t="s">
        <v>495</v>
      </c>
      <c r="BC131" s="5" t="s">
        <v>1087</v>
      </c>
      <c r="BD131" s="5" t="s">
        <v>1745</v>
      </c>
      <c r="BE131" s="5" t="s">
        <v>1745</v>
      </c>
      <c r="BF131" s="5" t="s">
        <v>1745</v>
      </c>
      <c r="BG131" s="5" t="s">
        <v>1745</v>
      </c>
      <c r="BH131" s="5" t="s">
        <v>1745</v>
      </c>
      <c r="BI131" s="5" t="s">
        <v>1745</v>
      </c>
      <c r="BJ131" s="5" t="s">
        <v>1745</v>
      </c>
    </row>
    <row r="132" spans="1:62" ht="17.25" customHeight="1" x14ac:dyDescent="0.3">
      <c r="A132" t="s">
        <v>1483</v>
      </c>
      <c r="B132" t="s">
        <v>1874</v>
      </c>
      <c r="C132" t="s">
        <v>105</v>
      </c>
      <c r="D132" t="str">
        <f t="shared" si="16"/>
        <v>Tabernacle township, Burlington County</v>
      </c>
      <c r="E132" t="s">
        <v>1744</v>
      </c>
      <c r="F132" t="s">
        <v>7</v>
      </c>
      <c r="G132" s="19">
        <f>COUNTIFS('Raw Data from UFBs'!$A$3:$A$3000,'Summary By Town'!$A132,'Raw Data from UFBs'!$E$3:$E$3000,'Summary By Town'!$G$2)</f>
        <v>0</v>
      </c>
      <c r="H132" s="4">
        <f>SUMIFS('Raw Data from UFBs'!H$3:H$3000,'Raw Data from UFBs'!$A$3:$A$3000,'Summary By Town'!$A132,'Raw Data from UFBs'!$E$3:$E$3000,'Summary By Town'!$G$2)</f>
        <v>0</v>
      </c>
      <c r="I132" s="4">
        <f>SUMIFS('Raw Data from UFBs'!I$3:I$3000,'Raw Data from UFBs'!$A$3:$A$3000,'Summary By Town'!$A132,'Raw Data from UFBs'!$E$3:$E$3000,'Summary By Town'!$G$2)</f>
        <v>0</v>
      </c>
      <c r="J132" s="20">
        <f t="shared" si="17"/>
        <v>0</v>
      </c>
      <c r="K132" s="19">
        <f>COUNTIFS('Raw Data from UFBs'!$A$3:$A$3000,'Summary By Town'!$A132,'Raw Data from UFBs'!$E$3:$E$3000,'Summary By Town'!$K$2)</f>
        <v>0</v>
      </c>
      <c r="L132" s="4">
        <f>SUMIFS('Raw Data from UFBs'!H$3:H$3000,'Raw Data from UFBs'!$A$3:$A$3000,'Summary By Town'!$A132,'Raw Data from UFBs'!$E$3:$E$3000,'Summary By Town'!$K$2)</f>
        <v>0</v>
      </c>
      <c r="M132" s="4">
        <f>SUMIFS('Raw Data from UFBs'!I$3:I$3000,'Raw Data from UFBs'!$A$3:$A$3000,'Summary By Town'!$A132,'Raw Data from UFBs'!$E$3:$E$3000,'Summary By Town'!$K$2)</f>
        <v>0</v>
      </c>
      <c r="N132" s="20">
        <f t="shared" si="18"/>
        <v>0</v>
      </c>
      <c r="O132" s="4">
        <f>COUNTIFS('Raw Data from UFBs'!$A$3:$A$3000,'Summary By Town'!$A132,'Raw Data from UFBs'!$E$3:$E$3000,'Summary By Town'!$O$2)</f>
        <v>0</v>
      </c>
      <c r="P132" s="4">
        <f>SUMIFS('Raw Data from UFBs'!H$3:H$3000,'Raw Data from UFBs'!$A$3:$A$3000,'Summary By Town'!$A132,'Raw Data from UFBs'!$E$3:$E$3000,'Summary By Town'!$O$2)</f>
        <v>0</v>
      </c>
      <c r="Q132" s="4">
        <f>SUMIFS('Raw Data from UFBs'!I$3:I$3000,'Raw Data from UFBs'!$A$3:$A$3000,'Summary By Town'!$A132,'Raw Data from UFBs'!$E$3:$E$3000,'Summary By Town'!$O$2)</f>
        <v>0</v>
      </c>
      <c r="R132" s="4">
        <f t="shared" si="19"/>
        <v>0</v>
      </c>
      <c r="S132" s="104">
        <f>COUNTIFS('Raw Data from UFBs'!$A$3:$A$3000,'Summary By Town'!$A132,'Raw Data from UFBs'!$E$3:$E$3000,'Summary By Town'!$S$2)</f>
        <v>0</v>
      </c>
      <c r="T132" s="4">
        <f>SUMIFS('Raw Data from UFBs'!H$3:H$3000,'Raw Data from UFBs'!$A$3:$A$3000,'Summary By Town'!$A132,'Raw Data from UFBs'!$E$3:$E$3000,'Summary By Town'!$S$2)</f>
        <v>0</v>
      </c>
      <c r="U132" s="4">
        <f>SUMIFS('Raw Data from UFBs'!I$3:I$3000,'Raw Data from UFBs'!$A$3:$A$3000,'Summary By Town'!$A132,'Raw Data from UFBs'!$E$3:$E$3000,'Summary By Town'!$S$2)</f>
        <v>0</v>
      </c>
      <c r="V132" s="20">
        <f t="shared" si="20"/>
        <v>0</v>
      </c>
      <c r="W132" s="104">
        <f>COUNTIFS('Raw Data from UFBs'!$A$3:$A$3000,'Summary By Town'!$A132,'Raw Data from UFBs'!$E$3:$E$3000,'Summary By Town'!$W$2)</f>
        <v>0</v>
      </c>
      <c r="X132" s="4">
        <f>SUMIFS('Raw Data from UFBs'!H$3:H$3000,'Raw Data from UFBs'!$A$3:$A$3000,'Summary By Town'!$A132,'Raw Data from UFBs'!$E$3:$E$3000,'Summary By Town'!$W$2)</f>
        <v>0</v>
      </c>
      <c r="Y132" s="4">
        <f>SUMIFS('Raw Data from UFBs'!I$3:I$3000,'Raw Data from UFBs'!$A$3:$A$3000,'Summary By Town'!$A132,'Raw Data from UFBs'!$E$3:$E$3000,'Summary By Town'!$W$2)</f>
        <v>0</v>
      </c>
      <c r="Z132" s="20">
        <f t="shared" si="21"/>
        <v>0</v>
      </c>
      <c r="AA132" s="4">
        <f>COUNTIFS('Raw Data from UFBs'!$A$3:$A$3000,'Summary By Town'!$A132,'Raw Data from UFBs'!$E$3:$E$3000,'Summary By Town'!$AA$2)</f>
        <v>0</v>
      </c>
      <c r="AB132" s="4">
        <f>SUMIFS('Raw Data from UFBs'!H$3:H$3000,'Raw Data from UFBs'!$A$3:$A$3000,'Summary By Town'!$A132,'Raw Data from UFBs'!$E$3:$E$3000,'Summary By Town'!$AA$2)</f>
        <v>0</v>
      </c>
      <c r="AC132" s="4">
        <f>SUMIFS('Raw Data from UFBs'!I$3:I$3000,'Raw Data from UFBs'!$A$3:$A$3000,'Summary By Town'!$A132,'Raw Data from UFBs'!$E$3:$E$3000,'Summary By Town'!$AA$2)</f>
        <v>0</v>
      </c>
      <c r="AD132" s="4">
        <f t="shared" si="22"/>
        <v>0</v>
      </c>
      <c r="AE132" s="19">
        <f>COUNTIFS('Raw Data from UFBs'!$A$3:$A$3000,'Summary By Town'!$A132,'Raw Data from UFBs'!$E$3:$E$3000,'Summary By Town'!$AE$2)</f>
        <v>0</v>
      </c>
      <c r="AF132" s="4">
        <f>SUMIFS('Raw Data from UFBs'!H$3:H$3000,'Raw Data from UFBs'!$A$3:$A$3000,'Summary By Town'!$A132,'Raw Data from UFBs'!$E$3:$E$3000,'Summary By Town'!$AE$2)</f>
        <v>0</v>
      </c>
      <c r="AG132" s="4">
        <f>SUMIFS('Raw Data from UFBs'!I$3:I$3000,'Raw Data from UFBs'!$A$3:$A$3000,'Summary By Town'!$A132,'Raw Data from UFBs'!$E$3:$E$3000,'Summary By Town'!$AE$2)</f>
        <v>0</v>
      </c>
      <c r="AH132" s="20">
        <f t="shared" si="23"/>
        <v>0</v>
      </c>
      <c r="AI132" s="19">
        <f t="shared" si="24"/>
        <v>0</v>
      </c>
      <c r="AJ132" s="4">
        <f t="shared" si="25"/>
        <v>0</v>
      </c>
      <c r="AK132" s="4">
        <f t="shared" si="26"/>
        <v>0</v>
      </c>
      <c r="AL132" s="20">
        <f t="shared" si="27"/>
        <v>0</v>
      </c>
      <c r="AM132" s="59">
        <v>807184362</v>
      </c>
      <c r="AN132" s="60">
        <v>3.3814410549295468</v>
      </c>
      <c r="AO132" s="61">
        <v>0.15134276813313366</v>
      </c>
      <c r="AP132" s="4">
        <f t="shared" si="28"/>
        <v>0</v>
      </c>
      <c r="AQ132" s="8">
        <f t="shared" si="29"/>
        <v>0</v>
      </c>
      <c r="AR132" s="59">
        <v>6481760</v>
      </c>
      <c r="AS132" s="6">
        <f t="shared" si="30"/>
        <v>0</v>
      </c>
      <c r="AU132" s="5" t="s">
        <v>1586</v>
      </c>
      <c r="AV132" s="5" t="s">
        <v>1380</v>
      </c>
      <c r="AW132" s="5" t="s">
        <v>1694</v>
      </c>
      <c r="AX132" s="5" t="s">
        <v>930</v>
      </c>
      <c r="AY132" s="5" t="s">
        <v>1431</v>
      </c>
      <c r="AZ132" s="5" t="s">
        <v>1745</v>
      </c>
      <c r="BA132" s="5" t="s">
        <v>1745</v>
      </c>
      <c r="BB132" s="5" t="s">
        <v>1745</v>
      </c>
      <c r="BC132" s="5" t="s">
        <v>1745</v>
      </c>
      <c r="BD132" s="5" t="s">
        <v>1745</v>
      </c>
      <c r="BE132" s="5" t="s">
        <v>1745</v>
      </c>
      <c r="BF132" s="5" t="s">
        <v>1745</v>
      </c>
      <c r="BG132" s="5" t="s">
        <v>1745</v>
      </c>
      <c r="BH132" s="5" t="s">
        <v>1745</v>
      </c>
      <c r="BI132" s="5" t="s">
        <v>1745</v>
      </c>
      <c r="BJ132" s="5" t="s">
        <v>1745</v>
      </c>
    </row>
    <row r="133" spans="1:62" ht="17.25" customHeight="1" x14ac:dyDescent="0.3">
      <c r="A133" t="s">
        <v>1586</v>
      </c>
      <c r="B133" t="s">
        <v>1837</v>
      </c>
      <c r="C133" t="s">
        <v>105</v>
      </c>
      <c r="D133" t="str">
        <f t="shared" ref="D133:D195" si="31">B133&amp;", "&amp;C133&amp;" County"</f>
        <v>Washington township, Burlington County</v>
      </c>
      <c r="E133" t="s">
        <v>1744</v>
      </c>
      <c r="F133" t="s">
        <v>26</v>
      </c>
      <c r="G133" s="19">
        <f>COUNTIFS('Raw Data from UFBs'!$A$3:$A$3000,'Summary By Town'!$A133,'Raw Data from UFBs'!$E$3:$E$3000,'Summary By Town'!$G$2)</f>
        <v>0</v>
      </c>
      <c r="H133" s="4">
        <f>SUMIFS('Raw Data from UFBs'!H$3:H$3000,'Raw Data from UFBs'!$A$3:$A$3000,'Summary By Town'!$A133,'Raw Data from UFBs'!$E$3:$E$3000,'Summary By Town'!$G$2)</f>
        <v>0</v>
      </c>
      <c r="I133" s="4">
        <f>SUMIFS('Raw Data from UFBs'!I$3:I$3000,'Raw Data from UFBs'!$A$3:$A$3000,'Summary By Town'!$A133,'Raw Data from UFBs'!$E$3:$E$3000,'Summary By Town'!$G$2)</f>
        <v>0</v>
      </c>
      <c r="J133" s="20">
        <f t="shared" ref="J133:J195" si="32">IFERROR((I133/100)*$AN133,"--")</f>
        <v>0</v>
      </c>
      <c r="K133" s="19">
        <f>COUNTIFS('Raw Data from UFBs'!$A$3:$A$3000,'Summary By Town'!$A133,'Raw Data from UFBs'!$E$3:$E$3000,'Summary By Town'!$K$2)</f>
        <v>0</v>
      </c>
      <c r="L133" s="4">
        <f>SUMIFS('Raw Data from UFBs'!H$3:H$3000,'Raw Data from UFBs'!$A$3:$A$3000,'Summary By Town'!$A133,'Raw Data from UFBs'!$E$3:$E$3000,'Summary By Town'!$K$2)</f>
        <v>0</v>
      </c>
      <c r="M133" s="4">
        <f>SUMIFS('Raw Data from UFBs'!I$3:I$3000,'Raw Data from UFBs'!$A$3:$A$3000,'Summary By Town'!$A133,'Raw Data from UFBs'!$E$3:$E$3000,'Summary By Town'!$K$2)</f>
        <v>0</v>
      </c>
      <c r="N133" s="20">
        <f t="shared" ref="N133:N195" si="33">IFERROR((M133/100)*$AN133,"--")</f>
        <v>0</v>
      </c>
      <c r="O133" s="4">
        <f>COUNTIFS('Raw Data from UFBs'!$A$3:$A$3000,'Summary By Town'!$A133,'Raw Data from UFBs'!$E$3:$E$3000,'Summary By Town'!$O$2)</f>
        <v>0</v>
      </c>
      <c r="P133" s="4">
        <f>SUMIFS('Raw Data from UFBs'!H$3:H$3000,'Raw Data from UFBs'!$A$3:$A$3000,'Summary By Town'!$A133,'Raw Data from UFBs'!$E$3:$E$3000,'Summary By Town'!$O$2)</f>
        <v>0</v>
      </c>
      <c r="Q133" s="4">
        <f>SUMIFS('Raw Data from UFBs'!I$3:I$3000,'Raw Data from UFBs'!$A$3:$A$3000,'Summary By Town'!$A133,'Raw Data from UFBs'!$E$3:$E$3000,'Summary By Town'!$O$2)</f>
        <v>0</v>
      </c>
      <c r="R133" s="4">
        <f t="shared" ref="R133:R196" si="34">IFERROR((Q133/100)*$AN133,"--")</f>
        <v>0</v>
      </c>
      <c r="S133" s="104">
        <f>COUNTIFS('Raw Data from UFBs'!$A$3:$A$3000,'Summary By Town'!$A133,'Raw Data from UFBs'!$E$3:$E$3000,'Summary By Town'!$S$2)</f>
        <v>0</v>
      </c>
      <c r="T133" s="4">
        <f>SUMIFS('Raw Data from UFBs'!H$3:H$3000,'Raw Data from UFBs'!$A$3:$A$3000,'Summary By Town'!$A133,'Raw Data from UFBs'!$E$3:$E$3000,'Summary By Town'!$S$2)</f>
        <v>0</v>
      </c>
      <c r="U133" s="4">
        <f>SUMIFS('Raw Data from UFBs'!I$3:I$3000,'Raw Data from UFBs'!$A$3:$A$3000,'Summary By Town'!$A133,'Raw Data from UFBs'!$E$3:$E$3000,'Summary By Town'!$S$2)</f>
        <v>0</v>
      </c>
      <c r="V133" s="20">
        <f t="shared" ref="V133:V196" si="35">IFERROR((U133/100)*$AN133,"--")</f>
        <v>0</v>
      </c>
      <c r="W133" s="104">
        <f>COUNTIFS('Raw Data from UFBs'!$A$3:$A$3000,'Summary By Town'!$A133,'Raw Data from UFBs'!$E$3:$E$3000,'Summary By Town'!$W$2)</f>
        <v>0</v>
      </c>
      <c r="X133" s="4">
        <f>SUMIFS('Raw Data from UFBs'!H$3:H$3000,'Raw Data from UFBs'!$A$3:$A$3000,'Summary By Town'!$A133,'Raw Data from UFBs'!$E$3:$E$3000,'Summary By Town'!$W$2)</f>
        <v>0</v>
      </c>
      <c r="Y133" s="4">
        <f>SUMIFS('Raw Data from UFBs'!I$3:I$3000,'Raw Data from UFBs'!$A$3:$A$3000,'Summary By Town'!$A133,'Raw Data from UFBs'!$E$3:$E$3000,'Summary By Town'!$W$2)</f>
        <v>0</v>
      </c>
      <c r="Z133" s="20">
        <f t="shared" ref="Z133:Z196" si="36">IFERROR((Y133/100)*$AN133,"--")</f>
        <v>0</v>
      </c>
      <c r="AA133" s="4">
        <f>COUNTIFS('Raw Data from UFBs'!$A$3:$A$3000,'Summary By Town'!$A133,'Raw Data from UFBs'!$E$3:$E$3000,'Summary By Town'!$AA$2)</f>
        <v>0</v>
      </c>
      <c r="AB133" s="4">
        <f>SUMIFS('Raw Data from UFBs'!H$3:H$3000,'Raw Data from UFBs'!$A$3:$A$3000,'Summary By Town'!$A133,'Raw Data from UFBs'!$E$3:$E$3000,'Summary By Town'!$AA$2)</f>
        <v>0</v>
      </c>
      <c r="AC133" s="4">
        <f>SUMIFS('Raw Data from UFBs'!I$3:I$3000,'Raw Data from UFBs'!$A$3:$A$3000,'Summary By Town'!$A133,'Raw Data from UFBs'!$E$3:$E$3000,'Summary By Town'!$AA$2)</f>
        <v>0</v>
      </c>
      <c r="AD133" s="4">
        <f t="shared" ref="AD133:AD196" si="37">IFERROR((AC133/100)*$AN133,"--")</f>
        <v>0</v>
      </c>
      <c r="AE133" s="19">
        <f>COUNTIFS('Raw Data from UFBs'!$A$3:$A$3000,'Summary By Town'!$A133,'Raw Data from UFBs'!$E$3:$E$3000,'Summary By Town'!$AE$2)</f>
        <v>0</v>
      </c>
      <c r="AF133" s="4">
        <f>SUMIFS('Raw Data from UFBs'!H$3:H$3000,'Raw Data from UFBs'!$A$3:$A$3000,'Summary By Town'!$A133,'Raw Data from UFBs'!$E$3:$E$3000,'Summary By Town'!$AE$2)</f>
        <v>0</v>
      </c>
      <c r="AG133" s="4">
        <f>SUMIFS('Raw Data from UFBs'!I$3:I$3000,'Raw Data from UFBs'!$A$3:$A$3000,'Summary By Town'!$A133,'Raw Data from UFBs'!$E$3:$E$3000,'Summary By Town'!$AE$2)</f>
        <v>0</v>
      </c>
      <c r="AH133" s="20">
        <f t="shared" ref="AH133:AH195" si="38">IFERROR((AG133/100)*$AN133,"--")</f>
        <v>0</v>
      </c>
      <c r="AI133" s="19">
        <f t="shared" ref="AI133:AI196" si="39">AE133+K133+G133+O133+S133+W133+AA133</f>
        <v>0</v>
      </c>
      <c r="AJ133" s="4">
        <f t="shared" ref="AJ133:AJ196" si="40">AF133+L133+H133+P133+T133+X133+AB133</f>
        <v>0</v>
      </c>
      <c r="AK133" s="4">
        <f t="shared" ref="AK133:AK196" si="41">AG133+M133+I133+Q133+U133+Y133+AC133</f>
        <v>0</v>
      </c>
      <c r="AL133" s="20">
        <f t="shared" ref="AL133:AL196" si="42">AH133+N133+J133+R133+V133+Z133+AD133</f>
        <v>0</v>
      </c>
      <c r="AM133" s="59">
        <v>167548777</v>
      </c>
      <c r="AN133" s="60">
        <v>2.1023211413931748</v>
      </c>
      <c r="AO133" s="61">
        <v>0</v>
      </c>
      <c r="AP133" s="4">
        <f t="shared" ref="AP133:AP195" si="43">(AL133-AJ133)*AO133</f>
        <v>0</v>
      </c>
      <c r="AQ133" s="8">
        <f t="shared" ref="AQ133:AQ195" si="44">AK133/AM133</f>
        <v>0</v>
      </c>
      <c r="AR133" s="59">
        <v>1427102</v>
      </c>
      <c r="AS133" s="6">
        <f t="shared" ref="AS133:AS195" si="45">AP133/AR133</f>
        <v>0</v>
      </c>
      <c r="AU133" s="5" t="s">
        <v>421</v>
      </c>
      <c r="AV133" s="5" t="s">
        <v>616</v>
      </c>
      <c r="AW133" s="5" t="s">
        <v>1036</v>
      </c>
      <c r="AX133" s="5" t="s">
        <v>1243</v>
      </c>
      <c r="AY133" s="5" t="s">
        <v>540</v>
      </c>
      <c r="AZ133" s="5" t="s">
        <v>103</v>
      </c>
      <c r="BA133" s="5" t="s">
        <v>1380</v>
      </c>
      <c r="BB133" s="5" t="s">
        <v>1483</v>
      </c>
      <c r="BC133" s="5" t="s">
        <v>1694</v>
      </c>
      <c r="BD133" s="5" t="s">
        <v>1745</v>
      </c>
      <c r="BE133" s="5" t="s">
        <v>1745</v>
      </c>
      <c r="BF133" s="5" t="s">
        <v>1745</v>
      </c>
      <c r="BG133" s="5" t="s">
        <v>1745</v>
      </c>
      <c r="BH133" s="5" t="s">
        <v>1745</v>
      </c>
      <c r="BI133" s="5" t="s">
        <v>1745</v>
      </c>
      <c r="BJ133" s="5" t="s">
        <v>1745</v>
      </c>
    </row>
    <row r="134" spans="1:62" ht="17.25" customHeight="1" x14ac:dyDescent="0.3">
      <c r="A134" t="s">
        <v>1640</v>
      </c>
      <c r="B134" t="s">
        <v>1875</v>
      </c>
      <c r="C134" t="s">
        <v>105</v>
      </c>
      <c r="D134" t="str">
        <f t="shared" si="31"/>
        <v>Westampton township, Burlington County</v>
      </c>
      <c r="E134" t="s">
        <v>1744</v>
      </c>
      <c r="F134" t="s">
        <v>58</v>
      </c>
      <c r="G134" s="19">
        <f>COUNTIFS('Raw Data from UFBs'!$A$3:$A$3000,'Summary By Town'!$A134,'Raw Data from UFBs'!$E$3:$E$3000,'Summary By Town'!$G$2)</f>
        <v>3</v>
      </c>
      <c r="H134" s="4">
        <f>SUMIFS('Raw Data from UFBs'!H$3:H$3000,'Raw Data from UFBs'!$A$3:$A$3000,'Summary By Town'!$A134,'Raw Data from UFBs'!$E$3:$E$3000,'Summary By Town'!$G$2)</f>
        <v>68118</v>
      </c>
      <c r="I134" s="4">
        <f>SUMIFS('Raw Data from UFBs'!I$3:I$3000,'Raw Data from UFBs'!$A$3:$A$3000,'Summary By Town'!$A134,'Raw Data from UFBs'!$E$3:$E$3000,'Summary By Town'!$G$2)</f>
        <v>12758400</v>
      </c>
      <c r="J134" s="20">
        <f t="shared" si="32"/>
        <v>392805.64889958757</v>
      </c>
      <c r="K134" s="19">
        <f>COUNTIFS('Raw Data from UFBs'!$A$3:$A$3000,'Summary By Town'!$A134,'Raw Data from UFBs'!$E$3:$E$3000,'Summary By Town'!$K$2)</f>
        <v>2</v>
      </c>
      <c r="L134" s="4">
        <f>SUMIFS('Raw Data from UFBs'!H$3:H$3000,'Raw Data from UFBs'!$A$3:$A$3000,'Summary By Town'!$A134,'Raw Data from UFBs'!$E$3:$E$3000,'Summary By Town'!$K$2)</f>
        <v>621601.58000000007</v>
      </c>
      <c r="M134" s="4">
        <f>SUMIFS('Raw Data from UFBs'!I$3:I$3000,'Raw Data from UFBs'!$A$3:$A$3000,'Summary By Town'!$A134,'Raw Data from UFBs'!$E$3:$E$3000,'Summary By Town'!$K$2)</f>
        <v>37346100</v>
      </c>
      <c r="N134" s="20">
        <f t="shared" si="33"/>
        <v>1149811.8137359612</v>
      </c>
      <c r="O134" s="4">
        <f>COUNTIFS('Raw Data from UFBs'!$A$3:$A$3000,'Summary By Town'!$A134,'Raw Data from UFBs'!$E$3:$E$3000,'Summary By Town'!$O$2)</f>
        <v>0</v>
      </c>
      <c r="P134" s="4">
        <f>SUMIFS('Raw Data from UFBs'!H$3:H$3000,'Raw Data from UFBs'!$A$3:$A$3000,'Summary By Town'!$A134,'Raw Data from UFBs'!$E$3:$E$3000,'Summary By Town'!$O$2)</f>
        <v>0</v>
      </c>
      <c r="Q134" s="4">
        <f>SUMIFS('Raw Data from UFBs'!I$3:I$3000,'Raw Data from UFBs'!$A$3:$A$3000,'Summary By Town'!$A134,'Raw Data from UFBs'!$E$3:$E$3000,'Summary By Town'!$O$2)</f>
        <v>0</v>
      </c>
      <c r="R134" s="4">
        <f t="shared" si="34"/>
        <v>0</v>
      </c>
      <c r="S134" s="104">
        <f>COUNTIFS('Raw Data from UFBs'!$A$3:$A$3000,'Summary By Town'!$A134,'Raw Data from UFBs'!$E$3:$E$3000,'Summary By Town'!$S$2)</f>
        <v>0</v>
      </c>
      <c r="T134" s="4">
        <f>SUMIFS('Raw Data from UFBs'!H$3:H$3000,'Raw Data from UFBs'!$A$3:$A$3000,'Summary By Town'!$A134,'Raw Data from UFBs'!$E$3:$E$3000,'Summary By Town'!$S$2)</f>
        <v>0</v>
      </c>
      <c r="U134" s="4">
        <f>SUMIFS('Raw Data from UFBs'!I$3:I$3000,'Raw Data from UFBs'!$A$3:$A$3000,'Summary By Town'!$A134,'Raw Data from UFBs'!$E$3:$E$3000,'Summary By Town'!$S$2)</f>
        <v>0</v>
      </c>
      <c r="V134" s="20">
        <f t="shared" si="35"/>
        <v>0</v>
      </c>
      <c r="W134" s="104">
        <f>COUNTIFS('Raw Data from UFBs'!$A$3:$A$3000,'Summary By Town'!$A134,'Raw Data from UFBs'!$E$3:$E$3000,'Summary By Town'!$W$2)</f>
        <v>0</v>
      </c>
      <c r="X134" s="4">
        <f>SUMIFS('Raw Data from UFBs'!H$3:H$3000,'Raw Data from UFBs'!$A$3:$A$3000,'Summary By Town'!$A134,'Raw Data from UFBs'!$E$3:$E$3000,'Summary By Town'!$W$2)</f>
        <v>0</v>
      </c>
      <c r="Y134" s="4">
        <f>SUMIFS('Raw Data from UFBs'!I$3:I$3000,'Raw Data from UFBs'!$A$3:$A$3000,'Summary By Town'!$A134,'Raw Data from UFBs'!$E$3:$E$3000,'Summary By Town'!$W$2)</f>
        <v>0</v>
      </c>
      <c r="Z134" s="20">
        <f t="shared" si="36"/>
        <v>0</v>
      </c>
      <c r="AA134" s="4">
        <f>COUNTIFS('Raw Data from UFBs'!$A$3:$A$3000,'Summary By Town'!$A134,'Raw Data from UFBs'!$E$3:$E$3000,'Summary By Town'!$AA$2)</f>
        <v>0</v>
      </c>
      <c r="AB134" s="4">
        <f>SUMIFS('Raw Data from UFBs'!H$3:H$3000,'Raw Data from UFBs'!$A$3:$A$3000,'Summary By Town'!$A134,'Raw Data from UFBs'!$E$3:$E$3000,'Summary By Town'!$AA$2)</f>
        <v>0</v>
      </c>
      <c r="AC134" s="4">
        <f>SUMIFS('Raw Data from UFBs'!I$3:I$3000,'Raw Data from UFBs'!$A$3:$A$3000,'Summary By Town'!$A134,'Raw Data from UFBs'!$E$3:$E$3000,'Summary By Town'!$AA$2)</f>
        <v>0</v>
      </c>
      <c r="AD134" s="4">
        <f t="shared" si="37"/>
        <v>0</v>
      </c>
      <c r="AE134" s="19">
        <f>COUNTIFS('Raw Data from UFBs'!$A$3:$A$3000,'Summary By Town'!$A134,'Raw Data from UFBs'!$E$3:$E$3000,'Summary By Town'!$AE$2)</f>
        <v>1</v>
      </c>
      <c r="AF134" s="4">
        <f>SUMIFS('Raw Data from UFBs'!H$3:H$3000,'Raw Data from UFBs'!$A$3:$A$3000,'Summary By Town'!$A134,'Raw Data from UFBs'!$E$3:$E$3000,'Summary By Town'!$AE$2)</f>
        <v>42764.2</v>
      </c>
      <c r="AG134" s="4">
        <f>SUMIFS('Raw Data from UFBs'!I$3:I$3000,'Raw Data from UFBs'!$A$3:$A$3000,'Summary By Town'!$A134,'Raw Data from UFBs'!$E$3:$E$3000,'Summary By Town'!$AE$2)</f>
        <v>5230500</v>
      </c>
      <c r="AH134" s="20">
        <f t="shared" si="38"/>
        <v>161036.64617579733</v>
      </c>
      <c r="AI134" s="19">
        <f t="shared" si="39"/>
        <v>6</v>
      </c>
      <c r="AJ134" s="4">
        <f t="shared" si="40"/>
        <v>732483.78</v>
      </c>
      <c r="AK134" s="4">
        <f t="shared" si="41"/>
        <v>55335000</v>
      </c>
      <c r="AL134" s="20">
        <f t="shared" si="42"/>
        <v>1703654.1088113461</v>
      </c>
      <c r="AM134" s="59">
        <v>1494758072</v>
      </c>
      <c r="AN134" s="60">
        <v>3.0788002327845776</v>
      </c>
      <c r="AO134" s="61">
        <v>0.27615034839491343</v>
      </c>
      <c r="AP134" s="4">
        <f t="shared" si="43"/>
        <v>268189.02465205587</v>
      </c>
      <c r="AQ134" s="8">
        <f t="shared" si="44"/>
        <v>3.7019368576455491E-2</v>
      </c>
      <c r="AR134" s="59">
        <v>15153107.6</v>
      </c>
      <c r="AS134" s="6">
        <f t="shared" si="45"/>
        <v>1.7698615474231561E-2</v>
      </c>
      <c r="AU134" s="5" t="s">
        <v>601</v>
      </c>
      <c r="AV134" s="5" t="s">
        <v>1024</v>
      </c>
      <c r="AW134" s="5" t="s">
        <v>1021</v>
      </c>
      <c r="AX134" s="5" t="s">
        <v>406</v>
      </c>
      <c r="AY134" s="5" t="s">
        <v>1667</v>
      </c>
      <c r="AZ134" s="5" t="s">
        <v>1446</v>
      </c>
      <c r="BA134" s="5" t="s">
        <v>233</v>
      </c>
      <c r="BB134" s="5" t="s">
        <v>1745</v>
      </c>
      <c r="BC134" s="5" t="s">
        <v>1745</v>
      </c>
      <c r="BD134" s="5" t="s">
        <v>1745</v>
      </c>
      <c r="BE134" s="5" t="s">
        <v>1745</v>
      </c>
      <c r="BF134" s="5" t="s">
        <v>1745</v>
      </c>
      <c r="BG134" s="5" t="s">
        <v>1745</v>
      </c>
      <c r="BH134" s="5" t="s">
        <v>1745</v>
      </c>
      <c r="BI134" s="5" t="s">
        <v>1745</v>
      </c>
      <c r="BJ134" s="5" t="s">
        <v>1745</v>
      </c>
    </row>
    <row r="135" spans="1:62" ht="17.25" customHeight="1" x14ac:dyDescent="0.3">
      <c r="A135" t="s">
        <v>1667</v>
      </c>
      <c r="B135" t="s">
        <v>1876</v>
      </c>
      <c r="C135" t="s">
        <v>105</v>
      </c>
      <c r="D135" t="str">
        <f t="shared" si="31"/>
        <v>Willingboro township, Burlington County</v>
      </c>
      <c r="E135" t="s">
        <v>1744</v>
      </c>
      <c r="F135" t="s">
        <v>7</v>
      </c>
      <c r="G135" s="19">
        <f>COUNTIFS('Raw Data from UFBs'!$A$3:$A$3000,'Summary By Town'!$A135,'Raw Data from UFBs'!$E$3:$E$3000,'Summary By Town'!$G$2)</f>
        <v>1</v>
      </c>
      <c r="H135" s="4">
        <f>SUMIFS('Raw Data from UFBs'!H$3:H$3000,'Raw Data from UFBs'!$A$3:$A$3000,'Summary By Town'!$A135,'Raw Data from UFBs'!$E$3:$E$3000,'Summary By Town'!$G$2)</f>
        <v>0</v>
      </c>
      <c r="I135" s="4">
        <f>SUMIFS('Raw Data from UFBs'!I$3:I$3000,'Raw Data from UFBs'!$A$3:$A$3000,'Summary By Town'!$A135,'Raw Data from UFBs'!$E$3:$E$3000,'Summary By Town'!$G$2)</f>
        <v>2190000</v>
      </c>
      <c r="J135" s="20">
        <f t="shared" si="32"/>
        <v>96454.913791752391</v>
      </c>
      <c r="K135" s="19">
        <f>COUNTIFS('Raw Data from UFBs'!$A$3:$A$3000,'Summary By Town'!$A135,'Raw Data from UFBs'!$E$3:$E$3000,'Summary By Town'!$K$2)</f>
        <v>4</v>
      </c>
      <c r="L135" s="4">
        <f>SUMIFS('Raw Data from UFBs'!H$3:H$3000,'Raw Data from UFBs'!$A$3:$A$3000,'Summary By Town'!$A135,'Raw Data from UFBs'!$E$3:$E$3000,'Summary By Town'!$K$2)</f>
        <v>402570.17</v>
      </c>
      <c r="M135" s="4">
        <f>SUMIFS('Raw Data from UFBs'!I$3:I$3000,'Raw Data from UFBs'!$A$3:$A$3000,'Summary By Town'!$A135,'Raw Data from UFBs'!$E$3:$E$3000,'Summary By Town'!$K$2)</f>
        <v>18828900</v>
      </c>
      <c r="N135" s="20">
        <f t="shared" si="33"/>
        <v>829287.63757695269</v>
      </c>
      <c r="O135" s="4">
        <f>COUNTIFS('Raw Data from UFBs'!$A$3:$A$3000,'Summary By Town'!$A135,'Raw Data from UFBs'!$E$3:$E$3000,'Summary By Town'!$O$2)</f>
        <v>0</v>
      </c>
      <c r="P135" s="4">
        <f>SUMIFS('Raw Data from UFBs'!H$3:H$3000,'Raw Data from UFBs'!$A$3:$A$3000,'Summary By Town'!$A135,'Raw Data from UFBs'!$E$3:$E$3000,'Summary By Town'!$O$2)</f>
        <v>0</v>
      </c>
      <c r="Q135" s="4">
        <f>SUMIFS('Raw Data from UFBs'!I$3:I$3000,'Raw Data from UFBs'!$A$3:$A$3000,'Summary By Town'!$A135,'Raw Data from UFBs'!$E$3:$E$3000,'Summary By Town'!$O$2)</f>
        <v>0</v>
      </c>
      <c r="R135" s="4">
        <f t="shared" si="34"/>
        <v>0</v>
      </c>
      <c r="S135" s="104">
        <f>COUNTIFS('Raw Data from UFBs'!$A$3:$A$3000,'Summary By Town'!$A135,'Raw Data from UFBs'!$E$3:$E$3000,'Summary By Town'!$S$2)</f>
        <v>0</v>
      </c>
      <c r="T135" s="4">
        <f>SUMIFS('Raw Data from UFBs'!H$3:H$3000,'Raw Data from UFBs'!$A$3:$A$3000,'Summary By Town'!$A135,'Raw Data from UFBs'!$E$3:$E$3000,'Summary By Town'!$S$2)</f>
        <v>0</v>
      </c>
      <c r="U135" s="4">
        <f>SUMIFS('Raw Data from UFBs'!I$3:I$3000,'Raw Data from UFBs'!$A$3:$A$3000,'Summary By Town'!$A135,'Raw Data from UFBs'!$E$3:$E$3000,'Summary By Town'!$S$2)</f>
        <v>0</v>
      </c>
      <c r="V135" s="20">
        <f t="shared" si="35"/>
        <v>0</v>
      </c>
      <c r="W135" s="104">
        <f>COUNTIFS('Raw Data from UFBs'!$A$3:$A$3000,'Summary By Town'!$A135,'Raw Data from UFBs'!$E$3:$E$3000,'Summary By Town'!$W$2)</f>
        <v>0</v>
      </c>
      <c r="X135" s="4">
        <f>SUMIFS('Raw Data from UFBs'!H$3:H$3000,'Raw Data from UFBs'!$A$3:$A$3000,'Summary By Town'!$A135,'Raw Data from UFBs'!$E$3:$E$3000,'Summary By Town'!$W$2)</f>
        <v>0</v>
      </c>
      <c r="Y135" s="4">
        <f>SUMIFS('Raw Data from UFBs'!I$3:I$3000,'Raw Data from UFBs'!$A$3:$A$3000,'Summary By Town'!$A135,'Raw Data from UFBs'!$E$3:$E$3000,'Summary By Town'!$W$2)</f>
        <v>0</v>
      </c>
      <c r="Z135" s="20">
        <f t="shared" si="36"/>
        <v>0</v>
      </c>
      <c r="AA135" s="4">
        <f>COUNTIFS('Raw Data from UFBs'!$A$3:$A$3000,'Summary By Town'!$A135,'Raw Data from UFBs'!$E$3:$E$3000,'Summary By Town'!$AA$2)</f>
        <v>0</v>
      </c>
      <c r="AB135" s="4">
        <f>SUMIFS('Raw Data from UFBs'!H$3:H$3000,'Raw Data from UFBs'!$A$3:$A$3000,'Summary By Town'!$A135,'Raw Data from UFBs'!$E$3:$E$3000,'Summary By Town'!$AA$2)</f>
        <v>0</v>
      </c>
      <c r="AC135" s="4">
        <f>SUMIFS('Raw Data from UFBs'!I$3:I$3000,'Raw Data from UFBs'!$A$3:$A$3000,'Summary By Town'!$A135,'Raw Data from UFBs'!$E$3:$E$3000,'Summary By Town'!$AA$2)</f>
        <v>0</v>
      </c>
      <c r="AD135" s="4">
        <f t="shared" si="37"/>
        <v>0</v>
      </c>
      <c r="AE135" s="19">
        <f>COUNTIFS('Raw Data from UFBs'!$A$3:$A$3000,'Summary By Town'!$A135,'Raw Data from UFBs'!$E$3:$E$3000,'Summary By Town'!$AE$2)</f>
        <v>0</v>
      </c>
      <c r="AF135" s="4">
        <f>SUMIFS('Raw Data from UFBs'!H$3:H$3000,'Raw Data from UFBs'!$A$3:$A$3000,'Summary By Town'!$A135,'Raw Data from UFBs'!$E$3:$E$3000,'Summary By Town'!$AE$2)</f>
        <v>0</v>
      </c>
      <c r="AG135" s="4">
        <f>SUMIFS('Raw Data from UFBs'!I$3:I$3000,'Raw Data from UFBs'!$A$3:$A$3000,'Summary By Town'!$A135,'Raw Data from UFBs'!$E$3:$E$3000,'Summary By Town'!$AE$2)</f>
        <v>0</v>
      </c>
      <c r="AH135" s="20">
        <f t="shared" si="38"/>
        <v>0</v>
      </c>
      <c r="AI135" s="19">
        <f t="shared" si="39"/>
        <v>5</v>
      </c>
      <c r="AJ135" s="4">
        <f t="shared" si="40"/>
        <v>402570.17</v>
      </c>
      <c r="AK135" s="4">
        <f t="shared" si="41"/>
        <v>21018900</v>
      </c>
      <c r="AL135" s="20">
        <f t="shared" si="42"/>
        <v>925742.55136870511</v>
      </c>
      <c r="AM135" s="59">
        <v>2284819869</v>
      </c>
      <c r="AN135" s="60">
        <v>4.4043339630937162</v>
      </c>
      <c r="AO135" s="61">
        <v>0.40833963946383228</v>
      </c>
      <c r="AP135" s="4">
        <f t="shared" si="43"/>
        <v>213632.02158553162</v>
      </c>
      <c r="AQ135" s="8">
        <f t="shared" si="44"/>
        <v>9.1993685301762409E-3</v>
      </c>
      <c r="AR135" s="59">
        <v>51807927.909999996</v>
      </c>
      <c r="AS135" s="6">
        <f t="shared" si="45"/>
        <v>4.1235391995728945E-3</v>
      </c>
      <c r="AU135" s="5" t="s">
        <v>1024</v>
      </c>
      <c r="AV135" s="5" t="s">
        <v>1003</v>
      </c>
      <c r="AW135" s="5" t="s">
        <v>351</v>
      </c>
      <c r="AX135" s="5" t="s">
        <v>1640</v>
      </c>
      <c r="AY135" s="5" t="s">
        <v>345</v>
      </c>
      <c r="AZ135" s="5" t="s">
        <v>415</v>
      </c>
      <c r="BA135" s="5" t="s">
        <v>233</v>
      </c>
      <c r="BB135" s="5" t="s">
        <v>1745</v>
      </c>
      <c r="BC135" s="5" t="s">
        <v>1745</v>
      </c>
      <c r="BD135" s="5" t="s">
        <v>1745</v>
      </c>
      <c r="BE135" s="5" t="s">
        <v>1745</v>
      </c>
      <c r="BF135" s="5" t="s">
        <v>1745</v>
      </c>
      <c r="BG135" s="5" t="s">
        <v>1745</v>
      </c>
      <c r="BH135" s="5" t="s">
        <v>1745</v>
      </c>
      <c r="BI135" s="5" t="s">
        <v>1745</v>
      </c>
      <c r="BJ135" s="5" t="s">
        <v>1745</v>
      </c>
    </row>
    <row r="136" spans="1:62" ht="17.25" customHeight="1" x14ac:dyDescent="0.3">
      <c r="A136" t="s">
        <v>1694</v>
      </c>
      <c r="B136" t="s">
        <v>1877</v>
      </c>
      <c r="C136" t="s">
        <v>105</v>
      </c>
      <c r="D136" t="str">
        <f t="shared" si="31"/>
        <v>Woodland township, Burlington County</v>
      </c>
      <c r="E136" t="s">
        <v>1744</v>
      </c>
      <c r="F136" t="s">
        <v>26</v>
      </c>
      <c r="G136" s="19">
        <f>COUNTIFS('Raw Data from UFBs'!$A$3:$A$3000,'Summary By Town'!$A136,'Raw Data from UFBs'!$E$3:$E$3000,'Summary By Town'!$G$2)</f>
        <v>0</v>
      </c>
      <c r="H136" s="4">
        <f>SUMIFS('Raw Data from UFBs'!H$3:H$3000,'Raw Data from UFBs'!$A$3:$A$3000,'Summary By Town'!$A136,'Raw Data from UFBs'!$E$3:$E$3000,'Summary By Town'!$G$2)</f>
        <v>0</v>
      </c>
      <c r="I136" s="4">
        <f>SUMIFS('Raw Data from UFBs'!I$3:I$3000,'Raw Data from UFBs'!$A$3:$A$3000,'Summary By Town'!$A136,'Raw Data from UFBs'!$E$3:$E$3000,'Summary By Town'!$G$2)</f>
        <v>0</v>
      </c>
      <c r="J136" s="20">
        <f t="shared" si="32"/>
        <v>0</v>
      </c>
      <c r="K136" s="19">
        <f>COUNTIFS('Raw Data from UFBs'!$A$3:$A$3000,'Summary By Town'!$A136,'Raw Data from UFBs'!$E$3:$E$3000,'Summary By Town'!$K$2)</f>
        <v>0</v>
      </c>
      <c r="L136" s="4">
        <f>SUMIFS('Raw Data from UFBs'!H$3:H$3000,'Raw Data from UFBs'!$A$3:$A$3000,'Summary By Town'!$A136,'Raw Data from UFBs'!$E$3:$E$3000,'Summary By Town'!$K$2)</f>
        <v>0</v>
      </c>
      <c r="M136" s="4">
        <f>SUMIFS('Raw Data from UFBs'!I$3:I$3000,'Raw Data from UFBs'!$A$3:$A$3000,'Summary By Town'!$A136,'Raw Data from UFBs'!$E$3:$E$3000,'Summary By Town'!$K$2)</f>
        <v>0</v>
      </c>
      <c r="N136" s="20">
        <f t="shared" si="33"/>
        <v>0</v>
      </c>
      <c r="O136" s="4">
        <f>COUNTIFS('Raw Data from UFBs'!$A$3:$A$3000,'Summary By Town'!$A136,'Raw Data from UFBs'!$E$3:$E$3000,'Summary By Town'!$O$2)</f>
        <v>0</v>
      </c>
      <c r="P136" s="4">
        <f>SUMIFS('Raw Data from UFBs'!H$3:H$3000,'Raw Data from UFBs'!$A$3:$A$3000,'Summary By Town'!$A136,'Raw Data from UFBs'!$E$3:$E$3000,'Summary By Town'!$O$2)</f>
        <v>0</v>
      </c>
      <c r="Q136" s="4">
        <f>SUMIFS('Raw Data from UFBs'!I$3:I$3000,'Raw Data from UFBs'!$A$3:$A$3000,'Summary By Town'!$A136,'Raw Data from UFBs'!$E$3:$E$3000,'Summary By Town'!$O$2)</f>
        <v>0</v>
      </c>
      <c r="R136" s="4">
        <f t="shared" si="34"/>
        <v>0</v>
      </c>
      <c r="S136" s="104">
        <f>COUNTIFS('Raw Data from UFBs'!$A$3:$A$3000,'Summary By Town'!$A136,'Raw Data from UFBs'!$E$3:$E$3000,'Summary By Town'!$S$2)</f>
        <v>0</v>
      </c>
      <c r="T136" s="4">
        <f>SUMIFS('Raw Data from UFBs'!H$3:H$3000,'Raw Data from UFBs'!$A$3:$A$3000,'Summary By Town'!$A136,'Raw Data from UFBs'!$E$3:$E$3000,'Summary By Town'!$S$2)</f>
        <v>0</v>
      </c>
      <c r="U136" s="4">
        <f>SUMIFS('Raw Data from UFBs'!I$3:I$3000,'Raw Data from UFBs'!$A$3:$A$3000,'Summary By Town'!$A136,'Raw Data from UFBs'!$E$3:$E$3000,'Summary By Town'!$S$2)</f>
        <v>0</v>
      </c>
      <c r="V136" s="20">
        <f t="shared" si="35"/>
        <v>0</v>
      </c>
      <c r="W136" s="104">
        <f>COUNTIFS('Raw Data from UFBs'!$A$3:$A$3000,'Summary By Town'!$A136,'Raw Data from UFBs'!$E$3:$E$3000,'Summary By Town'!$W$2)</f>
        <v>0</v>
      </c>
      <c r="X136" s="4">
        <f>SUMIFS('Raw Data from UFBs'!H$3:H$3000,'Raw Data from UFBs'!$A$3:$A$3000,'Summary By Town'!$A136,'Raw Data from UFBs'!$E$3:$E$3000,'Summary By Town'!$W$2)</f>
        <v>0</v>
      </c>
      <c r="Y136" s="4">
        <f>SUMIFS('Raw Data from UFBs'!I$3:I$3000,'Raw Data from UFBs'!$A$3:$A$3000,'Summary By Town'!$A136,'Raw Data from UFBs'!$E$3:$E$3000,'Summary By Town'!$W$2)</f>
        <v>0</v>
      </c>
      <c r="Z136" s="20">
        <f t="shared" si="36"/>
        <v>0</v>
      </c>
      <c r="AA136" s="4">
        <f>COUNTIFS('Raw Data from UFBs'!$A$3:$A$3000,'Summary By Town'!$A136,'Raw Data from UFBs'!$E$3:$E$3000,'Summary By Town'!$AA$2)</f>
        <v>0</v>
      </c>
      <c r="AB136" s="4">
        <f>SUMIFS('Raw Data from UFBs'!H$3:H$3000,'Raw Data from UFBs'!$A$3:$A$3000,'Summary By Town'!$A136,'Raw Data from UFBs'!$E$3:$E$3000,'Summary By Town'!$AA$2)</f>
        <v>0</v>
      </c>
      <c r="AC136" s="4">
        <f>SUMIFS('Raw Data from UFBs'!I$3:I$3000,'Raw Data from UFBs'!$A$3:$A$3000,'Summary By Town'!$A136,'Raw Data from UFBs'!$E$3:$E$3000,'Summary By Town'!$AA$2)</f>
        <v>0</v>
      </c>
      <c r="AD136" s="4">
        <f t="shared" si="37"/>
        <v>0</v>
      </c>
      <c r="AE136" s="19">
        <f>COUNTIFS('Raw Data from UFBs'!$A$3:$A$3000,'Summary By Town'!$A136,'Raw Data from UFBs'!$E$3:$E$3000,'Summary By Town'!$AE$2)</f>
        <v>0</v>
      </c>
      <c r="AF136" s="4">
        <f>SUMIFS('Raw Data from UFBs'!H$3:H$3000,'Raw Data from UFBs'!$A$3:$A$3000,'Summary By Town'!$A136,'Raw Data from UFBs'!$E$3:$E$3000,'Summary By Town'!$AE$2)</f>
        <v>0</v>
      </c>
      <c r="AG136" s="4">
        <f>SUMIFS('Raw Data from UFBs'!I$3:I$3000,'Raw Data from UFBs'!$A$3:$A$3000,'Summary By Town'!$A136,'Raw Data from UFBs'!$E$3:$E$3000,'Summary By Town'!$AE$2)</f>
        <v>0</v>
      </c>
      <c r="AH136" s="20">
        <f t="shared" si="38"/>
        <v>0</v>
      </c>
      <c r="AI136" s="19">
        <f t="shared" si="39"/>
        <v>0</v>
      </c>
      <c r="AJ136" s="4">
        <f t="shared" si="40"/>
        <v>0</v>
      </c>
      <c r="AK136" s="4">
        <f t="shared" si="41"/>
        <v>0</v>
      </c>
      <c r="AL136" s="20">
        <f t="shared" si="42"/>
        <v>0</v>
      </c>
      <c r="AM136" s="59">
        <v>223182281</v>
      </c>
      <c r="AN136" s="60">
        <v>2.981314935912287</v>
      </c>
      <c r="AO136" s="61">
        <v>9.8287034302380935E-2</v>
      </c>
      <c r="AP136" s="4">
        <f t="shared" si="43"/>
        <v>0</v>
      </c>
      <c r="AQ136" s="8">
        <f t="shared" si="44"/>
        <v>0</v>
      </c>
      <c r="AR136" s="59">
        <v>1832043.72</v>
      </c>
      <c r="AS136" s="6">
        <f t="shared" si="45"/>
        <v>0</v>
      </c>
      <c r="AU136" s="5" t="s">
        <v>103</v>
      </c>
      <c r="AV136" s="5" t="s">
        <v>820</v>
      </c>
      <c r="AW136" s="5" t="s">
        <v>1586</v>
      </c>
      <c r="AX136" s="5" t="s">
        <v>1451</v>
      </c>
      <c r="AY136" s="5" t="s">
        <v>97</v>
      </c>
      <c r="AZ136" s="5" t="s">
        <v>1483</v>
      </c>
      <c r="BA136" s="5" t="s">
        <v>764</v>
      </c>
      <c r="BB136" s="5" t="s">
        <v>1431</v>
      </c>
      <c r="BC136" s="5" t="s">
        <v>1177</v>
      </c>
      <c r="BD136" s="5" t="s">
        <v>886</v>
      </c>
      <c r="BE136" s="5" t="s">
        <v>1745</v>
      </c>
      <c r="BF136" s="5" t="s">
        <v>1745</v>
      </c>
      <c r="BG136" s="5" t="s">
        <v>1745</v>
      </c>
      <c r="BH136" s="5" t="s">
        <v>1745</v>
      </c>
      <c r="BI136" s="5" t="s">
        <v>1745</v>
      </c>
      <c r="BJ136" s="5" t="s">
        <v>1745</v>
      </c>
    </row>
    <row r="137" spans="1:62" ht="17.25" customHeight="1" x14ac:dyDescent="0.3">
      <c r="A137" t="s">
        <v>79</v>
      </c>
      <c r="B137" t="s">
        <v>1878</v>
      </c>
      <c r="C137" t="s">
        <v>81</v>
      </c>
      <c r="D137" t="str">
        <f t="shared" si="31"/>
        <v>Audubon borough, Camden County</v>
      </c>
      <c r="E137" t="s">
        <v>1744</v>
      </c>
      <c r="F137" t="s">
        <v>7</v>
      </c>
      <c r="G137" s="19">
        <f>COUNTIFS('Raw Data from UFBs'!$A$3:$A$3000,'Summary By Town'!$A137,'Raw Data from UFBs'!$E$3:$E$3000,'Summary By Town'!$G$2)</f>
        <v>0</v>
      </c>
      <c r="H137" s="4">
        <f>SUMIFS('Raw Data from UFBs'!H$3:H$3000,'Raw Data from UFBs'!$A$3:$A$3000,'Summary By Town'!$A137,'Raw Data from UFBs'!$E$3:$E$3000,'Summary By Town'!$G$2)</f>
        <v>0</v>
      </c>
      <c r="I137" s="4">
        <f>SUMIFS('Raw Data from UFBs'!I$3:I$3000,'Raw Data from UFBs'!$A$3:$A$3000,'Summary By Town'!$A137,'Raw Data from UFBs'!$E$3:$E$3000,'Summary By Town'!$G$2)</f>
        <v>0</v>
      </c>
      <c r="J137" s="20">
        <f t="shared" si="32"/>
        <v>0</v>
      </c>
      <c r="K137" s="19">
        <f>COUNTIFS('Raw Data from UFBs'!$A$3:$A$3000,'Summary By Town'!$A137,'Raw Data from UFBs'!$E$3:$E$3000,'Summary By Town'!$K$2)</f>
        <v>0</v>
      </c>
      <c r="L137" s="4">
        <f>SUMIFS('Raw Data from UFBs'!H$3:H$3000,'Raw Data from UFBs'!$A$3:$A$3000,'Summary By Town'!$A137,'Raw Data from UFBs'!$E$3:$E$3000,'Summary By Town'!$K$2)</f>
        <v>0</v>
      </c>
      <c r="M137" s="4">
        <f>SUMIFS('Raw Data from UFBs'!I$3:I$3000,'Raw Data from UFBs'!$A$3:$A$3000,'Summary By Town'!$A137,'Raw Data from UFBs'!$E$3:$E$3000,'Summary By Town'!$K$2)</f>
        <v>0</v>
      </c>
      <c r="N137" s="20">
        <f t="shared" si="33"/>
        <v>0</v>
      </c>
      <c r="O137" s="4">
        <f>COUNTIFS('Raw Data from UFBs'!$A$3:$A$3000,'Summary By Town'!$A137,'Raw Data from UFBs'!$E$3:$E$3000,'Summary By Town'!$O$2)</f>
        <v>0</v>
      </c>
      <c r="P137" s="4">
        <f>SUMIFS('Raw Data from UFBs'!H$3:H$3000,'Raw Data from UFBs'!$A$3:$A$3000,'Summary By Town'!$A137,'Raw Data from UFBs'!$E$3:$E$3000,'Summary By Town'!$O$2)</f>
        <v>0</v>
      </c>
      <c r="Q137" s="4">
        <f>SUMIFS('Raw Data from UFBs'!I$3:I$3000,'Raw Data from UFBs'!$A$3:$A$3000,'Summary By Town'!$A137,'Raw Data from UFBs'!$E$3:$E$3000,'Summary By Town'!$O$2)</f>
        <v>0</v>
      </c>
      <c r="R137" s="4">
        <f t="shared" si="34"/>
        <v>0</v>
      </c>
      <c r="S137" s="104">
        <f>COUNTIFS('Raw Data from UFBs'!$A$3:$A$3000,'Summary By Town'!$A137,'Raw Data from UFBs'!$E$3:$E$3000,'Summary By Town'!$S$2)</f>
        <v>0</v>
      </c>
      <c r="T137" s="4">
        <f>SUMIFS('Raw Data from UFBs'!H$3:H$3000,'Raw Data from UFBs'!$A$3:$A$3000,'Summary By Town'!$A137,'Raw Data from UFBs'!$E$3:$E$3000,'Summary By Town'!$S$2)</f>
        <v>0</v>
      </c>
      <c r="U137" s="4">
        <f>SUMIFS('Raw Data from UFBs'!I$3:I$3000,'Raw Data from UFBs'!$A$3:$A$3000,'Summary By Town'!$A137,'Raw Data from UFBs'!$E$3:$E$3000,'Summary By Town'!$S$2)</f>
        <v>0</v>
      </c>
      <c r="V137" s="20">
        <f t="shared" si="35"/>
        <v>0</v>
      </c>
      <c r="W137" s="104">
        <f>COUNTIFS('Raw Data from UFBs'!$A$3:$A$3000,'Summary By Town'!$A137,'Raw Data from UFBs'!$E$3:$E$3000,'Summary By Town'!$W$2)</f>
        <v>0</v>
      </c>
      <c r="X137" s="4">
        <f>SUMIFS('Raw Data from UFBs'!H$3:H$3000,'Raw Data from UFBs'!$A$3:$A$3000,'Summary By Town'!$A137,'Raw Data from UFBs'!$E$3:$E$3000,'Summary By Town'!$W$2)</f>
        <v>0</v>
      </c>
      <c r="Y137" s="4">
        <f>SUMIFS('Raw Data from UFBs'!I$3:I$3000,'Raw Data from UFBs'!$A$3:$A$3000,'Summary By Town'!$A137,'Raw Data from UFBs'!$E$3:$E$3000,'Summary By Town'!$W$2)</f>
        <v>0</v>
      </c>
      <c r="Z137" s="20">
        <f t="shared" si="36"/>
        <v>0</v>
      </c>
      <c r="AA137" s="4">
        <f>COUNTIFS('Raw Data from UFBs'!$A$3:$A$3000,'Summary By Town'!$A137,'Raw Data from UFBs'!$E$3:$E$3000,'Summary By Town'!$AA$2)</f>
        <v>0</v>
      </c>
      <c r="AB137" s="4">
        <f>SUMIFS('Raw Data from UFBs'!H$3:H$3000,'Raw Data from UFBs'!$A$3:$A$3000,'Summary By Town'!$A137,'Raw Data from UFBs'!$E$3:$E$3000,'Summary By Town'!$AA$2)</f>
        <v>0</v>
      </c>
      <c r="AC137" s="4">
        <f>SUMIFS('Raw Data from UFBs'!I$3:I$3000,'Raw Data from UFBs'!$A$3:$A$3000,'Summary By Town'!$A137,'Raw Data from UFBs'!$E$3:$E$3000,'Summary By Town'!$AA$2)</f>
        <v>0</v>
      </c>
      <c r="AD137" s="4">
        <f t="shared" si="37"/>
        <v>0</v>
      </c>
      <c r="AE137" s="19">
        <f>COUNTIFS('Raw Data from UFBs'!$A$3:$A$3000,'Summary By Town'!$A137,'Raw Data from UFBs'!$E$3:$E$3000,'Summary By Town'!$AE$2)</f>
        <v>0</v>
      </c>
      <c r="AF137" s="4">
        <f>SUMIFS('Raw Data from UFBs'!H$3:H$3000,'Raw Data from UFBs'!$A$3:$A$3000,'Summary By Town'!$A137,'Raw Data from UFBs'!$E$3:$E$3000,'Summary By Town'!$AE$2)</f>
        <v>0</v>
      </c>
      <c r="AG137" s="4">
        <f>SUMIFS('Raw Data from UFBs'!I$3:I$3000,'Raw Data from UFBs'!$A$3:$A$3000,'Summary By Town'!$A137,'Raw Data from UFBs'!$E$3:$E$3000,'Summary By Town'!$AE$2)</f>
        <v>0</v>
      </c>
      <c r="AH137" s="20">
        <f t="shared" si="38"/>
        <v>0</v>
      </c>
      <c r="AI137" s="19">
        <f t="shared" si="39"/>
        <v>0</v>
      </c>
      <c r="AJ137" s="4">
        <f t="shared" si="40"/>
        <v>0</v>
      </c>
      <c r="AK137" s="4">
        <f t="shared" si="41"/>
        <v>0</v>
      </c>
      <c r="AL137" s="20">
        <f t="shared" si="42"/>
        <v>0</v>
      </c>
      <c r="AM137" s="59">
        <v>773537404</v>
      </c>
      <c r="AN137" s="60">
        <v>4.1991237188998447</v>
      </c>
      <c r="AO137" s="61">
        <v>0.26028991887957087</v>
      </c>
      <c r="AP137" s="4">
        <f t="shared" si="43"/>
        <v>0</v>
      </c>
      <c r="AQ137" s="8">
        <f t="shared" si="44"/>
        <v>0</v>
      </c>
      <c r="AR137" s="59">
        <v>13911057.699999999</v>
      </c>
      <c r="AS137" s="6">
        <f t="shared" si="45"/>
        <v>0</v>
      </c>
      <c r="AU137" s="5" t="s">
        <v>592</v>
      </c>
      <c r="AV137" s="5" t="s">
        <v>1018</v>
      </c>
      <c r="AW137" s="5" t="s">
        <v>83</v>
      </c>
      <c r="AX137" s="5" t="s">
        <v>1111</v>
      </c>
      <c r="AY137" s="5" t="s">
        <v>598</v>
      </c>
      <c r="AZ137" s="5" t="s">
        <v>595</v>
      </c>
      <c r="BA137" s="5" t="s">
        <v>1745</v>
      </c>
      <c r="BB137" s="5" t="s">
        <v>1745</v>
      </c>
      <c r="BC137" s="5" t="s">
        <v>1745</v>
      </c>
      <c r="BD137" s="5" t="s">
        <v>1745</v>
      </c>
      <c r="BE137" s="5" t="s">
        <v>1745</v>
      </c>
      <c r="BF137" s="5" t="s">
        <v>1745</v>
      </c>
      <c r="BG137" s="5" t="s">
        <v>1745</v>
      </c>
      <c r="BH137" s="5" t="s">
        <v>1745</v>
      </c>
      <c r="BI137" s="5" t="s">
        <v>1745</v>
      </c>
      <c r="BJ137" s="5" t="s">
        <v>1745</v>
      </c>
    </row>
    <row r="138" spans="1:62" ht="17.25" customHeight="1" x14ac:dyDescent="0.3">
      <c r="A138" t="s">
        <v>83</v>
      </c>
      <c r="B138" t="s">
        <v>1879</v>
      </c>
      <c r="C138" t="s">
        <v>81</v>
      </c>
      <c r="D138" t="str">
        <f t="shared" si="31"/>
        <v>Audubon Park borough, Camden County</v>
      </c>
      <c r="E138" t="s">
        <v>1744</v>
      </c>
      <c r="F138" t="s">
        <v>70</v>
      </c>
      <c r="G138" s="19">
        <f>COUNTIFS('Raw Data from UFBs'!$A$3:$A$3000,'Summary By Town'!$A138,'Raw Data from UFBs'!$E$3:$E$3000,'Summary By Town'!$G$2)</f>
        <v>0</v>
      </c>
      <c r="H138" s="4">
        <f>SUMIFS('Raw Data from UFBs'!H$3:H$3000,'Raw Data from UFBs'!$A$3:$A$3000,'Summary By Town'!$A138,'Raw Data from UFBs'!$E$3:$E$3000,'Summary By Town'!$G$2)</f>
        <v>0</v>
      </c>
      <c r="I138" s="4">
        <f>SUMIFS('Raw Data from UFBs'!I$3:I$3000,'Raw Data from UFBs'!$A$3:$A$3000,'Summary By Town'!$A138,'Raw Data from UFBs'!$E$3:$E$3000,'Summary By Town'!$G$2)</f>
        <v>0</v>
      </c>
      <c r="J138" s="20">
        <f t="shared" si="32"/>
        <v>0</v>
      </c>
      <c r="K138" s="19">
        <f>COUNTIFS('Raw Data from UFBs'!$A$3:$A$3000,'Summary By Town'!$A138,'Raw Data from UFBs'!$E$3:$E$3000,'Summary By Town'!$K$2)</f>
        <v>0</v>
      </c>
      <c r="L138" s="4">
        <f>SUMIFS('Raw Data from UFBs'!H$3:H$3000,'Raw Data from UFBs'!$A$3:$A$3000,'Summary By Town'!$A138,'Raw Data from UFBs'!$E$3:$E$3000,'Summary By Town'!$K$2)</f>
        <v>0</v>
      </c>
      <c r="M138" s="4">
        <f>SUMIFS('Raw Data from UFBs'!I$3:I$3000,'Raw Data from UFBs'!$A$3:$A$3000,'Summary By Town'!$A138,'Raw Data from UFBs'!$E$3:$E$3000,'Summary By Town'!$K$2)</f>
        <v>0</v>
      </c>
      <c r="N138" s="20">
        <f t="shared" si="33"/>
        <v>0</v>
      </c>
      <c r="O138" s="4">
        <f>COUNTIFS('Raw Data from UFBs'!$A$3:$A$3000,'Summary By Town'!$A138,'Raw Data from UFBs'!$E$3:$E$3000,'Summary By Town'!$O$2)</f>
        <v>0</v>
      </c>
      <c r="P138" s="4">
        <f>SUMIFS('Raw Data from UFBs'!H$3:H$3000,'Raw Data from UFBs'!$A$3:$A$3000,'Summary By Town'!$A138,'Raw Data from UFBs'!$E$3:$E$3000,'Summary By Town'!$O$2)</f>
        <v>0</v>
      </c>
      <c r="Q138" s="4">
        <f>SUMIFS('Raw Data from UFBs'!I$3:I$3000,'Raw Data from UFBs'!$A$3:$A$3000,'Summary By Town'!$A138,'Raw Data from UFBs'!$E$3:$E$3000,'Summary By Town'!$O$2)</f>
        <v>0</v>
      </c>
      <c r="R138" s="4">
        <f t="shared" si="34"/>
        <v>0</v>
      </c>
      <c r="S138" s="104">
        <f>COUNTIFS('Raw Data from UFBs'!$A$3:$A$3000,'Summary By Town'!$A138,'Raw Data from UFBs'!$E$3:$E$3000,'Summary By Town'!$S$2)</f>
        <v>0</v>
      </c>
      <c r="T138" s="4">
        <f>SUMIFS('Raw Data from UFBs'!H$3:H$3000,'Raw Data from UFBs'!$A$3:$A$3000,'Summary By Town'!$A138,'Raw Data from UFBs'!$E$3:$E$3000,'Summary By Town'!$S$2)</f>
        <v>0</v>
      </c>
      <c r="U138" s="4">
        <f>SUMIFS('Raw Data from UFBs'!I$3:I$3000,'Raw Data from UFBs'!$A$3:$A$3000,'Summary By Town'!$A138,'Raw Data from UFBs'!$E$3:$E$3000,'Summary By Town'!$S$2)</f>
        <v>0</v>
      </c>
      <c r="V138" s="20">
        <f t="shared" si="35"/>
        <v>0</v>
      </c>
      <c r="W138" s="104">
        <f>COUNTIFS('Raw Data from UFBs'!$A$3:$A$3000,'Summary By Town'!$A138,'Raw Data from UFBs'!$E$3:$E$3000,'Summary By Town'!$W$2)</f>
        <v>0</v>
      </c>
      <c r="X138" s="4">
        <f>SUMIFS('Raw Data from UFBs'!H$3:H$3000,'Raw Data from UFBs'!$A$3:$A$3000,'Summary By Town'!$A138,'Raw Data from UFBs'!$E$3:$E$3000,'Summary By Town'!$W$2)</f>
        <v>0</v>
      </c>
      <c r="Y138" s="4">
        <f>SUMIFS('Raw Data from UFBs'!I$3:I$3000,'Raw Data from UFBs'!$A$3:$A$3000,'Summary By Town'!$A138,'Raw Data from UFBs'!$E$3:$E$3000,'Summary By Town'!$W$2)</f>
        <v>0</v>
      </c>
      <c r="Z138" s="20">
        <f t="shared" si="36"/>
        <v>0</v>
      </c>
      <c r="AA138" s="4">
        <f>COUNTIFS('Raw Data from UFBs'!$A$3:$A$3000,'Summary By Town'!$A138,'Raw Data from UFBs'!$E$3:$E$3000,'Summary By Town'!$AA$2)</f>
        <v>0</v>
      </c>
      <c r="AB138" s="4">
        <f>SUMIFS('Raw Data from UFBs'!H$3:H$3000,'Raw Data from UFBs'!$A$3:$A$3000,'Summary By Town'!$A138,'Raw Data from UFBs'!$E$3:$E$3000,'Summary By Town'!$AA$2)</f>
        <v>0</v>
      </c>
      <c r="AC138" s="4">
        <f>SUMIFS('Raw Data from UFBs'!I$3:I$3000,'Raw Data from UFBs'!$A$3:$A$3000,'Summary By Town'!$A138,'Raw Data from UFBs'!$E$3:$E$3000,'Summary By Town'!$AA$2)</f>
        <v>0</v>
      </c>
      <c r="AD138" s="4">
        <f t="shared" si="37"/>
        <v>0</v>
      </c>
      <c r="AE138" s="19">
        <f>COUNTIFS('Raw Data from UFBs'!$A$3:$A$3000,'Summary By Town'!$A138,'Raw Data from UFBs'!$E$3:$E$3000,'Summary By Town'!$AE$2)</f>
        <v>0</v>
      </c>
      <c r="AF138" s="4">
        <f>SUMIFS('Raw Data from UFBs'!H$3:H$3000,'Raw Data from UFBs'!$A$3:$A$3000,'Summary By Town'!$A138,'Raw Data from UFBs'!$E$3:$E$3000,'Summary By Town'!$AE$2)</f>
        <v>0</v>
      </c>
      <c r="AG138" s="4">
        <f>SUMIFS('Raw Data from UFBs'!I$3:I$3000,'Raw Data from UFBs'!$A$3:$A$3000,'Summary By Town'!$A138,'Raw Data from UFBs'!$E$3:$E$3000,'Summary By Town'!$AE$2)</f>
        <v>0</v>
      </c>
      <c r="AH138" s="20">
        <f t="shared" si="38"/>
        <v>0</v>
      </c>
      <c r="AI138" s="19">
        <f t="shared" si="39"/>
        <v>0</v>
      </c>
      <c r="AJ138" s="4">
        <f t="shared" si="40"/>
        <v>0</v>
      </c>
      <c r="AK138" s="4">
        <f t="shared" si="41"/>
        <v>0</v>
      </c>
      <c r="AL138" s="20">
        <f t="shared" si="42"/>
        <v>0</v>
      </c>
      <c r="AM138" s="59">
        <v>21184600</v>
      </c>
      <c r="AN138" s="60">
        <v>6.9173971980676336</v>
      </c>
      <c r="AO138" s="61">
        <v>0.68021451926690857</v>
      </c>
      <c r="AP138" s="4">
        <f t="shared" si="43"/>
        <v>0</v>
      </c>
      <c r="AQ138" s="8">
        <f t="shared" si="44"/>
        <v>0</v>
      </c>
      <c r="AR138" s="59">
        <v>1293000</v>
      </c>
      <c r="AS138" s="6">
        <f t="shared" si="45"/>
        <v>0</v>
      </c>
      <c r="AU138" s="5" t="s">
        <v>79</v>
      </c>
      <c r="AV138" s="5" t="s">
        <v>1111</v>
      </c>
      <c r="AW138" s="5" t="s">
        <v>595</v>
      </c>
      <c r="AX138" s="5" t="s">
        <v>1745</v>
      </c>
      <c r="AY138" s="5" t="s">
        <v>1745</v>
      </c>
      <c r="AZ138" s="5" t="s">
        <v>1745</v>
      </c>
      <c r="BA138" s="5" t="s">
        <v>1745</v>
      </c>
      <c r="BB138" s="5" t="s">
        <v>1745</v>
      </c>
      <c r="BC138" s="5" t="s">
        <v>1745</v>
      </c>
      <c r="BD138" s="5" t="s">
        <v>1745</v>
      </c>
      <c r="BE138" s="5" t="s">
        <v>1745</v>
      </c>
      <c r="BF138" s="5" t="s">
        <v>1745</v>
      </c>
      <c r="BG138" s="5" t="s">
        <v>1745</v>
      </c>
      <c r="BH138" s="5" t="s">
        <v>1745</v>
      </c>
      <c r="BI138" s="5" t="s">
        <v>1745</v>
      </c>
      <c r="BJ138" s="5" t="s">
        <v>1745</v>
      </c>
    </row>
    <row r="139" spans="1:62" ht="17.25" customHeight="1" x14ac:dyDescent="0.3">
      <c r="A139" t="s">
        <v>100</v>
      </c>
      <c r="B139" t="s">
        <v>1880</v>
      </c>
      <c r="C139" t="s">
        <v>81</v>
      </c>
      <c r="D139" t="str">
        <f t="shared" si="31"/>
        <v>Barrington borough, Camden County</v>
      </c>
      <c r="E139" t="s">
        <v>1744</v>
      </c>
      <c r="F139" t="s">
        <v>7</v>
      </c>
      <c r="G139" s="19">
        <f>COUNTIFS('Raw Data from UFBs'!$A$3:$A$3000,'Summary By Town'!$A139,'Raw Data from UFBs'!$E$3:$E$3000,'Summary By Town'!$G$2)</f>
        <v>1</v>
      </c>
      <c r="H139" s="4">
        <f>SUMIFS('Raw Data from UFBs'!H$3:H$3000,'Raw Data from UFBs'!$A$3:$A$3000,'Summary By Town'!$A139,'Raw Data from UFBs'!$E$3:$E$3000,'Summary By Town'!$G$2)</f>
        <v>94534.11</v>
      </c>
      <c r="I139" s="4">
        <f>SUMIFS('Raw Data from UFBs'!I$3:I$3000,'Raw Data from UFBs'!$A$3:$A$3000,'Summary By Town'!$A139,'Raw Data from UFBs'!$E$3:$E$3000,'Summary By Town'!$G$2)</f>
        <v>18121400</v>
      </c>
      <c r="J139" s="20">
        <f t="shared" si="32"/>
        <v>905851.90192564751</v>
      </c>
      <c r="K139" s="19">
        <f>COUNTIFS('Raw Data from UFBs'!$A$3:$A$3000,'Summary By Town'!$A139,'Raw Data from UFBs'!$E$3:$E$3000,'Summary By Town'!$K$2)</f>
        <v>3</v>
      </c>
      <c r="L139" s="4">
        <f>SUMIFS('Raw Data from UFBs'!H$3:H$3000,'Raw Data from UFBs'!$A$3:$A$3000,'Summary By Town'!$A139,'Raw Data from UFBs'!$E$3:$E$3000,'Summary By Town'!$K$2)</f>
        <v>183894.02000000002</v>
      </c>
      <c r="M139" s="4">
        <f>SUMIFS('Raw Data from UFBs'!I$3:I$3000,'Raw Data from UFBs'!$A$3:$A$3000,'Summary By Town'!$A139,'Raw Data from UFBs'!$E$3:$E$3000,'Summary By Town'!$K$2)</f>
        <v>4460000</v>
      </c>
      <c r="N139" s="20">
        <f t="shared" si="33"/>
        <v>222946.32217093534</v>
      </c>
      <c r="O139" s="4">
        <f>COUNTIFS('Raw Data from UFBs'!$A$3:$A$3000,'Summary By Town'!$A139,'Raw Data from UFBs'!$E$3:$E$3000,'Summary By Town'!$O$2)</f>
        <v>0</v>
      </c>
      <c r="P139" s="4">
        <f>SUMIFS('Raw Data from UFBs'!H$3:H$3000,'Raw Data from UFBs'!$A$3:$A$3000,'Summary By Town'!$A139,'Raw Data from UFBs'!$E$3:$E$3000,'Summary By Town'!$O$2)</f>
        <v>0</v>
      </c>
      <c r="Q139" s="4">
        <f>SUMIFS('Raw Data from UFBs'!I$3:I$3000,'Raw Data from UFBs'!$A$3:$A$3000,'Summary By Town'!$A139,'Raw Data from UFBs'!$E$3:$E$3000,'Summary By Town'!$O$2)</f>
        <v>0</v>
      </c>
      <c r="R139" s="4">
        <f t="shared" si="34"/>
        <v>0</v>
      </c>
      <c r="S139" s="104">
        <f>COUNTIFS('Raw Data from UFBs'!$A$3:$A$3000,'Summary By Town'!$A139,'Raw Data from UFBs'!$E$3:$E$3000,'Summary By Town'!$S$2)</f>
        <v>0</v>
      </c>
      <c r="T139" s="4">
        <f>SUMIFS('Raw Data from UFBs'!H$3:H$3000,'Raw Data from UFBs'!$A$3:$A$3000,'Summary By Town'!$A139,'Raw Data from UFBs'!$E$3:$E$3000,'Summary By Town'!$S$2)</f>
        <v>0</v>
      </c>
      <c r="U139" s="4">
        <f>SUMIFS('Raw Data from UFBs'!I$3:I$3000,'Raw Data from UFBs'!$A$3:$A$3000,'Summary By Town'!$A139,'Raw Data from UFBs'!$E$3:$E$3000,'Summary By Town'!$S$2)</f>
        <v>0</v>
      </c>
      <c r="V139" s="20">
        <f t="shared" si="35"/>
        <v>0</v>
      </c>
      <c r="W139" s="104">
        <f>COUNTIFS('Raw Data from UFBs'!$A$3:$A$3000,'Summary By Town'!$A139,'Raw Data from UFBs'!$E$3:$E$3000,'Summary By Town'!$W$2)</f>
        <v>0</v>
      </c>
      <c r="X139" s="4">
        <f>SUMIFS('Raw Data from UFBs'!H$3:H$3000,'Raw Data from UFBs'!$A$3:$A$3000,'Summary By Town'!$A139,'Raw Data from UFBs'!$E$3:$E$3000,'Summary By Town'!$W$2)</f>
        <v>0</v>
      </c>
      <c r="Y139" s="4">
        <f>SUMIFS('Raw Data from UFBs'!I$3:I$3000,'Raw Data from UFBs'!$A$3:$A$3000,'Summary By Town'!$A139,'Raw Data from UFBs'!$E$3:$E$3000,'Summary By Town'!$W$2)</f>
        <v>0</v>
      </c>
      <c r="Z139" s="20">
        <f t="shared" si="36"/>
        <v>0</v>
      </c>
      <c r="AA139" s="4">
        <f>COUNTIFS('Raw Data from UFBs'!$A$3:$A$3000,'Summary By Town'!$A139,'Raw Data from UFBs'!$E$3:$E$3000,'Summary By Town'!$AA$2)</f>
        <v>0</v>
      </c>
      <c r="AB139" s="4">
        <f>SUMIFS('Raw Data from UFBs'!H$3:H$3000,'Raw Data from UFBs'!$A$3:$A$3000,'Summary By Town'!$A139,'Raw Data from UFBs'!$E$3:$E$3000,'Summary By Town'!$AA$2)</f>
        <v>0</v>
      </c>
      <c r="AC139" s="4">
        <f>SUMIFS('Raw Data from UFBs'!I$3:I$3000,'Raw Data from UFBs'!$A$3:$A$3000,'Summary By Town'!$A139,'Raw Data from UFBs'!$E$3:$E$3000,'Summary By Town'!$AA$2)</f>
        <v>0</v>
      </c>
      <c r="AD139" s="4">
        <f t="shared" si="37"/>
        <v>0</v>
      </c>
      <c r="AE139" s="19">
        <f>COUNTIFS('Raw Data from UFBs'!$A$3:$A$3000,'Summary By Town'!$A139,'Raw Data from UFBs'!$E$3:$E$3000,'Summary By Town'!$AE$2)</f>
        <v>0</v>
      </c>
      <c r="AF139" s="4">
        <f>SUMIFS('Raw Data from UFBs'!H$3:H$3000,'Raw Data from UFBs'!$A$3:$A$3000,'Summary By Town'!$A139,'Raw Data from UFBs'!$E$3:$E$3000,'Summary By Town'!$AE$2)</f>
        <v>0</v>
      </c>
      <c r="AG139" s="4">
        <f>SUMIFS('Raw Data from UFBs'!I$3:I$3000,'Raw Data from UFBs'!$A$3:$A$3000,'Summary By Town'!$A139,'Raw Data from UFBs'!$E$3:$E$3000,'Summary By Town'!$AE$2)</f>
        <v>0</v>
      </c>
      <c r="AH139" s="20">
        <f t="shared" si="38"/>
        <v>0</v>
      </c>
      <c r="AI139" s="19">
        <f t="shared" si="39"/>
        <v>4</v>
      </c>
      <c r="AJ139" s="4">
        <f t="shared" si="40"/>
        <v>278428.13</v>
      </c>
      <c r="AK139" s="4">
        <f t="shared" si="41"/>
        <v>22581400</v>
      </c>
      <c r="AL139" s="20">
        <f t="shared" si="42"/>
        <v>1128798.2240965827</v>
      </c>
      <c r="AM139" s="59">
        <v>645613660</v>
      </c>
      <c r="AN139" s="60">
        <v>4.9987964612317342</v>
      </c>
      <c r="AO139" s="61">
        <v>0.28056162013256175</v>
      </c>
      <c r="AP139" s="4">
        <f t="shared" si="43"/>
        <v>238581.21131201624</v>
      </c>
      <c r="AQ139" s="8">
        <f t="shared" si="44"/>
        <v>3.4976645320670567E-2</v>
      </c>
      <c r="AR139" s="59">
        <v>10690195.33</v>
      </c>
      <c r="AS139" s="6">
        <f t="shared" si="45"/>
        <v>2.2317759773994347E-2</v>
      </c>
      <c r="AU139" s="5" t="s">
        <v>1339</v>
      </c>
      <c r="AV139" s="5" t="s">
        <v>874</v>
      </c>
      <c r="AW139" s="5" t="s">
        <v>128</v>
      </c>
      <c r="AX139" s="5" t="s">
        <v>788</v>
      </c>
      <c r="AY139" s="5" t="s">
        <v>1486</v>
      </c>
      <c r="AZ139" s="5" t="s">
        <v>592</v>
      </c>
      <c r="BA139" s="5" t="s">
        <v>598</v>
      </c>
      <c r="BB139" s="5" t="s">
        <v>1745</v>
      </c>
      <c r="BC139" s="5" t="s">
        <v>1745</v>
      </c>
      <c r="BD139" s="5" t="s">
        <v>1745</v>
      </c>
      <c r="BE139" s="5" t="s">
        <v>1745</v>
      </c>
      <c r="BF139" s="5" t="s">
        <v>1745</v>
      </c>
      <c r="BG139" s="5" t="s">
        <v>1745</v>
      </c>
      <c r="BH139" s="5" t="s">
        <v>1745</v>
      </c>
      <c r="BI139" s="5" t="s">
        <v>1745</v>
      </c>
      <c r="BJ139" s="5" t="s">
        <v>1745</v>
      </c>
    </row>
    <row r="140" spans="1:62" ht="17.25" customHeight="1" x14ac:dyDescent="0.3">
      <c r="A140" t="s">
        <v>128</v>
      </c>
      <c r="B140" t="s">
        <v>1881</v>
      </c>
      <c r="C140" t="s">
        <v>81</v>
      </c>
      <c r="D140" t="str">
        <f t="shared" si="31"/>
        <v>Bellmawr borough, Camden County</v>
      </c>
      <c r="E140" t="s">
        <v>1744</v>
      </c>
      <c r="F140" t="s">
        <v>7</v>
      </c>
      <c r="G140" s="19">
        <f>COUNTIFS('Raw Data from UFBs'!$A$3:$A$3000,'Summary By Town'!$A140,'Raw Data from UFBs'!$E$3:$E$3000,'Summary By Town'!$G$2)</f>
        <v>1</v>
      </c>
      <c r="H140" s="4">
        <f>SUMIFS('Raw Data from UFBs'!H$3:H$3000,'Raw Data from UFBs'!$A$3:$A$3000,'Summary By Town'!$A140,'Raw Data from UFBs'!$E$3:$E$3000,'Summary By Town'!$G$2)</f>
        <v>25000</v>
      </c>
      <c r="I140" s="4">
        <f>SUMIFS('Raw Data from UFBs'!I$3:I$3000,'Raw Data from UFBs'!$A$3:$A$3000,'Summary By Town'!$A140,'Raw Data from UFBs'!$E$3:$E$3000,'Summary By Town'!$G$2)</f>
        <v>14013500</v>
      </c>
      <c r="J140" s="20">
        <f t="shared" si="32"/>
        <v>538583.77463490551</v>
      </c>
      <c r="K140" s="19">
        <f>COUNTIFS('Raw Data from UFBs'!$A$3:$A$3000,'Summary By Town'!$A140,'Raw Data from UFBs'!$E$3:$E$3000,'Summary By Town'!$K$2)</f>
        <v>0</v>
      </c>
      <c r="L140" s="4">
        <f>SUMIFS('Raw Data from UFBs'!H$3:H$3000,'Raw Data from UFBs'!$A$3:$A$3000,'Summary By Town'!$A140,'Raw Data from UFBs'!$E$3:$E$3000,'Summary By Town'!$K$2)</f>
        <v>0</v>
      </c>
      <c r="M140" s="4">
        <f>SUMIFS('Raw Data from UFBs'!I$3:I$3000,'Raw Data from UFBs'!$A$3:$A$3000,'Summary By Town'!$A140,'Raw Data from UFBs'!$E$3:$E$3000,'Summary By Town'!$K$2)</f>
        <v>0</v>
      </c>
      <c r="N140" s="20">
        <f t="shared" si="33"/>
        <v>0</v>
      </c>
      <c r="O140" s="4">
        <f>COUNTIFS('Raw Data from UFBs'!$A$3:$A$3000,'Summary By Town'!$A140,'Raw Data from UFBs'!$E$3:$E$3000,'Summary By Town'!$O$2)</f>
        <v>0</v>
      </c>
      <c r="P140" s="4">
        <f>SUMIFS('Raw Data from UFBs'!H$3:H$3000,'Raw Data from UFBs'!$A$3:$A$3000,'Summary By Town'!$A140,'Raw Data from UFBs'!$E$3:$E$3000,'Summary By Town'!$O$2)</f>
        <v>0</v>
      </c>
      <c r="Q140" s="4">
        <f>SUMIFS('Raw Data from UFBs'!I$3:I$3000,'Raw Data from UFBs'!$A$3:$A$3000,'Summary By Town'!$A140,'Raw Data from UFBs'!$E$3:$E$3000,'Summary By Town'!$O$2)</f>
        <v>0</v>
      </c>
      <c r="R140" s="4">
        <f t="shared" si="34"/>
        <v>0</v>
      </c>
      <c r="S140" s="104">
        <f>COUNTIFS('Raw Data from UFBs'!$A$3:$A$3000,'Summary By Town'!$A140,'Raw Data from UFBs'!$E$3:$E$3000,'Summary By Town'!$S$2)</f>
        <v>0</v>
      </c>
      <c r="T140" s="4">
        <f>SUMIFS('Raw Data from UFBs'!H$3:H$3000,'Raw Data from UFBs'!$A$3:$A$3000,'Summary By Town'!$A140,'Raw Data from UFBs'!$E$3:$E$3000,'Summary By Town'!$S$2)</f>
        <v>0</v>
      </c>
      <c r="U140" s="4">
        <f>SUMIFS('Raw Data from UFBs'!I$3:I$3000,'Raw Data from UFBs'!$A$3:$A$3000,'Summary By Town'!$A140,'Raw Data from UFBs'!$E$3:$E$3000,'Summary By Town'!$S$2)</f>
        <v>0</v>
      </c>
      <c r="V140" s="20">
        <f t="shared" si="35"/>
        <v>0</v>
      </c>
      <c r="W140" s="104">
        <f>COUNTIFS('Raw Data from UFBs'!$A$3:$A$3000,'Summary By Town'!$A140,'Raw Data from UFBs'!$E$3:$E$3000,'Summary By Town'!$W$2)</f>
        <v>0</v>
      </c>
      <c r="X140" s="4">
        <f>SUMIFS('Raw Data from UFBs'!H$3:H$3000,'Raw Data from UFBs'!$A$3:$A$3000,'Summary By Town'!$A140,'Raw Data from UFBs'!$E$3:$E$3000,'Summary By Town'!$W$2)</f>
        <v>0</v>
      </c>
      <c r="Y140" s="4">
        <f>SUMIFS('Raw Data from UFBs'!I$3:I$3000,'Raw Data from UFBs'!$A$3:$A$3000,'Summary By Town'!$A140,'Raw Data from UFBs'!$E$3:$E$3000,'Summary By Town'!$W$2)</f>
        <v>0</v>
      </c>
      <c r="Z140" s="20">
        <f t="shared" si="36"/>
        <v>0</v>
      </c>
      <c r="AA140" s="4">
        <f>COUNTIFS('Raw Data from UFBs'!$A$3:$A$3000,'Summary By Town'!$A140,'Raw Data from UFBs'!$E$3:$E$3000,'Summary By Town'!$AA$2)</f>
        <v>0</v>
      </c>
      <c r="AB140" s="4">
        <f>SUMIFS('Raw Data from UFBs'!H$3:H$3000,'Raw Data from UFBs'!$A$3:$A$3000,'Summary By Town'!$A140,'Raw Data from UFBs'!$E$3:$E$3000,'Summary By Town'!$AA$2)</f>
        <v>0</v>
      </c>
      <c r="AC140" s="4">
        <f>SUMIFS('Raw Data from UFBs'!I$3:I$3000,'Raw Data from UFBs'!$A$3:$A$3000,'Summary By Town'!$A140,'Raw Data from UFBs'!$E$3:$E$3000,'Summary By Town'!$AA$2)</f>
        <v>0</v>
      </c>
      <c r="AD140" s="4">
        <f t="shared" si="37"/>
        <v>0</v>
      </c>
      <c r="AE140" s="19">
        <f>COUNTIFS('Raw Data from UFBs'!$A$3:$A$3000,'Summary By Town'!$A140,'Raw Data from UFBs'!$E$3:$E$3000,'Summary By Town'!$AE$2)</f>
        <v>0</v>
      </c>
      <c r="AF140" s="4">
        <f>SUMIFS('Raw Data from UFBs'!H$3:H$3000,'Raw Data from UFBs'!$A$3:$A$3000,'Summary By Town'!$A140,'Raw Data from UFBs'!$E$3:$E$3000,'Summary By Town'!$AE$2)</f>
        <v>0</v>
      </c>
      <c r="AG140" s="4">
        <f>SUMIFS('Raw Data from UFBs'!I$3:I$3000,'Raw Data from UFBs'!$A$3:$A$3000,'Summary By Town'!$A140,'Raw Data from UFBs'!$E$3:$E$3000,'Summary By Town'!$AE$2)</f>
        <v>0</v>
      </c>
      <c r="AH140" s="20">
        <f t="shared" si="38"/>
        <v>0</v>
      </c>
      <c r="AI140" s="19">
        <f t="shared" si="39"/>
        <v>1</v>
      </c>
      <c r="AJ140" s="4">
        <f t="shared" si="40"/>
        <v>25000</v>
      </c>
      <c r="AK140" s="4">
        <f t="shared" si="41"/>
        <v>14013500</v>
      </c>
      <c r="AL140" s="20">
        <f t="shared" si="42"/>
        <v>538583.77463490551</v>
      </c>
      <c r="AM140" s="59">
        <v>956885800</v>
      </c>
      <c r="AN140" s="60">
        <v>3.8433209022364538</v>
      </c>
      <c r="AO140" s="61">
        <v>0.321206190303091</v>
      </c>
      <c r="AP140" s="4">
        <f t="shared" si="43"/>
        <v>164966.28765195925</v>
      </c>
      <c r="AQ140" s="8">
        <f t="shared" si="44"/>
        <v>1.4644903289399843E-2</v>
      </c>
      <c r="AR140" s="59">
        <v>18723630.759999998</v>
      </c>
      <c r="AS140" s="6">
        <f t="shared" si="45"/>
        <v>8.8105928687924658E-3</v>
      </c>
      <c r="AU140" s="5" t="s">
        <v>1339</v>
      </c>
      <c r="AV140" s="5" t="s">
        <v>363</v>
      </c>
      <c r="AW140" s="5" t="s">
        <v>100</v>
      </c>
      <c r="AX140" s="5" t="s">
        <v>222</v>
      </c>
      <c r="AY140" s="5" t="s">
        <v>1646</v>
      </c>
      <c r="AZ140" s="5" t="s">
        <v>592</v>
      </c>
      <c r="BA140" s="5" t="s">
        <v>1018</v>
      </c>
      <c r="BB140" s="5" t="s">
        <v>564</v>
      </c>
      <c r="BC140" s="5" t="s">
        <v>1745</v>
      </c>
      <c r="BD140" s="5" t="s">
        <v>1745</v>
      </c>
      <c r="BE140" s="5" t="s">
        <v>1745</v>
      </c>
      <c r="BF140" s="5" t="s">
        <v>1745</v>
      </c>
      <c r="BG140" s="5" t="s">
        <v>1745</v>
      </c>
      <c r="BH140" s="5" t="s">
        <v>1745</v>
      </c>
      <c r="BI140" s="5" t="s">
        <v>1745</v>
      </c>
      <c r="BJ140" s="5" t="s">
        <v>1745</v>
      </c>
    </row>
    <row r="141" spans="1:62" ht="17.25" customHeight="1" x14ac:dyDescent="0.3">
      <c r="A141" t="s">
        <v>147</v>
      </c>
      <c r="B141" t="s">
        <v>1882</v>
      </c>
      <c r="C141" t="s">
        <v>81</v>
      </c>
      <c r="D141" t="str">
        <f t="shared" si="31"/>
        <v>Berlin borough, Camden County</v>
      </c>
      <c r="E141" t="s">
        <v>1744</v>
      </c>
      <c r="F141" t="s">
        <v>7</v>
      </c>
      <c r="G141" s="19">
        <f>COUNTIFS('Raw Data from UFBs'!$A$3:$A$3000,'Summary By Town'!$A141,'Raw Data from UFBs'!$E$3:$E$3000,'Summary By Town'!$G$2)</f>
        <v>2</v>
      </c>
      <c r="H141" s="4">
        <f>SUMIFS('Raw Data from UFBs'!H$3:H$3000,'Raw Data from UFBs'!$A$3:$A$3000,'Summary By Town'!$A141,'Raw Data from UFBs'!$E$3:$E$3000,'Summary By Town'!$G$2)</f>
        <v>52740.41</v>
      </c>
      <c r="I141" s="4">
        <f>SUMIFS('Raw Data from UFBs'!I$3:I$3000,'Raw Data from UFBs'!$A$3:$A$3000,'Summary By Town'!$A141,'Raw Data from UFBs'!$E$3:$E$3000,'Summary By Town'!$G$2)</f>
        <v>3002300</v>
      </c>
      <c r="J141" s="20">
        <f t="shared" si="32"/>
        <v>104221.40554067709</v>
      </c>
      <c r="K141" s="19">
        <f>COUNTIFS('Raw Data from UFBs'!$A$3:$A$3000,'Summary By Town'!$A141,'Raw Data from UFBs'!$E$3:$E$3000,'Summary By Town'!$K$2)</f>
        <v>0</v>
      </c>
      <c r="L141" s="4">
        <f>SUMIFS('Raw Data from UFBs'!H$3:H$3000,'Raw Data from UFBs'!$A$3:$A$3000,'Summary By Town'!$A141,'Raw Data from UFBs'!$E$3:$E$3000,'Summary By Town'!$K$2)</f>
        <v>0</v>
      </c>
      <c r="M141" s="4">
        <f>SUMIFS('Raw Data from UFBs'!I$3:I$3000,'Raw Data from UFBs'!$A$3:$A$3000,'Summary By Town'!$A141,'Raw Data from UFBs'!$E$3:$E$3000,'Summary By Town'!$K$2)</f>
        <v>0</v>
      </c>
      <c r="N141" s="20">
        <f t="shared" si="33"/>
        <v>0</v>
      </c>
      <c r="O141" s="4">
        <f>COUNTIFS('Raw Data from UFBs'!$A$3:$A$3000,'Summary By Town'!$A141,'Raw Data from UFBs'!$E$3:$E$3000,'Summary By Town'!$O$2)</f>
        <v>0</v>
      </c>
      <c r="P141" s="4">
        <f>SUMIFS('Raw Data from UFBs'!H$3:H$3000,'Raw Data from UFBs'!$A$3:$A$3000,'Summary By Town'!$A141,'Raw Data from UFBs'!$E$3:$E$3000,'Summary By Town'!$O$2)</f>
        <v>0</v>
      </c>
      <c r="Q141" s="4">
        <f>SUMIFS('Raw Data from UFBs'!I$3:I$3000,'Raw Data from UFBs'!$A$3:$A$3000,'Summary By Town'!$A141,'Raw Data from UFBs'!$E$3:$E$3000,'Summary By Town'!$O$2)</f>
        <v>0</v>
      </c>
      <c r="R141" s="4">
        <f t="shared" si="34"/>
        <v>0</v>
      </c>
      <c r="S141" s="104">
        <f>COUNTIFS('Raw Data from UFBs'!$A$3:$A$3000,'Summary By Town'!$A141,'Raw Data from UFBs'!$E$3:$E$3000,'Summary By Town'!$S$2)</f>
        <v>0</v>
      </c>
      <c r="T141" s="4">
        <f>SUMIFS('Raw Data from UFBs'!H$3:H$3000,'Raw Data from UFBs'!$A$3:$A$3000,'Summary By Town'!$A141,'Raw Data from UFBs'!$E$3:$E$3000,'Summary By Town'!$S$2)</f>
        <v>0</v>
      </c>
      <c r="U141" s="4">
        <f>SUMIFS('Raw Data from UFBs'!I$3:I$3000,'Raw Data from UFBs'!$A$3:$A$3000,'Summary By Town'!$A141,'Raw Data from UFBs'!$E$3:$E$3000,'Summary By Town'!$S$2)</f>
        <v>0</v>
      </c>
      <c r="V141" s="20">
        <f t="shared" si="35"/>
        <v>0</v>
      </c>
      <c r="W141" s="104">
        <f>COUNTIFS('Raw Data from UFBs'!$A$3:$A$3000,'Summary By Town'!$A141,'Raw Data from UFBs'!$E$3:$E$3000,'Summary By Town'!$W$2)</f>
        <v>0</v>
      </c>
      <c r="X141" s="4">
        <f>SUMIFS('Raw Data from UFBs'!H$3:H$3000,'Raw Data from UFBs'!$A$3:$A$3000,'Summary By Town'!$A141,'Raw Data from UFBs'!$E$3:$E$3000,'Summary By Town'!$W$2)</f>
        <v>0</v>
      </c>
      <c r="Y141" s="4">
        <f>SUMIFS('Raw Data from UFBs'!I$3:I$3000,'Raw Data from UFBs'!$A$3:$A$3000,'Summary By Town'!$A141,'Raw Data from UFBs'!$E$3:$E$3000,'Summary By Town'!$W$2)</f>
        <v>0</v>
      </c>
      <c r="Z141" s="20">
        <f t="shared" si="36"/>
        <v>0</v>
      </c>
      <c r="AA141" s="4">
        <f>COUNTIFS('Raw Data from UFBs'!$A$3:$A$3000,'Summary By Town'!$A141,'Raw Data from UFBs'!$E$3:$E$3000,'Summary By Town'!$AA$2)</f>
        <v>0</v>
      </c>
      <c r="AB141" s="4">
        <f>SUMIFS('Raw Data from UFBs'!H$3:H$3000,'Raw Data from UFBs'!$A$3:$A$3000,'Summary By Town'!$A141,'Raw Data from UFBs'!$E$3:$E$3000,'Summary By Town'!$AA$2)</f>
        <v>0</v>
      </c>
      <c r="AC141" s="4">
        <f>SUMIFS('Raw Data from UFBs'!I$3:I$3000,'Raw Data from UFBs'!$A$3:$A$3000,'Summary By Town'!$A141,'Raw Data from UFBs'!$E$3:$E$3000,'Summary By Town'!$AA$2)</f>
        <v>0</v>
      </c>
      <c r="AD141" s="4">
        <f t="shared" si="37"/>
        <v>0</v>
      </c>
      <c r="AE141" s="19">
        <f>COUNTIFS('Raw Data from UFBs'!$A$3:$A$3000,'Summary By Town'!$A141,'Raw Data from UFBs'!$E$3:$E$3000,'Summary By Town'!$AE$2)</f>
        <v>0</v>
      </c>
      <c r="AF141" s="4">
        <f>SUMIFS('Raw Data from UFBs'!H$3:H$3000,'Raw Data from UFBs'!$A$3:$A$3000,'Summary By Town'!$A141,'Raw Data from UFBs'!$E$3:$E$3000,'Summary By Town'!$AE$2)</f>
        <v>0</v>
      </c>
      <c r="AG141" s="4">
        <f>SUMIFS('Raw Data from UFBs'!I$3:I$3000,'Raw Data from UFBs'!$A$3:$A$3000,'Summary By Town'!$A141,'Raw Data from UFBs'!$E$3:$E$3000,'Summary By Town'!$AE$2)</f>
        <v>0</v>
      </c>
      <c r="AH141" s="20">
        <f t="shared" si="38"/>
        <v>0</v>
      </c>
      <c r="AI141" s="19">
        <f t="shared" si="39"/>
        <v>2</v>
      </c>
      <c r="AJ141" s="4">
        <f t="shared" si="40"/>
        <v>52740.41</v>
      </c>
      <c r="AK141" s="4">
        <f t="shared" si="41"/>
        <v>3002300</v>
      </c>
      <c r="AL141" s="20">
        <f t="shared" si="42"/>
        <v>104221.40554067709</v>
      </c>
      <c r="AM141" s="59">
        <v>895716372</v>
      </c>
      <c r="AN141" s="60">
        <v>3.4713854558397594</v>
      </c>
      <c r="AO141" s="61">
        <v>0.25323664535897839</v>
      </c>
      <c r="AP141" s="4">
        <f t="shared" si="43"/>
        <v>13036.874610461591</v>
      </c>
      <c r="AQ141" s="8">
        <f t="shared" si="44"/>
        <v>3.3518422726787002E-3</v>
      </c>
      <c r="AR141" s="59">
        <v>10248333.710000001</v>
      </c>
      <c r="AS141" s="6">
        <f t="shared" si="45"/>
        <v>1.2720970041930446E-3</v>
      </c>
      <c r="AU141" s="5" t="s">
        <v>1673</v>
      </c>
      <c r="AV141" s="5" t="s">
        <v>1598</v>
      </c>
      <c r="AW141" s="5" t="s">
        <v>1207</v>
      </c>
      <c r="AX141" s="5" t="s">
        <v>300</v>
      </c>
      <c r="AY141" s="5" t="s">
        <v>150</v>
      </c>
      <c r="AZ141" s="5" t="s">
        <v>814</v>
      </c>
      <c r="BA141" s="5" t="s">
        <v>1745</v>
      </c>
      <c r="BB141" s="5" t="s">
        <v>1745</v>
      </c>
      <c r="BC141" s="5" t="s">
        <v>1745</v>
      </c>
      <c r="BD141" s="5" t="s">
        <v>1745</v>
      </c>
      <c r="BE141" s="5" t="s">
        <v>1745</v>
      </c>
      <c r="BF141" s="5" t="s">
        <v>1745</v>
      </c>
      <c r="BG141" s="5" t="s">
        <v>1745</v>
      </c>
      <c r="BH141" s="5" t="s">
        <v>1745</v>
      </c>
      <c r="BI141" s="5" t="s">
        <v>1745</v>
      </c>
      <c r="BJ141" s="5" t="s">
        <v>1745</v>
      </c>
    </row>
    <row r="142" spans="1:62" ht="17.25" customHeight="1" x14ac:dyDescent="0.3">
      <c r="A142" t="s">
        <v>222</v>
      </c>
      <c r="B142" t="s">
        <v>1883</v>
      </c>
      <c r="C142" t="s">
        <v>81</v>
      </c>
      <c r="D142" t="str">
        <f t="shared" si="31"/>
        <v>Brooklawn borough, Camden County</v>
      </c>
      <c r="E142" t="s">
        <v>1744</v>
      </c>
      <c r="F142" t="s">
        <v>7</v>
      </c>
      <c r="G142" s="19">
        <f>COUNTIFS('Raw Data from UFBs'!$A$3:$A$3000,'Summary By Town'!$A142,'Raw Data from UFBs'!$E$3:$E$3000,'Summary By Town'!$G$2)</f>
        <v>0</v>
      </c>
      <c r="H142" s="4">
        <f>SUMIFS('Raw Data from UFBs'!H$3:H$3000,'Raw Data from UFBs'!$A$3:$A$3000,'Summary By Town'!$A142,'Raw Data from UFBs'!$E$3:$E$3000,'Summary By Town'!$G$2)</f>
        <v>0</v>
      </c>
      <c r="I142" s="4">
        <f>SUMIFS('Raw Data from UFBs'!I$3:I$3000,'Raw Data from UFBs'!$A$3:$A$3000,'Summary By Town'!$A142,'Raw Data from UFBs'!$E$3:$E$3000,'Summary By Town'!$G$2)</f>
        <v>0</v>
      </c>
      <c r="J142" s="20">
        <f t="shared" si="32"/>
        <v>0</v>
      </c>
      <c r="K142" s="19">
        <f>COUNTIFS('Raw Data from UFBs'!$A$3:$A$3000,'Summary By Town'!$A142,'Raw Data from UFBs'!$E$3:$E$3000,'Summary By Town'!$K$2)</f>
        <v>0</v>
      </c>
      <c r="L142" s="4">
        <f>SUMIFS('Raw Data from UFBs'!H$3:H$3000,'Raw Data from UFBs'!$A$3:$A$3000,'Summary By Town'!$A142,'Raw Data from UFBs'!$E$3:$E$3000,'Summary By Town'!$K$2)</f>
        <v>0</v>
      </c>
      <c r="M142" s="4">
        <f>SUMIFS('Raw Data from UFBs'!I$3:I$3000,'Raw Data from UFBs'!$A$3:$A$3000,'Summary By Town'!$A142,'Raw Data from UFBs'!$E$3:$E$3000,'Summary By Town'!$K$2)</f>
        <v>0</v>
      </c>
      <c r="N142" s="20">
        <f t="shared" si="33"/>
        <v>0</v>
      </c>
      <c r="O142" s="4">
        <f>COUNTIFS('Raw Data from UFBs'!$A$3:$A$3000,'Summary By Town'!$A142,'Raw Data from UFBs'!$E$3:$E$3000,'Summary By Town'!$O$2)</f>
        <v>0</v>
      </c>
      <c r="P142" s="4">
        <f>SUMIFS('Raw Data from UFBs'!H$3:H$3000,'Raw Data from UFBs'!$A$3:$A$3000,'Summary By Town'!$A142,'Raw Data from UFBs'!$E$3:$E$3000,'Summary By Town'!$O$2)</f>
        <v>0</v>
      </c>
      <c r="Q142" s="4">
        <f>SUMIFS('Raw Data from UFBs'!I$3:I$3000,'Raw Data from UFBs'!$A$3:$A$3000,'Summary By Town'!$A142,'Raw Data from UFBs'!$E$3:$E$3000,'Summary By Town'!$O$2)</f>
        <v>0</v>
      </c>
      <c r="R142" s="4">
        <f t="shared" si="34"/>
        <v>0</v>
      </c>
      <c r="S142" s="104">
        <f>COUNTIFS('Raw Data from UFBs'!$A$3:$A$3000,'Summary By Town'!$A142,'Raw Data from UFBs'!$E$3:$E$3000,'Summary By Town'!$S$2)</f>
        <v>0</v>
      </c>
      <c r="T142" s="4">
        <f>SUMIFS('Raw Data from UFBs'!H$3:H$3000,'Raw Data from UFBs'!$A$3:$A$3000,'Summary By Town'!$A142,'Raw Data from UFBs'!$E$3:$E$3000,'Summary By Town'!$S$2)</f>
        <v>0</v>
      </c>
      <c r="U142" s="4">
        <f>SUMIFS('Raw Data from UFBs'!I$3:I$3000,'Raw Data from UFBs'!$A$3:$A$3000,'Summary By Town'!$A142,'Raw Data from UFBs'!$E$3:$E$3000,'Summary By Town'!$S$2)</f>
        <v>0</v>
      </c>
      <c r="V142" s="20">
        <f t="shared" si="35"/>
        <v>0</v>
      </c>
      <c r="W142" s="104">
        <f>COUNTIFS('Raw Data from UFBs'!$A$3:$A$3000,'Summary By Town'!$A142,'Raw Data from UFBs'!$E$3:$E$3000,'Summary By Town'!$W$2)</f>
        <v>0</v>
      </c>
      <c r="X142" s="4">
        <f>SUMIFS('Raw Data from UFBs'!H$3:H$3000,'Raw Data from UFBs'!$A$3:$A$3000,'Summary By Town'!$A142,'Raw Data from UFBs'!$E$3:$E$3000,'Summary By Town'!$W$2)</f>
        <v>0</v>
      </c>
      <c r="Y142" s="4">
        <f>SUMIFS('Raw Data from UFBs'!I$3:I$3000,'Raw Data from UFBs'!$A$3:$A$3000,'Summary By Town'!$A142,'Raw Data from UFBs'!$E$3:$E$3000,'Summary By Town'!$W$2)</f>
        <v>0</v>
      </c>
      <c r="Z142" s="20">
        <f t="shared" si="36"/>
        <v>0</v>
      </c>
      <c r="AA142" s="4">
        <f>COUNTIFS('Raw Data from UFBs'!$A$3:$A$3000,'Summary By Town'!$A142,'Raw Data from UFBs'!$E$3:$E$3000,'Summary By Town'!$AA$2)</f>
        <v>0</v>
      </c>
      <c r="AB142" s="4">
        <f>SUMIFS('Raw Data from UFBs'!H$3:H$3000,'Raw Data from UFBs'!$A$3:$A$3000,'Summary By Town'!$A142,'Raw Data from UFBs'!$E$3:$E$3000,'Summary By Town'!$AA$2)</f>
        <v>0</v>
      </c>
      <c r="AC142" s="4">
        <f>SUMIFS('Raw Data from UFBs'!I$3:I$3000,'Raw Data from UFBs'!$A$3:$A$3000,'Summary By Town'!$A142,'Raw Data from UFBs'!$E$3:$E$3000,'Summary By Town'!$AA$2)</f>
        <v>0</v>
      </c>
      <c r="AD142" s="4">
        <f t="shared" si="37"/>
        <v>0</v>
      </c>
      <c r="AE142" s="19">
        <f>COUNTIFS('Raw Data from UFBs'!$A$3:$A$3000,'Summary By Town'!$A142,'Raw Data from UFBs'!$E$3:$E$3000,'Summary By Town'!$AE$2)</f>
        <v>0</v>
      </c>
      <c r="AF142" s="4">
        <f>SUMIFS('Raw Data from UFBs'!H$3:H$3000,'Raw Data from UFBs'!$A$3:$A$3000,'Summary By Town'!$A142,'Raw Data from UFBs'!$E$3:$E$3000,'Summary By Town'!$AE$2)</f>
        <v>0</v>
      </c>
      <c r="AG142" s="4">
        <f>SUMIFS('Raw Data from UFBs'!I$3:I$3000,'Raw Data from UFBs'!$A$3:$A$3000,'Summary By Town'!$A142,'Raw Data from UFBs'!$E$3:$E$3000,'Summary By Town'!$AE$2)</f>
        <v>0</v>
      </c>
      <c r="AH142" s="20">
        <f t="shared" si="38"/>
        <v>0</v>
      </c>
      <c r="AI142" s="19">
        <f t="shared" si="39"/>
        <v>0</v>
      </c>
      <c r="AJ142" s="4">
        <f t="shared" si="40"/>
        <v>0</v>
      </c>
      <c r="AK142" s="4">
        <f t="shared" si="41"/>
        <v>0</v>
      </c>
      <c r="AL142" s="20">
        <f t="shared" si="42"/>
        <v>0</v>
      </c>
      <c r="AM142" s="59">
        <v>137187900</v>
      </c>
      <c r="AN142" s="60">
        <v>4.4331824322073432</v>
      </c>
      <c r="AO142" s="61">
        <v>0.46289159611907682</v>
      </c>
      <c r="AP142" s="4">
        <f t="shared" si="43"/>
        <v>0</v>
      </c>
      <c r="AQ142" s="8">
        <f t="shared" si="44"/>
        <v>0</v>
      </c>
      <c r="AR142" s="59">
        <v>4579371.18</v>
      </c>
      <c r="AS142" s="6">
        <f t="shared" si="45"/>
        <v>0</v>
      </c>
      <c r="AU142" s="5" t="s">
        <v>128</v>
      </c>
      <c r="AV142" s="5" t="s">
        <v>1646</v>
      </c>
      <c r="AW142" s="5" t="s">
        <v>1018</v>
      </c>
      <c r="AX142" s="5" t="s">
        <v>564</v>
      </c>
      <c r="AY142" s="5" t="s">
        <v>1745</v>
      </c>
      <c r="AZ142" s="5" t="s">
        <v>1745</v>
      </c>
      <c r="BA142" s="5" t="s">
        <v>1745</v>
      </c>
      <c r="BB142" s="5" t="s">
        <v>1745</v>
      </c>
      <c r="BC142" s="5" t="s">
        <v>1745</v>
      </c>
      <c r="BD142" s="5" t="s">
        <v>1745</v>
      </c>
      <c r="BE142" s="5" t="s">
        <v>1745</v>
      </c>
      <c r="BF142" s="5" t="s">
        <v>1745</v>
      </c>
      <c r="BG142" s="5" t="s">
        <v>1745</v>
      </c>
      <c r="BH142" s="5" t="s">
        <v>1745</v>
      </c>
      <c r="BI142" s="5" t="s">
        <v>1745</v>
      </c>
      <c r="BJ142" s="5" t="s">
        <v>1745</v>
      </c>
    </row>
    <row r="143" spans="1:62" ht="17.25" customHeight="1" x14ac:dyDescent="0.3">
      <c r="A143" t="s">
        <v>248</v>
      </c>
      <c r="B143" t="s">
        <v>1884</v>
      </c>
      <c r="C143" t="s">
        <v>81</v>
      </c>
      <c r="D143" t="str">
        <f t="shared" si="31"/>
        <v>Camden city, Camden County</v>
      </c>
      <c r="E143" t="s">
        <v>1744</v>
      </c>
      <c r="F143" t="s">
        <v>74</v>
      </c>
      <c r="G143" s="19">
        <f>COUNTIFS('Raw Data from UFBs'!$A$3:$A$3000,'Summary By Town'!$A143,'Raw Data from UFBs'!$E$3:$E$3000,'Summary By Town'!$G$2)</f>
        <v>33</v>
      </c>
      <c r="H143" s="4">
        <f>SUMIFS('Raw Data from UFBs'!H$3:H$3000,'Raw Data from UFBs'!$A$3:$A$3000,'Summary By Town'!$A143,'Raw Data from UFBs'!$E$3:$E$3000,'Summary By Town'!$G$2)</f>
        <v>3096898.7699999996</v>
      </c>
      <c r="I143" s="4">
        <f>SUMIFS('Raw Data from UFBs'!I$3:I$3000,'Raw Data from UFBs'!$A$3:$A$3000,'Summary By Town'!$A143,'Raw Data from UFBs'!$E$3:$E$3000,'Summary By Town'!$G$2)</f>
        <v>182621900</v>
      </c>
      <c r="J143" s="20">
        <f t="shared" si="32"/>
        <v>6733028.574573935</v>
      </c>
      <c r="K143" s="19">
        <f>COUNTIFS('Raw Data from UFBs'!$A$3:$A$3000,'Summary By Town'!$A143,'Raw Data from UFBs'!$E$3:$E$3000,'Summary By Town'!$K$2)</f>
        <v>11</v>
      </c>
      <c r="L143" s="4">
        <f>SUMIFS('Raw Data from UFBs'!H$3:H$3000,'Raw Data from UFBs'!$A$3:$A$3000,'Summary By Town'!$A143,'Raw Data from UFBs'!$E$3:$E$3000,'Summary By Town'!$K$2)</f>
        <v>930446.52</v>
      </c>
      <c r="M143" s="4">
        <f>SUMIFS('Raw Data from UFBs'!I$3:I$3000,'Raw Data from UFBs'!$A$3:$A$3000,'Summary By Town'!$A143,'Raw Data from UFBs'!$E$3:$E$3000,'Summary By Town'!$K$2)</f>
        <v>363682600</v>
      </c>
      <c r="N143" s="20">
        <f t="shared" si="33"/>
        <v>13408497.764371866</v>
      </c>
      <c r="O143" s="4">
        <f>COUNTIFS('Raw Data from UFBs'!$A$3:$A$3000,'Summary By Town'!$A143,'Raw Data from UFBs'!$E$3:$E$3000,'Summary By Town'!$O$2)</f>
        <v>0</v>
      </c>
      <c r="P143" s="4">
        <f>SUMIFS('Raw Data from UFBs'!H$3:H$3000,'Raw Data from UFBs'!$A$3:$A$3000,'Summary By Town'!$A143,'Raw Data from UFBs'!$E$3:$E$3000,'Summary By Town'!$O$2)</f>
        <v>0</v>
      </c>
      <c r="Q143" s="4">
        <f>SUMIFS('Raw Data from UFBs'!I$3:I$3000,'Raw Data from UFBs'!$A$3:$A$3000,'Summary By Town'!$A143,'Raw Data from UFBs'!$E$3:$E$3000,'Summary By Town'!$O$2)</f>
        <v>0</v>
      </c>
      <c r="R143" s="4">
        <f t="shared" si="34"/>
        <v>0</v>
      </c>
      <c r="S143" s="104">
        <f>COUNTIFS('Raw Data from UFBs'!$A$3:$A$3000,'Summary By Town'!$A143,'Raw Data from UFBs'!$E$3:$E$3000,'Summary By Town'!$S$2)</f>
        <v>0</v>
      </c>
      <c r="T143" s="4">
        <f>SUMIFS('Raw Data from UFBs'!H$3:H$3000,'Raw Data from UFBs'!$A$3:$A$3000,'Summary By Town'!$A143,'Raw Data from UFBs'!$E$3:$E$3000,'Summary By Town'!$S$2)</f>
        <v>0</v>
      </c>
      <c r="U143" s="4">
        <f>SUMIFS('Raw Data from UFBs'!I$3:I$3000,'Raw Data from UFBs'!$A$3:$A$3000,'Summary By Town'!$A143,'Raw Data from UFBs'!$E$3:$E$3000,'Summary By Town'!$S$2)</f>
        <v>0</v>
      </c>
      <c r="V143" s="20">
        <f t="shared" si="35"/>
        <v>0</v>
      </c>
      <c r="W143" s="104">
        <f>COUNTIFS('Raw Data from UFBs'!$A$3:$A$3000,'Summary By Town'!$A143,'Raw Data from UFBs'!$E$3:$E$3000,'Summary By Town'!$W$2)</f>
        <v>0</v>
      </c>
      <c r="X143" s="4">
        <f>SUMIFS('Raw Data from UFBs'!H$3:H$3000,'Raw Data from UFBs'!$A$3:$A$3000,'Summary By Town'!$A143,'Raw Data from UFBs'!$E$3:$E$3000,'Summary By Town'!$W$2)</f>
        <v>0</v>
      </c>
      <c r="Y143" s="4">
        <f>SUMIFS('Raw Data from UFBs'!I$3:I$3000,'Raw Data from UFBs'!$A$3:$A$3000,'Summary By Town'!$A143,'Raw Data from UFBs'!$E$3:$E$3000,'Summary By Town'!$W$2)</f>
        <v>0</v>
      </c>
      <c r="Z143" s="20">
        <f t="shared" si="36"/>
        <v>0</v>
      </c>
      <c r="AA143" s="4">
        <f>COUNTIFS('Raw Data from UFBs'!$A$3:$A$3000,'Summary By Town'!$A143,'Raw Data from UFBs'!$E$3:$E$3000,'Summary By Town'!$AA$2)</f>
        <v>0</v>
      </c>
      <c r="AB143" s="4">
        <f>SUMIFS('Raw Data from UFBs'!H$3:H$3000,'Raw Data from UFBs'!$A$3:$A$3000,'Summary By Town'!$A143,'Raw Data from UFBs'!$E$3:$E$3000,'Summary By Town'!$AA$2)</f>
        <v>0</v>
      </c>
      <c r="AC143" s="4">
        <f>SUMIFS('Raw Data from UFBs'!I$3:I$3000,'Raw Data from UFBs'!$A$3:$A$3000,'Summary By Town'!$A143,'Raw Data from UFBs'!$E$3:$E$3000,'Summary By Town'!$AA$2)</f>
        <v>0</v>
      </c>
      <c r="AD143" s="4">
        <f t="shared" si="37"/>
        <v>0</v>
      </c>
      <c r="AE143" s="19">
        <f>COUNTIFS('Raw Data from UFBs'!$A$3:$A$3000,'Summary By Town'!$A143,'Raw Data from UFBs'!$E$3:$E$3000,'Summary By Town'!$AE$2)</f>
        <v>1</v>
      </c>
      <c r="AF143" s="4">
        <f>SUMIFS('Raw Data from UFBs'!H$3:H$3000,'Raw Data from UFBs'!$A$3:$A$3000,'Summary By Town'!$A143,'Raw Data from UFBs'!$E$3:$E$3000,'Summary By Town'!$AE$2)</f>
        <v>0</v>
      </c>
      <c r="AG143" s="4">
        <f>SUMIFS('Raw Data from UFBs'!I$3:I$3000,'Raw Data from UFBs'!$A$3:$A$3000,'Summary By Town'!$A143,'Raw Data from UFBs'!$E$3:$E$3000,'Summary By Town'!$AE$2)</f>
        <v>5603600</v>
      </c>
      <c r="AH143" s="20">
        <f t="shared" si="38"/>
        <v>206597.34084730528</v>
      </c>
      <c r="AI143" s="19">
        <f t="shared" si="39"/>
        <v>45</v>
      </c>
      <c r="AJ143" s="4">
        <f t="shared" si="40"/>
        <v>4027345.2899999996</v>
      </c>
      <c r="AK143" s="4">
        <f t="shared" si="41"/>
        <v>551908100</v>
      </c>
      <c r="AL143" s="20">
        <f t="shared" si="42"/>
        <v>20348123.679793108</v>
      </c>
      <c r="AM143" s="59">
        <v>4594300250</v>
      </c>
      <c r="AN143" s="60">
        <v>3.6868680999233581</v>
      </c>
      <c r="AO143" s="61">
        <v>0.49509778348288835</v>
      </c>
      <c r="AP143" s="4">
        <f t="shared" si="43"/>
        <v>8080381.2055019923</v>
      </c>
      <c r="AQ143" s="8">
        <f t="shared" si="44"/>
        <v>0.12012887054998202</v>
      </c>
      <c r="AR143" s="59">
        <v>234836129.77000001</v>
      </c>
      <c r="AS143" s="6">
        <f t="shared" si="45"/>
        <v>3.4408594680111482E-2</v>
      </c>
      <c r="AU143" s="5" t="s">
        <v>564</v>
      </c>
      <c r="AV143" s="5" t="s">
        <v>1111</v>
      </c>
      <c r="AW143" s="5" t="s">
        <v>1697</v>
      </c>
      <c r="AX143" s="5" t="s">
        <v>318</v>
      </c>
      <c r="AY143" s="5" t="s">
        <v>595</v>
      </c>
      <c r="AZ143" s="5" t="s">
        <v>1186</v>
      </c>
      <c r="BA143" s="5" t="s">
        <v>1745</v>
      </c>
      <c r="BB143" s="5" t="s">
        <v>1745</v>
      </c>
      <c r="BC143" s="5" t="s">
        <v>1745</v>
      </c>
      <c r="BD143" s="5" t="s">
        <v>1745</v>
      </c>
      <c r="BE143" s="5" t="s">
        <v>1745</v>
      </c>
      <c r="BF143" s="5" t="s">
        <v>1745</v>
      </c>
      <c r="BG143" s="5" t="s">
        <v>1745</v>
      </c>
      <c r="BH143" s="5" t="s">
        <v>1745</v>
      </c>
      <c r="BI143" s="5" t="s">
        <v>1745</v>
      </c>
      <c r="BJ143" s="5" t="s">
        <v>1745</v>
      </c>
    </row>
    <row r="144" spans="1:62" ht="17.25" customHeight="1" x14ac:dyDescent="0.3">
      <c r="A144" t="s">
        <v>277</v>
      </c>
      <c r="B144" t="s">
        <v>1885</v>
      </c>
      <c r="C144" t="s">
        <v>81</v>
      </c>
      <c r="D144" t="str">
        <f t="shared" si="31"/>
        <v>Chesilhurst borough, Camden County</v>
      </c>
      <c r="E144" t="s">
        <v>1744</v>
      </c>
      <c r="F144" t="s">
        <v>7</v>
      </c>
      <c r="G144" s="19">
        <f>COUNTIFS('Raw Data from UFBs'!$A$3:$A$3000,'Summary By Town'!$A144,'Raw Data from UFBs'!$E$3:$E$3000,'Summary By Town'!$G$2)</f>
        <v>0</v>
      </c>
      <c r="H144" s="4">
        <f>SUMIFS('Raw Data from UFBs'!H$3:H$3000,'Raw Data from UFBs'!$A$3:$A$3000,'Summary By Town'!$A144,'Raw Data from UFBs'!$E$3:$E$3000,'Summary By Town'!$G$2)</f>
        <v>0</v>
      </c>
      <c r="I144" s="4">
        <f>SUMIFS('Raw Data from UFBs'!I$3:I$3000,'Raw Data from UFBs'!$A$3:$A$3000,'Summary By Town'!$A144,'Raw Data from UFBs'!$E$3:$E$3000,'Summary By Town'!$G$2)</f>
        <v>0</v>
      </c>
      <c r="J144" s="20">
        <f t="shared" si="32"/>
        <v>0</v>
      </c>
      <c r="K144" s="19">
        <f>COUNTIFS('Raw Data from UFBs'!$A$3:$A$3000,'Summary By Town'!$A144,'Raw Data from UFBs'!$E$3:$E$3000,'Summary By Town'!$K$2)</f>
        <v>0</v>
      </c>
      <c r="L144" s="4">
        <f>SUMIFS('Raw Data from UFBs'!H$3:H$3000,'Raw Data from UFBs'!$A$3:$A$3000,'Summary By Town'!$A144,'Raw Data from UFBs'!$E$3:$E$3000,'Summary By Town'!$K$2)</f>
        <v>0</v>
      </c>
      <c r="M144" s="4">
        <f>SUMIFS('Raw Data from UFBs'!I$3:I$3000,'Raw Data from UFBs'!$A$3:$A$3000,'Summary By Town'!$A144,'Raw Data from UFBs'!$E$3:$E$3000,'Summary By Town'!$K$2)</f>
        <v>0</v>
      </c>
      <c r="N144" s="20">
        <f t="shared" si="33"/>
        <v>0</v>
      </c>
      <c r="O144" s="4">
        <f>COUNTIFS('Raw Data from UFBs'!$A$3:$A$3000,'Summary By Town'!$A144,'Raw Data from UFBs'!$E$3:$E$3000,'Summary By Town'!$O$2)</f>
        <v>0</v>
      </c>
      <c r="P144" s="4">
        <f>SUMIFS('Raw Data from UFBs'!H$3:H$3000,'Raw Data from UFBs'!$A$3:$A$3000,'Summary By Town'!$A144,'Raw Data from UFBs'!$E$3:$E$3000,'Summary By Town'!$O$2)</f>
        <v>0</v>
      </c>
      <c r="Q144" s="4">
        <f>SUMIFS('Raw Data from UFBs'!I$3:I$3000,'Raw Data from UFBs'!$A$3:$A$3000,'Summary By Town'!$A144,'Raw Data from UFBs'!$E$3:$E$3000,'Summary By Town'!$O$2)</f>
        <v>0</v>
      </c>
      <c r="R144" s="4">
        <f t="shared" si="34"/>
        <v>0</v>
      </c>
      <c r="S144" s="104">
        <f>COUNTIFS('Raw Data from UFBs'!$A$3:$A$3000,'Summary By Town'!$A144,'Raw Data from UFBs'!$E$3:$E$3000,'Summary By Town'!$S$2)</f>
        <v>0</v>
      </c>
      <c r="T144" s="4">
        <f>SUMIFS('Raw Data from UFBs'!H$3:H$3000,'Raw Data from UFBs'!$A$3:$A$3000,'Summary By Town'!$A144,'Raw Data from UFBs'!$E$3:$E$3000,'Summary By Town'!$S$2)</f>
        <v>0</v>
      </c>
      <c r="U144" s="4">
        <f>SUMIFS('Raw Data from UFBs'!I$3:I$3000,'Raw Data from UFBs'!$A$3:$A$3000,'Summary By Town'!$A144,'Raw Data from UFBs'!$E$3:$E$3000,'Summary By Town'!$S$2)</f>
        <v>0</v>
      </c>
      <c r="V144" s="20">
        <f t="shared" si="35"/>
        <v>0</v>
      </c>
      <c r="W144" s="104">
        <f>COUNTIFS('Raw Data from UFBs'!$A$3:$A$3000,'Summary By Town'!$A144,'Raw Data from UFBs'!$E$3:$E$3000,'Summary By Town'!$W$2)</f>
        <v>0</v>
      </c>
      <c r="X144" s="4">
        <f>SUMIFS('Raw Data from UFBs'!H$3:H$3000,'Raw Data from UFBs'!$A$3:$A$3000,'Summary By Town'!$A144,'Raw Data from UFBs'!$E$3:$E$3000,'Summary By Town'!$W$2)</f>
        <v>0</v>
      </c>
      <c r="Y144" s="4">
        <f>SUMIFS('Raw Data from UFBs'!I$3:I$3000,'Raw Data from UFBs'!$A$3:$A$3000,'Summary By Town'!$A144,'Raw Data from UFBs'!$E$3:$E$3000,'Summary By Town'!$W$2)</f>
        <v>0</v>
      </c>
      <c r="Z144" s="20">
        <f t="shared" si="36"/>
        <v>0</v>
      </c>
      <c r="AA144" s="4">
        <f>COUNTIFS('Raw Data from UFBs'!$A$3:$A$3000,'Summary By Town'!$A144,'Raw Data from UFBs'!$E$3:$E$3000,'Summary By Town'!$AA$2)</f>
        <v>1</v>
      </c>
      <c r="AB144" s="4">
        <f>SUMIFS('Raw Data from UFBs'!H$3:H$3000,'Raw Data from UFBs'!$A$3:$A$3000,'Summary By Town'!$A144,'Raw Data from UFBs'!$E$3:$E$3000,'Summary By Town'!$AA$2)</f>
        <v>14400</v>
      </c>
      <c r="AC144" s="4">
        <f>SUMIFS('Raw Data from UFBs'!I$3:I$3000,'Raw Data from UFBs'!$A$3:$A$3000,'Summary By Town'!$A144,'Raw Data from UFBs'!$E$3:$E$3000,'Summary By Town'!$AA$2)</f>
        <v>0</v>
      </c>
      <c r="AD144" s="4">
        <f t="shared" si="37"/>
        <v>0</v>
      </c>
      <c r="AE144" s="19">
        <f>COUNTIFS('Raw Data from UFBs'!$A$3:$A$3000,'Summary By Town'!$A144,'Raw Data from UFBs'!$E$3:$E$3000,'Summary By Town'!$AE$2)</f>
        <v>1</v>
      </c>
      <c r="AF144" s="4">
        <f>SUMIFS('Raw Data from UFBs'!H$3:H$3000,'Raw Data from UFBs'!$A$3:$A$3000,'Summary By Town'!$A144,'Raw Data from UFBs'!$E$3:$E$3000,'Summary By Town'!$AE$2)</f>
        <v>16809</v>
      </c>
      <c r="AG144" s="4">
        <f>SUMIFS('Raw Data from UFBs'!I$3:I$3000,'Raw Data from UFBs'!$A$3:$A$3000,'Summary By Town'!$A144,'Raw Data from UFBs'!$E$3:$E$3000,'Summary By Town'!$AE$2)</f>
        <v>0</v>
      </c>
      <c r="AH144" s="20">
        <f t="shared" si="38"/>
        <v>0</v>
      </c>
      <c r="AI144" s="19">
        <f t="shared" si="39"/>
        <v>2</v>
      </c>
      <c r="AJ144" s="4">
        <f t="shared" si="40"/>
        <v>31209</v>
      </c>
      <c r="AK144" s="4">
        <f t="shared" si="41"/>
        <v>0</v>
      </c>
      <c r="AL144" s="20">
        <f t="shared" si="42"/>
        <v>0</v>
      </c>
      <c r="AM144" s="59">
        <v>109159400</v>
      </c>
      <c r="AN144" s="60">
        <v>4.7231297370399545</v>
      </c>
      <c r="AO144" s="61">
        <v>0.47281170339507295</v>
      </c>
      <c r="AP144" s="4">
        <f t="shared" si="43"/>
        <v>-14755.980451256832</v>
      </c>
      <c r="AQ144" s="8">
        <f t="shared" si="44"/>
        <v>0</v>
      </c>
      <c r="AR144" s="59">
        <v>3919580.56</v>
      </c>
      <c r="AS144" s="6">
        <f t="shared" si="45"/>
        <v>-3.764683548501126E-3</v>
      </c>
      <c r="AU144" s="5" t="s">
        <v>1673</v>
      </c>
      <c r="AV144" s="5" t="s">
        <v>1598</v>
      </c>
      <c r="AW144" s="5" t="s">
        <v>1745</v>
      </c>
      <c r="AX144" s="5" t="s">
        <v>1745</v>
      </c>
      <c r="AY144" s="5" t="s">
        <v>1745</v>
      </c>
      <c r="AZ144" s="5" t="s">
        <v>1745</v>
      </c>
      <c r="BA144" s="5" t="s">
        <v>1745</v>
      </c>
      <c r="BB144" s="5" t="s">
        <v>1745</v>
      </c>
      <c r="BC144" s="5" t="s">
        <v>1745</v>
      </c>
      <c r="BD144" s="5" t="s">
        <v>1745</v>
      </c>
      <c r="BE144" s="5" t="s">
        <v>1745</v>
      </c>
      <c r="BF144" s="5" t="s">
        <v>1745</v>
      </c>
      <c r="BG144" s="5" t="s">
        <v>1745</v>
      </c>
      <c r="BH144" s="5" t="s">
        <v>1745</v>
      </c>
      <c r="BI144" s="5" t="s">
        <v>1745</v>
      </c>
      <c r="BJ144" s="5" t="s">
        <v>1745</v>
      </c>
    </row>
    <row r="145" spans="1:62" ht="17.25" customHeight="1" x14ac:dyDescent="0.3">
      <c r="A145" t="s">
        <v>300</v>
      </c>
      <c r="B145" t="s">
        <v>1886</v>
      </c>
      <c r="C145" t="s">
        <v>81</v>
      </c>
      <c r="D145" t="str">
        <f t="shared" si="31"/>
        <v>Clementon borough, Camden County</v>
      </c>
      <c r="E145" t="s">
        <v>1744</v>
      </c>
      <c r="F145" t="s">
        <v>7</v>
      </c>
      <c r="G145" s="19">
        <f>COUNTIFS('Raw Data from UFBs'!$A$3:$A$3000,'Summary By Town'!$A145,'Raw Data from UFBs'!$E$3:$E$3000,'Summary By Town'!$G$2)</f>
        <v>0</v>
      </c>
      <c r="H145" s="4">
        <f>SUMIFS('Raw Data from UFBs'!H$3:H$3000,'Raw Data from UFBs'!$A$3:$A$3000,'Summary By Town'!$A145,'Raw Data from UFBs'!$E$3:$E$3000,'Summary By Town'!$G$2)</f>
        <v>0</v>
      </c>
      <c r="I145" s="4">
        <f>SUMIFS('Raw Data from UFBs'!I$3:I$3000,'Raw Data from UFBs'!$A$3:$A$3000,'Summary By Town'!$A145,'Raw Data from UFBs'!$E$3:$E$3000,'Summary By Town'!$G$2)</f>
        <v>0</v>
      </c>
      <c r="J145" s="20">
        <f t="shared" si="32"/>
        <v>0</v>
      </c>
      <c r="K145" s="19">
        <f>COUNTIFS('Raw Data from UFBs'!$A$3:$A$3000,'Summary By Town'!$A145,'Raw Data from UFBs'!$E$3:$E$3000,'Summary By Town'!$K$2)</f>
        <v>0</v>
      </c>
      <c r="L145" s="4">
        <f>SUMIFS('Raw Data from UFBs'!H$3:H$3000,'Raw Data from UFBs'!$A$3:$A$3000,'Summary By Town'!$A145,'Raw Data from UFBs'!$E$3:$E$3000,'Summary By Town'!$K$2)</f>
        <v>0</v>
      </c>
      <c r="M145" s="4">
        <f>SUMIFS('Raw Data from UFBs'!I$3:I$3000,'Raw Data from UFBs'!$A$3:$A$3000,'Summary By Town'!$A145,'Raw Data from UFBs'!$E$3:$E$3000,'Summary By Town'!$K$2)</f>
        <v>0</v>
      </c>
      <c r="N145" s="20">
        <f t="shared" si="33"/>
        <v>0</v>
      </c>
      <c r="O145" s="4">
        <f>COUNTIFS('Raw Data from UFBs'!$A$3:$A$3000,'Summary By Town'!$A145,'Raw Data from UFBs'!$E$3:$E$3000,'Summary By Town'!$O$2)</f>
        <v>0</v>
      </c>
      <c r="P145" s="4">
        <f>SUMIFS('Raw Data from UFBs'!H$3:H$3000,'Raw Data from UFBs'!$A$3:$A$3000,'Summary By Town'!$A145,'Raw Data from UFBs'!$E$3:$E$3000,'Summary By Town'!$O$2)</f>
        <v>0</v>
      </c>
      <c r="Q145" s="4">
        <f>SUMIFS('Raw Data from UFBs'!I$3:I$3000,'Raw Data from UFBs'!$A$3:$A$3000,'Summary By Town'!$A145,'Raw Data from UFBs'!$E$3:$E$3000,'Summary By Town'!$O$2)</f>
        <v>0</v>
      </c>
      <c r="R145" s="4">
        <f t="shared" si="34"/>
        <v>0</v>
      </c>
      <c r="S145" s="104">
        <f>COUNTIFS('Raw Data from UFBs'!$A$3:$A$3000,'Summary By Town'!$A145,'Raw Data from UFBs'!$E$3:$E$3000,'Summary By Town'!$S$2)</f>
        <v>0</v>
      </c>
      <c r="T145" s="4">
        <f>SUMIFS('Raw Data from UFBs'!H$3:H$3000,'Raw Data from UFBs'!$A$3:$A$3000,'Summary By Town'!$A145,'Raw Data from UFBs'!$E$3:$E$3000,'Summary By Town'!$S$2)</f>
        <v>0</v>
      </c>
      <c r="U145" s="4">
        <f>SUMIFS('Raw Data from UFBs'!I$3:I$3000,'Raw Data from UFBs'!$A$3:$A$3000,'Summary By Town'!$A145,'Raw Data from UFBs'!$E$3:$E$3000,'Summary By Town'!$S$2)</f>
        <v>0</v>
      </c>
      <c r="V145" s="20">
        <f t="shared" si="35"/>
        <v>0</v>
      </c>
      <c r="W145" s="104">
        <f>COUNTIFS('Raw Data from UFBs'!$A$3:$A$3000,'Summary By Town'!$A145,'Raw Data from UFBs'!$E$3:$E$3000,'Summary By Town'!$W$2)</f>
        <v>0</v>
      </c>
      <c r="X145" s="4">
        <f>SUMIFS('Raw Data from UFBs'!H$3:H$3000,'Raw Data from UFBs'!$A$3:$A$3000,'Summary By Town'!$A145,'Raw Data from UFBs'!$E$3:$E$3000,'Summary By Town'!$W$2)</f>
        <v>0</v>
      </c>
      <c r="Y145" s="4">
        <f>SUMIFS('Raw Data from UFBs'!I$3:I$3000,'Raw Data from UFBs'!$A$3:$A$3000,'Summary By Town'!$A145,'Raw Data from UFBs'!$E$3:$E$3000,'Summary By Town'!$W$2)</f>
        <v>0</v>
      </c>
      <c r="Z145" s="20">
        <f t="shared" si="36"/>
        <v>0</v>
      </c>
      <c r="AA145" s="4">
        <f>COUNTIFS('Raw Data from UFBs'!$A$3:$A$3000,'Summary By Town'!$A145,'Raw Data from UFBs'!$E$3:$E$3000,'Summary By Town'!$AA$2)</f>
        <v>0</v>
      </c>
      <c r="AB145" s="4">
        <f>SUMIFS('Raw Data from UFBs'!H$3:H$3000,'Raw Data from UFBs'!$A$3:$A$3000,'Summary By Town'!$A145,'Raw Data from UFBs'!$E$3:$E$3000,'Summary By Town'!$AA$2)</f>
        <v>0</v>
      </c>
      <c r="AC145" s="4">
        <f>SUMIFS('Raw Data from UFBs'!I$3:I$3000,'Raw Data from UFBs'!$A$3:$A$3000,'Summary By Town'!$A145,'Raw Data from UFBs'!$E$3:$E$3000,'Summary By Town'!$AA$2)</f>
        <v>0</v>
      </c>
      <c r="AD145" s="4">
        <f t="shared" si="37"/>
        <v>0</v>
      </c>
      <c r="AE145" s="19">
        <f>COUNTIFS('Raw Data from UFBs'!$A$3:$A$3000,'Summary By Town'!$A145,'Raw Data from UFBs'!$E$3:$E$3000,'Summary By Town'!$AE$2)</f>
        <v>0</v>
      </c>
      <c r="AF145" s="4">
        <f>SUMIFS('Raw Data from UFBs'!H$3:H$3000,'Raw Data from UFBs'!$A$3:$A$3000,'Summary By Town'!$A145,'Raw Data from UFBs'!$E$3:$E$3000,'Summary By Town'!$AE$2)</f>
        <v>0</v>
      </c>
      <c r="AG145" s="4">
        <f>SUMIFS('Raw Data from UFBs'!I$3:I$3000,'Raw Data from UFBs'!$A$3:$A$3000,'Summary By Town'!$A145,'Raw Data from UFBs'!$E$3:$E$3000,'Summary By Town'!$AE$2)</f>
        <v>0</v>
      </c>
      <c r="AH145" s="20">
        <f t="shared" si="38"/>
        <v>0</v>
      </c>
      <c r="AI145" s="19">
        <f t="shared" si="39"/>
        <v>0</v>
      </c>
      <c r="AJ145" s="4">
        <f t="shared" si="40"/>
        <v>0</v>
      </c>
      <c r="AK145" s="4">
        <f t="shared" si="41"/>
        <v>0</v>
      </c>
      <c r="AL145" s="20">
        <f t="shared" si="42"/>
        <v>0</v>
      </c>
      <c r="AM145" s="59">
        <v>308920567</v>
      </c>
      <c r="AN145" s="60">
        <v>4.7758730282611452</v>
      </c>
      <c r="AO145" s="61">
        <v>0.40894667825736075</v>
      </c>
      <c r="AP145" s="4">
        <f t="shared" si="43"/>
        <v>0</v>
      </c>
      <c r="AQ145" s="8">
        <f t="shared" si="44"/>
        <v>0</v>
      </c>
      <c r="AR145" s="59">
        <v>8230302</v>
      </c>
      <c r="AS145" s="6">
        <f t="shared" si="45"/>
        <v>0</v>
      </c>
      <c r="AU145" s="5" t="s">
        <v>1207</v>
      </c>
      <c r="AV145" s="5" t="s">
        <v>147</v>
      </c>
      <c r="AW145" s="5" t="s">
        <v>814</v>
      </c>
      <c r="AX145" s="5" t="s">
        <v>1745</v>
      </c>
      <c r="AY145" s="5" t="s">
        <v>1745</v>
      </c>
      <c r="AZ145" s="5" t="s">
        <v>1745</v>
      </c>
      <c r="BA145" s="5" t="s">
        <v>1745</v>
      </c>
      <c r="BB145" s="5" t="s">
        <v>1745</v>
      </c>
      <c r="BC145" s="5" t="s">
        <v>1745</v>
      </c>
      <c r="BD145" s="5" t="s">
        <v>1745</v>
      </c>
      <c r="BE145" s="5" t="s">
        <v>1745</v>
      </c>
      <c r="BF145" s="5" t="s">
        <v>1745</v>
      </c>
      <c r="BG145" s="5" t="s">
        <v>1745</v>
      </c>
      <c r="BH145" s="5" t="s">
        <v>1745</v>
      </c>
      <c r="BI145" s="5" t="s">
        <v>1745</v>
      </c>
      <c r="BJ145" s="5" t="s">
        <v>1745</v>
      </c>
    </row>
    <row r="146" spans="1:62" ht="17.25" customHeight="1" x14ac:dyDescent="0.3">
      <c r="A146" t="s">
        <v>318</v>
      </c>
      <c r="B146" t="s">
        <v>1887</v>
      </c>
      <c r="C146" t="s">
        <v>81</v>
      </c>
      <c r="D146" t="str">
        <f t="shared" si="31"/>
        <v>Collingswood borough, Camden County</v>
      </c>
      <c r="E146" t="s">
        <v>1744</v>
      </c>
      <c r="F146" t="s">
        <v>70</v>
      </c>
      <c r="G146" s="19">
        <f>COUNTIFS('Raw Data from UFBs'!$A$3:$A$3000,'Summary By Town'!$A146,'Raw Data from UFBs'!$E$3:$E$3000,'Summary By Town'!$G$2)</f>
        <v>0</v>
      </c>
      <c r="H146" s="4">
        <f>SUMIFS('Raw Data from UFBs'!H$3:H$3000,'Raw Data from UFBs'!$A$3:$A$3000,'Summary By Town'!$A146,'Raw Data from UFBs'!$E$3:$E$3000,'Summary By Town'!$G$2)</f>
        <v>0</v>
      </c>
      <c r="I146" s="4">
        <f>SUMIFS('Raw Data from UFBs'!I$3:I$3000,'Raw Data from UFBs'!$A$3:$A$3000,'Summary By Town'!$A146,'Raw Data from UFBs'!$E$3:$E$3000,'Summary By Town'!$G$2)</f>
        <v>0</v>
      </c>
      <c r="J146" s="20">
        <f t="shared" si="32"/>
        <v>0</v>
      </c>
      <c r="K146" s="19">
        <f>COUNTIFS('Raw Data from UFBs'!$A$3:$A$3000,'Summary By Town'!$A146,'Raw Data from UFBs'!$E$3:$E$3000,'Summary By Town'!$K$2)</f>
        <v>1</v>
      </c>
      <c r="L146" s="4">
        <f>SUMIFS('Raw Data from UFBs'!H$3:H$3000,'Raw Data from UFBs'!$A$3:$A$3000,'Summary By Town'!$A146,'Raw Data from UFBs'!$E$3:$E$3000,'Summary By Town'!$K$2)</f>
        <v>179795.4</v>
      </c>
      <c r="M146" s="4">
        <f>SUMIFS('Raw Data from UFBs'!I$3:I$3000,'Raw Data from UFBs'!$A$3:$A$3000,'Summary By Town'!$A146,'Raw Data from UFBs'!$E$3:$E$3000,'Summary By Town'!$K$2)</f>
        <v>8658000</v>
      </c>
      <c r="N146" s="20">
        <f t="shared" si="33"/>
        <v>193108.39595163797</v>
      </c>
      <c r="O146" s="4">
        <f>COUNTIFS('Raw Data from UFBs'!$A$3:$A$3000,'Summary By Town'!$A146,'Raw Data from UFBs'!$E$3:$E$3000,'Summary By Town'!$O$2)</f>
        <v>0</v>
      </c>
      <c r="P146" s="4">
        <f>SUMIFS('Raw Data from UFBs'!H$3:H$3000,'Raw Data from UFBs'!$A$3:$A$3000,'Summary By Town'!$A146,'Raw Data from UFBs'!$E$3:$E$3000,'Summary By Town'!$O$2)</f>
        <v>0</v>
      </c>
      <c r="Q146" s="4">
        <f>SUMIFS('Raw Data from UFBs'!I$3:I$3000,'Raw Data from UFBs'!$A$3:$A$3000,'Summary By Town'!$A146,'Raw Data from UFBs'!$E$3:$E$3000,'Summary By Town'!$O$2)</f>
        <v>0</v>
      </c>
      <c r="R146" s="4">
        <f t="shared" si="34"/>
        <v>0</v>
      </c>
      <c r="S146" s="104">
        <f>COUNTIFS('Raw Data from UFBs'!$A$3:$A$3000,'Summary By Town'!$A146,'Raw Data from UFBs'!$E$3:$E$3000,'Summary By Town'!$S$2)</f>
        <v>0</v>
      </c>
      <c r="T146" s="4">
        <f>SUMIFS('Raw Data from UFBs'!H$3:H$3000,'Raw Data from UFBs'!$A$3:$A$3000,'Summary By Town'!$A146,'Raw Data from UFBs'!$E$3:$E$3000,'Summary By Town'!$S$2)</f>
        <v>0</v>
      </c>
      <c r="U146" s="4">
        <f>SUMIFS('Raw Data from UFBs'!I$3:I$3000,'Raw Data from UFBs'!$A$3:$A$3000,'Summary By Town'!$A146,'Raw Data from UFBs'!$E$3:$E$3000,'Summary By Town'!$S$2)</f>
        <v>0</v>
      </c>
      <c r="V146" s="20">
        <f t="shared" si="35"/>
        <v>0</v>
      </c>
      <c r="W146" s="104">
        <f>COUNTIFS('Raw Data from UFBs'!$A$3:$A$3000,'Summary By Town'!$A146,'Raw Data from UFBs'!$E$3:$E$3000,'Summary By Town'!$W$2)</f>
        <v>0</v>
      </c>
      <c r="X146" s="4">
        <f>SUMIFS('Raw Data from UFBs'!H$3:H$3000,'Raw Data from UFBs'!$A$3:$A$3000,'Summary By Town'!$A146,'Raw Data from UFBs'!$E$3:$E$3000,'Summary By Town'!$W$2)</f>
        <v>0</v>
      </c>
      <c r="Y146" s="4">
        <f>SUMIFS('Raw Data from UFBs'!I$3:I$3000,'Raw Data from UFBs'!$A$3:$A$3000,'Summary By Town'!$A146,'Raw Data from UFBs'!$E$3:$E$3000,'Summary By Town'!$W$2)</f>
        <v>0</v>
      </c>
      <c r="Z146" s="20">
        <f t="shared" si="36"/>
        <v>0</v>
      </c>
      <c r="AA146" s="4">
        <f>COUNTIFS('Raw Data from UFBs'!$A$3:$A$3000,'Summary By Town'!$A146,'Raw Data from UFBs'!$E$3:$E$3000,'Summary By Town'!$AA$2)</f>
        <v>3</v>
      </c>
      <c r="AB146" s="4">
        <f>SUMIFS('Raw Data from UFBs'!H$3:H$3000,'Raw Data from UFBs'!$A$3:$A$3000,'Summary By Town'!$A146,'Raw Data from UFBs'!$E$3:$E$3000,'Summary By Town'!$AA$2)</f>
        <v>2635000</v>
      </c>
      <c r="AC146" s="4">
        <f>SUMIFS('Raw Data from UFBs'!I$3:I$3000,'Raw Data from UFBs'!$A$3:$A$3000,'Summary By Town'!$A146,'Raw Data from UFBs'!$E$3:$E$3000,'Summary By Town'!$AA$2)</f>
        <v>160300000</v>
      </c>
      <c r="AD146" s="4">
        <f t="shared" si="37"/>
        <v>3575337.9384439322</v>
      </c>
      <c r="AE146" s="19">
        <f>COUNTIFS('Raw Data from UFBs'!$A$3:$A$3000,'Summary By Town'!$A146,'Raw Data from UFBs'!$E$3:$E$3000,'Summary By Town'!$AE$2)</f>
        <v>0</v>
      </c>
      <c r="AF146" s="4">
        <f>SUMIFS('Raw Data from UFBs'!H$3:H$3000,'Raw Data from UFBs'!$A$3:$A$3000,'Summary By Town'!$A146,'Raw Data from UFBs'!$E$3:$E$3000,'Summary By Town'!$AE$2)</f>
        <v>0</v>
      </c>
      <c r="AG146" s="4">
        <f>SUMIFS('Raw Data from UFBs'!I$3:I$3000,'Raw Data from UFBs'!$A$3:$A$3000,'Summary By Town'!$A146,'Raw Data from UFBs'!$E$3:$E$3000,'Summary By Town'!$AE$2)</f>
        <v>0</v>
      </c>
      <c r="AH146" s="20">
        <f t="shared" si="38"/>
        <v>0</v>
      </c>
      <c r="AI146" s="19">
        <f t="shared" si="39"/>
        <v>4</v>
      </c>
      <c r="AJ146" s="4">
        <f t="shared" si="40"/>
        <v>2814795.4</v>
      </c>
      <c r="AK146" s="4">
        <f t="shared" si="41"/>
        <v>168958000</v>
      </c>
      <c r="AL146" s="20">
        <f t="shared" si="42"/>
        <v>3768446.3343955702</v>
      </c>
      <c r="AM146" s="59">
        <v>2510738700</v>
      </c>
      <c r="AN146" s="60">
        <v>2.2304042036456222</v>
      </c>
      <c r="AO146" s="61">
        <v>0.27919119365094786</v>
      </c>
      <c r="AP146" s="4">
        <f t="shared" si="43"/>
        <v>266250.94270024105</v>
      </c>
      <c r="AQ146" s="8">
        <f t="shared" si="44"/>
        <v>6.7294139370218012E-2</v>
      </c>
      <c r="AR146" s="59">
        <v>22383420.23</v>
      </c>
      <c r="AS146" s="6">
        <f t="shared" si="45"/>
        <v>1.189500710634878E-2</v>
      </c>
      <c r="AU146" s="5" t="s">
        <v>1111</v>
      </c>
      <c r="AV146" s="5" t="s">
        <v>1697</v>
      </c>
      <c r="AW146" s="5" t="s">
        <v>595</v>
      </c>
      <c r="AX146" s="5" t="s">
        <v>248</v>
      </c>
      <c r="AY146" s="5" t="s">
        <v>1186</v>
      </c>
      <c r="AZ146" s="5" t="s">
        <v>1745</v>
      </c>
      <c r="BA146" s="5" t="s">
        <v>1745</v>
      </c>
      <c r="BB146" s="5" t="s">
        <v>1745</v>
      </c>
      <c r="BC146" s="5" t="s">
        <v>1745</v>
      </c>
      <c r="BD146" s="5" t="s">
        <v>1745</v>
      </c>
      <c r="BE146" s="5" t="s">
        <v>1745</v>
      </c>
      <c r="BF146" s="5" t="s">
        <v>1745</v>
      </c>
      <c r="BG146" s="5" t="s">
        <v>1745</v>
      </c>
      <c r="BH146" s="5" t="s">
        <v>1745</v>
      </c>
      <c r="BI146" s="5" t="s">
        <v>1745</v>
      </c>
      <c r="BJ146" s="5" t="s">
        <v>1745</v>
      </c>
    </row>
    <row r="147" spans="1:62" ht="17.25" customHeight="1" x14ac:dyDescent="0.3">
      <c r="A147" t="s">
        <v>549</v>
      </c>
      <c r="B147" t="s">
        <v>1888</v>
      </c>
      <c r="C147" t="s">
        <v>81</v>
      </c>
      <c r="D147" t="str">
        <f t="shared" si="31"/>
        <v>Gibbsboro borough, Camden County</v>
      </c>
      <c r="E147" t="s">
        <v>1744</v>
      </c>
      <c r="F147" t="s">
        <v>7</v>
      </c>
      <c r="G147" s="19">
        <f>COUNTIFS('Raw Data from UFBs'!$A$3:$A$3000,'Summary By Town'!$A147,'Raw Data from UFBs'!$E$3:$E$3000,'Summary By Town'!$G$2)</f>
        <v>0</v>
      </c>
      <c r="H147" s="4">
        <f>SUMIFS('Raw Data from UFBs'!H$3:H$3000,'Raw Data from UFBs'!$A$3:$A$3000,'Summary By Town'!$A147,'Raw Data from UFBs'!$E$3:$E$3000,'Summary By Town'!$G$2)</f>
        <v>0</v>
      </c>
      <c r="I147" s="4">
        <f>SUMIFS('Raw Data from UFBs'!I$3:I$3000,'Raw Data from UFBs'!$A$3:$A$3000,'Summary By Town'!$A147,'Raw Data from UFBs'!$E$3:$E$3000,'Summary By Town'!$G$2)</f>
        <v>0</v>
      </c>
      <c r="J147" s="20">
        <f t="shared" si="32"/>
        <v>0</v>
      </c>
      <c r="K147" s="19">
        <f>COUNTIFS('Raw Data from UFBs'!$A$3:$A$3000,'Summary By Town'!$A147,'Raw Data from UFBs'!$E$3:$E$3000,'Summary By Town'!$K$2)</f>
        <v>0</v>
      </c>
      <c r="L147" s="4">
        <f>SUMIFS('Raw Data from UFBs'!H$3:H$3000,'Raw Data from UFBs'!$A$3:$A$3000,'Summary By Town'!$A147,'Raw Data from UFBs'!$E$3:$E$3000,'Summary By Town'!$K$2)</f>
        <v>0</v>
      </c>
      <c r="M147" s="4">
        <f>SUMIFS('Raw Data from UFBs'!I$3:I$3000,'Raw Data from UFBs'!$A$3:$A$3000,'Summary By Town'!$A147,'Raw Data from UFBs'!$E$3:$E$3000,'Summary By Town'!$K$2)</f>
        <v>0</v>
      </c>
      <c r="N147" s="20">
        <f t="shared" si="33"/>
        <v>0</v>
      </c>
      <c r="O147" s="4">
        <f>COUNTIFS('Raw Data from UFBs'!$A$3:$A$3000,'Summary By Town'!$A147,'Raw Data from UFBs'!$E$3:$E$3000,'Summary By Town'!$O$2)</f>
        <v>0</v>
      </c>
      <c r="P147" s="4">
        <f>SUMIFS('Raw Data from UFBs'!H$3:H$3000,'Raw Data from UFBs'!$A$3:$A$3000,'Summary By Town'!$A147,'Raw Data from UFBs'!$E$3:$E$3000,'Summary By Town'!$O$2)</f>
        <v>0</v>
      </c>
      <c r="Q147" s="4">
        <f>SUMIFS('Raw Data from UFBs'!I$3:I$3000,'Raw Data from UFBs'!$A$3:$A$3000,'Summary By Town'!$A147,'Raw Data from UFBs'!$E$3:$E$3000,'Summary By Town'!$O$2)</f>
        <v>0</v>
      </c>
      <c r="R147" s="4">
        <f t="shared" si="34"/>
        <v>0</v>
      </c>
      <c r="S147" s="104">
        <f>COUNTIFS('Raw Data from UFBs'!$A$3:$A$3000,'Summary By Town'!$A147,'Raw Data from UFBs'!$E$3:$E$3000,'Summary By Town'!$S$2)</f>
        <v>0</v>
      </c>
      <c r="T147" s="4">
        <f>SUMIFS('Raw Data from UFBs'!H$3:H$3000,'Raw Data from UFBs'!$A$3:$A$3000,'Summary By Town'!$A147,'Raw Data from UFBs'!$E$3:$E$3000,'Summary By Town'!$S$2)</f>
        <v>0</v>
      </c>
      <c r="U147" s="4">
        <f>SUMIFS('Raw Data from UFBs'!I$3:I$3000,'Raw Data from UFBs'!$A$3:$A$3000,'Summary By Town'!$A147,'Raw Data from UFBs'!$E$3:$E$3000,'Summary By Town'!$S$2)</f>
        <v>0</v>
      </c>
      <c r="V147" s="20">
        <f t="shared" si="35"/>
        <v>0</v>
      </c>
      <c r="W147" s="104">
        <f>COUNTIFS('Raw Data from UFBs'!$A$3:$A$3000,'Summary By Town'!$A147,'Raw Data from UFBs'!$E$3:$E$3000,'Summary By Town'!$W$2)</f>
        <v>0</v>
      </c>
      <c r="X147" s="4">
        <f>SUMIFS('Raw Data from UFBs'!H$3:H$3000,'Raw Data from UFBs'!$A$3:$A$3000,'Summary By Town'!$A147,'Raw Data from UFBs'!$E$3:$E$3000,'Summary By Town'!$W$2)</f>
        <v>0</v>
      </c>
      <c r="Y147" s="4">
        <f>SUMIFS('Raw Data from UFBs'!I$3:I$3000,'Raw Data from UFBs'!$A$3:$A$3000,'Summary By Town'!$A147,'Raw Data from UFBs'!$E$3:$E$3000,'Summary By Town'!$W$2)</f>
        <v>0</v>
      </c>
      <c r="Z147" s="20">
        <f t="shared" si="36"/>
        <v>0</v>
      </c>
      <c r="AA147" s="4">
        <f>COUNTIFS('Raw Data from UFBs'!$A$3:$A$3000,'Summary By Town'!$A147,'Raw Data from UFBs'!$E$3:$E$3000,'Summary By Town'!$AA$2)</f>
        <v>0</v>
      </c>
      <c r="AB147" s="4">
        <f>SUMIFS('Raw Data from UFBs'!H$3:H$3000,'Raw Data from UFBs'!$A$3:$A$3000,'Summary By Town'!$A147,'Raw Data from UFBs'!$E$3:$E$3000,'Summary By Town'!$AA$2)</f>
        <v>0</v>
      </c>
      <c r="AC147" s="4">
        <f>SUMIFS('Raw Data from UFBs'!I$3:I$3000,'Raw Data from UFBs'!$A$3:$A$3000,'Summary By Town'!$A147,'Raw Data from UFBs'!$E$3:$E$3000,'Summary By Town'!$AA$2)</f>
        <v>0</v>
      </c>
      <c r="AD147" s="4">
        <f t="shared" si="37"/>
        <v>0</v>
      </c>
      <c r="AE147" s="19">
        <f>COUNTIFS('Raw Data from UFBs'!$A$3:$A$3000,'Summary By Town'!$A147,'Raw Data from UFBs'!$E$3:$E$3000,'Summary By Town'!$AE$2)</f>
        <v>0</v>
      </c>
      <c r="AF147" s="4">
        <f>SUMIFS('Raw Data from UFBs'!H$3:H$3000,'Raw Data from UFBs'!$A$3:$A$3000,'Summary By Town'!$A147,'Raw Data from UFBs'!$E$3:$E$3000,'Summary By Town'!$AE$2)</f>
        <v>0</v>
      </c>
      <c r="AG147" s="4">
        <f>SUMIFS('Raw Data from UFBs'!I$3:I$3000,'Raw Data from UFBs'!$A$3:$A$3000,'Summary By Town'!$A147,'Raw Data from UFBs'!$E$3:$E$3000,'Summary By Town'!$AE$2)</f>
        <v>0</v>
      </c>
      <c r="AH147" s="20">
        <f t="shared" si="38"/>
        <v>0</v>
      </c>
      <c r="AI147" s="19">
        <f t="shared" si="39"/>
        <v>0</v>
      </c>
      <c r="AJ147" s="4">
        <f t="shared" si="40"/>
        <v>0</v>
      </c>
      <c r="AK147" s="4">
        <f t="shared" si="41"/>
        <v>0</v>
      </c>
      <c r="AL147" s="20">
        <f t="shared" si="42"/>
        <v>0</v>
      </c>
      <c r="AM147" s="59">
        <v>275724700</v>
      </c>
      <c r="AN147" s="60">
        <v>4.6620030720433805</v>
      </c>
      <c r="AO147" s="61">
        <v>0.25388184050722773</v>
      </c>
      <c r="AP147" s="4">
        <f t="shared" si="43"/>
        <v>0</v>
      </c>
      <c r="AQ147" s="8">
        <f t="shared" si="44"/>
        <v>0</v>
      </c>
      <c r="AR147" s="59">
        <v>4782374.5600000005</v>
      </c>
      <c r="AS147" s="6">
        <f t="shared" si="45"/>
        <v>0</v>
      </c>
      <c r="AU147" s="5" t="s">
        <v>814</v>
      </c>
      <c r="AV147" s="5" t="s">
        <v>1557</v>
      </c>
      <c r="AW147" s="5" t="s">
        <v>1745</v>
      </c>
      <c r="AX147" s="5" t="s">
        <v>1745</v>
      </c>
      <c r="AY147" s="5" t="s">
        <v>1745</v>
      </c>
      <c r="AZ147" s="5" t="s">
        <v>1745</v>
      </c>
      <c r="BA147" s="5" t="s">
        <v>1745</v>
      </c>
      <c r="BB147" s="5" t="s">
        <v>1745</v>
      </c>
      <c r="BC147" s="5" t="s">
        <v>1745</v>
      </c>
      <c r="BD147" s="5" t="s">
        <v>1745</v>
      </c>
      <c r="BE147" s="5" t="s">
        <v>1745</v>
      </c>
      <c r="BF147" s="5" t="s">
        <v>1745</v>
      </c>
      <c r="BG147" s="5" t="s">
        <v>1745</v>
      </c>
      <c r="BH147" s="5" t="s">
        <v>1745</v>
      </c>
      <c r="BI147" s="5" t="s">
        <v>1745</v>
      </c>
      <c r="BJ147" s="5" t="s">
        <v>1745</v>
      </c>
    </row>
    <row r="148" spans="1:62" ht="17.25" customHeight="1" x14ac:dyDescent="0.3">
      <c r="A148" t="s">
        <v>564</v>
      </c>
      <c r="B148" t="s">
        <v>1889</v>
      </c>
      <c r="C148" t="s">
        <v>81</v>
      </c>
      <c r="D148" t="str">
        <f t="shared" si="31"/>
        <v>Gloucester City city, Camden County</v>
      </c>
      <c r="E148" t="s">
        <v>1744</v>
      </c>
      <c r="F148" t="s">
        <v>70</v>
      </c>
      <c r="G148" s="19">
        <f>COUNTIFS('Raw Data from UFBs'!$A$3:$A$3000,'Summary By Town'!$A148,'Raw Data from UFBs'!$E$3:$E$3000,'Summary By Town'!$G$2)</f>
        <v>0</v>
      </c>
      <c r="H148" s="4">
        <f>SUMIFS('Raw Data from UFBs'!H$3:H$3000,'Raw Data from UFBs'!$A$3:$A$3000,'Summary By Town'!$A148,'Raw Data from UFBs'!$E$3:$E$3000,'Summary By Town'!$G$2)</f>
        <v>0</v>
      </c>
      <c r="I148" s="4">
        <f>SUMIFS('Raw Data from UFBs'!I$3:I$3000,'Raw Data from UFBs'!$A$3:$A$3000,'Summary By Town'!$A148,'Raw Data from UFBs'!$E$3:$E$3000,'Summary By Town'!$G$2)</f>
        <v>0</v>
      </c>
      <c r="J148" s="20">
        <f t="shared" si="32"/>
        <v>0</v>
      </c>
      <c r="K148" s="19">
        <f>COUNTIFS('Raw Data from UFBs'!$A$3:$A$3000,'Summary By Town'!$A148,'Raw Data from UFBs'!$E$3:$E$3000,'Summary By Town'!$K$2)</f>
        <v>0</v>
      </c>
      <c r="L148" s="4">
        <f>SUMIFS('Raw Data from UFBs'!H$3:H$3000,'Raw Data from UFBs'!$A$3:$A$3000,'Summary By Town'!$A148,'Raw Data from UFBs'!$E$3:$E$3000,'Summary By Town'!$K$2)</f>
        <v>0</v>
      </c>
      <c r="M148" s="4">
        <f>SUMIFS('Raw Data from UFBs'!I$3:I$3000,'Raw Data from UFBs'!$A$3:$A$3000,'Summary By Town'!$A148,'Raw Data from UFBs'!$E$3:$E$3000,'Summary By Town'!$K$2)</f>
        <v>0</v>
      </c>
      <c r="N148" s="20">
        <f t="shared" si="33"/>
        <v>0</v>
      </c>
      <c r="O148" s="4">
        <f>COUNTIFS('Raw Data from UFBs'!$A$3:$A$3000,'Summary By Town'!$A148,'Raw Data from UFBs'!$E$3:$E$3000,'Summary By Town'!$O$2)</f>
        <v>0</v>
      </c>
      <c r="P148" s="4">
        <f>SUMIFS('Raw Data from UFBs'!H$3:H$3000,'Raw Data from UFBs'!$A$3:$A$3000,'Summary By Town'!$A148,'Raw Data from UFBs'!$E$3:$E$3000,'Summary By Town'!$O$2)</f>
        <v>0</v>
      </c>
      <c r="Q148" s="4">
        <f>SUMIFS('Raw Data from UFBs'!I$3:I$3000,'Raw Data from UFBs'!$A$3:$A$3000,'Summary By Town'!$A148,'Raw Data from UFBs'!$E$3:$E$3000,'Summary By Town'!$O$2)</f>
        <v>0</v>
      </c>
      <c r="R148" s="4">
        <f t="shared" si="34"/>
        <v>0</v>
      </c>
      <c r="S148" s="104">
        <f>COUNTIFS('Raw Data from UFBs'!$A$3:$A$3000,'Summary By Town'!$A148,'Raw Data from UFBs'!$E$3:$E$3000,'Summary By Town'!$S$2)</f>
        <v>0</v>
      </c>
      <c r="T148" s="4">
        <f>SUMIFS('Raw Data from UFBs'!H$3:H$3000,'Raw Data from UFBs'!$A$3:$A$3000,'Summary By Town'!$A148,'Raw Data from UFBs'!$E$3:$E$3000,'Summary By Town'!$S$2)</f>
        <v>0</v>
      </c>
      <c r="U148" s="4">
        <f>SUMIFS('Raw Data from UFBs'!I$3:I$3000,'Raw Data from UFBs'!$A$3:$A$3000,'Summary By Town'!$A148,'Raw Data from UFBs'!$E$3:$E$3000,'Summary By Town'!$S$2)</f>
        <v>0</v>
      </c>
      <c r="V148" s="20">
        <f t="shared" si="35"/>
        <v>0</v>
      </c>
      <c r="W148" s="104">
        <f>COUNTIFS('Raw Data from UFBs'!$A$3:$A$3000,'Summary By Town'!$A148,'Raw Data from UFBs'!$E$3:$E$3000,'Summary By Town'!$W$2)</f>
        <v>0</v>
      </c>
      <c r="X148" s="4">
        <f>SUMIFS('Raw Data from UFBs'!H$3:H$3000,'Raw Data from UFBs'!$A$3:$A$3000,'Summary By Town'!$A148,'Raw Data from UFBs'!$E$3:$E$3000,'Summary By Town'!$W$2)</f>
        <v>0</v>
      </c>
      <c r="Y148" s="4">
        <f>SUMIFS('Raw Data from UFBs'!I$3:I$3000,'Raw Data from UFBs'!$A$3:$A$3000,'Summary By Town'!$A148,'Raw Data from UFBs'!$E$3:$E$3000,'Summary By Town'!$W$2)</f>
        <v>0</v>
      </c>
      <c r="Z148" s="20">
        <f t="shared" si="36"/>
        <v>0</v>
      </c>
      <c r="AA148" s="4">
        <f>COUNTIFS('Raw Data from UFBs'!$A$3:$A$3000,'Summary By Town'!$A148,'Raw Data from UFBs'!$E$3:$E$3000,'Summary By Town'!$AA$2)</f>
        <v>0</v>
      </c>
      <c r="AB148" s="4">
        <f>SUMIFS('Raw Data from UFBs'!H$3:H$3000,'Raw Data from UFBs'!$A$3:$A$3000,'Summary By Town'!$A148,'Raw Data from UFBs'!$E$3:$E$3000,'Summary By Town'!$AA$2)</f>
        <v>0</v>
      </c>
      <c r="AC148" s="4">
        <f>SUMIFS('Raw Data from UFBs'!I$3:I$3000,'Raw Data from UFBs'!$A$3:$A$3000,'Summary By Town'!$A148,'Raw Data from UFBs'!$E$3:$E$3000,'Summary By Town'!$AA$2)</f>
        <v>0</v>
      </c>
      <c r="AD148" s="4">
        <f t="shared" si="37"/>
        <v>0</v>
      </c>
      <c r="AE148" s="19">
        <f>COUNTIFS('Raw Data from UFBs'!$A$3:$A$3000,'Summary By Town'!$A148,'Raw Data from UFBs'!$E$3:$E$3000,'Summary By Town'!$AE$2)</f>
        <v>0</v>
      </c>
      <c r="AF148" s="4">
        <f>SUMIFS('Raw Data from UFBs'!H$3:H$3000,'Raw Data from UFBs'!$A$3:$A$3000,'Summary By Town'!$A148,'Raw Data from UFBs'!$E$3:$E$3000,'Summary By Town'!$AE$2)</f>
        <v>0</v>
      </c>
      <c r="AG148" s="4">
        <f>SUMIFS('Raw Data from UFBs'!I$3:I$3000,'Raw Data from UFBs'!$A$3:$A$3000,'Summary By Town'!$A148,'Raw Data from UFBs'!$E$3:$E$3000,'Summary By Town'!$AE$2)</f>
        <v>0</v>
      </c>
      <c r="AH148" s="20">
        <f t="shared" si="38"/>
        <v>0</v>
      </c>
      <c r="AI148" s="19">
        <f t="shared" si="39"/>
        <v>0</v>
      </c>
      <c r="AJ148" s="4">
        <f t="shared" si="40"/>
        <v>0</v>
      </c>
      <c r="AK148" s="4">
        <f t="shared" si="41"/>
        <v>0</v>
      </c>
      <c r="AL148" s="20">
        <f t="shared" si="42"/>
        <v>0</v>
      </c>
      <c r="AM148" s="59">
        <v>701341500</v>
      </c>
      <c r="AN148" s="60">
        <v>5.2924822326733594</v>
      </c>
      <c r="AO148" s="61">
        <v>0.5759657124661961</v>
      </c>
      <c r="AP148" s="4">
        <f t="shared" si="43"/>
        <v>0</v>
      </c>
      <c r="AQ148" s="8">
        <f t="shared" si="44"/>
        <v>0</v>
      </c>
      <c r="AR148" s="59">
        <v>24231480.300000001</v>
      </c>
      <c r="AS148" s="6">
        <f t="shared" si="45"/>
        <v>0</v>
      </c>
      <c r="AU148" s="5" t="s">
        <v>128</v>
      </c>
      <c r="AV148" s="5" t="s">
        <v>222</v>
      </c>
      <c r="AW148" s="5" t="s">
        <v>1646</v>
      </c>
      <c r="AX148" s="5" t="s">
        <v>1018</v>
      </c>
      <c r="AY148" s="5" t="s">
        <v>595</v>
      </c>
      <c r="AZ148" s="5" t="s">
        <v>248</v>
      </c>
      <c r="BA148" s="5" t="s">
        <v>1745</v>
      </c>
      <c r="BB148" s="5" t="s">
        <v>1745</v>
      </c>
      <c r="BC148" s="5" t="s">
        <v>1745</v>
      </c>
      <c r="BD148" s="5" t="s">
        <v>1745</v>
      </c>
      <c r="BE148" s="5" t="s">
        <v>1745</v>
      </c>
      <c r="BF148" s="5" t="s">
        <v>1745</v>
      </c>
      <c r="BG148" s="5" t="s">
        <v>1745</v>
      </c>
      <c r="BH148" s="5" t="s">
        <v>1745</v>
      </c>
      <c r="BI148" s="5" t="s">
        <v>1745</v>
      </c>
      <c r="BJ148" s="5" t="s">
        <v>1745</v>
      </c>
    </row>
    <row r="149" spans="1:62" ht="17.25" customHeight="1" x14ac:dyDescent="0.3">
      <c r="A149" t="s">
        <v>598</v>
      </c>
      <c r="B149" t="s">
        <v>1890</v>
      </c>
      <c r="C149" t="s">
        <v>81</v>
      </c>
      <c r="D149" t="str">
        <f t="shared" si="31"/>
        <v>Haddonfield borough, Camden County</v>
      </c>
      <c r="E149" t="s">
        <v>1744</v>
      </c>
      <c r="F149" t="s">
        <v>7</v>
      </c>
      <c r="G149" s="19">
        <f>COUNTIFS('Raw Data from UFBs'!$A$3:$A$3000,'Summary By Town'!$A149,'Raw Data from UFBs'!$E$3:$E$3000,'Summary By Town'!$G$2)</f>
        <v>1</v>
      </c>
      <c r="H149" s="4">
        <f>SUMIFS('Raw Data from UFBs'!H$3:H$3000,'Raw Data from UFBs'!$A$3:$A$3000,'Summary By Town'!$A149,'Raw Data from UFBs'!$E$3:$E$3000,'Summary By Town'!$G$2)</f>
        <v>8822</v>
      </c>
      <c r="I149" s="4">
        <f>SUMIFS('Raw Data from UFBs'!I$3:I$3000,'Raw Data from UFBs'!$A$3:$A$3000,'Summary By Town'!$A149,'Raw Data from UFBs'!$E$3:$E$3000,'Summary By Town'!$G$2)</f>
        <v>3072000</v>
      </c>
      <c r="J149" s="20">
        <f t="shared" si="32"/>
        <v>101834.49818197035</v>
      </c>
      <c r="K149" s="19">
        <f>COUNTIFS('Raw Data from UFBs'!$A$3:$A$3000,'Summary By Town'!$A149,'Raw Data from UFBs'!$E$3:$E$3000,'Summary By Town'!$K$2)</f>
        <v>0</v>
      </c>
      <c r="L149" s="4">
        <f>SUMIFS('Raw Data from UFBs'!H$3:H$3000,'Raw Data from UFBs'!$A$3:$A$3000,'Summary By Town'!$A149,'Raw Data from UFBs'!$E$3:$E$3000,'Summary By Town'!$K$2)</f>
        <v>0</v>
      </c>
      <c r="M149" s="4">
        <f>SUMIFS('Raw Data from UFBs'!I$3:I$3000,'Raw Data from UFBs'!$A$3:$A$3000,'Summary By Town'!$A149,'Raw Data from UFBs'!$E$3:$E$3000,'Summary By Town'!$K$2)</f>
        <v>0</v>
      </c>
      <c r="N149" s="20">
        <f t="shared" si="33"/>
        <v>0</v>
      </c>
      <c r="O149" s="4">
        <f>COUNTIFS('Raw Data from UFBs'!$A$3:$A$3000,'Summary By Town'!$A149,'Raw Data from UFBs'!$E$3:$E$3000,'Summary By Town'!$O$2)</f>
        <v>0</v>
      </c>
      <c r="P149" s="4">
        <f>SUMIFS('Raw Data from UFBs'!H$3:H$3000,'Raw Data from UFBs'!$A$3:$A$3000,'Summary By Town'!$A149,'Raw Data from UFBs'!$E$3:$E$3000,'Summary By Town'!$O$2)</f>
        <v>0</v>
      </c>
      <c r="Q149" s="4">
        <f>SUMIFS('Raw Data from UFBs'!I$3:I$3000,'Raw Data from UFBs'!$A$3:$A$3000,'Summary By Town'!$A149,'Raw Data from UFBs'!$E$3:$E$3000,'Summary By Town'!$O$2)</f>
        <v>0</v>
      </c>
      <c r="R149" s="4">
        <f t="shared" si="34"/>
        <v>0</v>
      </c>
      <c r="S149" s="104">
        <f>COUNTIFS('Raw Data from UFBs'!$A$3:$A$3000,'Summary By Town'!$A149,'Raw Data from UFBs'!$E$3:$E$3000,'Summary By Town'!$S$2)</f>
        <v>0</v>
      </c>
      <c r="T149" s="4">
        <f>SUMIFS('Raw Data from UFBs'!H$3:H$3000,'Raw Data from UFBs'!$A$3:$A$3000,'Summary By Town'!$A149,'Raw Data from UFBs'!$E$3:$E$3000,'Summary By Town'!$S$2)</f>
        <v>0</v>
      </c>
      <c r="U149" s="4">
        <f>SUMIFS('Raw Data from UFBs'!I$3:I$3000,'Raw Data from UFBs'!$A$3:$A$3000,'Summary By Town'!$A149,'Raw Data from UFBs'!$E$3:$E$3000,'Summary By Town'!$S$2)</f>
        <v>0</v>
      </c>
      <c r="V149" s="20">
        <f t="shared" si="35"/>
        <v>0</v>
      </c>
      <c r="W149" s="104">
        <f>COUNTIFS('Raw Data from UFBs'!$A$3:$A$3000,'Summary By Town'!$A149,'Raw Data from UFBs'!$E$3:$E$3000,'Summary By Town'!$W$2)</f>
        <v>0</v>
      </c>
      <c r="X149" s="4">
        <f>SUMIFS('Raw Data from UFBs'!H$3:H$3000,'Raw Data from UFBs'!$A$3:$A$3000,'Summary By Town'!$A149,'Raw Data from UFBs'!$E$3:$E$3000,'Summary By Town'!$W$2)</f>
        <v>0</v>
      </c>
      <c r="Y149" s="4">
        <f>SUMIFS('Raw Data from UFBs'!I$3:I$3000,'Raw Data from UFBs'!$A$3:$A$3000,'Summary By Town'!$A149,'Raw Data from UFBs'!$E$3:$E$3000,'Summary By Town'!$W$2)</f>
        <v>0</v>
      </c>
      <c r="Z149" s="20">
        <f t="shared" si="36"/>
        <v>0</v>
      </c>
      <c r="AA149" s="4">
        <f>COUNTIFS('Raw Data from UFBs'!$A$3:$A$3000,'Summary By Town'!$A149,'Raw Data from UFBs'!$E$3:$E$3000,'Summary By Town'!$AA$2)</f>
        <v>0</v>
      </c>
      <c r="AB149" s="4">
        <f>SUMIFS('Raw Data from UFBs'!H$3:H$3000,'Raw Data from UFBs'!$A$3:$A$3000,'Summary By Town'!$A149,'Raw Data from UFBs'!$E$3:$E$3000,'Summary By Town'!$AA$2)</f>
        <v>0</v>
      </c>
      <c r="AC149" s="4">
        <f>SUMIFS('Raw Data from UFBs'!I$3:I$3000,'Raw Data from UFBs'!$A$3:$A$3000,'Summary By Town'!$A149,'Raw Data from UFBs'!$E$3:$E$3000,'Summary By Town'!$AA$2)</f>
        <v>0</v>
      </c>
      <c r="AD149" s="4">
        <f t="shared" si="37"/>
        <v>0</v>
      </c>
      <c r="AE149" s="19">
        <f>COUNTIFS('Raw Data from UFBs'!$A$3:$A$3000,'Summary By Town'!$A149,'Raw Data from UFBs'!$E$3:$E$3000,'Summary By Town'!$AE$2)</f>
        <v>0</v>
      </c>
      <c r="AF149" s="4">
        <f>SUMIFS('Raw Data from UFBs'!H$3:H$3000,'Raw Data from UFBs'!$A$3:$A$3000,'Summary By Town'!$A149,'Raw Data from UFBs'!$E$3:$E$3000,'Summary By Town'!$AE$2)</f>
        <v>0</v>
      </c>
      <c r="AG149" s="4">
        <f>SUMIFS('Raw Data from UFBs'!I$3:I$3000,'Raw Data from UFBs'!$A$3:$A$3000,'Summary By Town'!$A149,'Raw Data from UFBs'!$E$3:$E$3000,'Summary By Town'!$AE$2)</f>
        <v>0</v>
      </c>
      <c r="AH149" s="20">
        <f t="shared" si="38"/>
        <v>0</v>
      </c>
      <c r="AI149" s="19">
        <f t="shared" si="39"/>
        <v>1</v>
      </c>
      <c r="AJ149" s="4">
        <f t="shared" si="40"/>
        <v>8822</v>
      </c>
      <c r="AK149" s="4">
        <f t="shared" si="41"/>
        <v>3072000</v>
      </c>
      <c r="AL149" s="20">
        <f t="shared" si="42"/>
        <v>101834.49818197035</v>
      </c>
      <c r="AM149" s="59">
        <v>2681686900</v>
      </c>
      <c r="AN149" s="60">
        <v>3.3149250710276807</v>
      </c>
      <c r="AO149" s="61">
        <v>0.20690140559780312</v>
      </c>
      <c r="AP149" s="4">
        <f t="shared" si="43"/>
        <v>19244.416612012774</v>
      </c>
      <c r="AQ149" s="8">
        <f t="shared" si="44"/>
        <v>1.1455476028912994E-3</v>
      </c>
      <c r="AR149" s="59">
        <v>24007194.300000001</v>
      </c>
      <c r="AS149" s="6">
        <f t="shared" si="45"/>
        <v>8.0161039942983981E-4</v>
      </c>
      <c r="AU149" s="5" t="s">
        <v>788</v>
      </c>
      <c r="AV149" s="5" t="s">
        <v>1486</v>
      </c>
      <c r="AW149" s="5" t="s">
        <v>100</v>
      </c>
      <c r="AX149" s="5" t="s">
        <v>592</v>
      </c>
      <c r="AY149" s="5" t="s">
        <v>79</v>
      </c>
      <c r="AZ149" s="5" t="s">
        <v>595</v>
      </c>
      <c r="BA149" s="5" t="s">
        <v>274</v>
      </c>
      <c r="BB149" s="5" t="s">
        <v>1745</v>
      </c>
      <c r="BC149" s="5" t="s">
        <v>1745</v>
      </c>
      <c r="BD149" s="5" t="s">
        <v>1745</v>
      </c>
      <c r="BE149" s="5" t="s">
        <v>1745</v>
      </c>
      <c r="BF149" s="5" t="s">
        <v>1745</v>
      </c>
      <c r="BG149" s="5" t="s">
        <v>1745</v>
      </c>
      <c r="BH149" s="5" t="s">
        <v>1745</v>
      </c>
      <c r="BI149" s="5" t="s">
        <v>1745</v>
      </c>
      <c r="BJ149" s="5" t="s">
        <v>1745</v>
      </c>
    </row>
    <row r="150" spans="1:62" ht="17.25" customHeight="1" x14ac:dyDescent="0.3">
      <c r="A150" t="s">
        <v>592</v>
      </c>
      <c r="B150" t="s">
        <v>1891</v>
      </c>
      <c r="C150" t="s">
        <v>81</v>
      </c>
      <c r="D150" t="str">
        <f t="shared" si="31"/>
        <v>Haddon Heights borough, Camden County</v>
      </c>
      <c r="E150" t="s">
        <v>1744</v>
      </c>
      <c r="F150" t="s">
        <v>7</v>
      </c>
      <c r="G150" s="19">
        <f>COUNTIFS('Raw Data from UFBs'!$A$3:$A$3000,'Summary By Town'!$A150,'Raw Data from UFBs'!$E$3:$E$3000,'Summary By Town'!$G$2)</f>
        <v>2</v>
      </c>
      <c r="H150" s="4">
        <f>SUMIFS('Raw Data from UFBs'!H$3:H$3000,'Raw Data from UFBs'!$A$3:$A$3000,'Summary By Town'!$A150,'Raw Data from UFBs'!$E$3:$E$3000,'Summary By Town'!$G$2)</f>
        <v>106439.4</v>
      </c>
      <c r="I150" s="4">
        <f>SUMIFS('Raw Data from UFBs'!I$3:I$3000,'Raw Data from UFBs'!$A$3:$A$3000,'Summary By Town'!$A150,'Raw Data from UFBs'!$E$3:$E$3000,'Summary By Town'!$G$2)</f>
        <v>12723500</v>
      </c>
      <c r="J150" s="20">
        <f t="shared" si="32"/>
        <v>444211.37670440512</v>
      </c>
      <c r="K150" s="19">
        <f>COUNTIFS('Raw Data from UFBs'!$A$3:$A$3000,'Summary By Town'!$A150,'Raw Data from UFBs'!$E$3:$E$3000,'Summary By Town'!$K$2)</f>
        <v>0</v>
      </c>
      <c r="L150" s="4">
        <f>SUMIFS('Raw Data from UFBs'!H$3:H$3000,'Raw Data from UFBs'!$A$3:$A$3000,'Summary By Town'!$A150,'Raw Data from UFBs'!$E$3:$E$3000,'Summary By Town'!$K$2)</f>
        <v>0</v>
      </c>
      <c r="M150" s="4">
        <f>SUMIFS('Raw Data from UFBs'!I$3:I$3000,'Raw Data from UFBs'!$A$3:$A$3000,'Summary By Town'!$A150,'Raw Data from UFBs'!$E$3:$E$3000,'Summary By Town'!$K$2)</f>
        <v>0</v>
      </c>
      <c r="N150" s="20">
        <f t="shared" si="33"/>
        <v>0</v>
      </c>
      <c r="O150" s="4">
        <f>COUNTIFS('Raw Data from UFBs'!$A$3:$A$3000,'Summary By Town'!$A150,'Raw Data from UFBs'!$E$3:$E$3000,'Summary By Town'!$O$2)</f>
        <v>0</v>
      </c>
      <c r="P150" s="4">
        <f>SUMIFS('Raw Data from UFBs'!H$3:H$3000,'Raw Data from UFBs'!$A$3:$A$3000,'Summary By Town'!$A150,'Raw Data from UFBs'!$E$3:$E$3000,'Summary By Town'!$O$2)</f>
        <v>0</v>
      </c>
      <c r="Q150" s="4">
        <f>SUMIFS('Raw Data from UFBs'!I$3:I$3000,'Raw Data from UFBs'!$A$3:$A$3000,'Summary By Town'!$A150,'Raw Data from UFBs'!$E$3:$E$3000,'Summary By Town'!$O$2)</f>
        <v>0</v>
      </c>
      <c r="R150" s="4">
        <f t="shared" si="34"/>
        <v>0</v>
      </c>
      <c r="S150" s="104">
        <f>COUNTIFS('Raw Data from UFBs'!$A$3:$A$3000,'Summary By Town'!$A150,'Raw Data from UFBs'!$E$3:$E$3000,'Summary By Town'!$S$2)</f>
        <v>0</v>
      </c>
      <c r="T150" s="4">
        <f>SUMIFS('Raw Data from UFBs'!H$3:H$3000,'Raw Data from UFBs'!$A$3:$A$3000,'Summary By Town'!$A150,'Raw Data from UFBs'!$E$3:$E$3000,'Summary By Town'!$S$2)</f>
        <v>0</v>
      </c>
      <c r="U150" s="4">
        <f>SUMIFS('Raw Data from UFBs'!I$3:I$3000,'Raw Data from UFBs'!$A$3:$A$3000,'Summary By Town'!$A150,'Raw Data from UFBs'!$E$3:$E$3000,'Summary By Town'!$S$2)</f>
        <v>0</v>
      </c>
      <c r="V150" s="20">
        <f t="shared" si="35"/>
        <v>0</v>
      </c>
      <c r="W150" s="104">
        <f>COUNTIFS('Raw Data from UFBs'!$A$3:$A$3000,'Summary By Town'!$A150,'Raw Data from UFBs'!$E$3:$E$3000,'Summary By Town'!$W$2)</f>
        <v>0</v>
      </c>
      <c r="X150" s="4">
        <f>SUMIFS('Raw Data from UFBs'!H$3:H$3000,'Raw Data from UFBs'!$A$3:$A$3000,'Summary By Town'!$A150,'Raw Data from UFBs'!$E$3:$E$3000,'Summary By Town'!$W$2)</f>
        <v>0</v>
      </c>
      <c r="Y150" s="4">
        <f>SUMIFS('Raw Data from UFBs'!I$3:I$3000,'Raw Data from UFBs'!$A$3:$A$3000,'Summary By Town'!$A150,'Raw Data from UFBs'!$E$3:$E$3000,'Summary By Town'!$W$2)</f>
        <v>0</v>
      </c>
      <c r="Z150" s="20">
        <f t="shared" si="36"/>
        <v>0</v>
      </c>
      <c r="AA150" s="4">
        <f>COUNTIFS('Raw Data from UFBs'!$A$3:$A$3000,'Summary By Town'!$A150,'Raw Data from UFBs'!$E$3:$E$3000,'Summary By Town'!$AA$2)</f>
        <v>0</v>
      </c>
      <c r="AB150" s="4">
        <f>SUMIFS('Raw Data from UFBs'!H$3:H$3000,'Raw Data from UFBs'!$A$3:$A$3000,'Summary By Town'!$A150,'Raw Data from UFBs'!$E$3:$E$3000,'Summary By Town'!$AA$2)</f>
        <v>0</v>
      </c>
      <c r="AC150" s="4">
        <f>SUMIFS('Raw Data from UFBs'!I$3:I$3000,'Raw Data from UFBs'!$A$3:$A$3000,'Summary By Town'!$A150,'Raw Data from UFBs'!$E$3:$E$3000,'Summary By Town'!$AA$2)</f>
        <v>0</v>
      </c>
      <c r="AD150" s="4">
        <f t="shared" si="37"/>
        <v>0</v>
      </c>
      <c r="AE150" s="19">
        <f>COUNTIFS('Raw Data from UFBs'!$A$3:$A$3000,'Summary By Town'!$A150,'Raw Data from UFBs'!$E$3:$E$3000,'Summary By Town'!$AE$2)</f>
        <v>0</v>
      </c>
      <c r="AF150" s="4">
        <f>SUMIFS('Raw Data from UFBs'!H$3:H$3000,'Raw Data from UFBs'!$A$3:$A$3000,'Summary By Town'!$A150,'Raw Data from UFBs'!$E$3:$E$3000,'Summary By Town'!$AE$2)</f>
        <v>0</v>
      </c>
      <c r="AG150" s="4">
        <f>SUMIFS('Raw Data from UFBs'!I$3:I$3000,'Raw Data from UFBs'!$A$3:$A$3000,'Summary By Town'!$A150,'Raw Data from UFBs'!$E$3:$E$3000,'Summary By Town'!$AE$2)</f>
        <v>0</v>
      </c>
      <c r="AH150" s="20">
        <f t="shared" si="38"/>
        <v>0</v>
      </c>
      <c r="AI150" s="19">
        <f t="shared" si="39"/>
        <v>2</v>
      </c>
      <c r="AJ150" s="4">
        <f t="shared" si="40"/>
        <v>106439.4</v>
      </c>
      <c r="AK150" s="4">
        <f t="shared" si="41"/>
        <v>12723500</v>
      </c>
      <c r="AL150" s="20">
        <f t="shared" si="42"/>
        <v>444211.37670440512</v>
      </c>
      <c r="AM150" s="59">
        <v>957297200</v>
      </c>
      <c r="AN150" s="60">
        <v>3.4912671568703981</v>
      </c>
      <c r="AO150" s="61">
        <v>0.25589335936703239</v>
      </c>
      <c r="AP150" s="4">
        <f t="shared" si="43"/>
        <v>86433.60581893324</v>
      </c>
      <c r="AQ150" s="8">
        <f t="shared" si="44"/>
        <v>1.3291065721282795E-2</v>
      </c>
      <c r="AR150" s="59">
        <v>11226137.390000001</v>
      </c>
      <c r="AS150" s="6">
        <f t="shared" si="45"/>
        <v>7.6993183689277149E-3</v>
      </c>
      <c r="AU150" s="5" t="s">
        <v>128</v>
      </c>
      <c r="AV150" s="5" t="s">
        <v>100</v>
      </c>
      <c r="AW150" s="5" t="s">
        <v>1018</v>
      </c>
      <c r="AX150" s="5" t="s">
        <v>79</v>
      </c>
      <c r="AY150" s="5" t="s">
        <v>598</v>
      </c>
      <c r="AZ150" s="5" t="s">
        <v>1745</v>
      </c>
      <c r="BA150" s="5" t="s">
        <v>1745</v>
      </c>
      <c r="BB150" s="5" t="s">
        <v>1745</v>
      </c>
      <c r="BC150" s="5" t="s">
        <v>1745</v>
      </c>
      <c r="BD150" s="5" t="s">
        <v>1745</v>
      </c>
      <c r="BE150" s="5" t="s">
        <v>1745</v>
      </c>
      <c r="BF150" s="5" t="s">
        <v>1745</v>
      </c>
      <c r="BG150" s="5" t="s">
        <v>1745</v>
      </c>
      <c r="BH150" s="5" t="s">
        <v>1745</v>
      </c>
      <c r="BI150" s="5" t="s">
        <v>1745</v>
      </c>
      <c r="BJ150" s="5" t="s">
        <v>1745</v>
      </c>
    </row>
    <row r="151" spans="1:62" ht="17.25" customHeight="1" x14ac:dyDescent="0.3">
      <c r="A151" t="s">
        <v>687</v>
      </c>
      <c r="B151" t="s">
        <v>1892</v>
      </c>
      <c r="C151" t="s">
        <v>81</v>
      </c>
      <c r="D151" t="str">
        <f t="shared" si="31"/>
        <v>Hi-Nella borough, Camden County</v>
      </c>
      <c r="E151" t="s">
        <v>1744</v>
      </c>
      <c r="F151" t="s">
        <v>70</v>
      </c>
      <c r="G151" s="19">
        <f>COUNTIFS('Raw Data from UFBs'!$A$3:$A$3000,'Summary By Town'!$A151,'Raw Data from UFBs'!$E$3:$E$3000,'Summary By Town'!$G$2)</f>
        <v>0</v>
      </c>
      <c r="H151" s="4">
        <f>SUMIFS('Raw Data from UFBs'!H$3:H$3000,'Raw Data from UFBs'!$A$3:$A$3000,'Summary By Town'!$A151,'Raw Data from UFBs'!$E$3:$E$3000,'Summary By Town'!$G$2)</f>
        <v>0</v>
      </c>
      <c r="I151" s="4">
        <f>SUMIFS('Raw Data from UFBs'!I$3:I$3000,'Raw Data from UFBs'!$A$3:$A$3000,'Summary By Town'!$A151,'Raw Data from UFBs'!$E$3:$E$3000,'Summary By Town'!$G$2)</f>
        <v>0</v>
      </c>
      <c r="J151" s="20">
        <f t="shared" si="32"/>
        <v>0</v>
      </c>
      <c r="K151" s="19">
        <f>COUNTIFS('Raw Data from UFBs'!$A$3:$A$3000,'Summary By Town'!$A151,'Raw Data from UFBs'!$E$3:$E$3000,'Summary By Town'!$K$2)</f>
        <v>0</v>
      </c>
      <c r="L151" s="4">
        <f>SUMIFS('Raw Data from UFBs'!H$3:H$3000,'Raw Data from UFBs'!$A$3:$A$3000,'Summary By Town'!$A151,'Raw Data from UFBs'!$E$3:$E$3000,'Summary By Town'!$K$2)</f>
        <v>0</v>
      </c>
      <c r="M151" s="4">
        <f>SUMIFS('Raw Data from UFBs'!I$3:I$3000,'Raw Data from UFBs'!$A$3:$A$3000,'Summary By Town'!$A151,'Raw Data from UFBs'!$E$3:$E$3000,'Summary By Town'!$K$2)</f>
        <v>0</v>
      </c>
      <c r="N151" s="20">
        <f t="shared" si="33"/>
        <v>0</v>
      </c>
      <c r="O151" s="4">
        <f>COUNTIFS('Raw Data from UFBs'!$A$3:$A$3000,'Summary By Town'!$A151,'Raw Data from UFBs'!$E$3:$E$3000,'Summary By Town'!$O$2)</f>
        <v>0</v>
      </c>
      <c r="P151" s="4">
        <f>SUMIFS('Raw Data from UFBs'!H$3:H$3000,'Raw Data from UFBs'!$A$3:$A$3000,'Summary By Town'!$A151,'Raw Data from UFBs'!$E$3:$E$3000,'Summary By Town'!$O$2)</f>
        <v>0</v>
      </c>
      <c r="Q151" s="4">
        <f>SUMIFS('Raw Data from UFBs'!I$3:I$3000,'Raw Data from UFBs'!$A$3:$A$3000,'Summary By Town'!$A151,'Raw Data from UFBs'!$E$3:$E$3000,'Summary By Town'!$O$2)</f>
        <v>0</v>
      </c>
      <c r="R151" s="4">
        <f t="shared" si="34"/>
        <v>0</v>
      </c>
      <c r="S151" s="104">
        <f>COUNTIFS('Raw Data from UFBs'!$A$3:$A$3000,'Summary By Town'!$A151,'Raw Data from UFBs'!$E$3:$E$3000,'Summary By Town'!$S$2)</f>
        <v>0</v>
      </c>
      <c r="T151" s="4">
        <f>SUMIFS('Raw Data from UFBs'!H$3:H$3000,'Raw Data from UFBs'!$A$3:$A$3000,'Summary By Town'!$A151,'Raw Data from UFBs'!$E$3:$E$3000,'Summary By Town'!$S$2)</f>
        <v>0</v>
      </c>
      <c r="U151" s="4">
        <f>SUMIFS('Raw Data from UFBs'!I$3:I$3000,'Raw Data from UFBs'!$A$3:$A$3000,'Summary By Town'!$A151,'Raw Data from UFBs'!$E$3:$E$3000,'Summary By Town'!$S$2)</f>
        <v>0</v>
      </c>
      <c r="V151" s="20">
        <f t="shared" si="35"/>
        <v>0</v>
      </c>
      <c r="W151" s="104">
        <f>COUNTIFS('Raw Data from UFBs'!$A$3:$A$3000,'Summary By Town'!$A151,'Raw Data from UFBs'!$E$3:$E$3000,'Summary By Town'!$W$2)</f>
        <v>0</v>
      </c>
      <c r="X151" s="4">
        <f>SUMIFS('Raw Data from UFBs'!H$3:H$3000,'Raw Data from UFBs'!$A$3:$A$3000,'Summary By Town'!$A151,'Raw Data from UFBs'!$E$3:$E$3000,'Summary By Town'!$W$2)</f>
        <v>0</v>
      </c>
      <c r="Y151" s="4">
        <f>SUMIFS('Raw Data from UFBs'!I$3:I$3000,'Raw Data from UFBs'!$A$3:$A$3000,'Summary By Town'!$A151,'Raw Data from UFBs'!$E$3:$E$3000,'Summary By Town'!$W$2)</f>
        <v>0</v>
      </c>
      <c r="Z151" s="20">
        <f t="shared" si="36"/>
        <v>0</v>
      </c>
      <c r="AA151" s="4">
        <f>COUNTIFS('Raw Data from UFBs'!$A$3:$A$3000,'Summary By Town'!$A151,'Raw Data from UFBs'!$E$3:$E$3000,'Summary By Town'!$AA$2)</f>
        <v>0</v>
      </c>
      <c r="AB151" s="4">
        <f>SUMIFS('Raw Data from UFBs'!H$3:H$3000,'Raw Data from UFBs'!$A$3:$A$3000,'Summary By Town'!$A151,'Raw Data from UFBs'!$E$3:$E$3000,'Summary By Town'!$AA$2)</f>
        <v>0</v>
      </c>
      <c r="AC151" s="4">
        <f>SUMIFS('Raw Data from UFBs'!I$3:I$3000,'Raw Data from UFBs'!$A$3:$A$3000,'Summary By Town'!$A151,'Raw Data from UFBs'!$E$3:$E$3000,'Summary By Town'!$AA$2)</f>
        <v>0</v>
      </c>
      <c r="AD151" s="4">
        <f t="shared" si="37"/>
        <v>0</v>
      </c>
      <c r="AE151" s="19">
        <f>COUNTIFS('Raw Data from UFBs'!$A$3:$A$3000,'Summary By Town'!$A151,'Raw Data from UFBs'!$E$3:$E$3000,'Summary By Town'!$AE$2)</f>
        <v>0</v>
      </c>
      <c r="AF151" s="4">
        <f>SUMIFS('Raw Data from UFBs'!H$3:H$3000,'Raw Data from UFBs'!$A$3:$A$3000,'Summary By Town'!$A151,'Raw Data from UFBs'!$E$3:$E$3000,'Summary By Town'!$AE$2)</f>
        <v>0</v>
      </c>
      <c r="AG151" s="4">
        <f>SUMIFS('Raw Data from UFBs'!I$3:I$3000,'Raw Data from UFBs'!$A$3:$A$3000,'Summary By Town'!$A151,'Raw Data from UFBs'!$E$3:$E$3000,'Summary By Town'!$AE$2)</f>
        <v>0</v>
      </c>
      <c r="AH151" s="20">
        <f t="shared" si="38"/>
        <v>0</v>
      </c>
      <c r="AI151" s="19">
        <f t="shared" si="39"/>
        <v>0</v>
      </c>
      <c r="AJ151" s="4">
        <f t="shared" si="40"/>
        <v>0</v>
      </c>
      <c r="AK151" s="4">
        <f t="shared" si="41"/>
        <v>0</v>
      </c>
      <c r="AL151" s="20">
        <f t="shared" si="42"/>
        <v>0</v>
      </c>
      <c r="AM151" s="59">
        <v>43849100</v>
      </c>
      <c r="AN151" s="60">
        <v>6.7636275513134478</v>
      </c>
      <c r="AO151" s="61">
        <v>0.28550684030749257</v>
      </c>
      <c r="AP151" s="4">
        <f t="shared" si="43"/>
        <v>0</v>
      </c>
      <c r="AQ151" s="8">
        <f t="shared" si="44"/>
        <v>0</v>
      </c>
      <c r="AR151" s="59">
        <v>1163293.45</v>
      </c>
      <c r="AS151" s="6">
        <f t="shared" si="45"/>
        <v>0</v>
      </c>
      <c r="AU151" s="5" t="s">
        <v>1469</v>
      </c>
      <c r="AV151" s="5" t="s">
        <v>567</v>
      </c>
      <c r="AW151" s="5" t="s">
        <v>1395</v>
      </c>
      <c r="AX151" s="5" t="s">
        <v>1745</v>
      </c>
      <c r="AY151" s="5" t="s">
        <v>1745</v>
      </c>
      <c r="AZ151" s="5" t="s">
        <v>1745</v>
      </c>
      <c r="BA151" s="5" t="s">
        <v>1745</v>
      </c>
      <c r="BB151" s="5" t="s">
        <v>1745</v>
      </c>
      <c r="BC151" s="5" t="s">
        <v>1745</v>
      </c>
      <c r="BD151" s="5" t="s">
        <v>1745</v>
      </c>
      <c r="BE151" s="5" t="s">
        <v>1745</v>
      </c>
      <c r="BF151" s="5" t="s">
        <v>1745</v>
      </c>
      <c r="BG151" s="5" t="s">
        <v>1745</v>
      </c>
      <c r="BH151" s="5" t="s">
        <v>1745</v>
      </c>
      <c r="BI151" s="5" t="s">
        <v>1745</v>
      </c>
      <c r="BJ151" s="5" t="s">
        <v>1745</v>
      </c>
    </row>
    <row r="152" spans="1:62" ht="17.25" customHeight="1" x14ac:dyDescent="0.3">
      <c r="A152" t="s">
        <v>782</v>
      </c>
      <c r="B152" t="s">
        <v>1893</v>
      </c>
      <c r="C152" t="s">
        <v>81</v>
      </c>
      <c r="D152" t="str">
        <f t="shared" si="31"/>
        <v>Laurel Springs borough, Camden County</v>
      </c>
      <c r="E152" t="s">
        <v>1744</v>
      </c>
      <c r="F152" t="s">
        <v>7</v>
      </c>
      <c r="G152" s="19">
        <f>COUNTIFS('Raw Data from UFBs'!$A$3:$A$3000,'Summary By Town'!$A152,'Raw Data from UFBs'!$E$3:$E$3000,'Summary By Town'!$G$2)</f>
        <v>0</v>
      </c>
      <c r="H152" s="4">
        <f>SUMIFS('Raw Data from UFBs'!H$3:H$3000,'Raw Data from UFBs'!$A$3:$A$3000,'Summary By Town'!$A152,'Raw Data from UFBs'!$E$3:$E$3000,'Summary By Town'!$G$2)</f>
        <v>0</v>
      </c>
      <c r="I152" s="4">
        <f>SUMIFS('Raw Data from UFBs'!I$3:I$3000,'Raw Data from UFBs'!$A$3:$A$3000,'Summary By Town'!$A152,'Raw Data from UFBs'!$E$3:$E$3000,'Summary By Town'!$G$2)</f>
        <v>0</v>
      </c>
      <c r="J152" s="20">
        <f t="shared" si="32"/>
        <v>0</v>
      </c>
      <c r="K152" s="19">
        <f>COUNTIFS('Raw Data from UFBs'!$A$3:$A$3000,'Summary By Town'!$A152,'Raw Data from UFBs'!$E$3:$E$3000,'Summary By Town'!$K$2)</f>
        <v>0</v>
      </c>
      <c r="L152" s="4">
        <f>SUMIFS('Raw Data from UFBs'!H$3:H$3000,'Raw Data from UFBs'!$A$3:$A$3000,'Summary By Town'!$A152,'Raw Data from UFBs'!$E$3:$E$3000,'Summary By Town'!$K$2)</f>
        <v>0</v>
      </c>
      <c r="M152" s="4">
        <f>SUMIFS('Raw Data from UFBs'!I$3:I$3000,'Raw Data from UFBs'!$A$3:$A$3000,'Summary By Town'!$A152,'Raw Data from UFBs'!$E$3:$E$3000,'Summary By Town'!$K$2)</f>
        <v>0</v>
      </c>
      <c r="N152" s="20">
        <f t="shared" si="33"/>
        <v>0</v>
      </c>
      <c r="O152" s="4">
        <f>COUNTIFS('Raw Data from UFBs'!$A$3:$A$3000,'Summary By Town'!$A152,'Raw Data from UFBs'!$E$3:$E$3000,'Summary By Town'!$O$2)</f>
        <v>0</v>
      </c>
      <c r="P152" s="4">
        <f>SUMIFS('Raw Data from UFBs'!H$3:H$3000,'Raw Data from UFBs'!$A$3:$A$3000,'Summary By Town'!$A152,'Raw Data from UFBs'!$E$3:$E$3000,'Summary By Town'!$O$2)</f>
        <v>0</v>
      </c>
      <c r="Q152" s="4">
        <f>SUMIFS('Raw Data from UFBs'!I$3:I$3000,'Raw Data from UFBs'!$A$3:$A$3000,'Summary By Town'!$A152,'Raw Data from UFBs'!$E$3:$E$3000,'Summary By Town'!$O$2)</f>
        <v>0</v>
      </c>
      <c r="R152" s="4">
        <f t="shared" si="34"/>
        <v>0</v>
      </c>
      <c r="S152" s="104">
        <f>COUNTIFS('Raw Data from UFBs'!$A$3:$A$3000,'Summary By Town'!$A152,'Raw Data from UFBs'!$E$3:$E$3000,'Summary By Town'!$S$2)</f>
        <v>0</v>
      </c>
      <c r="T152" s="4">
        <f>SUMIFS('Raw Data from UFBs'!H$3:H$3000,'Raw Data from UFBs'!$A$3:$A$3000,'Summary By Town'!$A152,'Raw Data from UFBs'!$E$3:$E$3000,'Summary By Town'!$S$2)</f>
        <v>0</v>
      </c>
      <c r="U152" s="4">
        <f>SUMIFS('Raw Data from UFBs'!I$3:I$3000,'Raw Data from UFBs'!$A$3:$A$3000,'Summary By Town'!$A152,'Raw Data from UFBs'!$E$3:$E$3000,'Summary By Town'!$S$2)</f>
        <v>0</v>
      </c>
      <c r="V152" s="20">
        <f t="shared" si="35"/>
        <v>0</v>
      </c>
      <c r="W152" s="104">
        <f>COUNTIFS('Raw Data from UFBs'!$A$3:$A$3000,'Summary By Town'!$A152,'Raw Data from UFBs'!$E$3:$E$3000,'Summary By Town'!$W$2)</f>
        <v>0</v>
      </c>
      <c r="X152" s="4">
        <f>SUMIFS('Raw Data from UFBs'!H$3:H$3000,'Raw Data from UFBs'!$A$3:$A$3000,'Summary By Town'!$A152,'Raw Data from UFBs'!$E$3:$E$3000,'Summary By Town'!$W$2)</f>
        <v>0</v>
      </c>
      <c r="Y152" s="4">
        <f>SUMIFS('Raw Data from UFBs'!I$3:I$3000,'Raw Data from UFBs'!$A$3:$A$3000,'Summary By Town'!$A152,'Raw Data from UFBs'!$E$3:$E$3000,'Summary By Town'!$W$2)</f>
        <v>0</v>
      </c>
      <c r="Z152" s="20">
        <f t="shared" si="36"/>
        <v>0</v>
      </c>
      <c r="AA152" s="4">
        <f>COUNTIFS('Raw Data from UFBs'!$A$3:$A$3000,'Summary By Town'!$A152,'Raw Data from UFBs'!$E$3:$E$3000,'Summary By Town'!$AA$2)</f>
        <v>1</v>
      </c>
      <c r="AB152" s="4">
        <f>SUMIFS('Raw Data from UFBs'!H$3:H$3000,'Raw Data from UFBs'!$A$3:$A$3000,'Summary By Town'!$A152,'Raw Data from UFBs'!$E$3:$E$3000,'Summary By Town'!$AA$2)</f>
        <v>7000.94</v>
      </c>
      <c r="AC152" s="4">
        <f>SUMIFS('Raw Data from UFBs'!I$3:I$3000,'Raw Data from UFBs'!$A$3:$A$3000,'Summary By Town'!$A152,'Raw Data from UFBs'!$E$3:$E$3000,'Summary By Town'!$AA$2)</f>
        <v>437900</v>
      </c>
      <c r="AD152" s="4">
        <f t="shared" si="37"/>
        <v>25083.507558033241</v>
      </c>
      <c r="AE152" s="19">
        <f>COUNTIFS('Raw Data from UFBs'!$A$3:$A$3000,'Summary By Town'!$A152,'Raw Data from UFBs'!$E$3:$E$3000,'Summary By Town'!$AE$2)</f>
        <v>0</v>
      </c>
      <c r="AF152" s="4">
        <f>SUMIFS('Raw Data from UFBs'!H$3:H$3000,'Raw Data from UFBs'!$A$3:$A$3000,'Summary By Town'!$A152,'Raw Data from UFBs'!$E$3:$E$3000,'Summary By Town'!$AE$2)</f>
        <v>0</v>
      </c>
      <c r="AG152" s="4">
        <f>SUMIFS('Raw Data from UFBs'!I$3:I$3000,'Raw Data from UFBs'!$A$3:$A$3000,'Summary By Town'!$A152,'Raw Data from UFBs'!$E$3:$E$3000,'Summary By Town'!$AE$2)</f>
        <v>0</v>
      </c>
      <c r="AH152" s="20">
        <f t="shared" si="38"/>
        <v>0</v>
      </c>
      <c r="AI152" s="19">
        <f t="shared" si="39"/>
        <v>1</v>
      </c>
      <c r="AJ152" s="4">
        <f t="shared" si="40"/>
        <v>7000.94</v>
      </c>
      <c r="AK152" s="4">
        <f t="shared" si="41"/>
        <v>437900</v>
      </c>
      <c r="AL152" s="20">
        <f t="shared" si="42"/>
        <v>25083.507558033241</v>
      </c>
      <c r="AM152" s="59">
        <v>125555600</v>
      </c>
      <c r="AN152" s="60">
        <v>5.7281360032046678</v>
      </c>
      <c r="AO152" s="61">
        <v>0.34966252547059412</v>
      </c>
      <c r="AP152" s="4">
        <f t="shared" si="43"/>
        <v>6322.7962393345379</v>
      </c>
      <c r="AQ152" s="8">
        <f t="shared" si="44"/>
        <v>3.4876978804609274E-3</v>
      </c>
      <c r="AR152" s="59">
        <v>3440436.85</v>
      </c>
      <c r="AS152" s="6">
        <f t="shared" si="45"/>
        <v>1.8377887794494869E-3</v>
      </c>
      <c r="AU152" s="5" t="s">
        <v>814</v>
      </c>
      <c r="AV152" s="5" t="s">
        <v>1469</v>
      </c>
      <c r="AW152" s="5" t="s">
        <v>1745</v>
      </c>
      <c r="AX152" s="5" t="s">
        <v>1745</v>
      </c>
      <c r="AY152" s="5" t="s">
        <v>1745</v>
      </c>
      <c r="AZ152" s="5" t="s">
        <v>1745</v>
      </c>
      <c r="BA152" s="5" t="s">
        <v>1745</v>
      </c>
      <c r="BB152" s="5" t="s">
        <v>1745</v>
      </c>
      <c r="BC152" s="5" t="s">
        <v>1745</v>
      </c>
      <c r="BD152" s="5" t="s">
        <v>1745</v>
      </c>
      <c r="BE152" s="5" t="s">
        <v>1745</v>
      </c>
      <c r="BF152" s="5" t="s">
        <v>1745</v>
      </c>
      <c r="BG152" s="5" t="s">
        <v>1745</v>
      </c>
      <c r="BH152" s="5" t="s">
        <v>1745</v>
      </c>
      <c r="BI152" s="5" t="s">
        <v>1745</v>
      </c>
      <c r="BJ152" s="5" t="s">
        <v>1745</v>
      </c>
    </row>
    <row r="153" spans="1:62" ht="17.25" customHeight="1" x14ac:dyDescent="0.3">
      <c r="A153" t="s">
        <v>788</v>
      </c>
      <c r="B153" t="s">
        <v>1894</v>
      </c>
      <c r="C153" t="s">
        <v>81</v>
      </c>
      <c r="D153" t="str">
        <f t="shared" si="31"/>
        <v>Lawnside borough, Camden County</v>
      </c>
      <c r="E153" t="s">
        <v>1744</v>
      </c>
      <c r="F153" t="s">
        <v>7</v>
      </c>
      <c r="G153" s="19">
        <f>COUNTIFS('Raw Data from UFBs'!$A$3:$A$3000,'Summary By Town'!$A153,'Raw Data from UFBs'!$E$3:$E$3000,'Summary By Town'!$G$2)</f>
        <v>0</v>
      </c>
      <c r="H153" s="4">
        <f>SUMIFS('Raw Data from UFBs'!H$3:H$3000,'Raw Data from UFBs'!$A$3:$A$3000,'Summary By Town'!$A153,'Raw Data from UFBs'!$E$3:$E$3000,'Summary By Town'!$G$2)</f>
        <v>0</v>
      </c>
      <c r="I153" s="4">
        <f>SUMIFS('Raw Data from UFBs'!I$3:I$3000,'Raw Data from UFBs'!$A$3:$A$3000,'Summary By Town'!$A153,'Raw Data from UFBs'!$E$3:$E$3000,'Summary By Town'!$G$2)</f>
        <v>0</v>
      </c>
      <c r="J153" s="20">
        <f t="shared" si="32"/>
        <v>0</v>
      </c>
      <c r="K153" s="19">
        <f>COUNTIFS('Raw Data from UFBs'!$A$3:$A$3000,'Summary By Town'!$A153,'Raw Data from UFBs'!$E$3:$E$3000,'Summary By Town'!$K$2)</f>
        <v>1</v>
      </c>
      <c r="L153" s="4">
        <f>SUMIFS('Raw Data from UFBs'!H$3:H$3000,'Raw Data from UFBs'!$A$3:$A$3000,'Summary By Town'!$A153,'Raw Data from UFBs'!$E$3:$E$3000,'Summary By Town'!$K$2)</f>
        <v>728000</v>
      </c>
      <c r="M153" s="4">
        <f>SUMIFS('Raw Data from UFBs'!I$3:I$3000,'Raw Data from UFBs'!$A$3:$A$3000,'Summary By Town'!$A153,'Raw Data from UFBs'!$E$3:$E$3000,'Summary By Town'!$K$2)</f>
        <v>0</v>
      </c>
      <c r="N153" s="20">
        <f t="shared" si="33"/>
        <v>0</v>
      </c>
      <c r="O153" s="4">
        <f>COUNTIFS('Raw Data from UFBs'!$A$3:$A$3000,'Summary By Town'!$A153,'Raw Data from UFBs'!$E$3:$E$3000,'Summary By Town'!$O$2)</f>
        <v>0</v>
      </c>
      <c r="P153" s="4">
        <f>SUMIFS('Raw Data from UFBs'!H$3:H$3000,'Raw Data from UFBs'!$A$3:$A$3000,'Summary By Town'!$A153,'Raw Data from UFBs'!$E$3:$E$3000,'Summary By Town'!$O$2)</f>
        <v>0</v>
      </c>
      <c r="Q153" s="4">
        <f>SUMIFS('Raw Data from UFBs'!I$3:I$3000,'Raw Data from UFBs'!$A$3:$A$3000,'Summary By Town'!$A153,'Raw Data from UFBs'!$E$3:$E$3000,'Summary By Town'!$O$2)</f>
        <v>0</v>
      </c>
      <c r="R153" s="4">
        <f t="shared" si="34"/>
        <v>0</v>
      </c>
      <c r="S153" s="104">
        <f>COUNTIFS('Raw Data from UFBs'!$A$3:$A$3000,'Summary By Town'!$A153,'Raw Data from UFBs'!$E$3:$E$3000,'Summary By Town'!$S$2)</f>
        <v>0</v>
      </c>
      <c r="T153" s="4">
        <f>SUMIFS('Raw Data from UFBs'!H$3:H$3000,'Raw Data from UFBs'!$A$3:$A$3000,'Summary By Town'!$A153,'Raw Data from UFBs'!$E$3:$E$3000,'Summary By Town'!$S$2)</f>
        <v>0</v>
      </c>
      <c r="U153" s="4">
        <f>SUMIFS('Raw Data from UFBs'!I$3:I$3000,'Raw Data from UFBs'!$A$3:$A$3000,'Summary By Town'!$A153,'Raw Data from UFBs'!$E$3:$E$3000,'Summary By Town'!$S$2)</f>
        <v>0</v>
      </c>
      <c r="V153" s="20">
        <f t="shared" si="35"/>
        <v>0</v>
      </c>
      <c r="W153" s="104">
        <f>COUNTIFS('Raw Data from UFBs'!$A$3:$A$3000,'Summary By Town'!$A153,'Raw Data from UFBs'!$E$3:$E$3000,'Summary By Town'!$W$2)</f>
        <v>0</v>
      </c>
      <c r="X153" s="4">
        <f>SUMIFS('Raw Data from UFBs'!H$3:H$3000,'Raw Data from UFBs'!$A$3:$A$3000,'Summary By Town'!$A153,'Raw Data from UFBs'!$E$3:$E$3000,'Summary By Town'!$W$2)</f>
        <v>0</v>
      </c>
      <c r="Y153" s="4">
        <f>SUMIFS('Raw Data from UFBs'!I$3:I$3000,'Raw Data from UFBs'!$A$3:$A$3000,'Summary By Town'!$A153,'Raw Data from UFBs'!$E$3:$E$3000,'Summary By Town'!$W$2)</f>
        <v>0</v>
      </c>
      <c r="Z153" s="20">
        <f t="shared" si="36"/>
        <v>0</v>
      </c>
      <c r="AA153" s="4">
        <f>COUNTIFS('Raw Data from UFBs'!$A$3:$A$3000,'Summary By Town'!$A153,'Raw Data from UFBs'!$E$3:$E$3000,'Summary By Town'!$AA$2)</f>
        <v>0</v>
      </c>
      <c r="AB153" s="4">
        <f>SUMIFS('Raw Data from UFBs'!H$3:H$3000,'Raw Data from UFBs'!$A$3:$A$3000,'Summary By Town'!$A153,'Raw Data from UFBs'!$E$3:$E$3000,'Summary By Town'!$AA$2)</f>
        <v>0</v>
      </c>
      <c r="AC153" s="4">
        <f>SUMIFS('Raw Data from UFBs'!I$3:I$3000,'Raw Data from UFBs'!$A$3:$A$3000,'Summary By Town'!$A153,'Raw Data from UFBs'!$E$3:$E$3000,'Summary By Town'!$AA$2)</f>
        <v>0</v>
      </c>
      <c r="AD153" s="4">
        <f t="shared" si="37"/>
        <v>0</v>
      </c>
      <c r="AE153" s="19">
        <f>COUNTIFS('Raw Data from UFBs'!$A$3:$A$3000,'Summary By Town'!$A153,'Raw Data from UFBs'!$E$3:$E$3000,'Summary By Town'!$AE$2)</f>
        <v>0</v>
      </c>
      <c r="AF153" s="4">
        <f>SUMIFS('Raw Data from UFBs'!H$3:H$3000,'Raw Data from UFBs'!$A$3:$A$3000,'Summary By Town'!$A153,'Raw Data from UFBs'!$E$3:$E$3000,'Summary By Town'!$AE$2)</f>
        <v>0</v>
      </c>
      <c r="AG153" s="4">
        <f>SUMIFS('Raw Data from UFBs'!I$3:I$3000,'Raw Data from UFBs'!$A$3:$A$3000,'Summary By Town'!$A153,'Raw Data from UFBs'!$E$3:$E$3000,'Summary By Town'!$AE$2)</f>
        <v>0</v>
      </c>
      <c r="AH153" s="20">
        <f t="shared" si="38"/>
        <v>0</v>
      </c>
      <c r="AI153" s="19">
        <f t="shared" si="39"/>
        <v>1</v>
      </c>
      <c r="AJ153" s="4">
        <f t="shared" si="40"/>
        <v>728000</v>
      </c>
      <c r="AK153" s="4">
        <f t="shared" si="41"/>
        <v>0</v>
      </c>
      <c r="AL153" s="20">
        <f t="shared" si="42"/>
        <v>0</v>
      </c>
      <c r="AM153" s="59">
        <v>304914774</v>
      </c>
      <c r="AN153" s="60">
        <v>4.8750560596528363</v>
      </c>
      <c r="AO153" s="61">
        <v>0.30046523195364611</v>
      </c>
      <c r="AP153" s="4">
        <f t="shared" si="43"/>
        <v>-218738.68886225438</v>
      </c>
      <c r="AQ153" s="8">
        <f t="shared" si="44"/>
        <v>0</v>
      </c>
      <c r="AR153" s="59">
        <v>7107000</v>
      </c>
      <c r="AS153" s="6">
        <f t="shared" si="45"/>
        <v>-3.0777921607183675E-2</v>
      </c>
      <c r="AU153" s="5" t="s">
        <v>1395</v>
      </c>
      <c r="AV153" s="5" t="s">
        <v>874</v>
      </c>
      <c r="AW153" s="5" t="s">
        <v>1557</v>
      </c>
      <c r="AX153" s="5" t="s">
        <v>1486</v>
      </c>
      <c r="AY153" s="5" t="s">
        <v>100</v>
      </c>
      <c r="AZ153" s="5" t="s">
        <v>598</v>
      </c>
      <c r="BA153" s="5" t="s">
        <v>274</v>
      </c>
      <c r="BB153" s="5" t="s">
        <v>1745</v>
      </c>
      <c r="BC153" s="5" t="s">
        <v>1745</v>
      </c>
      <c r="BD153" s="5" t="s">
        <v>1745</v>
      </c>
      <c r="BE153" s="5" t="s">
        <v>1745</v>
      </c>
      <c r="BF153" s="5" t="s">
        <v>1745</v>
      </c>
      <c r="BG153" s="5" t="s">
        <v>1745</v>
      </c>
      <c r="BH153" s="5" t="s">
        <v>1745</v>
      </c>
      <c r="BI153" s="5" t="s">
        <v>1745</v>
      </c>
      <c r="BJ153" s="5" t="s">
        <v>1745</v>
      </c>
    </row>
    <row r="154" spans="1:62" ht="17.25" customHeight="1" x14ac:dyDescent="0.3">
      <c r="A154" t="s">
        <v>814</v>
      </c>
      <c r="B154" t="s">
        <v>1895</v>
      </c>
      <c r="C154" t="s">
        <v>81</v>
      </c>
      <c r="D154" t="str">
        <f t="shared" si="31"/>
        <v>Lindenwold borough, Camden County</v>
      </c>
      <c r="E154" t="s">
        <v>1744</v>
      </c>
      <c r="F154" t="s">
        <v>70</v>
      </c>
      <c r="G154" s="19">
        <f>COUNTIFS('Raw Data from UFBs'!$A$3:$A$3000,'Summary By Town'!$A154,'Raw Data from UFBs'!$E$3:$E$3000,'Summary By Town'!$G$2)</f>
        <v>4</v>
      </c>
      <c r="H154" s="4">
        <f>SUMIFS('Raw Data from UFBs'!H$3:H$3000,'Raw Data from UFBs'!$A$3:$A$3000,'Summary By Town'!$A154,'Raw Data from UFBs'!$E$3:$E$3000,'Summary By Town'!$G$2)</f>
        <v>433574.58999999997</v>
      </c>
      <c r="I154" s="4">
        <f>SUMIFS('Raw Data from UFBs'!I$3:I$3000,'Raw Data from UFBs'!$A$3:$A$3000,'Summary By Town'!$A154,'Raw Data from UFBs'!$E$3:$E$3000,'Summary By Town'!$G$2)</f>
        <v>27418400</v>
      </c>
      <c r="J154" s="20">
        <f t="shared" si="32"/>
        <v>1307496.7176819697</v>
      </c>
      <c r="K154" s="19">
        <f>COUNTIFS('Raw Data from UFBs'!$A$3:$A$3000,'Summary By Town'!$A154,'Raw Data from UFBs'!$E$3:$E$3000,'Summary By Town'!$K$2)</f>
        <v>0</v>
      </c>
      <c r="L154" s="4">
        <f>SUMIFS('Raw Data from UFBs'!H$3:H$3000,'Raw Data from UFBs'!$A$3:$A$3000,'Summary By Town'!$A154,'Raw Data from UFBs'!$E$3:$E$3000,'Summary By Town'!$K$2)</f>
        <v>0</v>
      </c>
      <c r="M154" s="4">
        <f>SUMIFS('Raw Data from UFBs'!I$3:I$3000,'Raw Data from UFBs'!$A$3:$A$3000,'Summary By Town'!$A154,'Raw Data from UFBs'!$E$3:$E$3000,'Summary By Town'!$K$2)</f>
        <v>0</v>
      </c>
      <c r="N154" s="20">
        <f t="shared" si="33"/>
        <v>0</v>
      </c>
      <c r="O154" s="4">
        <f>COUNTIFS('Raw Data from UFBs'!$A$3:$A$3000,'Summary By Town'!$A154,'Raw Data from UFBs'!$E$3:$E$3000,'Summary By Town'!$O$2)</f>
        <v>0</v>
      </c>
      <c r="P154" s="4">
        <f>SUMIFS('Raw Data from UFBs'!H$3:H$3000,'Raw Data from UFBs'!$A$3:$A$3000,'Summary By Town'!$A154,'Raw Data from UFBs'!$E$3:$E$3000,'Summary By Town'!$O$2)</f>
        <v>0</v>
      </c>
      <c r="Q154" s="4">
        <f>SUMIFS('Raw Data from UFBs'!I$3:I$3000,'Raw Data from UFBs'!$A$3:$A$3000,'Summary By Town'!$A154,'Raw Data from UFBs'!$E$3:$E$3000,'Summary By Town'!$O$2)</f>
        <v>0</v>
      </c>
      <c r="R154" s="4">
        <f t="shared" si="34"/>
        <v>0</v>
      </c>
      <c r="S154" s="104">
        <f>COUNTIFS('Raw Data from UFBs'!$A$3:$A$3000,'Summary By Town'!$A154,'Raw Data from UFBs'!$E$3:$E$3000,'Summary By Town'!$S$2)</f>
        <v>0</v>
      </c>
      <c r="T154" s="4">
        <f>SUMIFS('Raw Data from UFBs'!H$3:H$3000,'Raw Data from UFBs'!$A$3:$A$3000,'Summary By Town'!$A154,'Raw Data from UFBs'!$E$3:$E$3000,'Summary By Town'!$S$2)</f>
        <v>0</v>
      </c>
      <c r="U154" s="4">
        <f>SUMIFS('Raw Data from UFBs'!I$3:I$3000,'Raw Data from UFBs'!$A$3:$A$3000,'Summary By Town'!$A154,'Raw Data from UFBs'!$E$3:$E$3000,'Summary By Town'!$S$2)</f>
        <v>0</v>
      </c>
      <c r="V154" s="20">
        <f t="shared" si="35"/>
        <v>0</v>
      </c>
      <c r="W154" s="104">
        <f>COUNTIFS('Raw Data from UFBs'!$A$3:$A$3000,'Summary By Town'!$A154,'Raw Data from UFBs'!$E$3:$E$3000,'Summary By Town'!$W$2)</f>
        <v>0</v>
      </c>
      <c r="X154" s="4">
        <f>SUMIFS('Raw Data from UFBs'!H$3:H$3000,'Raw Data from UFBs'!$A$3:$A$3000,'Summary By Town'!$A154,'Raw Data from UFBs'!$E$3:$E$3000,'Summary By Town'!$W$2)</f>
        <v>0</v>
      </c>
      <c r="Y154" s="4">
        <f>SUMIFS('Raw Data from UFBs'!I$3:I$3000,'Raw Data from UFBs'!$A$3:$A$3000,'Summary By Town'!$A154,'Raw Data from UFBs'!$E$3:$E$3000,'Summary By Town'!$W$2)</f>
        <v>0</v>
      </c>
      <c r="Z154" s="20">
        <f t="shared" si="36"/>
        <v>0</v>
      </c>
      <c r="AA154" s="4">
        <f>COUNTIFS('Raw Data from UFBs'!$A$3:$A$3000,'Summary By Town'!$A154,'Raw Data from UFBs'!$E$3:$E$3000,'Summary By Town'!$AA$2)</f>
        <v>0</v>
      </c>
      <c r="AB154" s="4">
        <f>SUMIFS('Raw Data from UFBs'!H$3:H$3000,'Raw Data from UFBs'!$A$3:$A$3000,'Summary By Town'!$A154,'Raw Data from UFBs'!$E$3:$E$3000,'Summary By Town'!$AA$2)</f>
        <v>0</v>
      </c>
      <c r="AC154" s="4">
        <f>SUMIFS('Raw Data from UFBs'!I$3:I$3000,'Raw Data from UFBs'!$A$3:$A$3000,'Summary By Town'!$A154,'Raw Data from UFBs'!$E$3:$E$3000,'Summary By Town'!$AA$2)</f>
        <v>0</v>
      </c>
      <c r="AD154" s="4">
        <f t="shared" si="37"/>
        <v>0</v>
      </c>
      <c r="AE154" s="19">
        <f>COUNTIFS('Raw Data from UFBs'!$A$3:$A$3000,'Summary By Town'!$A154,'Raw Data from UFBs'!$E$3:$E$3000,'Summary By Town'!$AE$2)</f>
        <v>0</v>
      </c>
      <c r="AF154" s="4">
        <f>SUMIFS('Raw Data from UFBs'!H$3:H$3000,'Raw Data from UFBs'!$A$3:$A$3000,'Summary By Town'!$A154,'Raw Data from UFBs'!$E$3:$E$3000,'Summary By Town'!$AE$2)</f>
        <v>0</v>
      </c>
      <c r="AG154" s="4">
        <f>SUMIFS('Raw Data from UFBs'!I$3:I$3000,'Raw Data from UFBs'!$A$3:$A$3000,'Summary By Town'!$A154,'Raw Data from UFBs'!$E$3:$E$3000,'Summary By Town'!$AE$2)</f>
        <v>0</v>
      </c>
      <c r="AH154" s="20">
        <f t="shared" si="38"/>
        <v>0</v>
      </c>
      <c r="AI154" s="19">
        <f t="shared" si="39"/>
        <v>4</v>
      </c>
      <c r="AJ154" s="4">
        <f t="shared" si="40"/>
        <v>433574.58999999997</v>
      </c>
      <c r="AK154" s="4">
        <f t="shared" si="41"/>
        <v>27418400</v>
      </c>
      <c r="AL154" s="20">
        <f t="shared" si="42"/>
        <v>1307496.7176819697</v>
      </c>
      <c r="AM154" s="59">
        <v>773630484</v>
      </c>
      <c r="AN154" s="60">
        <v>4.7686835033480062</v>
      </c>
      <c r="AO154" s="61">
        <v>0.36776982538567787</v>
      </c>
      <c r="AP154" s="4">
        <f t="shared" si="43"/>
        <v>321402.18829827808</v>
      </c>
      <c r="AQ154" s="8">
        <f t="shared" si="44"/>
        <v>3.5441209423696905E-2</v>
      </c>
      <c r="AR154" s="59">
        <v>20272128</v>
      </c>
      <c r="AS154" s="6">
        <f t="shared" si="45"/>
        <v>1.5854388266405881E-2</v>
      </c>
      <c r="AU154" s="5" t="s">
        <v>1207</v>
      </c>
      <c r="AV154" s="5" t="s">
        <v>147</v>
      </c>
      <c r="AW154" s="5" t="s">
        <v>300</v>
      </c>
      <c r="AX154" s="5" t="s">
        <v>150</v>
      </c>
      <c r="AY154" s="5" t="s">
        <v>782</v>
      </c>
      <c r="AZ154" s="5" t="s">
        <v>1469</v>
      </c>
      <c r="BA154" s="5" t="s">
        <v>549</v>
      </c>
      <c r="BB154" s="5" t="s">
        <v>567</v>
      </c>
      <c r="BC154" s="5" t="s">
        <v>1395</v>
      </c>
      <c r="BD154" s="5" t="s">
        <v>1557</v>
      </c>
      <c r="BE154" s="5" t="s">
        <v>1745</v>
      </c>
      <c r="BF154" s="5" t="s">
        <v>1745</v>
      </c>
      <c r="BG154" s="5" t="s">
        <v>1745</v>
      </c>
      <c r="BH154" s="5" t="s">
        <v>1745</v>
      </c>
      <c r="BI154" s="5" t="s">
        <v>1745</v>
      </c>
      <c r="BJ154" s="5" t="s">
        <v>1745</v>
      </c>
    </row>
    <row r="155" spans="1:62" ht="17.25" customHeight="1" x14ac:dyDescent="0.3">
      <c r="A155" t="s">
        <v>874</v>
      </c>
      <c r="B155" t="s">
        <v>1896</v>
      </c>
      <c r="C155" t="s">
        <v>81</v>
      </c>
      <c r="D155" t="str">
        <f t="shared" si="31"/>
        <v>Magnolia borough, Camden County</v>
      </c>
      <c r="E155" t="s">
        <v>1744</v>
      </c>
      <c r="F155" t="s">
        <v>7</v>
      </c>
      <c r="G155" s="19">
        <f>COUNTIFS('Raw Data from UFBs'!$A$3:$A$3000,'Summary By Town'!$A155,'Raw Data from UFBs'!$E$3:$E$3000,'Summary By Town'!$G$2)</f>
        <v>0</v>
      </c>
      <c r="H155" s="4">
        <f>SUMIFS('Raw Data from UFBs'!H$3:H$3000,'Raw Data from UFBs'!$A$3:$A$3000,'Summary By Town'!$A155,'Raw Data from UFBs'!$E$3:$E$3000,'Summary By Town'!$G$2)</f>
        <v>0</v>
      </c>
      <c r="I155" s="4">
        <f>SUMIFS('Raw Data from UFBs'!I$3:I$3000,'Raw Data from UFBs'!$A$3:$A$3000,'Summary By Town'!$A155,'Raw Data from UFBs'!$E$3:$E$3000,'Summary By Town'!$G$2)</f>
        <v>0</v>
      </c>
      <c r="J155" s="20">
        <f t="shared" si="32"/>
        <v>0</v>
      </c>
      <c r="K155" s="19">
        <f>COUNTIFS('Raw Data from UFBs'!$A$3:$A$3000,'Summary By Town'!$A155,'Raw Data from UFBs'!$E$3:$E$3000,'Summary By Town'!$K$2)</f>
        <v>1</v>
      </c>
      <c r="L155" s="4">
        <f>SUMIFS('Raw Data from UFBs'!H$3:H$3000,'Raw Data from UFBs'!$A$3:$A$3000,'Summary By Town'!$A155,'Raw Data from UFBs'!$E$3:$E$3000,'Summary By Town'!$K$2)</f>
        <v>447986.74</v>
      </c>
      <c r="M155" s="4">
        <f>SUMIFS('Raw Data from UFBs'!I$3:I$3000,'Raw Data from UFBs'!$A$3:$A$3000,'Summary By Town'!$A155,'Raw Data from UFBs'!$E$3:$E$3000,'Summary By Town'!$K$2)</f>
        <v>0</v>
      </c>
      <c r="N155" s="20">
        <f t="shared" si="33"/>
        <v>0</v>
      </c>
      <c r="O155" s="4">
        <f>COUNTIFS('Raw Data from UFBs'!$A$3:$A$3000,'Summary By Town'!$A155,'Raw Data from UFBs'!$E$3:$E$3000,'Summary By Town'!$O$2)</f>
        <v>0</v>
      </c>
      <c r="P155" s="4">
        <f>SUMIFS('Raw Data from UFBs'!H$3:H$3000,'Raw Data from UFBs'!$A$3:$A$3000,'Summary By Town'!$A155,'Raw Data from UFBs'!$E$3:$E$3000,'Summary By Town'!$O$2)</f>
        <v>0</v>
      </c>
      <c r="Q155" s="4">
        <f>SUMIFS('Raw Data from UFBs'!I$3:I$3000,'Raw Data from UFBs'!$A$3:$A$3000,'Summary By Town'!$A155,'Raw Data from UFBs'!$E$3:$E$3000,'Summary By Town'!$O$2)</f>
        <v>0</v>
      </c>
      <c r="R155" s="4">
        <f t="shared" si="34"/>
        <v>0</v>
      </c>
      <c r="S155" s="104">
        <f>COUNTIFS('Raw Data from UFBs'!$A$3:$A$3000,'Summary By Town'!$A155,'Raw Data from UFBs'!$E$3:$E$3000,'Summary By Town'!$S$2)</f>
        <v>0</v>
      </c>
      <c r="T155" s="4">
        <f>SUMIFS('Raw Data from UFBs'!H$3:H$3000,'Raw Data from UFBs'!$A$3:$A$3000,'Summary By Town'!$A155,'Raw Data from UFBs'!$E$3:$E$3000,'Summary By Town'!$S$2)</f>
        <v>0</v>
      </c>
      <c r="U155" s="4">
        <f>SUMIFS('Raw Data from UFBs'!I$3:I$3000,'Raw Data from UFBs'!$A$3:$A$3000,'Summary By Town'!$A155,'Raw Data from UFBs'!$E$3:$E$3000,'Summary By Town'!$S$2)</f>
        <v>0</v>
      </c>
      <c r="V155" s="20">
        <f t="shared" si="35"/>
        <v>0</v>
      </c>
      <c r="W155" s="104">
        <f>COUNTIFS('Raw Data from UFBs'!$A$3:$A$3000,'Summary By Town'!$A155,'Raw Data from UFBs'!$E$3:$E$3000,'Summary By Town'!$W$2)</f>
        <v>0</v>
      </c>
      <c r="X155" s="4">
        <f>SUMIFS('Raw Data from UFBs'!H$3:H$3000,'Raw Data from UFBs'!$A$3:$A$3000,'Summary By Town'!$A155,'Raw Data from UFBs'!$E$3:$E$3000,'Summary By Town'!$W$2)</f>
        <v>0</v>
      </c>
      <c r="Y155" s="4">
        <f>SUMIFS('Raw Data from UFBs'!I$3:I$3000,'Raw Data from UFBs'!$A$3:$A$3000,'Summary By Town'!$A155,'Raw Data from UFBs'!$E$3:$E$3000,'Summary By Town'!$W$2)</f>
        <v>0</v>
      </c>
      <c r="Z155" s="20">
        <f t="shared" si="36"/>
        <v>0</v>
      </c>
      <c r="AA155" s="4">
        <f>COUNTIFS('Raw Data from UFBs'!$A$3:$A$3000,'Summary By Town'!$A155,'Raw Data from UFBs'!$E$3:$E$3000,'Summary By Town'!$AA$2)</f>
        <v>0</v>
      </c>
      <c r="AB155" s="4">
        <f>SUMIFS('Raw Data from UFBs'!H$3:H$3000,'Raw Data from UFBs'!$A$3:$A$3000,'Summary By Town'!$A155,'Raw Data from UFBs'!$E$3:$E$3000,'Summary By Town'!$AA$2)</f>
        <v>0</v>
      </c>
      <c r="AC155" s="4">
        <f>SUMIFS('Raw Data from UFBs'!I$3:I$3000,'Raw Data from UFBs'!$A$3:$A$3000,'Summary By Town'!$A155,'Raw Data from UFBs'!$E$3:$E$3000,'Summary By Town'!$AA$2)</f>
        <v>0</v>
      </c>
      <c r="AD155" s="4">
        <f t="shared" si="37"/>
        <v>0</v>
      </c>
      <c r="AE155" s="19">
        <f>COUNTIFS('Raw Data from UFBs'!$A$3:$A$3000,'Summary By Town'!$A155,'Raw Data from UFBs'!$E$3:$E$3000,'Summary By Town'!$AE$2)</f>
        <v>0</v>
      </c>
      <c r="AF155" s="4">
        <f>SUMIFS('Raw Data from UFBs'!H$3:H$3000,'Raw Data from UFBs'!$A$3:$A$3000,'Summary By Town'!$A155,'Raw Data from UFBs'!$E$3:$E$3000,'Summary By Town'!$AE$2)</f>
        <v>0</v>
      </c>
      <c r="AG155" s="4">
        <f>SUMIFS('Raw Data from UFBs'!I$3:I$3000,'Raw Data from UFBs'!$A$3:$A$3000,'Summary By Town'!$A155,'Raw Data from UFBs'!$E$3:$E$3000,'Summary By Town'!$AE$2)</f>
        <v>0</v>
      </c>
      <c r="AH155" s="20">
        <f t="shared" si="38"/>
        <v>0</v>
      </c>
      <c r="AI155" s="19">
        <f t="shared" si="39"/>
        <v>1</v>
      </c>
      <c r="AJ155" s="4">
        <f t="shared" si="40"/>
        <v>447986.74</v>
      </c>
      <c r="AK155" s="4">
        <f t="shared" si="41"/>
        <v>0</v>
      </c>
      <c r="AL155" s="20">
        <f t="shared" si="42"/>
        <v>0</v>
      </c>
      <c r="AM155" s="59">
        <v>310109700</v>
      </c>
      <c r="AN155" s="60">
        <v>4.9667397010565555</v>
      </c>
      <c r="AO155" s="61">
        <v>0.27558095309527209</v>
      </c>
      <c r="AP155" s="4">
        <f t="shared" si="43"/>
        <v>-123456.61278324385</v>
      </c>
      <c r="AQ155" s="8">
        <f t="shared" si="44"/>
        <v>0</v>
      </c>
      <c r="AR155" s="59">
        <v>6161080.6200000001</v>
      </c>
      <c r="AS155" s="6">
        <f t="shared" si="45"/>
        <v>-2.0038142721664928E-2</v>
      </c>
      <c r="AU155" s="5" t="s">
        <v>567</v>
      </c>
      <c r="AV155" s="5" t="s">
        <v>1395</v>
      </c>
      <c r="AW155" s="5" t="s">
        <v>1339</v>
      </c>
      <c r="AX155" s="5" t="s">
        <v>788</v>
      </c>
      <c r="AY155" s="5" t="s">
        <v>100</v>
      </c>
      <c r="AZ155" s="5" t="s">
        <v>1745</v>
      </c>
      <c r="BA155" s="5" t="s">
        <v>1745</v>
      </c>
      <c r="BB155" s="5" t="s">
        <v>1745</v>
      </c>
      <c r="BC155" s="5" t="s">
        <v>1745</v>
      </c>
      <c r="BD155" s="5" t="s">
        <v>1745</v>
      </c>
      <c r="BE155" s="5" t="s">
        <v>1745</v>
      </c>
      <c r="BF155" s="5" t="s">
        <v>1745</v>
      </c>
      <c r="BG155" s="5" t="s">
        <v>1745</v>
      </c>
      <c r="BH155" s="5" t="s">
        <v>1745</v>
      </c>
      <c r="BI155" s="5" t="s">
        <v>1745</v>
      </c>
      <c r="BJ155" s="5" t="s">
        <v>1745</v>
      </c>
    </row>
    <row r="156" spans="1:62" ht="17.25" customHeight="1" x14ac:dyDescent="0.3">
      <c r="A156" t="s">
        <v>939</v>
      </c>
      <c r="B156" t="s">
        <v>1897</v>
      </c>
      <c r="C156" t="s">
        <v>81</v>
      </c>
      <c r="D156" t="str">
        <f t="shared" si="31"/>
        <v>Merchantville borough, Camden County</v>
      </c>
      <c r="E156" t="s">
        <v>1744</v>
      </c>
      <c r="F156" t="s">
        <v>70</v>
      </c>
      <c r="G156" s="19">
        <f>COUNTIFS('Raw Data from UFBs'!$A$3:$A$3000,'Summary By Town'!$A156,'Raw Data from UFBs'!$E$3:$E$3000,'Summary By Town'!$G$2)</f>
        <v>2</v>
      </c>
      <c r="H156" s="4">
        <f>SUMIFS('Raw Data from UFBs'!H$3:H$3000,'Raw Data from UFBs'!$A$3:$A$3000,'Summary By Town'!$A156,'Raw Data from UFBs'!$E$3:$E$3000,'Summary By Town'!$G$2)</f>
        <v>69845.570000000007</v>
      </c>
      <c r="I156" s="4">
        <f>SUMIFS('Raw Data from UFBs'!I$3:I$3000,'Raw Data from UFBs'!$A$3:$A$3000,'Summary By Town'!$A156,'Raw Data from UFBs'!$E$3:$E$3000,'Summary By Town'!$G$2)</f>
        <v>9349000</v>
      </c>
      <c r="J156" s="20">
        <f t="shared" si="32"/>
        <v>514373.88068875478</v>
      </c>
      <c r="K156" s="19">
        <f>COUNTIFS('Raw Data from UFBs'!$A$3:$A$3000,'Summary By Town'!$A156,'Raw Data from UFBs'!$E$3:$E$3000,'Summary By Town'!$K$2)</f>
        <v>0</v>
      </c>
      <c r="L156" s="4">
        <f>SUMIFS('Raw Data from UFBs'!H$3:H$3000,'Raw Data from UFBs'!$A$3:$A$3000,'Summary By Town'!$A156,'Raw Data from UFBs'!$E$3:$E$3000,'Summary By Town'!$K$2)</f>
        <v>0</v>
      </c>
      <c r="M156" s="4">
        <f>SUMIFS('Raw Data from UFBs'!I$3:I$3000,'Raw Data from UFBs'!$A$3:$A$3000,'Summary By Town'!$A156,'Raw Data from UFBs'!$E$3:$E$3000,'Summary By Town'!$K$2)</f>
        <v>0</v>
      </c>
      <c r="N156" s="20">
        <f t="shared" si="33"/>
        <v>0</v>
      </c>
      <c r="O156" s="4">
        <f>COUNTIFS('Raw Data from UFBs'!$A$3:$A$3000,'Summary By Town'!$A156,'Raw Data from UFBs'!$E$3:$E$3000,'Summary By Town'!$O$2)</f>
        <v>0</v>
      </c>
      <c r="P156" s="4">
        <f>SUMIFS('Raw Data from UFBs'!H$3:H$3000,'Raw Data from UFBs'!$A$3:$A$3000,'Summary By Town'!$A156,'Raw Data from UFBs'!$E$3:$E$3000,'Summary By Town'!$O$2)</f>
        <v>0</v>
      </c>
      <c r="Q156" s="4">
        <f>SUMIFS('Raw Data from UFBs'!I$3:I$3000,'Raw Data from UFBs'!$A$3:$A$3000,'Summary By Town'!$A156,'Raw Data from UFBs'!$E$3:$E$3000,'Summary By Town'!$O$2)</f>
        <v>0</v>
      </c>
      <c r="R156" s="4">
        <f t="shared" si="34"/>
        <v>0</v>
      </c>
      <c r="S156" s="104">
        <f>COUNTIFS('Raw Data from UFBs'!$A$3:$A$3000,'Summary By Town'!$A156,'Raw Data from UFBs'!$E$3:$E$3000,'Summary By Town'!$S$2)</f>
        <v>0</v>
      </c>
      <c r="T156" s="4">
        <f>SUMIFS('Raw Data from UFBs'!H$3:H$3000,'Raw Data from UFBs'!$A$3:$A$3000,'Summary By Town'!$A156,'Raw Data from UFBs'!$E$3:$E$3000,'Summary By Town'!$S$2)</f>
        <v>0</v>
      </c>
      <c r="U156" s="4">
        <f>SUMIFS('Raw Data from UFBs'!I$3:I$3000,'Raw Data from UFBs'!$A$3:$A$3000,'Summary By Town'!$A156,'Raw Data from UFBs'!$E$3:$E$3000,'Summary By Town'!$S$2)</f>
        <v>0</v>
      </c>
      <c r="V156" s="20">
        <f t="shared" si="35"/>
        <v>0</v>
      </c>
      <c r="W156" s="104">
        <f>COUNTIFS('Raw Data from UFBs'!$A$3:$A$3000,'Summary By Town'!$A156,'Raw Data from UFBs'!$E$3:$E$3000,'Summary By Town'!$W$2)</f>
        <v>0</v>
      </c>
      <c r="X156" s="4">
        <f>SUMIFS('Raw Data from UFBs'!H$3:H$3000,'Raw Data from UFBs'!$A$3:$A$3000,'Summary By Town'!$A156,'Raw Data from UFBs'!$E$3:$E$3000,'Summary By Town'!$W$2)</f>
        <v>0</v>
      </c>
      <c r="Y156" s="4">
        <f>SUMIFS('Raw Data from UFBs'!I$3:I$3000,'Raw Data from UFBs'!$A$3:$A$3000,'Summary By Town'!$A156,'Raw Data from UFBs'!$E$3:$E$3000,'Summary By Town'!$W$2)</f>
        <v>0</v>
      </c>
      <c r="Z156" s="20">
        <f t="shared" si="36"/>
        <v>0</v>
      </c>
      <c r="AA156" s="4">
        <f>COUNTIFS('Raw Data from UFBs'!$A$3:$A$3000,'Summary By Town'!$A156,'Raw Data from UFBs'!$E$3:$E$3000,'Summary By Town'!$AA$2)</f>
        <v>0</v>
      </c>
      <c r="AB156" s="4">
        <f>SUMIFS('Raw Data from UFBs'!H$3:H$3000,'Raw Data from UFBs'!$A$3:$A$3000,'Summary By Town'!$A156,'Raw Data from UFBs'!$E$3:$E$3000,'Summary By Town'!$AA$2)</f>
        <v>0</v>
      </c>
      <c r="AC156" s="4">
        <f>SUMIFS('Raw Data from UFBs'!I$3:I$3000,'Raw Data from UFBs'!$A$3:$A$3000,'Summary By Town'!$A156,'Raw Data from UFBs'!$E$3:$E$3000,'Summary By Town'!$AA$2)</f>
        <v>0</v>
      </c>
      <c r="AD156" s="4">
        <f t="shared" si="37"/>
        <v>0</v>
      </c>
      <c r="AE156" s="19">
        <f>COUNTIFS('Raw Data from UFBs'!$A$3:$A$3000,'Summary By Town'!$A156,'Raw Data from UFBs'!$E$3:$E$3000,'Summary By Town'!$AE$2)</f>
        <v>0</v>
      </c>
      <c r="AF156" s="4">
        <f>SUMIFS('Raw Data from UFBs'!H$3:H$3000,'Raw Data from UFBs'!$A$3:$A$3000,'Summary By Town'!$A156,'Raw Data from UFBs'!$E$3:$E$3000,'Summary By Town'!$AE$2)</f>
        <v>0</v>
      </c>
      <c r="AG156" s="4">
        <f>SUMIFS('Raw Data from UFBs'!I$3:I$3000,'Raw Data from UFBs'!$A$3:$A$3000,'Summary By Town'!$A156,'Raw Data from UFBs'!$E$3:$E$3000,'Summary By Town'!$AE$2)</f>
        <v>0</v>
      </c>
      <c r="AH156" s="20">
        <f t="shared" si="38"/>
        <v>0</v>
      </c>
      <c r="AI156" s="19">
        <f t="shared" si="39"/>
        <v>2</v>
      </c>
      <c r="AJ156" s="4">
        <f t="shared" si="40"/>
        <v>69845.570000000007</v>
      </c>
      <c r="AK156" s="4">
        <f t="shared" si="41"/>
        <v>9349000</v>
      </c>
      <c r="AL156" s="20">
        <f t="shared" si="42"/>
        <v>514373.88068875478</v>
      </c>
      <c r="AM156" s="59">
        <v>286557100</v>
      </c>
      <c r="AN156" s="60">
        <v>5.5019133670847662</v>
      </c>
      <c r="AO156" s="61">
        <v>0.34391474636129893</v>
      </c>
      <c r="AP156" s="4">
        <f t="shared" si="43"/>
        <v>152879.84122093979</v>
      </c>
      <c r="AQ156" s="8">
        <f t="shared" si="44"/>
        <v>3.2625260375680795E-2</v>
      </c>
      <c r="AR156" s="59">
        <v>6335909.0599999996</v>
      </c>
      <c r="AS156" s="6">
        <f t="shared" si="45"/>
        <v>2.4129109141749552E-2</v>
      </c>
      <c r="AU156" s="5" t="s">
        <v>274</v>
      </c>
      <c r="AV156" s="5" t="s">
        <v>1186</v>
      </c>
      <c r="AW156" s="5" t="s">
        <v>1745</v>
      </c>
      <c r="AX156" s="5" t="s">
        <v>1745</v>
      </c>
      <c r="AY156" s="5" t="s">
        <v>1745</v>
      </c>
      <c r="AZ156" s="5" t="s">
        <v>1745</v>
      </c>
      <c r="BA156" s="5" t="s">
        <v>1745</v>
      </c>
      <c r="BB156" s="5" t="s">
        <v>1745</v>
      </c>
      <c r="BC156" s="5" t="s">
        <v>1745</v>
      </c>
      <c r="BD156" s="5" t="s">
        <v>1745</v>
      </c>
      <c r="BE156" s="5" t="s">
        <v>1745</v>
      </c>
      <c r="BF156" s="5" t="s">
        <v>1745</v>
      </c>
      <c r="BG156" s="5" t="s">
        <v>1745</v>
      </c>
      <c r="BH156" s="5" t="s">
        <v>1745</v>
      </c>
      <c r="BI156" s="5" t="s">
        <v>1745</v>
      </c>
      <c r="BJ156" s="5" t="s">
        <v>1745</v>
      </c>
    </row>
    <row r="157" spans="1:62" ht="17.25" customHeight="1" x14ac:dyDescent="0.3">
      <c r="A157" t="s">
        <v>1018</v>
      </c>
      <c r="B157" t="s">
        <v>1898</v>
      </c>
      <c r="C157" t="s">
        <v>81</v>
      </c>
      <c r="D157" t="str">
        <f t="shared" si="31"/>
        <v>Mount Ephraim borough, Camden County</v>
      </c>
      <c r="E157" t="s">
        <v>1744</v>
      </c>
      <c r="F157" t="s">
        <v>7</v>
      </c>
      <c r="G157" s="19">
        <f>COUNTIFS('Raw Data from UFBs'!$A$3:$A$3000,'Summary By Town'!$A157,'Raw Data from UFBs'!$E$3:$E$3000,'Summary By Town'!$G$2)</f>
        <v>1</v>
      </c>
      <c r="H157" s="4">
        <f>SUMIFS('Raw Data from UFBs'!H$3:H$3000,'Raw Data from UFBs'!$A$3:$A$3000,'Summary By Town'!$A157,'Raw Data from UFBs'!$E$3:$E$3000,'Summary By Town'!$G$2)</f>
        <v>34138.239999999998</v>
      </c>
      <c r="I157" s="4">
        <f>SUMIFS('Raw Data from UFBs'!I$3:I$3000,'Raw Data from UFBs'!$A$3:$A$3000,'Summary By Town'!$A157,'Raw Data from UFBs'!$E$3:$E$3000,'Summary By Town'!$G$2)</f>
        <v>3835000</v>
      </c>
      <c r="J157" s="20">
        <f t="shared" si="32"/>
        <v>205120.10028806966</v>
      </c>
      <c r="K157" s="19">
        <f>COUNTIFS('Raw Data from UFBs'!$A$3:$A$3000,'Summary By Town'!$A157,'Raw Data from UFBs'!$E$3:$E$3000,'Summary By Town'!$K$2)</f>
        <v>0</v>
      </c>
      <c r="L157" s="4">
        <f>SUMIFS('Raw Data from UFBs'!H$3:H$3000,'Raw Data from UFBs'!$A$3:$A$3000,'Summary By Town'!$A157,'Raw Data from UFBs'!$E$3:$E$3000,'Summary By Town'!$K$2)</f>
        <v>0</v>
      </c>
      <c r="M157" s="4">
        <f>SUMIFS('Raw Data from UFBs'!I$3:I$3000,'Raw Data from UFBs'!$A$3:$A$3000,'Summary By Town'!$A157,'Raw Data from UFBs'!$E$3:$E$3000,'Summary By Town'!$K$2)</f>
        <v>0</v>
      </c>
      <c r="N157" s="20">
        <f t="shared" si="33"/>
        <v>0</v>
      </c>
      <c r="O157" s="4">
        <f>COUNTIFS('Raw Data from UFBs'!$A$3:$A$3000,'Summary By Town'!$A157,'Raw Data from UFBs'!$E$3:$E$3000,'Summary By Town'!$O$2)</f>
        <v>0</v>
      </c>
      <c r="P157" s="4">
        <f>SUMIFS('Raw Data from UFBs'!H$3:H$3000,'Raw Data from UFBs'!$A$3:$A$3000,'Summary By Town'!$A157,'Raw Data from UFBs'!$E$3:$E$3000,'Summary By Town'!$O$2)</f>
        <v>0</v>
      </c>
      <c r="Q157" s="4">
        <f>SUMIFS('Raw Data from UFBs'!I$3:I$3000,'Raw Data from UFBs'!$A$3:$A$3000,'Summary By Town'!$A157,'Raw Data from UFBs'!$E$3:$E$3000,'Summary By Town'!$O$2)</f>
        <v>0</v>
      </c>
      <c r="R157" s="4">
        <f t="shared" si="34"/>
        <v>0</v>
      </c>
      <c r="S157" s="104">
        <f>COUNTIFS('Raw Data from UFBs'!$A$3:$A$3000,'Summary By Town'!$A157,'Raw Data from UFBs'!$E$3:$E$3000,'Summary By Town'!$S$2)</f>
        <v>0</v>
      </c>
      <c r="T157" s="4">
        <f>SUMIFS('Raw Data from UFBs'!H$3:H$3000,'Raw Data from UFBs'!$A$3:$A$3000,'Summary By Town'!$A157,'Raw Data from UFBs'!$E$3:$E$3000,'Summary By Town'!$S$2)</f>
        <v>0</v>
      </c>
      <c r="U157" s="4">
        <f>SUMIFS('Raw Data from UFBs'!I$3:I$3000,'Raw Data from UFBs'!$A$3:$A$3000,'Summary By Town'!$A157,'Raw Data from UFBs'!$E$3:$E$3000,'Summary By Town'!$S$2)</f>
        <v>0</v>
      </c>
      <c r="V157" s="20">
        <f t="shared" si="35"/>
        <v>0</v>
      </c>
      <c r="W157" s="104">
        <f>COUNTIFS('Raw Data from UFBs'!$A$3:$A$3000,'Summary By Town'!$A157,'Raw Data from UFBs'!$E$3:$E$3000,'Summary By Town'!$W$2)</f>
        <v>0</v>
      </c>
      <c r="X157" s="4">
        <f>SUMIFS('Raw Data from UFBs'!H$3:H$3000,'Raw Data from UFBs'!$A$3:$A$3000,'Summary By Town'!$A157,'Raw Data from UFBs'!$E$3:$E$3000,'Summary By Town'!$W$2)</f>
        <v>0</v>
      </c>
      <c r="Y157" s="4">
        <f>SUMIFS('Raw Data from UFBs'!I$3:I$3000,'Raw Data from UFBs'!$A$3:$A$3000,'Summary By Town'!$A157,'Raw Data from UFBs'!$E$3:$E$3000,'Summary By Town'!$W$2)</f>
        <v>0</v>
      </c>
      <c r="Z157" s="20">
        <f t="shared" si="36"/>
        <v>0</v>
      </c>
      <c r="AA157" s="4">
        <f>COUNTIFS('Raw Data from UFBs'!$A$3:$A$3000,'Summary By Town'!$A157,'Raw Data from UFBs'!$E$3:$E$3000,'Summary By Town'!$AA$2)</f>
        <v>0</v>
      </c>
      <c r="AB157" s="4">
        <f>SUMIFS('Raw Data from UFBs'!H$3:H$3000,'Raw Data from UFBs'!$A$3:$A$3000,'Summary By Town'!$A157,'Raw Data from UFBs'!$E$3:$E$3000,'Summary By Town'!$AA$2)</f>
        <v>0</v>
      </c>
      <c r="AC157" s="4">
        <f>SUMIFS('Raw Data from UFBs'!I$3:I$3000,'Raw Data from UFBs'!$A$3:$A$3000,'Summary By Town'!$A157,'Raw Data from UFBs'!$E$3:$E$3000,'Summary By Town'!$AA$2)</f>
        <v>0</v>
      </c>
      <c r="AD157" s="4">
        <f t="shared" si="37"/>
        <v>0</v>
      </c>
      <c r="AE157" s="19">
        <f>COUNTIFS('Raw Data from UFBs'!$A$3:$A$3000,'Summary By Town'!$A157,'Raw Data from UFBs'!$E$3:$E$3000,'Summary By Town'!$AE$2)</f>
        <v>0</v>
      </c>
      <c r="AF157" s="4">
        <f>SUMIFS('Raw Data from UFBs'!H$3:H$3000,'Raw Data from UFBs'!$A$3:$A$3000,'Summary By Town'!$A157,'Raw Data from UFBs'!$E$3:$E$3000,'Summary By Town'!$AE$2)</f>
        <v>0</v>
      </c>
      <c r="AG157" s="4">
        <f>SUMIFS('Raw Data from UFBs'!I$3:I$3000,'Raw Data from UFBs'!$A$3:$A$3000,'Summary By Town'!$A157,'Raw Data from UFBs'!$E$3:$E$3000,'Summary By Town'!$AE$2)</f>
        <v>0</v>
      </c>
      <c r="AH157" s="20">
        <f t="shared" si="38"/>
        <v>0</v>
      </c>
      <c r="AI157" s="19">
        <f t="shared" si="39"/>
        <v>1</v>
      </c>
      <c r="AJ157" s="4">
        <f t="shared" si="40"/>
        <v>34138.239999999998</v>
      </c>
      <c r="AK157" s="4">
        <f t="shared" si="41"/>
        <v>3835000</v>
      </c>
      <c r="AL157" s="20">
        <f t="shared" si="42"/>
        <v>205120.10028806966</v>
      </c>
      <c r="AM157" s="59">
        <v>299387862</v>
      </c>
      <c r="AN157" s="60">
        <v>5.3486336450604863</v>
      </c>
      <c r="AO157" s="61">
        <v>0.3302462944773854</v>
      </c>
      <c r="AP157" s="4">
        <f t="shared" si="43"/>
        <v>56466.125782985029</v>
      </c>
      <c r="AQ157" s="8">
        <f t="shared" si="44"/>
        <v>1.2809470545602815E-2</v>
      </c>
      <c r="AR157" s="59">
        <v>7741360.7300000004</v>
      </c>
      <c r="AS157" s="6">
        <f t="shared" si="45"/>
        <v>7.2940827526822953E-3</v>
      </c>
      <c r="AU157" s="5" t="s">
        <v>128</v>
      </c>
      <c r="AV157" s="5" t="s">
        <v>222</v>
      </c>
      <c r="AW157" s="5" t="s">
        <v>592</v>
      </c>
      <c r="AX157" s="5" t="s">
        <v>79</v>
      </c>
      <c r="AY157" s="5" t="s">
        <v>564</v>
      </c>
      <c r="AZ157" s="5" t="s">
        <v>595</v>
      </c>
      <c r="BA157" s="5" t="s">
        <v>1745</v>
      </c>
      <c r="BB157" s="5" t="s">
        <v>1745</v>
      </c>
      <c r="BC157" s="5" t="s">
        <v>1745</v>
      </c>
      <c r="BD157" s="5" t="s">
        <v>1745</v>
      </c>
      <c r="BE157" s="5" t="s">
        <v>1745</v>
      </c>
      <c r="BF157" s="5" t="s">
        <v>1745</v>
      </c>
      <c r="BG157" s="5" t="s">
        <v>1745</v>
      </c>
      <c r="BH157" s="5" t="s">
        <v>1745</v>
      </c>
      <c r="BI157" s="5" t="s">
        <v>1745</v>
      </c>
      <c r="BJ157" s="5" t="s">
        <v>1745</v>
      </c>
    </row>
    <row r="158" spans="1:62" ht="17.25" customHeight="1" x14ac:dyDescent="0.3">
      <c r="A158" t="s">
        <v>1111</v>
      </c>
      <c r="B158" t="s">
        <v>1899</v>
      </c>
      <c r="C158" t="s">
        <v>81</v>
      </c>
      <c r="D158" t="str">
        <f t="shared" si="31"/>
        <v>Oaklyn borough, Camden County</v>
      </c>
      <c r="E158" t="s">
        <v>1744</v>
      </c>
      <c r="F158" t="s">
        <v>7</v>
      </c>
      <c r="G158" s="19">
        <f>COUNTIFS('Raw Data from UFBs'!$A$3:$A$3000,'Summary By Town'!$A158,'Raw Data from UFBs'!$E$3:$E$3000,'Summary By Town'!$G$2)</f>
        <v>0</v>
      </c>
      <c r="H158" s="4">
        <f>SUMIFS('Raw Data from UFBs'!H$3:H$3000,'Raw Data from UFBs'!$A$3:$A$3000,'Summary By Town'!$A158,'Raw Data from UFBs'!$E$3:$E$3000,'Summary By Town'!$G$2)</f>
        <v>0</v>
      </c>
      <c r="I158" s="4">
        <f>SUMIFS('Raw Data from UFBs'!I$3:I$3000,'Raw Data from UFBs'!$A$3:$A$3000,'Summary By Town'!$A158,'Raw Data from UFBs'!$E$3:$E$3000,'Summary By Town'!$G$2)</f>
        <v>0</v>
      </c>
      <c r="J158" s="20">
        <f t="shared" si="32"/>
        <v>0</v>
      </c>
      <c r="K158" s="19">
        <f>COUNTIFS('Raw Data from UFBs'!$A$3:$A$3000,'Summary By Town'!$A158,'Raw Data from UFBs'!$E$3:$E$3000,'Summary By Town'!$K$2)</f>
        <v>0</v>
      </c>
      <c r="L158" s="4">
        <f>SUMIFS('Raw Data from UFBs'!H$3:H$3000,'Raw Data from UFBs'!$A$3:$A$3000,'Summary By Town'!$A158,'Raw Data from UFBs'!$E$3:$E$3000,'Summary By Town'!$K$2)</f>
        <v>0</v>
      </c>
      <c r="M158" s="4">
        <f>SUMIFS('Raw Data from UFBs'!I$3:I$3000,'Raw Data from UFBs'!$A$3:$A$3000,'Summary By Town'!$A158,'Raw Data from UFBs'!$E$3:$E$3000,'Summary By Town'!$K$2)</f>
        <v>0</v>
      </c>
      <c r="N158" s="20">
        <f t="shared" si="33"/>
        <v>0</v>
      </c>
      <c r="O158" s="4">
        <f>COUNTIFS('Raw Data from UFBs'!$A$3:$A$3000,'Summary By Town'!$A158,'Raw Data from UFBs'!$E$3:$E$3000,'Summary By Town'!$O$2)</f>
        <v>0</v>
      </c>
      <c r="P158" s="4">
        <f>SUMIFS('Raw Data from UFBs'!H$3:H$3000,'Raw Data from UFBs'!$A$3:$A$3000,'Summary By Town'!$A158,'Raw Data from UFBs'!$E$3:$E$3000,'Summary By Town'!$O$2)</f>
        <v>0</v>
      </c>
      <c r="Q158" s="4">
        <f>SUMIFS('Raw Data from UFBs'!I$3:I$3000,'Raw Data from UFBs'!$A$3:$A$3000,'Summary By Town'!$A158,'Raw Data from UFBs'!$E$3:$E$3000,'Summary By Town'!$O$2)</f>
        <v>0</v>
      </c>
      <c r="R158" s="4">
        <f t="shared" si="34"/>
        <v>0</v>
      </c>
      <c r="S158" s="104">
        <f>COUNTIFS('Raw Data from UFBs'!$A$3:$A$3000,'Summary By Town'!$A158,'Raw Data from UFBs'!$E$3:$E$3000,'Summary By Town'!$S$2)</f>
        <v>0</v>
      </c>
      <c r="T158" s="4">
        <f>SUMIFS('Raw Data from UFBs'!H$3:H$3000,'Raw Data from UFBs'!$A$3:$A$3000,'Summary By Town'!$A158,'Raw Data from UFBs'!$E$3:$E$3000,'Summary By Town'!$S$2)</f>
        <v>0</v>
      </c>
      <c r="U158" s="4">
        <f>SUMIFS('Raw Data from UFBs'!I$3:I$3000,'Raw Data from UFBs'!$A$3:$A$3000,'Summary By Town'!$A158,'Raw Data from UFBs'!$E$3:$E$3000,'Summary By Town'!$S$2)</f>
        <v>0</v>
      </c>
      <c r="V158" s="20">
        <f t="shared" si="35"/>
        <v>0</v>
      </c>
      <c r="W158" s="104">
        <f>COUNTIFS('Raw Data from UFBs'!$A$3:$A$3000,'Summary By Town'!$A158,'Raw Data from UFBs'!$E$3:$E$3000,'Summary By Town'!$W$2)</f>
        <v>0</v>
      </c>
      <c r="X158" s="4">
        <f>SUMIFS('Raw Data from UFBs'!H$3:H$3000,'Raw Data from UFBs'!$A$3:$A$3000,'Summary By Town'!$A158,'Raw Data from UFBs'!$E$3:$E$3000,'Summary By Town'!$W$2)</f>
        <v>0</v>
      </c>
      <c r="Y158" s="4">
        <f>SUMIFS('Raw Data from UFBs'!I$3:I$3000,'Raw Data from UFBs'!$A$3:$A$3000,'Summary By Town'!$A158,'Raw Data from UFBs'!$E$3:$E$3000,'Summary By Town'!$W$2)</f>
        <v>0</v>
      </c>
      <c r="Z158" s="20">
        <f t="shared" si="36"/>
        <v>0</v>
      </c>
      <c r="AA158" s="4">
        <f>COUNTIFS('Raw Data from UFBs'!$A$3:$A$3000,'Summary By Town'!$A158,'Raw Data from UFBs'!$E$3:$E$3000,'Summary By Town'!$AA$2)</f>
        <v>0</v>
      </c>
      <c r="AB158" s="4">
        <f>SUMIFS('Raw Data from UFBs'!H$3:H$3000,'Raw Data from UFBs'!$A$3:$A$3000,'Summary By Town'!$A158,'Raw Data from UFBs'!$E$3:$E$3000,'Summary By Town'!$AA$2)</f>
        <v>0</v>
      </c>
      <c r="AC158" s="4">
        <f>SUMIFS('Raw Data from UFBs'!I$3:I$3000,'Raw Data from UFBs'!$A$3:$A$3000,'Summary By Town'!$A158,'Raw Data from UFBs'!$E$3:$E$3000,'Summary By Town'!$AA$2)</f>
        <v>0</v>
      </c>
      <c r="AD158" s="4">
        <f t="shared" si="37"/>
        <v>0</v>
      </c>
      <c r="AE158" s="19">
        <f>COUNTIFS('Raw Data from UFBs'!$A$3:$A$3000,'Summary By Town'!$A158,'Raw Data from UFBs'!$E$3:$E$3000,'Summary By Town'!$AE$2)</f>
        <v>0</v>
      </c>
      <c r="AF158" s="4">
        <f>SUMIFS('Raw Data from UFBs'!H$3:H$3000,'Raw Data from UFBs'!$A$3:$A$3000,'Summary By Town'!$A158,'Raw Data from UFBs'!$E$3:$E$3000,'Summary By Town'!$AE$2)</f>
        <v>0</v>
      </c>
      <c r="AG158" s="4">
        <f>SUMIFS('Raw Data from UFBs'!I$3:I$3000,'Raw Data from UFBs'!$A$3:$A$3000,'Summary By Town'!$A158,'Raw Data from UFBs'!$E$3:$E$3000,'Summary By Town'!$AE$2)</f>
        <v>0</v>
      </c>
      <c r="AH158" s="20">
        <f t="shared" si="38"/>
        <v>0</v>
      </c>
      <c r="AI158" s="19">
        <f t="shared" si="39"/>
        <v>0</v>
      </c>
      <c r="AJ158" s="4">
        <f t="shared" si="40"/>
        <v>0</v>
      </c>
      <c r="AK158" s="4">
        <f t="shared" si="41"/>
        <v>0</v>
      </c>
      <c r="AL158" s="20">
        <f t="shared" si="42"/>
        <v>0</v>
      </c>
      <c r="AM158" s="59">
        <v>284808900</v>
      </c>
      <c r="AN158" s="60">
        <v>5.6242400164103197</v>
      </c>
      <c r="AO158" s="61">
        <v>0.3344156863834275</v>
      </c>
      <c r="AP158" s="4">
        <f t="shared" si="43"/>
        <v>0</v>
      </c>
      <c r="AQ158" s="8">
        <f t="shared" si="44"/>
        <v>0</v>
      </c>
      <c r="AR158" s="59">
        <v>7311972.1399999997</v>
      </c>
      <c r="AS158" s="6">
        <f t="shared" si="45"/>
        <v>0</v>
      </c>
      <c r="AU158" s="5" t="s">
        <v>83</v>
      </c>
      <c r="AV158" s="5" t="s">
        <v>79</v>
      </c>
      <c r="AW158" s="5" t="s">
        <v>318</v>
      </c>
      <c r="AX158" s="5" t="s">
        <v>595</v>
      </c>
      <c r="AY158" s="5" t="s">
        <v>248</v>
      </c>
      <c r="AZ158" s="5" t="s">
        <v>1745</v>
      </c>
      <c r="BA158" s="5" t="s">
        <v>1745</v>
      </c>
      <c r="BB158" s="5" t="s">
        <v>1745</v>
      </c>
      <c r="BC158" s="5" t="s">
        <v>1745</v>
      </c>
      <c r="BD158" s="5" t="s">
        <v>1745</v>
      </c>
      <c r="BE158" s="5" t="s">
        <v>1745</v>
      </c>
      <c r="BF158" s="5" t="s">
        <v>1745</v>
      </c>
      <c r="BG158" s="5" t="s">
        <v>1745</v>
      </c>
      <c r="BH158" s="5" t="s">
        <v>1745</v>
      </c>
      <c r="BI158" s="5" t="s">
        <v>1745</v>
      </c>
      <c r="BJ158" s="5" t="s">
        <v>1745</v>
      </c>
    </row>
    <row r="159" spans="1:62" ht="17.25" customHeight="1" x14ac:dyDescent="0.3">
      <c r="A159" t="s">
        <v>1207</v>
      </c>
      <c r="B159" t="s">
        <v>1900</v>
      </c>
      <c r="C159" t="s">
        <v>81</v>
      </c>
      <c r="D159" t="str">
        <f t="shared" si="31"/>
        <v>Pine Hill borough, Camden County</v>
      </c>
      <c r="E159" t="s">
        <v>1744</v>
      </c>
      <c r="F159" t="s">
        <v>70</v>
      </c>
      <c r="G159" s="19">
        <f>COUNTIFS('Raw Data from UFBs'!$A$3:$A$3000,'Summary By Town'!$A159,'Raw Data from UFBs'!$E$3:$E$3000,'Summary By Town'!$G$2)</f>
        <v>2</v>
      </c>
      <c r="H159" s="4">
        <f>SUMIFS('Raw Data from UFBs'!H$3:H$3000,'Raw Data from UFBs'!$A$3:$A$3000,'Summary By Town'!$A159,'Raw Data from UFBs'!$E$3:$E$3000,'Summary By Town'!$G$2)</f>
        <v>1284345</v>
      </c>
      <c r="I159" s="4">
        <f>SUMIFS('Raw Data from UFBs'!I$3:I$3000,'Raw Data from UFBs'!$A$3:$A$3000,'Summary By Town'!$A159,'Raw Data from UFBs'!$E$3:$E$3000,'Summary By Town'!$G$2)</f>
        <v>33817200</v>
      </c>
      <c r="J159" s="20">
        <f t="shared" si="32"/>
        <v>1862328.3517122057</v>
      </c>
      <c r="K159" s="19">
        <f>COUNTIFS('Raw Data from UFBs'!$A$3:$A$3000,'Summary By Town'!$A159,'Raw Data from UFBs'!$E$3:$E$3000,'Summary By Town'!$K$2)</f>
        <v>0</v>
      </c>
      <c r="L159" s="4">
        <f>SUMIFS('Raw Data from UFBs'!H$3:H$3000,'Raw Data from UFBs'!$A$3:$A$3000,'Summary By Town'!$A159,'Raw Data from UFBs'!$E$3:$E$3000,'Summary By Town'!$K$2)</f>
        <v>0</v>
      </c>
      <c r="M159" s="4">
        <f>SUMIFS('Raw Data from UFBs'!I$3:I$3000,'Raw Data from UFBs'!$A$3:$A$3000,'Summary By Town'!$A159,'Raw Data from UFBs'!$E$3:$E$3000,'Summary By Town'!$K$2)</f>
        <v>0</v>
      </c>
      <c r="N159" s="20">
        <f t="shared" si="33"/>
        <v>0</v>
      </c>
      <c r="O159" s="4">
        <f>COUNTIFS('Raw Data from UFBs'!$A$3:$A$3000,'Summary By Town'!$A159,'Raw Data from UFBs'!$E$3:$E$3000,'Summary By Town'!$O$2)</f>
        <v>0</v>
      </c>
      <c r="P159" s="4">
        <f>SUMIFS('Raw Data from UFBs'!H$3:H$3000,'Raw Data from UFBs'!$A$3:$A$3000,'Summary By Town'!$A159,'Raw Data from UFBs'!$E$3:$E$3000,'Summary By Town'!$O$2)</f>
        <v>0</v>
      </c>
      <c r="Q159" s="4">
        <f>SUMIFS('Raw Data from UFBs'!I$3:I$3000,'Raw Data from UFBs'!$A$3:$A$3000,'Summary By Town'!$A159,'Raw Data from UFBs'!$E$3:$E$3000,'Summary By Town'!$O$2)</f>
        <v>0</v>
      </c>
      <c r="R159" s="4">
        <f t="shared" si="34"/>
        <v>0</v>
      </c>
      <c r="S159" s="104">
        <f>COUNTIFS('Raw Data from UFBs'!$A$3:$A$3000,'Summary By Town'!$A159,'Raw Data from UFBs'!$E$3:$E$3000,'Summary By Town'!$S$2)</f>
        <v>0</v>
      </c>
      <c r="T159" s="4">
        <f>SUMIFS('Raw Data from UFBs'!H$3:H$3000,'Raw Data from UFBs'!$A$3:$A$3000,'Summary By Town'!$A159,'Raw Data from UFBs'!$E$3:$E$3000,'Summary By Town'!$S$2)</f>
        <v>0</v>
      </c>
      <c r="U159" s="4">
        <f>SUMIFS('Raw Data from UFBs'!I$3:I$3000,'Raw Data from UFBs'!$A$3:$A$3000,'Summary By Town'!$A159,'Raw Data from UFBs'!$E$3:$E$3000,'Summary By Town'!$S$2)</f>
        <v>0</v>
      </c>
      <c r="V159" s="20">
        <f t="shared" si="35"/>
        <v>0</v>
      </c>
      <c r="W159" s="104">
        <f>COUNTIFS('Raw Data from UFBs'!$A$3:$A$3000,'Summary By Town'!$A159,'Raw Data from UFBs'!$E$3:$E$3000,'Summary By Town'!$W$2)</f>
        <v>0</v>
      </c>
      <c r="X159" s="4">
        <f>SUMIFS('Raw Data from UFBs'!H$3:H$3000,'Raw Data from UFBs'!$A$3:$A$3000,'Summary By Town'!$A159,'Raw Data from UFBs'!$E$3:$E$3000,'Summary By Town'!$W$2)</f>
        <v>0</v>
      </c>
      <c r="Y159" s="4">
        <f>SUMIFS('Raw Data from UFBs'!I$3:I$3000,'Raw Data from UFBs'!$A$3:$A$3000,'Summary By Town'!$A159,'Raw Data from UFBs'!$E$3:$E$3000,'Summary By Town'!$W$2)</f>
        <v>0</v>
      </c>
      <c r="Z159" s="20">
        <f t="shared" si="36"/>
        <v>0</v>
      </c>
      <c r="AA159" s="4">
        <f>COUNTIFS('Raw Data from UFBs'!$A$3:$A$3000,'Summary By Town'!$A159,'Raw Data from UFBs'!$E$3:$E$3000,'Summary By Town'!$AA$2)</f>
        <v>0</v>
      </c>
      <c r="AB159" s="4">
        <f>SUMIFS('Raw Data from UFBs'!H$3:H$3000,'Raw Data from UFBs'!$A$3:$A$3000,'Summary By Town'!$A159,'Raw Data from UFBs'!$E$3:$E$3000,'Summary By Town'!$AA$2)</f>
        <v>0</v>
      </c>
      <c r="AC159" s="4">
        <f>SUMIFS('Raw Data from UFBs'!I$3:I$3000,'Raw Data from UFBs'!$A$3:$A$3000,'Summary By Town'!$A159,'Raw Data from UFBs'!$E$3:$E$3000,'Summary By Town'!$AA$2)</f>
        <v>0</v>
      </c>
      <c r="AD159" s="4">
        <f t="shared" si="37"/>
        <v>0</v>
      </c>
      <c r="AE159" s="19">
        <f>COUNTIFS('Raw Data from UFBs'!$A$3:$A$3000,'Summary By Town'!$A159,'Raw Data from UFBs'!$E$3:$E$3000,'Summary By Town'!$AE$2)</f>
        <v>0</v>
      </c>
      <c r="AF159" s="4">
        <f>SUMIFS('Raw Data from UFBs'!H$3:H$3000,'Raw Data from UFBs'!$A$3:$A$3000,'Summary By Town'!$A159,'Raw Data from UFBs'!$E$3:$E$3000,'Summary By Town'!$AE$2)</f>
        <v>0</v>
      </c>
      <c r="AG159" s="4">
        <f>SUMIFS('Raw Data from UFBs'!I$3:I$3000,'Raw Data from UFBs'!$A$3:$A$3000,'Summary By Town'!$A159,'Raw Data from UFBs'!$E$3:$E$3000,'Summary By Town'!$AE$2)</f>
        <v>0</v>
      </c>
      <c r="AH159" s="20">
        <f t="shared" si="38"/>
        <v>0</v>
      </c>
      <c r="AI159" s="19">
        <f t="shared" si="39"/>
        <v>2</v>
      </c>
      <c r="AJ159" s="4">
        <f t="shared" si="40"/>
        <v>1284345</v>
      </c>
      <c r="AK159" s="4">
        <f t="shared" si="41"/>
        <v>33817200</v>
      </c>
      <c r="AL159" s="20">
        <f t="shared" si="42"/>
        <v>1862328.3517122057</v>
      </c>
      <c r="AM159" s="59">
        <v>567437800</v>
      </c>
      <c r="AN159" s="60">
        <v>5.507044792922553</v>
      </c>
      <c r="AO159" s="61">
        <v>0.27944760283206621</v>
      </c>
      <c r="AP159" s="4">
        <f t="shared" si="43"/>
        <v>161516.06211281888</v>
      </c>
      <c r="AQ159" s="8">
        <f t="shared" si="44"/>
        <v>5.9596311701476355E-2</v>
      </c>
      <c r="AR159" s="59">
        <v>11974201.539999999</v>
      </c>
      <c r="AS159" s="6">
        <f t="shared" si="45"/>
        <v>1.3488670753809518E-2</v>
      </c>
      <c r="AU159" s="5" t="s">
        <v>1673</v>
      </c>
      <c r="AV159" s="5" t="s">
        <v>147</v>
      </c>
      <c r="AW159" s="5" t="s">
        <v>300</v>
      </c>
      <c r="AX159" s="5" t="s">
        <v>814</v>
      </c>
      <c r="AY159" s="5" t="s">
        <v>567</v>
      </c>
      <c r="AZ159" s="5" t="s">
        <v>1745</v>
      </c>
      <c r="BA159" s="5" t="s">
        <v>1745</v>
      </c>
      <c r="BB159" s="5" t="s">
        <v>1745</v>
      </c>
      <c r="BC159" s="5" t="s">
        <v>1745</v>
      </c>
      <c r="BD159" s="5" t="s">
        <v>1745</v>
      </c>
      <c r="BE159" s="5" t="s">
        <v>1745</v>
      </c>
      <c r="BF159" s="5" t="s">
        <v>1745</v>
      </c>
      <c r="BG159" s="5" t="s">
        <v>1745</v>
      </c>
      <c r="BH159" s="5" t="s">
        <v>1745</v>
      </c>
      <c r="BI159" s="5" t="s">
        <v>1745</v>
      </c>
      <c r="BJ159" s="5" t="s">
        <v>1745</v>
      </c>
    </row>
    <row r="160" spans="1:62" ht="17.25" customHeight="1" x14ac:dyDescent="0.3">
      <c r="A160" t="s">
        <v>1339</v>
      </c>
      <c r="B160" t="s">
        <v>1901</v>
      </c>
      <c r="C160" t="s">
        <v>81</v>
      </c>
      <c r="D160" t="str">
        <f t="shared" si="31"/>
        <v>Runnemede borough, Camden County</v>
      </c>
      <c r="E160" t="s">
        <v>1744</v>
      </c>
      <c r="F160" t="s">
        <v>7</v>
      </c>
      <c r="G160" s="19">
        <f>COUNTIFS('Raw Data from UFBs'!$A$3:$A$3000,'Summary By Town'!$A160,'Raw Data from UFBs'!$E$3:$E$3000,'Summary By Town'!$G$2)</f>
        <v>0</v>
      </c>
      <c r="H160" s="4">
        <f>SUMIFS('Raw Data from UFBs'!H$3:H$3000,'Raw Data from UFBs'!$A$3:$A$3000,'Summary By Town'!$A160,'Raw Data from UFBs'!$E$3:$E$3000,'Summary By Town'!$G$2)</f>
        <v>0</v>
      </c>
      <c r="I160" s="4">
        <f>SUMIFS('Raw Data from UFBs'!I$3:I$3000,'Raw Data from UFBs'!$A$3:$A$3000,'Summary By Town'!$A160,'Raw Data from UFBs'!$E$3:$E$3000,'Summary By Town'!$G$2)</f>
        <v>0</v>
      </c>
      <c r="J160" s="20">
        <f t="shared" si="32"/>
        <v>0</v>
      </c>
      <c r="K160" s="19">
        <f>COUNTIFS('Raw Data from UFBs'!$A$3:$A$3000,'Summary By Town'!$A160,'Raw Data from UFBs'!$E$3:$E$3000,'Summary By Town'!$K$2)</f>
        <v>0</v>
      </c>
      <c r="L160" s="4">
        <f>SUMIFS('Raw Data from UFBs'!H$3:H$3000,'Raw Data from UFBs'!$A$3:$A$3000,'Summary By Town'!$A160,'Raw Data from UFBs'!$E$3:$E$3000,'Summary By Town'!$K$2)</f>
        <v>0</v>
      </c>
      <c r="M160" s="4">
        <f>SUMIFS('Raw Data from UFBs'!I$3:I$3000,'Raw Data from UFBs'!$A$3:$A$3000,'Summary By Town'!$A160,'Raw Data from UFBs'!$E$3:$E$3000,'Summary By Town'!$K$2)</f>
        <v>0</v>
      </c>
      <c r="N160" s="20">
        <f t="shared" si="33"/>
        <v>0</v>
      </c>
      <c r="O160" s="4">
        <f>COUNTIFS('Raw Data from UFBs'!$A$3:$A$3000,'Summary By Town'!$A160,'Raw Data from UFBs'!$E$3:$E$3000,'Summary By Town'!$O$2)</f>
        <v>0</v>
      </c>
      <c r="P160" s="4">
        <f>SUMIFS('Raw Data from UFBs'!H$3:H$3000,'Raw Data from UFBs'!$A$3:$A$3000,'Summary By Town'!$A160,'Raw Data from UFBs'!$E$3:$E$3000,'Summary By Town'!$O$2)</f>
        <v>0</v>
      </c>
      <c r="Q160" s="4">
        <f>SUMIFS('Raw Data from UFBs'!I$3:I$3000,'Raw Data from UFBs'!$A$3:$A$3000,'Summary By Town'!$A160,'Raw Data from UFBs'!$E$3:$E$3000,'Summary By Town'!$O$2)</f>
        <v>0</v>
      </c>
      <c r="R160" s="4">
        <f t="shared" si="34"/>
        <v>0</v>
      </c>
      <c r="S160" s="104">
        <f>COUNTIFS('Raw Data from UFBs'!$A$3:$A$3000,'Summary By Town'!$A160,'Raw Data from UFBs'!$E$3:$E$3000,'Summary By Town'!$S$2)</f>
        <v>0</v>
      </c>
      <c r="T160" s="4">
        <f>SUMIFS('Raw Data from UFBs'!H$3:H$3000,'Raw Data from UFBs'!$A$3:$A$3000,'Summary By Town'!$A160,'Raw Data from UFBs'!$E$3:$E$3000,'Summary By Town'!$S$2)</f>
        <v>0</v>
      </c>
      <c r="U160" s="4">
        <f>SUMIFS('Raw Data from UFBs'!I$3:I$3000,'Raw Data from UFBs'!$A$3:$A$3000,'Summary By Town'!$A160,'Raw Data from UFBs'!$E$3:$E$3000,'Summary By Town'!$S$2)</f>
        <v>0</v>
      </c>
      <c r="V160" s="20">
        <f t="shared" si="35"/>
        <v>0</v>
      </c>
      <c r="W160" s="104">
        <f>COUNTIFS('Raw Data from UFBs'!$A$3:$A$3000,'Summary By Town'!$A160,'Raw Data from UFBs'!$E$3:$E$3000,'Summary By Town'!$W$2)</f>
        <v>0</v>
      </c>
      <c r="X160" s="4">
        <f>SUMIFS('Raw Data from UFBs'!H$3:H$3000,'Raw Data from UFBs'!$A$3:$A$3000,'Summary By Town'!$A160,'Raw Data from UFBs'!$E$3:$E$3000,'Summary By Town'!$W$2)</f>
        <v>0</v>
      </c>
      <c r="Y160" s="4">
        <f>SUMIFS('Raw Data from UFBs'!I$3:I$3000,'Raw Data from UFBs'!$A$3:$A$3000,'Summary By Town'!$A160,'Raw Data from UFBs'!$E$3:$E$3000,'Summary By Town'!$W$2)</f>
        <v>0</v>
      </c>
      <c r="Z160" s="20">
        <f t="shared" si="36"/>
        <v>0</v>
      </c>
      <c r="AA160" s="4">
        <f>COUNTIFS('Raw Data from UFBs'!$A$3:$A$3000,'Summary By Town'!$A160,'Raw Data from UFBs'!$E$3:$E$3000,'Summary By Town'!$AA$2)</f>
        <v>0</v>
      </c>
      <c r="AB160" s="4">
        <f>SUMIFS('Raw Data from UFBs'!H$3:H$3000,'Raw Data from UFBs'!$A$3:$A$3000,'Summary By Town'!$A160,'Raw Data from UFBs'!$E$3:$E$3000,'Summary By Town'!$AA$2)</f>
        <v>0</v>
      </c>
      <c r="AC160" s="4">
        <f>SUMIFS('Raw Data from UFBs'!I$3:I$3000,'Raw Data from UFBs'!$A$3:$A$3000,'Summary By Town'!$A160,'Raw Data from UFBs'!$E$3:$E$3000,'Summary By Town'!$AA$2)</f>
        <v>0</v>
      </c>
      <c r="AD160" s="4">
        <f t="shared" si="37"/>
        <v>0</v>
      </c>
      <c r="AE160" s="19">
        <f>COUNTIFS('Raw Data from UFBs'!$A$3:$A$3000,'Summary By Town'!$A160,'Raw Data from UFBs'!$E$3:$E$3000,'Summary By Town'!$AE$2)</f>
        <v>0</v>
      </c>
      <c r="AF160" s="4">
        <f>SUMIFS('Raw Data from UFBs'!H$3:H$3000,'Raw Data from UFBs'!$A$3:$A$3000,'Summary By Town'!$A160,'Raw Data from UFBs'!$E$3:$E$3000,'Summary By Town'!$AE$2)</f>
        <v>0</v>
      </c>
      <c r="AG160" s="4">
        <f>SUMIFS('Raw Data from UFBs'!I$3:I$3000,'Raw Data from UFBs'!$A$3:$A$3000,'Summary By Town'!$A160,'Raw Data from UFBs'!$E$3:$E$3000,'Summary By Town'!$AE$2)</f>
        <v>0</v>
      </c>
      <c r="AH160" s="20">
        <f t="shared" si="38"/>
        <v>0</v>
      </c>
      <c r="AI160" s="19">
        <f t="shared" si="39"/>
        <v>0</v>
      </c>
      <c r="AJ160" s="4">
        <f t="shared" si="40"/>
        <v>0</v>
      </c>
      <c r="AK160" s="4">
        <f t="shared" si="41"/>
        <v>0</v>
      </c>
      <c r="AL160" s="20">
        <f t="shared" si="42"/>
        <v>0</v>
      </c>
      <c r="AM160" s="59">
        <v>593682659</v>
      </c>
      <c r="AN160" s="60">
        <v>4.7800060289297033</v>
      </c>
      <c r="AO160" s="61">
        <v>0.2942836096009312</v>
      </c>
      <c r="AP160" s="4">
        <f t="shared" si="43"/>
        <v>0</v>
      </c>
      <c r="AQ160" s="8">
        <f t="shared" si="44"/>
        <v>0</v>
      </c>
      <c r="AR160" s="59">
        <v>10218501.41</v>
      </c>
      <c r="AS160" s="6">
        <f t="shared" si="45"/>
        <v>0</v>
      </c>
      <c r="AU160" s="5" t="s">
        <v>567</v>
      </c>
      <c r="AV160" s="5" t="s">
        <v>874</v>
      </c>
      <c r="AW160" s="5" t="s">
        <v>363</v>
      </c>
      <c r="AX160" s="5" t="s">
        <v>128</v>
      </c>
      <c r="AY160" s="5" t="s">
        <v>100</v>
      </c>
      <c r="AZ160" s="5" t="s">
        <v>1745</v>
      </c>
      <c r="BA160" s="5" t="s">
        <v>1745</v>
      </c>
      <c r="BB160" s="5" t="s">
        <v>1745</v>
      </c>
      <c r="BC160" s="5" t="s">
        <v>1745</v>
      </c>
      <c r="BD160" s="5" t="s">
        <v>1745</v>
      </c>
      <c r="BE160" s="5" t="s">
        <v>1745</v>
      </c>
      <c r="BF160" s="5" t="s">
        <v>1745</v>
      </c>
      <c r="BG160" s="5" t="s">
        <v>1745</v>
      </c>
      <c r="BH160" s="5" t="s">
        <v>1745</v>
      </c>
      <c r="BI160" s="5" t="s">
        <v>1745</v>
      </c>
      <c r="BJ160" s="5" t="s">
        <v>1745</v>
      </c>
    </row>
    <row r="161" spans="1:62" ht="17.25" customHeight="1" x14ac:dyDescent="0.3">
      <c r="A161" t="s">
        <v>1395</v>
      </c>
      <c r="B161" t="s">
        <v>1902</v>
      </c>
      <c r="C161" t="s">
        <v>81</v>
      </c>
      <c r="D161" t="str">
        <f t="shared" si="31"/>
        <v>Somerdale borough, Camden County</v>
      </c>
      <c r="E161" t="s">
        <v>1744</v>
      </c>
      <c r="F161" t="s">
        <v>7</v>
      </c>
      <c r="G161" s="19">
        <f>COUNTIFS('Raw Data from UFBs'!$A$3:$A$3000,'Summary By Town'!$A161,'Raw Data from UFBs'!$E$3:$E$3000,'Summary By Town'!$G$2)</f>
        <v>0</v>
      </c>
      <c r="H161" s="4">
        <f>SUMIFS('Raw Data from UFBs'!H$3:H$3000,'Raw Data from UFBs'!$A$3:$A$3000,'Summary By Town'!$A161,'Raw Data from UFBs'!$E$3:$E$3000,'Summary By Town'!$G$2)</f>
        <v>0</v>
      </c>
      <c r="I161" s="4">
        <f>SUMIFS('Raw Data from UFBs'!I$3:I$3000,'Raw Data from UFBs'!$A$3:$A$3000,'Summary By Town'!$A161,'Raw Data from UFBs'!$E$3:$E$3000,'Summary By Town'!$G$2)</f>
        <v>0</v>
      </c>
      <c r="J161" s="20">
        <f t="shared" si="32"/>
        <v>0</v>
      </c>
      <c r="K161" s="19">
        <f>COUNTIFS('Raw Data from UFBs'!$A$3:$A$3000,'Summary By Town'!$A161,'Raw Data from UFBs'!$E$3:$E$3000,'Summary By Town'!$K$2)</f>
        <v>2</v>
      </c>
      <c r="L161" s="4">
        <f>SUMIFS('Raw Data from UFBs'!H$3:H$3000,'Raw Data from UFBs'!$A$3:$A$3000,'Summary By Town'!$A161,'Raw Data from UFBs'!$E$3:$E$3000,'Summary By Town'!$K$2)</f>
        <v>493560.77</v>
      </c>
      <c r="M161" s="4">
        <f>SUMIFS('Raw Data from UFBs'!I$3:I$3000,'Raw Data from UFBs'!$A$3:$A$3000,'Summary By Town'!$A161,'Raw Data from UFBs'!$E$3:$E$3000,'Summary By Town'!$K$2)</f>
        <v>10250000</v>
      </c>
      <c r="N161" s="20">
        <f t="shared" si="33"/>
        <v>491762.44481285691</v>
      </c>
      <c r="O161" s="4">
        <f>COUNTIFS('Raw Data from UFBs'!$A$3:$A$3000,'Summary By Town'!$A161,'Raw Data from UFBs'!$E$3:$E$3000,'Summary By Town'!$O$2)</f>
        <v>0</v>
      </c>
      <c r="P161" s="4">
        <f>SUMIFS('Raw Data from UFBs'!H$3:H$3000,'Raw Data from UFBs'!$A$3:$A$3000,'Summary By Town'!$A161,'Raw Data from UFBs'!$E$3:$E$3000,'Summary By Town'!$O$2)</f>
        <v>0</v>
      </c>
      <c r="Q161" s="4">
        <f>SUMIFS('Raw Data from UFBs'!I$3:I$3000,'Raw Data from UFBs'!$A$3:$A$3000,'Summary By Town'!$A161,'Raw Data from UFBs'!$E$3:$E$3000,'Summary By Town'!$O$2)</f>
        <v>0</v>
      </c>
      <c r="R161" s="4">
        <f t="shared" si="34"/>
        <v>0</v>
      </c>
      <c r="S161" s="104">
        <f>COUNTIFS('Raw Data from UFBs'!$A$3:$A$3000,'Summary By Town'!$A161,'Raw Data from UFBs'!$E$3:$E$3000,'Summary By Town'!$S$2)</f>
        <v>0</v>
      </c>
      <c r="T161" s="4">
        <f>SUMIFS('Raw Data from UFBs'!H$3:H$3000,'Raw Data from UFBs'!$A$3:$A$3000,'Summary By Town'!$A161,'Raw Data from UFBs'!$E$3:$E$3000,'Summary By Town'!$S$2)</f>
        <v>0</v>
      </c>
      <c r="U161" s="4">
        <f>SUMIFS('Raw Data from UFBs'!I$3:I$3000,'Raw Data from UFBs'!$A$3:$A$3000,'Summary By Town'!$A161,'Raw Data from UFBs'!$E$3:$E$3000,'Summary By Town'!$S$2)</f>
        <v>0</v>
      </c>
      <c r="V161" s="20">
        <f t="shared" si="35"/>
        <v>0</v>
      </c>
      <c r="W161" s="104">
        <f>COUNTIFS('Raw Data from UFBs'!$A$3:$A$3000,'Summary By Town'!$A161,'Raw Data from UFBs'!$E$3:$E$3000,'Summary By Town'!$W$2)</f>
        <v>0</v>
      </c>
      <c r="X161" s="4">
        <f>SUMIFS('Raw Data from UFBs'!H$3:H$3000,'Raw Data from UFBs'!$A$3:$A$3000,'Summary By Town'!$A161,'Raw Data from UFBs'!$E$3:$E$3000,'Summary By Town'!$W$2)</f>
        <v>0</v>
      </c>
      <c r="Y161" s="4">
        <f>SUMIFS('Raw Data from UFBs'!I$3:I$3000,'Raw Data from UFBs'!$A$3:$A$3000,'Summary By Town'!$A161,'Raw Data from UFBs'!$E$3:$E$3000,'Summary By Town'!$W$2)</f>
        <v>0</v>
      </c>
      <c r="Z161" s="20">
        <f t="shared" si="36"/>
        <v>0</v>
      </c>
      <c r="AA161" s="4">
        <f>COUNTIFS('Raw Data from UFBs'!$A$3:$A$3000,'Summary By Town'!$A161,'Raw Data from UFBs'!$E$3:$E$3000,'Summary By Town'!$AA$2)</f>
        <v>0</v>
      </c>
      <c r="AB161" s="4">
        <f>SUMIFS('Raw Data from UFBs'!H$3:H$3000,'Raw Data from UFBs'!$A$3:$A$3000,'Summary By Town'!$A161,'Raw Data from UFBs'!$E$3:$E$3000,'Summary By Town'!$AA$2)</f>
        <v>0</v>
      </c>
      <c r="AC161" s="4">
        <f>SUMIFS('Raw Data from UFBs'!I$3:I$3000,'Raw Data from UFBs'!$A$3:$A$3000,'Summary By Town'!$A161,'Raw Data from UFBs'!$E$3:$E$3000,'Summary By Town'!$AA$2)</f>
        <v>0</v>
      </c>
      <c r="AD161" s="4">
        <f t="shared" si="37"/>
        <v>0</v>
      </c>
      <c r="AE161" s="19">
        <f>COUNTIFS('Raw Data from UFBs'!$A$3:$A$3000,'Summary By Town'!$A161,'Raw Data from UFBs'!$E$3:$E$3000,'Summary By Town'!$AE$2)</f>
        <v>0</v>
      </c>
      <c r="AF161" s="4">
        <f>SUMIFS('Raw Data from UFBs'!H$3:H$3000,'Raw Data from UFBs'!$A$3:$A$3000,'Summary By Town'!$A161,'Raw Data from UFBs'!$E$3:$E$3000,'Summary By Town'!$AE$2)</f>
        <v>0</v>
      </c>
      <c r="AG161" s="4">
        <f>SUMIFS('Raw Data from UFBs'!I$3:I$3000,'Raw Data from UFBs'!$A$3:$A$3000,'Summary By Town'!$A161,'Raw Data from UFBs'!$E$3:$E$3000,'Summary By Town'!$AE$2)</f>
        <v>0</v>
      </c>
      <c r="AH161" s="20">
        <f t="shared" si="38"/>
        <v>0</v>
      </c>
      <c r="AI161" s="19">
        <f t="shared" si="39"/>
        <v>2</v>
      </c>
      <c r="AJ161" s="4">
        <f t="shared" si="40"/>
        <v>493560.77</v>
      </c>
      <c r="AK161" s="4">
        <f t="shared" si="41"/>
        <v>10250000</v>
      </c>
      <c r="AL161" s="20">
        <f t="shared" si="42"/>
        <v>491762.44481285691</v>
      </c>
      <c r="AM161" s="59">
        <v>396704000</v>
      </c>
      <c r="AN161" s="60">
        <v>4.7976823884181163</v>
      </c>
      <c r="AO161" s="61">
        <v>0.29310611379512319</v>
      </c>
      <c r="AP161" s="4">
        <f t="shared" si="43"/>
        <v>-527.10010694340554</v>
      </c>
      <c r="AQ161" s="8">
        <f t="shared" si="44"/>
        <v>2.583790433169315E-2</v>
      </c>
      <c r="AR161" s="59">
        <v>8341959.9499999993</v>
      </c>
      <c r="AS161" s="6">
        <f t="shared" si="45"/>
        <v>-6.3186602441480858E-5</v>
      </c>
      <c r="AU161" s="5" t="s">
        <v>814</v>
      </c>
      <c r="AV161" s="5" t="s">
        <v>1469</v>
      </c>
      <c r="AW161" s="5" t="s">
        <v>687</v>
      </c>
      <c r="AX161" s="5" t="s">
        <v>567</v>
      </c>
      <c r="AY161" s="5" t="s">
        <v>874</v>
      </c>
      <c r="AZ161" s="5" t="s">
        <v>1557</v>
      </c>
      <c r="BA161" s="5" t="s">
        <v>788</v>
      </c>
      <c r="BB161" s="5" t="s">
        <v>274</v>
      </c>
      <c r="BC161" s="5" t="s">
        <v>1745</v>
      </c>
      <c r="BD161" s="5" t="s">
        <v>1745</v>
      </c>
      <c r="BE161" s="5" t="s">
        <v>1745</v>
      </c>
      <c r="BF161" s="5" t="s">
        <v>1745</v>
      </c>
      <c r="BG161" s="5" t="s">
        <v>1745</v>
      </c>
      <c r="BH161" s="5" t="s">
        <v>1745</v>
      </c>
      <c r="BI161" s="5" t="s">
        <v>1745</v>
      </c>
      <c r="BJ161" s="5" t="s">
        <v>1745</v>
      </c>
    </row>
    <row r="162" spans="1:62" ht="17.25" customHeight="1" x14ac:dyDescent="0.3">
      <c r="A162" t="s">
        <v>1469</v>
      </c>
      <c r="B162" t="s">
        <v>1903</v>
      </c>
      <c r="C162" t="s">
        <v>81</v>
      </c>
      <c r="D162" t="str">
        <f t="shared" si="31"/>
        <v>Stratford borough, Camden County</v>
      </c>
      <c r="E162" t="s">
        <v>1744</v>
      </c>
      <c r="F162" t="s">
        <v>7</v>
      </c>
      <c r="G162" s="19">
        <f>COUNTIFS('Raw Data from UFBs'!$A$3:$A$3000,'Summary By Town'!$A162,'Raw Data from UFBs'!$E$3:$E$3000,'Summary By Town'!$G$2)</f>
        <v>0</v>
      </c>
      <c r="H162" s="4">
        <f>SUMIFS('Raw Data from UFBs'!H$3:H$3000,'Raw Data from UFBs'!$A$3:$A$3000,'Summary By Town'!$A162,'Raw Data from UFBs'!$E$3:$E$3000,'Summary By Town'!$G$2)</f>
        <v>0</v>
      </c>
      <c r="I162" s="4">
        <f>SUMIFS('Raw Data from UFBs'!I$3:I$3000,'Raw Data from UFBs'!$A$3:$A$3000,'Summary By Town'!$A162,'Raw Data from UFBs'!$E$3:$E$3000,'Summary By Town'!$G$2)</f>
        <v>0</v>
      </c>
      <c r="J162" s="20">
        <f t="shared" si="32"/>
        <v>0</v>
      </c>
      <c r="K162" s="19">
        <f>COUNTIFS('Raw Data from UFBs'!$A$3:$A$3000,'Summary By Town'!$A162,'Raw Data from UFBs'!$E$3:$E$3000,'Summary By Town'!$K$2)</f>
        <v>1</v>
      </c>
      <c r="L162" s="4">
        <f>SUMIFS('Raw Data from UFBs'!H$3:H$3000,'Raw Data from UFBs'!$A$3:$A$3000,'Summary By Town'!$A162,'Raw Data from UFBs'!$E$3:$E$3000,'Summary By Town'!$K$2)</f>
        <v>142960.94</v>
      </c>
      <c r="M162" s="4">
        <f>SUMIFS('Raw Data from UFBs'!I$3:I$3000,'Raw Data from UFBs'!$A$3:$A$3000,'Summary By Town'!$A162,'Raw Data from UFBs'!$E$3:$E$3000,'Summary By Town'!$K$2)</f>
        <v>3386500</v>
      </c>
      <c r="N162" s="20">
        <f t="shared" si="33"/>
        <v>169340.83907658156</v>
      </c>
      <c r="O162" s="4">
        <f>COUNTIFS('Raw Data from UFBs'!$A$3:$A$3000,'Summary By Town'!$A162,'Raw Data from UFBs'!$E$3:$E$3000,'Summary By Town'!$O$2)</f>
        <v>0</v>
      </c>
      <c r="P162" s="4">
        <f>SUMIFS('Raw Data from UFBs'!H$3:H$3000,'Raw Data from UFBs'!$A$3:$A$3000,'Summary By Town'!$A162,'Raw Data from UFBs'!$E$3:$E$3000,'Summary By Town'!$O$2)</f>
        <v>0</v>
      </c>
      <c r="Q162" s="4">
        <f>SUMIFS('Raw Data from UFBs'!I$3:I$3000,'Raw Data from UFBs'!$A$3:$A$3000,'Summary By Town'!$A162,'Raw Data from UFBs'!$E$3:$E$3000,'Summary By Town'!$O$2)</f>
        <v>0</v>
      </c>
      <c r="R162" s="4">
        <f t="shared" si="34"/>
        <v>0</v>
      </c>
      <c r="S162" s="104">
        <f>COUNTIFS('Raw Data from UFBs'!$A$3:$A$3000,'Summary By Town'!$A162,'Raw Data from UFBs'!$E$3:$E$3000,'Summary By Town'!$S$2)</f>
        <v>0</v>
      </c>
      <c r="T162" s="4">
        <f>SUMIFS('Raw Data from UFBs'!H$3:H$3000,'Raw Data from UFBs'!$A$3:$A$3000,'Summary By Town'!$A162,'Raw Data from UFBs'!$E$3:$E$3000,'Summary By Town'!$S$2)</f>
        <v>0</v>
      </c>
      <c r="U162" s="4">
        <f>SUMIFS('Raw Data from UFBs'!I$3:I$3000,'Raw Data from UFBs'!$A$3:$A$3000,'Summary By Town'!$A162,'Raw Data from UFBs'!$E$3:$E$3000,'Summary By Town'!$S$2)</f>
        <v>0</v>
      </c>
      <c r="V162" s="20">
        <f t="shared" si="35"/>
        <v>0</v>
      </c>
      <c r="W162" s="104">
        <f>COUNTIFS('Raw Data from UFBs'!$A$3:$A$3000,'Summary By Town'!$A162,'Raw Data from UFBs'!$E$3:$E$3000,'Summary By Town'!$W$2)</f>
        <v>0</v>
      </c>
      <c r="X162" s="4">
        <f>SUMIFS('Raw Data from UFBs'!H$3:H$3000,'Raw Data from UFBs'!$A$3:$A$3000,'Summary By Town'!$A162,'Raw Data from UFBs'!$E$3:$E$3000,'Summary By Town'!$W$2)</f>
        <v>0</v>
      </c>
      <c r="Y162" s="4">
        <f>SUMIFS('Raw Data from UFBs'!I$3:I$3000,'Raw Data from UFBs'!$A$3:$A$3000,'Summary By Town'!$A162,'Raw Data from UFBs'!$E$3:$E$3000,'Summary By Town'!$W$2)</f>
        <v>0</v>
      </c>
      <c r="Z162" s="20">
        <f t="shared" si="36"/>
        <v>0</v>
      </c>
      <c r="AA162" s="4">
        <f>COUNTIFS('Raw Data from UFBs'!$A$3:$A$3000,'Summary By Town'!$A162,'Raw Data from UFBs'!$E$3:$E$3000,'Summary By Town'!$AA$2)</f>
        <v>0</v>
      </c>
      <c r="AB162" s="4">
        <f>SUMIFS('Raw Data from UFBs'!H$3:H$3000,'Raw Data from UFBs'!$A$3:$A$3000,'Summary By Town'!$A162,'Raw Data from UFBs'!$E$3:$E$3000,'Summary By Town'!$AA$2)</f>
        <v>0</v>
      </c>
      <c r="AC162" s="4">
        <f>SUMIFS('Raw Data from UFBs'!I$3:I$3000,'Raw Data from UFBs'!$A$3:$A$3000,'Summary By Town'!$A162,'Raw Data from UFBs'!$E$3:$E$3000,'Summary By Town'!$AA$2)</f>
        <v>0</v>
      </c>
      <c r="AD162" s="4">
        <f t="shared" si="37"/>
        <v>0</v>
      </c>
      <c r="AE162" s="19">
        <f>COUNTIFS('Raw Data from UFBs'!$A$3:$A$3000,'Summary By Town'!$A162,'Raw Data from UFBs'!$E$3:$E$3000,'Summary By Town'!$AE$2)</f>
        <v>0</v>
      </c>
      <c r="AF162" s="4">
        <f>SUMIFS('Raw Data from UFBs'!H$3:H$3000,'Raw Data from UFBs'!$A$3:$A$3000,'Summary By Town'!$A162,'Raw Data from UFBs'!$E$3:$E$3000,'Summary By Town'!$AE$2)</f>
        <v>0</v>
      </c>
      <c r="AG162" s="4">
        <f>SUMIFS('Raw Data from UFBs'!I$3:I$3000,'Raw Data from UFBs'!$A$3:$A$3000,'Summary By Town'!$A162,'Raw Data from UFBs'!$E$3:$E$3000,'Summary By Town'!$AE$2)</f>
        <v>0</v>
      </c>
      <c r="AH162" s="20">
        <f t="shared" si="38"/>
        <v>0</v>
      </c>
      <c r="AI162" s="19">
        <f t="shared" si="39"/>
        <v>1</v>
      </c>
      <c r="AJ162" s="4">
        <f t="shared" si="40"/>
        <v>142960.94</v>
      </c>
      <c r="AK162" s="4">
        <f t="shared" si="41"/>
        <v>3386500</v>
      </c>
      <c r="AL162" s="20">
        <f t="shared" si="42"/>
        <v>169340.83907658156</v>
      </c>
      <c r="AM162" s="59">
        <v>582960568</v>
      </c>
      <c r="AN162" s="60">
        <v>5.0004677122864774</v>
      </c>
      <c r="AO162" s="61">
        <v>0.24671558382348605</v>
      </c>
      <c r="AP162" s="4">
        <f t="shared" si="43"/>
        <v>6508.3322018834588</v>
      </c>
      <c r="AQ162" s="8">
        <f t="shared" si="44"/>
        <v>5.8091407650748689E-3</v>
      </c>
      <c r="AR162" s="59">
        <v>8122132.5700000003</v>
      </c>
      <c r="AS162" s="6">
        <f t="shared" si="45"/>
        <v>8.0130829505574777E-4</v>
      </c>
      <c r="AU162" s="5" t="s">
        <v>782</v>
      </c>
      <c r="AV162" s="5" t="s">
        <v>814</v>
      </c>
      <c r="AW162" s="5" t="s">
        <v>687</v>
      </c>
      <c r="AX162" s="5" t="s">
        <v>567</v>
      </c>
      <c r="AY162" s="5" t="s">
        <v>1395</v>
      </c>
      <c r="AZ162" s="5" t="s">
        <v>1745</v>
      </c>
      <c r="BA162" s="5" t="s">
        <v>1745</v>
      </c>
      <c r="BB162" s="5" t="s">
        <v>1745</v>
      </c>
      <c r="BC162" s="5" t="s">
        <v>1745</v>
      </c>
      <c r="BD162" s="5" t="s">
        <v>1745</v>
      </c>
      <c r="BE162" s="5" t="s">
        <v>1745</v>
      </c>
      <c r="BF162" s="5" t="s">
        <v>1745</v>
      </c>
      <c r="BG162" s="5" t="s">
        <v>1745</v>
      </c>
      <c r="BH162" s="5" t="s">
        <v>1745</v>
      </c>
      <c r="BI162" s="5" t="s">
        <v>1745</v>
      </c>
      <c r="BJ162" s="5" t="s">
        <v>1745</v>
      </c>
    </row>
    <row r="163" spans="1:62" ht="17.25" customHeight="1" x14ac:dyDescent="0.3">
      <c r="A163" t="s">
        <v>1486</v>
      </c>
      <c r="B163" t="s">
        <v>1904</v>
      </c>
      <c r="C163" t="s">
        <v>81</v>
      </c>
      <c r="D163" t="str">
        <f t="shared" si="31"/>
        <v>Tavistock borough, Camden County</v>
      </c>
      <c r="E163" t="s">
        <v>1744</v>
      </c>
      <c r="F163" t="s">
        <v>7</v>
      </c>
      <c r="G163" s="19">
        <f>COUNTIFS('Raw Data from UFBs'!$A$3:$A$3000,'Summary By Town'!$A163,'Raw Data from UFBs'!$E$3:$E$3000,'Summary By Town'!$G$2)</f>
        <v>0</v>
      </c>
      <c r="H163" s="4">
        <f>SUMIFS('Raw Data from UFBs'!H$3:H$3000,'Raw Data from UFBs'!$A$3:$A$3000,'Summary By Town'!$A163,'Raw Data from UFBs'!$E$3:$E$3000,'Summary By Town'!$G$2)</f>
        <v>0</v>
      </c>
      <c r="I163" s="4">
        <f>SUMIFS('Raw Data from UFBs'!I$3:I$3000,'Raw Data from UFBs'!$A$3:$A$3000,'Summary By Town'!$A163,'Raw Data from UFBs'!$E$3:$E$3000,'Summary By Town'!$G$2)</f>
        <v>0</v>
      </c>
      <c r="J163" s="20">
        <f t="shared" si="32"/>
        <v>0</v>
      </c>
      <c r="K163" s="19">
        <f>COUNTIFS('Raw Data from UFBs'!$A$3:$A$3000,'Summary By Town'!$A163,'Raw Data from UFBs'!$E$3:$E$3000,'Summary By Town'!$K$2)</f>
        <v>0</v>
      </c>
      <c r="L163" s="4">
        <f>SUMIFS('Raw Data from UFBs'!H$3:H$3000,'Raw Data from UFBs'!$A$3:$A$3000,'Summary By Town'!$A163,'Raw Data from UFBs'!$E$3:$E$3000,'Summary By Town'!$K$2)</f>
        <v>0</v>
      </c>
      <c r="M163" s="4">
        <f>SUMIFS('Raw Data from UFBs'!I$3:I$3000,'Raw Data from UFBs'!$A$3:$A$3000,'Summary By Town'!$A163,'Raw Data from UFBs'!$E$3:$E$3000,'Summary By Town'!$K$2)</f>
        <v>0</v>
      </c>
      <c r="N163" s="20">
        <f t="shared" si="33"/>
        <v>0</v>
      </c>
      <c r="O163" s="4">
        <f>COUNTIFS('Raw Data from UFBs'!$A$3:$A$3000,'Summary By Town'!$A163,'Raw Data from UFBs'!$E$3:$E$3000,'Summary By Town'!$O$2)</f>
        <v>0</v>
      </c>
      <c r="P163" s="4">
        <f>SUMIFS('Raw Data from UFBs'!H$3:H$3000,'Raw Data from UFBs'!$A$3:$A$3000,'Summary By Town'!$A163,'Raw Data from UFBs'!$E$3:$E$3000,'Summary By Town'!$O$2)</f>
        <v>0</v>
      </c>
      <c r="Q163" s="4">
        <f>SUMIFS('Raw Data from UFBs'!I$3:I$3000,'Raw Data from UFBs'!$A$3:$A$3000,'Summary By Town'!$A163,'Raw Data from UFBs'!$E$3:$E$3000,'Summary By Town'!$O$2)</f>
        <v>0</v>
      </c>
      <c r="R163" s="4">
        <f t="shared" si="34"/>
        <v>0</v>
      </c>
      <c r="S163" s="104">
        <f>COUNTIFS('Raw Data from UFBs'!$A$3:$A$3000,'Summary By Town'!$A163,'Raw Data from UFBs'!$E$3:$E$3000,'Summary By Town'!$S$2)</f>
        <v>0</v>
      </c>
      <c r="T163" s="4">
        <f>SUMIFS('Raw Data from UFBs'!H$3:H$3000,'Raw Data from UFBs'!$A$3:$A$3000,'Summary By Town'!$A163,'Raw Data from UFBs'!$E$3:$E$3000,'Summary By Town'!$S$2)</f>
        <v>0</v>
      </c>
      <c r="U163" s="4">
        <f>SUMIFS('Raw Data from UFBs'!I$3:I$3000,'Raw Data from UFBs'!$A$3:$A$3000,'Summary By Town'!$A163,'Raw Data from UFBs'!$E$3:$E$3000,'Summary By Town'!$S$2)</f>
        <v>0</v>
      </c>
      <c r="V163" s="20">
        <f t="shared" si="35"/>
        <v>0</v>
      </c>
      <c r="W163" s="104">
        <f>COUNTIFS('Raw Data from UFBs'!$A$3:$A$3000,'Summary By Town'!$A163,'Raw Data from UFBs'!$E$3:$E$3000,'Summary By Town'!$W$2)</f>
        <v>0</v>
      </c>
      <c r="X163" s="4">
        <f>SUMIFS('Raw Data from UFBs'!H$3:H$3000,'Raw Data from UFBs'!$A$3:$A$3000,'Summary By Town'!$A163,'Raw Data from UFBs'!$E$3:$E$3000,'Summary By Town'!$W$2)</f>
        <v>0</v>
      </c>
      <c r="Y163" s="4">
        <f>SUMIFS('Raw Data from UFBs'!I$3:I$3000,'Raw Data from UFBs'!$A$3:$A$3000,'Summary By Town'!$A163,'Raw Data from UFBs'!$E$3:$E$3000,'Summary By Town'!$W$2)</f>
        <v>0</v>
      </c>
      <c r="Z163" s="20">
        <f t="shared" si="36"/>
        <v>0</v>
      </c>
      <c r="AA163" s="4">
        <f>COUNTIFS('Raw Data from UFBs'!$A$3:$A$3000,'Summary By Town'!$A163,'Raw Data from UFBs'!$E$3:$E$3000,'Summary By Town'!$AA$2)</f>
        <v>0</v>
      </c>
      <c r="AB163" s="4">
        <f>SUMIFS('Raw Data from UFBs'!H$3:H$3000,'Raw Data from UFBs'!$A$3:$A$3000,'Summary By Town'!$A163,'Raw Data from UFBs'!$E$3:$E$3000,'Summary By Town'!$AA$2)</f>
        <v>0</v>
      </c>
      <c r="AC163" s="4">
        <f>SUMIFS('Raw Data from UFBs'!I$3:I$3000,'Raw Data from UFBs'!$A$3:$A$3000,'Summary By Town'!$A163,'Raw Data from UFBs'!$E$3:$E$3000,'Summary By Town'!$AA$2)</f>
        <v>0</v>
      </c>
      <c r="AD163" s="4">
        <f t="shared" si="37"/>
        <v>0</v>
      </c>
      <c r="AE163" s="19">
        <f>COUNTIFS('Raw Data from UFBs'!$A$3:$A$3000,'Summary By Town'!$A163,'Raw Data from UFBs'!$E$3:$E$3000,'Summary By Town'!$AE$2)</f>
        <v>0</v>
      </c>
      <c r="AF163" s="4">
        <f>SUMIFS('Raw Data from UFBs'!H$3:H$3000,'Raw Data from UFBs'!$A$3:$A$3000,'Summary By Town'!$A163,'Raw Data from UFBs'!$E$3:$E$3000,'Summary By Town'!$AE$2)</f>
        <v>0</v>
      </c>
      <c r="AG163" s="4">
        <f>SUMIFS('Raw Data from UFBs'!I$3:I$3000,'Raw Data from UFBs'!$A$3:$A$3000,'Summary By Town'!$A163,'Raw Data from UFBs'!$E$3:$E$3000,'Summary By Town'!$AE$2)</f>
        <v>0</v>
      </c>
      <c r="AH163" s="20">
        <f t="shared" si="38"/>
        <v>0</v>
      </c>
      <c r="AI163" s="19">
        <f t="shared" si="39"/>
        <v>0</v>
      </c>
      <c r="AJ163" s="4">
        <f t="shared" si="40"/>
        <v>0</v>
      </c>
      <c r="AK163" s="4">
        <f t="shared" si="41"/>
        <v>0</v>
      </c>
      <c r="AL163" s="20">
        <f t="shared" si="42"/>
        <v>0</v>
      </c>
      <c r="AM163" s="59">
        <v>26268700</v>
      </c>
      <c r="AN163" s="60">
        <v>1.4537706752267665</v>
      </c>
      <c r="AO163" s="61">
        <v>0.45975705420876722</v>
      </c>
      <c r="AP163" s="4">
        <f t="shared" si="43"/>
        <v>0</v>
      </c>
      <c r="AQ163" s="8">
        <f t="shared" si="44"/>
        <v>0</v>
      </c>
      <c r="AR163" s="59">
        <v>194472</v>
      </c>
      <c r="AS163" s="6">
        <f t="shared" si="45"/>
        <v>0</v>
      </c>
      <c r="AU163" s="5" t="s">
        <v>788</v>
      </c>
      <c r="AV163" s="5" t="s">
        <v>100</v>
      </c>
      <c r="AW163" s="5" t="s">
        <v>598</v>
      </c>
      <c r="AX163" s="5" t="s">
        <v>1745</v>
      </c>
      <c r="AY163" s="5" t="s">
        <v>1745</v>
      </c>
      <c r="AZ163" s="5" t="s">
        <v>1745</v>
      </c>
      <c r="BA163" s="5" t="s">
        <v>1745</v>
      </c>
      <c r="BB163" s="5" t="s">
        <v>1745</v>
      </c>
      <c r="BC163" s="5" t="s">
        <v>1745</v>
      </c>
      <c r="BD163" s="5" t="s">
        <v>1745</v>
      </c>
      <c r="BE163" s="5" t="s">
        <v>1745</v>
      </c>
      <c r="BF163" s="5" t="s">
        <v>1745</v>
      </c>
      <c r="BG163" s="5" t="s">
        <v>1745</v>
      </c>
      <c r="BH163" s="5" t="s">
        <v>1745</v>
      </c>
      <c r="BI163" s="5" t="s">
        <v>1745</v>
      </c>
      <c r="BJ163" s="5" t="s">
        <v>1745</v>
      </c>
    </row>
    <row r="164" spans="1:62" ht="17.25" customHeight="1" x14ac:dyDescent="0.3">
      <c r="A164" t="s">
        <v>1697</v>
      </c>
      <c r="B164" t="s">
        <v>1905</v>
      </c>
      <c r="C164" t="s">
        <v>81</v>
      </c>
      <c r="D164" t="str">
        <f t="shared" si="31"/>
        <v>Woodlynne borough, Camden County</v>
      </c>
      <c r="E164" t="s">
        <v>1744</v>
      </c>
      <c r="F164" t="s">
        <v>70</v>
      </c>
      <c r="G164" s="19">
        <f>COUNTIFS('Raw Data from UFBs'!$A$3:$A$3000,'Summary By Town'!$A164,'Raw Data from UFBs'!$E$3:$E$3000,'Summary By Town'!$G$2)</f>
        <v>0</v>
      </c>
      <c r="H164" s="4">
        <f>SUMIFS('Raw Data from UFBs'!H$3:H$3000,'Raw Data from UFBs'!$A$3:$A$3000,'Summary By Town'!$A164,'Raw Data from UFBs'!$E$3:$E$3000,'Summary By Town'!$G$2)</f>
        <v>0</v>
      </c>
      <c r="I164" s="4">
        <f>SUMIFS('Raw Data from UFBs'!I$3:I$3000,'Raw Data from UFBs'!$A$3:$A$3000,'Summary By Town'!$A164,'Raw Data from UFBs'!$E$3:$E$3000,'Summary By Town'!$G$2)</f>
        <v>0</v>
      </c>
      <c r="J164" s="20">
        <f t="shared" si="32"/>
        <v>0</v>
      </c>
      <c r="K164" s="19">
        <f>COUNTIFS('Raw Data from UFBs'!$A$3:$A$3000,'Summary By Town'!$A164,'Raw Data from UFBs'!$E$3:$E$3000,'Summary By Town'!$K$2)</f>
        <v>0</v>
      </c>
      <c r="L164" s="4">
        <f>SUMIFS('Raw Data from UFBs'!H$3:H$3000,'Raw Data from UFBs'!$A$3:$A$3000,'Summary By Town'!$A164,'Raw Data from UFBs'!$E$3:$E$3000,'Summary By Town'!$K$2)</f>
        <v>0</v>
      </c>
      <c r="M164" s="4">
        <f>SUMIFS('Raw Data from UFBs'!I$3:I$3000,'Raw Data from UFBs'!$A$3:$A$3000,'Summary By Town'!$A164,'Raw Data from UFBs'!$E$3:$E$3000,'Summary By Town'!$K$2)</f>
        <v>0</v>
      </c>
      <c r="N164" s="20">
        <f t="shared" si="33"/>
        <v>0</v>
      </c>
      <c r="O164" s="4">
        <f>COUNTIFS('Raw Data from UFBs'!$A$3:$A$3000,'Summary By Town'!$A164,'Raw Data from UFBs'!$E$3:$E$3000,'Summary By Town'!$O$2)</f>
        <v>0</v>
      </c>
      <c r="P164" s="4">
        <f>SUMIFS('Raw Data from UFBs'!H$3:H$3000,'Raw Data from UFBs'!$A$3:$A$3000,'Summary By Town'!$A164,'Raw Data from UFBs'!$E$3:$E$3000,'Summary By Town'!$O$2)</f>
        <v>0</v>
      </c>
      <c r="Q164" s="4">
        <f>SUMIFS('Raw Data from UFBs'!I$3:I$3000,'Raw Data from UFBs'!$A$3:$A$3000,'Summary By Town'!$A164,'Raw Data from UFBs'!$E$3:$E$3000,'Summary By Town'!$O$2)</f>
        <v>0</v>
      </c>
      <c r="R164" s="4">
        <f t="shared" si="34"/>
        <v>0</v>
      </c>
      <c r="S164" s="104">
        <f>COUNTIFS('Raw Data from UFBs'!$A$3:$A$3000,'Summary By Town'!$A164,'Raw Data from UFBs'!$E$3:$E$3000,'Summary By Town'!$S$2)</f>
        <v>0</v>
      </c>
      <c r="T164" s="4">
        <f>SUMIFS('Raw Data from UFBs'!H$3:H$3000,'Raw Data from UFBs'!$A$3:$A$3000,'Summary By Town'!$A164,'Raw Data from UFBs'!$E$3:$E$3000,'Summary By Town'!$S$2)</f>
        <v>0</v>
      </c>
      <c r="U164" s="4">
        <f>SUMIFS('Raw Data from UFBs'!I$3:I$3000,'Raw Data from UFBs'!$A$3:$A$3000,'Summary By Town'!$A164,'Raw Data from UFBs'!$E$3:$E$3000,'Summary By Town'!$S$2)</f>
        <v>0</v>
      </c>
      <c r="V164" s="20">
        <f t="shared" si="35"/>
        <v>0</v>
      </c>
      <c r="W164" s="104">
        <f>COUNTIFS('Raw Data from UFBs'!$A$3:$A$3000,'Summary By Town'!$A164,'Raw Data from UFBs'!$E$3:$E$3000,'Summary By Town'!$W$2)</f>
        <v>0</v>
      </c>
      <c r="X164" s="4">
        <f>SUMIFS('Raw Data from UFBs'!H$3:H$3000,'Raw Data from UFBs'!$A$3:$A$3000,'Summary By Town'!$A164,'Raw Data from UFBs'!$E$3:$E$3000,'Summary By Town'!$W$2)</f>
        <v>0</v>
      </c>
      <c r="Y164" s="4">
        <f>SUMIFS('Raw Data from UFBs'!I$3:I$3000,'Raw Data from UFBs'!$A$3:$A$3000,'Summary By Town'!$A164,'Raw Data from UFBs'!$E$3:$E$3000,'Summary By Town'!$W$2)</f>
        <v>0</v>
      </c>
      <c r="Z164" s="20">
        <f t="shared" si="36"/>
        <v>0</v>
      </c>
      <c r="AA164" s="4">
        <f>COUNTIFS('Raw Data from UFBs'!$A$3:$A$3000,'Summary By Town'!$A164,'Raw Data from UFBs'!$E$3:$E$3000,'Summary By Town'!$AA$2)</f>
        <v>0</v>
      </c>
      <c r="AB164" s="4">
        <f>SUMIFS('Raw Data from UFBs'!H$3:H$3000,'Raw Data from UFBs'!$A$3:$A$3000,'Summary By Town'!$A164,'Raw Data from UFBs'!$E$3:$E$3000,'Summary By Town'!$AA$2)</f>
        <v>0</v>
      </c>
      <c r="AC164" s="4">
        <f>SUMIFS('Raw Data from UFBs'!I$3:I$3000,'Raw Data from UFBs'!$A$3:$A$3000,'Summary By Town'!$A164,'Raw Data from UFBs'!$E$3:$E$3000,'Summary By Town'!$AA$2)</f>
        <v>0</v>
      </c>
      <c r="AD164" s="4">
        <f t="shared" si="37"/>
        <v>0</v>
      </c>
      <c r="AE164" s="19">
        <f>COUNTIFS('Raw Data from UFBs'!$A$3:$A$3000,'Summary By Town'!$A164,'Raw Data from UFBs'!$E$3:$E$3000,'Summary By Town'!$AE$2)</f>
        <v>0</v>
      </c>
      <c r="AF164" s="4">
        <f>SUMIFS('Raw Data from UFBs'!H$3:H$3000,'Raw Data from UFBs'!$A$3:$A$3000,'Summary By Town'!$A164,'Raw Data from UFBs'!$E$3:$E$3000,'Summary By Town'!$AE$2)</f>
        <v>0</v>
      </c>
      <c r="AG164" s="4">
        <f>SUMIFS('Raw Data from UFBs'!I$3:I$3000,'Raw Data from UFBs'!$A$3:$A$3000,'Summary By Town'!$A164,'Raw Data from UFBs'!$E$3:$E$3000,'Summary By Town'!$AE$2)</f>
        <v>0</v>
      </c>
      <c r="AH164" s="20">
        <f t="shared" si="38"/>
        <v>0</v>
      </c>
      <c r="AI164" s="19">
        <f t="shared" si="39"/>
        <v>0</v>
      </c>
      <c r="AJ164" s="4">
        <f t="shared" si="40"/>
        <v>0</v>
      </c>
      <c r="AK164" s="4">
        <f t="shared" si="41"/>
        <v>0</v>
      </c>
      <c r="AL164" s="20">
        <f t="shared" si="42"/>
        <v>0</v>
      </c>
      <c r="AM164" s="59">
        <v>74441235</v>
      </c>
      <c r="AN164" s="60">
        <v>8.1020870743971667</v>
      </c>
      <c r="AO164" s="61">
        <v>0.42739948728966815</v>
      </c>
      <c r="AP164" s="4">
        <f t="shared" si="43"/>
        <v>0</v>
      </c>
      <c r="AQ164" s="8">
        <f t="shared" si="44"/>
        <v>0</v>
      </c>
      <c r="AR164" s="59">
        <v>4491314.0999999996</v>
      </c>
      <c r="AS164" s="6">
        <f t="shared" si="45"/>
        <v>0</v>
      </c>
      <c r="AU164" s="5" t="s">
        <v>318</v>
      </c>
      <c r="AV164" s="5" t="s">
        <v>248</v>
      </c>
      <c r="AW164" s="5" t="s">
        <v>1745</v>
      </c>
      <c r="AX164" s="5" t="s">
        <v>1745</v>
      </c>
      <c r="AY164" s="5" t="s">
        <v>1745</v>
      </c>
      <c r="AZ164" s="5" t="s">
        <v>1745</v>
      </c>
      <c r="BA164" s="5" t="s">
        <v>1745</v>
      </c>
      <c r="BB164" s="5" t="s">
        <v>1745</v>
      </c>
      <c r="BC164" s="5" t="s">
        <v>1745</v>
      </c>
      <c r="BD164" s="5" t="s">
        <v>1745</v>
      </c>
      <c r="BE164" s="5" t="s">
        <v>1745</v>
      </c>
      <c r="BF164" s="5" t="s">
        <v>1745</v>
      </c>
      <c r="BG164" s="5" t="s">
        <v>1745</v>
      </c>
      <c r="BH164" s="5" t="s">
        <v>1745</v>
      </c>
      <c r="BI164" s="5" t="s">
        <v>1745</v>
      </c>
      <c r="BJ164" s="5" t="s">
        <v>1745</v>
      </c>
    </row>
    <row r="165" spans="1:62" ht="17.25" customHeight="1" x14ac:dyDescent="0.3">
      <c r="A165" t="s">
        <v>150</v>
      </c>
      <c r="B165" t="s">
        <v>1906</v>
      </c>
      <c r="C165" t="s">
        <v>81</v>
      </c>
      <c r="D165" t="str">
        <f t="shared" si="31"/>
        <v>Berlin township, Camden County</v>
      </c>
      <c r="E165" t="s">
        <v>1744</v>
      </c>
      <c r="F165" t="s">
        <v>7</v>
      </c>
      <c r="G165" s="19">
        <f>COUNTIFS('Raw Data from UFBs'!$A$3:$A$3000,'Summary By Town'!$A165,'Raw Data from UFBs'!$E$3:$E$3000,'Summary By Town'!$G$2)</f>
        <v>1</v>
      </c>
      <c r="H165" s="4">
        <f>SUMIFS('Raw Data from UFBs'!H$3:H$3000,'Raw Data from UFBs'!$A$3:$A$3000,'Summary By Town'!$A165,'Raw Data from UFBs'!$E$3:$E$3000,'Summary By Town'!$G$2)</f>
        <v>19581.060000000001</v>
      </c>
      <c r="I165" s="4">
        <f>SUMIFS('Raw Data from UFBs'!I$3:I$3000,'Raw Data from UFBs'!$A$3:$A$3000,'Summary By Town'!$A165,'Raw Data from UFBs'!$E$3:$E$3000,'Summary By Town'!$G$2)</f>
        <v>5748600</v>
      </c>
      <c r="J165" s="20">
        <f t="shared" si="32"/>
        <v>226607.67115114428</v>
      </c>
      <c r="K165" s="19">
        <f>COUNTIFS('Raw Data from UFBs'!$A$3:$A$3000,'Summary By Town'!$A165,'Raw Data from UFBs'!$E$3:$E$3000,'Summary By Town'!$K$2)</f>
        <v>0</v>
      </c>
      <c r="L165" s="4">
        <f>SUMIFS('Raw Data from UFBs'!H$3:H$3000,'Raw Data from UFBs'!$A$3:$A$3000,'Summary By Town'!$A165,'Raw Data from UFBs'!$E$3:$E$3000,'Summary By Town'!$K$2)</f>
        <v>0</v>
      </c>
      <c r="M165" s="4">
        <f>SUMIFS('Raw Data from UFBs'!I$3:I$3000,'Raw Data from UFBs'!$A$3:$A$3000,'Summary By Town'!$A165,'Raw Data from UFBs'!$E$3:$E$3000,'Summary By Town'!$K$2)</f>
        <v>0</v>
      </c>
      <c r="N165" s="20">
        <f t="shared" si="33"/>
        <v>0</v>
      </c>
      <c r="O165" s="4">
        <f>COUNTIFS('Raw Data from UFBs'!$A$3:$A$3000,'Summary By Town'!$A165,'Raw Data from UFBs'!$E$3:$E$3000,'Summary By Town'!$O$2)</f>
        <v>0</v>
      </c>
      <c r="P165" s="4">
        <f>SUMIFS('Raw Data from UFBs'!H$3:H$3000,'Raw Data from UFBs'!$A$3:$A$3000,'Summary By Town'!$A165,'Raw Data from UFBs'!$E$3:$E$3000,'Summary By Town'!$O$2)</f>
        <v>0</v>
      </c>
      <c r="Q165" s="4">
        <f>SUMIFS('Raw Data from UFBs'!I$3:I$3000,'Raw Data from UFBs'!$A$3:$A$3000,'Summary By Town'!$A165,'Raw Data from UFBs'!$E$3:$E$3000,'Summary By Town'!$O$2)</f>
        <v>0</v>
      </c>
      <c r="R165" s="4">
        <f t="shared" si="34"/>
        <v>0</v>
      </c>
      <c r="S165" s="104">
        <f>COUNTIFS('Raw Data from UFBs'!$A$3:$A$3000,'Summary By Town'!$A165,'Raw Data from UFBs'!$E$3:$E$3000,'Summary By Town'!$S$2)</f>
        <v>0</v>
      </c>
      <c r="T165" s="4">
        <f>SUMIFS('Raw Data from UFBs'!H$3:H$3000,'Raw Data from UFBs'!$A$3:$A$3000,'Summary By Town'!$A165,'Raw Data from UFBs'!$E$3:$E$3000,'Summary By Town'!$S$2)</f>
        <v>0</v>
      </c>
      <c r="U165" s="4">
        <f>SUMIFS('Raw Data from UFBs'!I$3:I$3000,'Raw Data from UFBs'!$A$3:$A$3000,'Summary By Town'!$A165,'Raw Data from UFBs'!$E$3:$E$3000,'Summary By Town'!$S$2)</f>
        <v>0</v>
      </c>
      <c r="V165" s="20">
        <f t="shared" si="35"/>
        <v>0</v>
      </c>
      <c r="W165" s="104">
        <f>COUNTIFS('Raw Data from UFBs'!$A$3:$A$3000,'Summary By Town'!$A165,'Raw Data from UFBs'!$E$3:$E$3000,'Summary By Town'!$W$2)</f>
        <v>0</v>
      </c>
      <c r="X165" s="4">
        <f>SUMIFS('Raw Data from UFBs'!H$3:H$3000,'Raw Data from UFBs'!$A$3:$A$3000,'Summary By Town'!$A165,'Raw Data from UFBs'!$E$3:$E$3000,'Summary By Town'!$W$2)</f>
        <v>0</v>
      </c>
      <c r="Y165" s="4">
        <f>SUMIFS('Raw Data from UFBs'!I$3:I$3000,'Raw Data from UFBs'!$A$3:$A$3000,'Summary By Town'!$A165,'Raw Data from UFBs'!$E$3:$E$3000,'Summary By Town'!$W$2)</f>
        <v>0</v>
      </c>
      <c r="Z165" s="20">
        <f t="shared" si="36"/>
        <v>0</v>
      </c>
      <c r="AA165" s="4">
        <f>COUNTIFS('Raw Data from UFBs'!$A$3:$A$3000,'Summary By Town'!$A165,'Raw Data from UFBs'!$E$3:$E$3000,'Summary By Town'!$AA$2)</f>
        <v>0</v>
      </c>
      <c r="AB165" s="4">
        <f>SUMIFS('Raw Data from UFBs'!H$3:H$3000,'Raw Data from UFBs'!$A$3:$A$3000,'Summary By Town'!$A165,'Raw Data from UFBs'!$E$3:$E$3000,'Summary By Town'!$AA$2)</f>
        <v>0</v>
      </c>
      <c r="AC165" s="4">
        <f>SUMIFS('Raw Data from UFBs'!I$3:I$3000,'Raw Data from UFBs'!$A$3:$A$3000,'Summary By Town'!$A165,'Raw Data from UFBs'!$E$3:$E$3000,'Summary By Town'!$AA$2)</f>
        <v>0</v>
      </c>
      <c r="AD165" s="4">
        <f t="shared" si="37"/>
        <v>0</v>
      </c>
      <c r="AE165" s="19">
        <f>COUNTIFS('Raw Data from UFBs'!$A$3:$A$3000,'Summary By Town'!$A165,'Raw Data from UFBs'!$E$3:$E$3000,'Summary By Town'!$AE$2)</f>
        <v>0</v>
      </c>
      <c r="AF165" s="4">
        <f>SUMIFS('Raw Data from UFBs'!H$3:H$3000,'Raw Data from UFBs'!$A$3:$A$3000,'Summary By Town'!$A165,'Raw Data from UFBs'!$E$3:$E$3000,'Summary By Town'!$AE$2)</f>
        <v>0</v>
      </c>
      <c r="AG165" s="4">
        <f>SUMIFS('Raw Data from UFBs'!I$3:I$3000,'Raw Data from UFBs'!$A$3:$A$3000,'Summary By Town'!$A165,'Raw Data from UFBs'!$E$3:$E$3000,'Summary By Town'!$AE$2)</f>
        <v>0</v>
      </c>
      <c r="AH165" s="20">
        <f t="shared" si="38"/>
        <v>0</v>
      </c>
      <c r="AI165" s="19">
        <f t="shared" si="39"/>
        <v>1</v>
      </c>
      <c r="AJ165" s="4">
        <f t="shared" si="40"/>
        <v>19581.060000000001</v>
      </c>
      <c r="AK165" s="4">
        <f t="shared" si="41"/>
        <v>5748600</v>
      </c>
      <c r="AL165" s="20">
        <f t="shared" si="42"/>
        <v>226607.67115114428</v>
      </c>
      <c r="AM165" s="59">
        <v>693938864</v>
      </c>
      <c r="AN165" s="60">
        <v>3.9419627587785597</v>
      </c>
      <c r="AO165" s="61">
        <v>0.33693383199660226</v>
      </c>
      <c r="AP165" s="4">
        <f t="shared" si="43"/>
        <v>69754.269420425553</v>
      </c>
      <c r="AQ165" s="8">
        <f t="shared" si="44"/>
        <v>8.2840150598626795E-3</v>
      </c>
      <c r="AR165" s="59">
        <v>13008900</v>
      </c>
      <c r="AS165" s="6">
        <f t="shared" si="45"/>
        <v>5.3620420958286679E-3</v>
      </c>
      <c r="AU165" s="5" t="s">
        <v>1598</v>
      </c>
      <c r="AV165" s="5" t="s">
        <v>147</v>
      </c>
      <c r="AW165" s="5" t="s">
        <v>814</v>
      </c>
      <c r="AX165" s="5" t="s">
        <v>1557</v>
      </c>
      <c r="AY165" s="5" t="s">
        <v>460</v>
      </c>
      <c r="AZ165" s="5" t="s">
        <v>1745</v>
      </c>
      <c r="BA165" s="5" t="s">
        <v>1745</v>
      </c>
      <c r="BB165" s="5" t="s">
        <v>1745</v>
      </c>
      <c r="BC165" s="5" t="s">
        <v>1745</v>
      </c>
      <c r="BD165" s="5" t="s">
        <v>1745</v>
      </c>
      <c r="BE165" s="5" t="s">
        <v>1745</v>
      </c>
      <c r="BF165" s="5" t="s">
        <v>1745</v>
      </c>
      <c r="BG165" s="5" t="s">
        <v>1745</v>
      </c>
      <c r="BH165" s="5" t="s">
        <v>1745</v>
      </c>
      <c r="BI165" s="5" t="s">
        <v>1745</v>
      </c>
      <c r="BJ165" s="5" t="s">
        <v>1745</v>
      </c>
    </row>
    <row r="166" spans="1:62" ht="17.25" customHeight="1" x14ac:dyDescent="0.3">
      <c r="A166" t="s">
        <v>274</v>
      </c>
      <c r="B166" t="s">
        <v>1907</v>
      </c>
      <c r="C166" t="s">
        <v>81</v>
      </c>
      <c r="D166" t="str">
        <f t="shared" si="31"/>
        <v>Cherry Hill township, Camden County</v>
      </c>
      <c r="E166" t="s">
        <v>1744</v>
      </c>
      <c r="F166" t="s">
        <v>7</v>
      </c>
      <c r="G166" s="19">
        <f>COUNTIFS('Raw Data from UFBs'!$A$3:$A$3000,'Summary By Town'!$A166,'Raw Data from UFBs'!$E$3:$E$3000,'Summary By Town'!$G$2)</f>
        <v>11</v>
      </c>
      <c r="H166" s="4">
        <f>SUMIFS('Raw Data from UFBs'!H$3:H$3000,'Raw Data from UFBs'!$A$3:$A$3000,'Summary By Town'!$A166,'Raw Data from UFBs'!$E$3:$E$3000,'Summary By Town'!$G$2)</f>
        <v>564264.36</v>
      </c>
      <c r="I166" s="4">
        <f>SUMIFS('Raw Data from UFBs'!I$3:I$3000,'Raw Data from UFBs'!$A$3:$A$3000,'Summary By Town'!$A166,'Raw Data from UFBs'!$E$3:$E$3000,'Summary By Town'!$G$2)</f>
        <v>83081200</v>
      </c>
      <c r="J166" s="20">
        <f t="shared" si="32"/>
        <v>3611816.0111152139</v>
      </c>
      <c r="K166" s="19">
        <f>COUNTIFS('Raw Data from UFBs'!$A$3:$A$3000,'Summary By Town'!$A166,'Raw Data from UFBs'!$E$3:$E$3000,'Summary By Town'!$K$2)</f>
        <v>0</v>
      </c>
      <c r="L166" s="4">
        <f>SUMIFS('Raw Data from UFBs'!H$3:H$3000,'Raw Data from UFBs'!$A$3:$A$3000,'Summary By Town'!$A166,'Raw Data from UFBs'!$E$3:$E$3000,'Summary By Town'!$K$2)</f>
        <v>0</v>
      </c>
      <c r="M166" s="4">
        <f>SUMIFS('Raw Data from UFBs'!I$3:I$3000,'Raw Data from UFBs'!$A$3:$A$3000,'Summary By Town'!$A166,'Raw Data from UFBs'!$E$3:$E$3000,'Summary By Town'!$K$2)</f>
        <v>0</v>
      </c>
      <c r="N166" s="20">
        <f t="shared" si="33"/>
        <v>0</v>
      </c>
      <c r="O166" s="4">
        <f>COUNTIFS('Raw Data from UFBs'!$A$3:$A$3000,'Summary By Town'!$A166,'Raw Data from UFBs'!$E$3:$E$3000,'Summary By Town'!$O$2)</f>
        <v>0</v>
      </c>
      <c r="P166" s="4">
        <f>SUMIFS('Raw Data from UFBs'!H$3:H$3000,'Raw Data from UFBs'!$A$3:$A$3000,'Summary By Town'!$A166,'Raw Data from UFBs'!$E$3:$E$3000,'Summary By Town'!$O$2)</f>
        <v>0</v>
      </c>
      <c r="Q166" s="4">
        <f>SUMIFS('Raw Data from UFBs'!I$3:I$3000,'Raw Data from UFBs'!$A$3:$A$3000,'Summary By Town'!$A166,'Raw Data from UFBs'!$E$3:$E$3000,'Summary By Town'!$O$2)</f>
        <v>0</v>
      </c>
      <c r="R166" s="4">
        <f t="shared" si="34"/>
        <v>0</v>
      </c>
      <c r="S166" s="104">
        <f>COUNTIFS('Raw Data from UFBs'!$A$3:$A$3000,'Summary By Town'!$A166,'Raw Data from UFBs'!$E$3:$E$3000,'Summary By Town'!$S$2)</f>
        <v>0</v>
      </c>
      <c r="T166" s="4">
        <f>SUMIFS('Raw Data from UFBs'!H$3:H$3000,'Raw Data from UFBs'!$A$3:$A$3000,'Summary By Town'!$A166,'Raw Data from UFBs'!$E$3:$E$3000,'Summary By Town'!$S$2)</f>
        <v>0</v>
      </c>
      <c r="U166" s="4">
        <f>SUMIFS('Raw Data from UFBs'!I$3:I$3000,'Raw Data from UFBs'!$A$3:$A$3000,'Summary By Town'!$A166,'Raw Data from UFBs'!$E$3:$E$3000,'Summary By Town'!$S$2)</f>
        <v>0</v>
      </c>
      <c r="V166" s="20">
        <f t="shared" si="35"/>
        <v>0</v>
      </c>
      <c r="W166" s="104">
        <f>COUNTIFS('Raw Data from UFBs'!$A$3:$A$3000,'Summary By Town'!$A166,'Raw Data from UFBs'!$E$3:$E$3000,'Summary By Town'!$W$2)</f>
        <v>0</v>
      </c>
      <c r="X166" s="4">
        <f>SUMIFS('Raw Data from UFBs'!H$3:H$3000,'Raw Data from UFBs'!$A$3:$A$3000,'Summary By Town'!$A166,'Raw Data from UFBs'!$E$3:$E$3000,'Summary By Town'!$W$2)</f>
        <v>0</v>
      </c>
      <c r="Y166" s="4">
        <f>SUMIFS('Raw Data from UFBs'!I$3:I$3000,'Raw Data from UFBs'!$A$3:$A$3000,'Summary By Town'!$A166,'Raw Data from UFBs'!$E$3:$E$3000,'Summary By Town'!$W$2)</f>
        <v>0</v>
      </c>
      <c r="Z166" s="20">
        <f t="shared" si="36"/>
        <v>0</v>
      </c>
      <c r="AA166" s="4">
        <f>COUNTIFS('Raw Data from UFBs'!$A$3:$A$3000,'Summary By Town'!$A166,'Raw Data from UFBs'!$E$3:$E$3000,'Summary By Town'!$AA$2)</f>
        <v>0</v>
      </c>
      <c r="AB166" s="4">
        <f>SUMIFS('Raw Data from UFBs'!H$3:H$3000,'Raw Data from UFBs'!$A$3:$A$3000,'Summary By Town'!$A166,'Raw Data from UFBs'!$E$3:$E$3000,'Summary By Town'!$AA$2)</f>
        <v>0</v>
      </c>
      <c r="AC166" s="4">
        <f>SUMIFS('Raw Data from UFBs'!I$3:I$3000,'Raw Data from UFBs'!$A$3:$A$3000,'Summary By Town'!$A166,'Raw Data from UFBs'!$E$3:$E$3000,'Summary By Town'!$AA$2)</f>
        <v>0</v>
      </c>
      <c r="AD166" s="4">
        <f t="shared" si="37"/>
        <v>0</v>
      </c>
      <c r="AE166" s="19">
        <f>COUNTIFS('Raw Data from UFBs'!$A$3:$A$3000,'Summary By Town'!$A166,'Raw Data from UFBs'!$E$3:$E$3000,'Summary By Town'!$AE$2)</f>
        <v>0</v>
      </c>
      <c r="AF166" s="4">
        <f>SUMIFS('Raw Data from UFBs'!H$3:H$3000,'Raw Data from UFBs'!$A$3:$A$3000,'Summary By Town'!$A166,'Raw Data from UFBs'!$E$3:$E$3000,'Summary By Town'!$AE$2)</f>
        <v>0</v>
      </c>
      <c r="AG166" s="4">
        <f>SUMIFS('Raw Data from UFBs'!I$3:I$3000,'Raw Data from UFBs'!$A$3:$A$3000,'Summary By Town'!$A166,'Raw Data from UFBs'!$E$3:$E$3000,'Summary By Town'!$AE$2)</f>
        <v>0</v>
      </c>
      <c r="AH166" s="20">
        <f t="shared" si="38"/>
        <v>0</v>
      </c>
      <c r="AI166" s="19">
        <f t="shared" si="39"/>
        <v>11</v>
      </c>
      <c r="AJ166" s="4">
        <f t="shared" si="40"/>
        <v>564264.36</v>
      </c>
      <c r="AK166" s="4">
        <f t="shared" si="41"/>
        <v>83081200</v>
      </c>
      <c r="AL166" s="20">
        <f t="shared" si="42"/>
        <v>3611816.0111152139</v>
      </c>
      <c r="AM166" s="59">
        <v>9174998200</v>
      </c>
      <c r="AN166" s="60">
        <v>4.3473325025579959</v>
      </c>
      <c r="AO166" s="61">
        <v>0.16051765007989346</v>
      </c>
      <c r="AP166" s="4">
        <f t="shared" si="43"/>
        <v>489185.82953411347</v>
      </c>
      <c r="AQ166" s="8">
        <f t="shared" si="44"/>
        <v>9.0551734386171319E-3</v>
      </c>
      <c r="AR166" s="59">
        <v>79883516.849999994</v>
      </c>
      <c r="AS166" s="6">
        <f t="shared" si="45"/>
        <v>6.1237392746825905E-3</v>
      </c>
      <c r="AU166" s="5" t="s">
        <v>1395</v>
      </c>
      <c r="AV166" s="5" t="s">
        <v>1557</v>
      </c>
      <c r="AW166" s="5" t="s">
        <v>788</v>
      </c>
      <c r="AX166" s="5" t="s">
        <v>598</v>
      </c>
      <c r="AY166" s="5" t="s">
        <v>460</v>
      </c>
      <c r="AZ166" s="5" t="s">
        <v>595</v>
      </c>
      <c r="BA166" s="5" t="s">
        <v>939</v>
      </c>
      <c r="BB166" s="5" t="s">
        <v>906</v>
      </c>
      <c r="BC166" s="5" t="s">
        <v>1186</v>
      </c>
      <c r="BD166" s="5" t="s">
        <v>1024</v>
      </c>
      <c r="BE166" s="5" t="s">
        <v>1745</v>
      </c>
      <c r="BF166" s="5" t="s">
        <v>1745</v>
      </c>
      <c r="BG166" s="5" t="s">
        <v>1745</v>
      </c>
      <c r="BH166" s="5" t="s">
        <v>1745</v>
      </c>
      <c r="BI166" s="5" t="s">
        <v>1745</v>
      </c>
      <c r="BJ166" s="5" t="s">
        <v>1745</v>
      </c>
    </row>
    <row r="167" spans="1:62" ht="17.25" customHeight="1" x14ac:dyDescent="0.3">
      <c r="A167" t="s">
        <v>567</v>
      </c>
      <c r="B167" t="s">
        <v>1908</v>
      </c>
      <c r="C167" t="s">
        <v>81</v>
      </c>
      <c r="D167" t="str">
        <f t="shared" si="31"/>
        <v>Gloucester township, Camden County</v>
      </c>
      <c r="E167" t="s">
        <v>1744</v>
      </c>
      <c r="F167" t="s">
        <v>7</v>
      </c>
      <c r="G167" s="19">
        <f>COUNTIFS('Raw Data from UFBs'!$A$3:$A$3000,'Summary By Town'!$A167,'Raw Data from UFBs'!$E$3:$E$3000,'Summary By Town'!$G$2)</f>
        <v>3</v>
      </c>
      <c r="H167" s="4">
        <f>SUMIFS('Raw Data from UFBs'!H$3:H$3000,'Raw Data from UFBs'!$A$3:$A$3000,'Summary By Town'!$A167,'Raw Data from UFBs'!$E$3:$E$3000,'Summary By Town'!$G$2)</f>
        <v>279827.56</v>
      </c>
      <c r="I167" s="4">
        <f>SUMIFS('Raw Data from UFBs'!I$3:I$3000,'Raw Data from UFBs'!$A$3:$A$3000,'Summary By Town'!$A167,'Raw Data from UFBs'!$E$3:$E$3000,'Summary By Town'!$G$2)</f>
        <v>20041200</v>
      </c>
      <c r="J167" s="20">
        <f t="shared" si="32"/>
        <v>837517.89763389202</v>
      </c>
      <c r="K167" s="19">
        <f>COUNTIFS('Raw Data from UFBs'!$A$3:$A$3000,'Summary By Town'!$A167,'Raw Data from UFBs'!$E$3:$E$3000,'Summary By Town'!$K$2)</f>
        <v>0</v>
      </c>
      <c r="L167" s="4">
        <f>SUMIFS('Raw Data from UFBs'!H$3:H$3000,'Raw Data from UFBs'!$A$3:$A$3000,'Summary By Town'!$A167,'Raw Data from UFBs'!$E$3:$E$3000,'Summary By Town'!$K$2)</f>
        <v>0</v>
      </c>
      <c r="M167" s="4">
        <f>SUMIFS('Raw Data from UFBs'!I$3:I$3000,'Raw Data from UFBs'!$A$3:$A$3000,'Summary By Town'!$A167,'Raw Data from UFBs'!$E$3:$E$3000,'Summary By Town'!$K$2)</f>
        <v>0</v>
      </c>
      <c r="N167" s="20">
        <f t="shared" si="33"/>
        <v>0</v>
      </c>
      <c r="O167" s="4">
        <f>COUNTIFS('Raw Data from UFBs'!$A$3:$A$3000,'Summary By Town'!$A167,'Raw Data from UFBs'!$E$3:$E$3000,'Summary By Town'!$O$2)</f>
        <v>0</v>
      </c>
      <c r="P167" s="4">
        <f>SUMIFS('Raw Data from UFBs'!H$3:H$3000,'Raw Data from UFBs'!$A$3:$A$3000,'Summary By Town'!$A167,'Raw Data from UFBs'!$E$3:$E$3000,'Summary By Town'!$O$2)</f>
        <v>0</v>
      </c>
      <c r="Q167" s="4">
        <f>SUMIFS('Raw Data from UFBs'!I$3:I$3000,'Raw Data from UFBs'!$A$3:$A$3000,'Summary By Town'!$A167,'Raw Data from UFBs'!$E$3:$E$3000,'Summary By Town'!$O$2)</f>
        <v>0</v>
      </c>
      <c r="R167" s="4">
        <f t="shared" si="34"/>
        <v>0</v>
      </c>
      <c r="S167" s="104">
        <f>COUNTIFS('Raw Data from UFBs'!$A$3:$A$3000,'Summary By Town'!$A167,'Raw Data from UFBs'!$E$3:$E$3000,'Summary By Town'!$S$2)</f>
        <v>0</v>
      </c>
      <c r="T167" s="4">
        <f>SUMIFS('Raw Data from UFBs'!H$3:H$3000,'Raw Data from UFBs'!$A$3:$A$3000,'Summary By Town'!$A167,'Raw Data from UFBs'!$E$3:$E$3000,'Summary By Town'!$S$2)</f>
        <v>0</v>
      </c>
      <c r="U167" s="4">
        <f>SUMIFS('Raw Data from UFBs'!I$3:I$3000,'Raw Data from UFBs'!$A$3:$A$3000,'Summary By Town'!$A167,'Raw Data from UFBs'!$E$3:$E$3000,'Summary By Town'!$S$2)</f>
        <v>0</v>
      </c>
      <c r="V167" s="20">
        <f t="shared" si="35"/>
        <v>0</v>
      </c>
      <c r="W167" s="104">
        <f>COUNTIFS('Raw Data from UFBs'!$A$3:$A$3000,'Summary By Town'!$A167,'Raw Data from UFBs'!$E$3:$E$3000,'Summary By Town'!$W$2)</f>
        <v>0</v>
      </c>
      <c r="X167" s="4">
        <f>SUMIFS('Raw Data from UFBs'!H$3:H$3000,'Raw Data from UFBs'!$A$3:$A$3000,'Summary By Town'!$A167,'Raw Data from UFBs'!$E$3:$E$3000,'Summary By Town'!$W$2)</f>
        <v>0</v>
      </c>
      <c r="Y167" s="4">
        <f>SUMIFS('Raw Data from UFBs'!I$3:I$3000,'Raw Data from UFBs'!$A$3:$A$3000,'Summary By Town'!$A167,'Raw Data from UFBs'!$E$3:$E$3000,'Summary By Town'!$W$2)</f>
        <v>0</v>
      </c>
      <c r="Z167" s="20">
        <f t="shared" si="36"/>
        <v>0</v>
      </c>
      <c r="AA167" s="4">
        <f>COUNTIFS('Raw Data from UFBs'!$A$3:$A$3000,'Summary By Town'!$A167,'Raw Data from UFBs'!$E$3:$E$3000,'Summary By Town'!$AA$2)</f>
        <v>0</v>
      </c>
      <c r="AB167" s="4">
        <f>SUMIFS('Raw Data from UFBs'!H$3:H$3000,'Raw Data from UFBs'!$A$3:$A$3000,'Summary By Town'!$A167,'Raw Data from UFBs'!$E$3:$E$3000,'Summary By Town'!$AA$2)</f>
        <v>0</v>
      </c>
      <c r="AC167" s="4">
        <f>SUMIFS('Raw Data from UFBs'!I$3:I$3000,'Raw Data from UFBs'!$A$3:$A$3000,'Summary By Town'!$A167,'Raw Data from UFBs'!$E$3:$E$3000,'Summary By Town'!$AA$2)</f>
        <v>0</v>
      </c>
      <c r="AD167" s="4">
        <f t="shared" si="37"/>
        <v>0</v>
      </c>
      <c r="AE167" s="19">
        <f>COUNTIFS('Raw Data from UFBs'!$A$3:$A$3000,'Summary By Town'!$A167,'Raw Data from UFBs'!$E$3:$E$3000,'Summary By Town'!$AE$2)</f>
        <v>0</v>
      </c>
      <c r="AF167" s="4">
        <f>SUMIFS('Raw Data from UFBs'!H$3:H$3000,'Raw Data from UFBs'!$A$3:$A$3000,'Summary By Town'!$A167,'Raw Data from UFBs'!$E$3:$E$3000,'Summary By Town'!$AE$2)</f>
        <v>0</v>
      </c>
      <c r="AG167" s="4">
        <f>SUMIFS('Raw Data from UFBs'!I$3:I$3000,'Raw Data from UFBs'!$A$3:$A$3000,'Summary By Town'!$A167,'Raw Data from UFBs'!$E$3:$E$3000,'Summary By Town'!$AE$2)</f>
        <v>0</v>
      </c>
      <c r="AH167" s="20">
        <f t="shared" si="38"/>
        <v>0</v>
      </c>
      <c r="AI167" s="19">
        <f t="shared" si="39"/>
        <v>3</v>
      </c>
      <c r="AJ167" s="4">
        <f t="shared" si="40"/>
        <v>279827.56</v>
      </c>
      <c r="AK167" s="4">
        <f t="shared" si="41"/>
        <v>20041200</v>
      </c>
      <c r="AL167" s="20">
        <f t="shared" si="42"/>
        <v>837517.89763389202</v>
      </c>
      <c r="AM167" s="59">
        <v>5341900670</v>
      </c>
      <c r="AN167" s="60">
        <v>4.1789807877467018</v>
      </c>
      <c r="AO167" s="61">
        <v>0.32050339251509213</v>
      </c>
      <c r="AP167" s="4">
        <f t="shared" si="43"/>
        <v>178741.64518454953</v>
      </c>
      <c r="AQ167" s="8">
        <f t="shared" si="44"/>
        <v>3.751698363197008E-3</v>
      </c>
      <c r="AR167" s="59">
        <v>83488036.290000007</v>
      </c>
      <c r="AS167" s="6">
        <f t="shared" si="45"/>
        <v>2.1409252526156108E-3</v>
      </c>
      <c r="AU167" s="5" t="s">
        <v>980</v>
      </c>
      <c r="AV167" s="5" t="s">
        <v>1673</v>
      </c>
      <c r="AW167" s="5" t="s">
        <v>1589</v>
      </c>
      <c r="AX167" s="5" t="s">
        <v>1207</v>
      </c>
      <c r="AY167" s="5" t="s">
        <v>814</v>
      </c>
      <c r="AZ167" s="5" t="s">
        <v>1469</v>
      </c>
      <c r="BA167" s="5" t="s">
        <v>687</v>
      </c>
      <c r="BB167" s="5" t="s">
        <v>1395</v>
      </c>
      <c r="BC167" s="5" t="s">
        <v>1339</v>
      </c>
      <c r="BD167" s="5" t="s">
        <v>874</v>
      </c>
      <c r="BE167" s="5" t="s">
        <v>363</v>
      </c>
      <c r="BF167" s="5" t="s">
        <v>1745</v>
      </c>
      <c r="BG167" s="5" t="s">
        <v>1745</v>
      </c>
      <c r="BH167" s="5" t="s">
        <v>1745</v>
      </c>
      <c r="BI167" s="5" t="s">
        <v>1745</v>
      </c>
      <c r="BJ167" s="5" t="s">
        <v>1745</v>
      </c>
    </row>
    <row r="168" spans="1:62" ht="17.25" customHeight="1" x14ac:dyDescent="0.3">
      <c r="A168" t="s">
        <v>595</v>
      </c>
      <c r="B168" t="s">
        <v>1909</v>
      </c>
      <c r="C168" t="s">
        <v>81</v>
      </c>
      <c r="D168" t="str">
        <f t="shared" si="31"/>
        <v>Haddon township, Camden County</v>
      </c>
      <c r="E168" t="s">
        <v>1744</v>
      </c>
      <c r="F168" t="s">
        <v>7</v>
      </c>
      <c r="G168" s="19">
        <f>COUNTIFS('Raw Data from UFBs'!$A$3:$A$3000,'Summary By Town'!$A168,'Raw Data from UFBs'!$E$3:$E$3000,'Summary By Town'!$G$2)</f>
        <v>2</v>
      </c>
      <c r="H168" s="4">
        <f>SUMIFS('Raw Data from UFBs'!H$3:H$3000,'Raw Data from UFBs'!$A$3:$A$3000,'Summary By Town'!$A168,'Raw Data from UFBs'!$E$3:$E$3000,'Summary By Town'!$G$2)</f>
        <v>2200126.656</v>
      </c>
      <c r="I168" s="4">
        <f>SUMIFS('Raw Data from UFBs'!I$3:I$3000,'Raw Data from UFBs'!$A$3:$A$3000,'Summary By Town'!$A168,'Raw Data from UFBs'!$E$3:$E$3000,'Summary By Town'!$G$2)</f>
        <v>57564800</v>
      </c>
      <c r="J168" s="20">
        <f t="shared" si="32"/>
        <v>1254204.6682315746</v>
      </c>
      <c r="K168" s="19">
        <f>COUNTIFS('Raw Data from UFBs'!$A$3:$A$3000,'Summary By Town'!$A168,'Raw Data from UFBs'!$E$3:$E$3000,'Summary By Town'!$K$2)</f>
        <v>2</v>
      </c>
      <c r="L168" s="4">
        <f>SUMIFS('Raw Data from UFBs'!H$3:H$3000,'Raw Data from UFBs'!$A$3:$A$3000,'Summary By Town'!$A168,'Raw Data from UFBs'!$E$3:$E$3000,'Summary By Town'!$K$2)</f>
        <v>713338.08</v>
      </c>
      <c r="M168" s="4">
        <f>SUMIFS('Raw Data from UFBs'!I$3:I$3000,'Raw Data from UFBs'!$A$3:$A$3000,'Summary By Town'!$A168,'Raw Data from UFBs'!$E$3:$E$3000,'Summary By Town'!$K$2)</f>
        <v>18664000</v>
      </c>
      <c r="N168" s="20">
        <f t="shared" si="33"/>
        <v>406645.65720499522</v>
      </c>
      <c r="O168" s="4">
        <f>COUNTIFS('Raw Data from UFBs'!$A$3:$A$3000,'Summary By Town'!$A168,'Raw Data from UFBs'!$E$3:$E$3000,'Summary By Town'!$O$2)</f>
        <v>0</v>
      </c>
      <c r="P168" s="4">
        <f>SUMIFS('Raw Data from UFBs'!H$3:H$3000,'Raw Data from UFBs'!$A$3:$A$3000,'Summary By Town'!$A168,'Raw Data from UFBs'!$E$3:$E$3000,'Summary By Town'!$O$2)</f>
        <v>0</v>
      </c>
      <c r="Q168" s="4">
        <f>SUMIFS('Raw Data from UFBs'!I$3:I$3000,'Raw Data from UFBs'!$A$3:$A$3000,'Summary By Town'!$A168,'Raw Data from UFBs'!$E$3:$E$3000,'Summary By Town'!$O$2)</f>
        <v>0</v>
      </c>
      <c r="R168" s="4">
        <f t="shared" si="34"/>
        <v>0</v>
      </c>
      <c r="S168" s="104">
        <f>COUNTIFS('Raw Data from UFBs'!$A$3:$A$3000,'Summary By Town'!$A168,'Raw Data from UFBs'!$E$3:$E$3000,'Summary By Town'!$S$2)</f>
        <v>0</v>
      </c>
      <c r="T168" s="4">
        <f>SUMIFS('Raw Data from UFBs'!H$3:H$3000,'Raw Data from UFBs'!$A$3:$A$3000,'Summary By Town'!$A168,'Raw Data from UFBs'!$E$3:$E$3000,'Summary By Town'!$S$2)</f>
        <v>0</v>
      </c>
      <c r="U168" s="4">
        <f>SUMIFS('Raw Data from UFBs'!I$3:I$3000,'Raw Data from UFBs'!$A$3:$A$3000,'Summary By Town'!$A168,'Raw Data from UFBs'!$E$3:$E$3000,'Summary By Town'!$S$2)</f>
        <v>0</v>
      </c>
      <c r="V168" s="20">
        <f t="shared" si="35"/>
        <v>0</v>
      </c>
      <c r="W168" s="104">
        <f>COUNTIFS('Raw Data from UFBs'!$A$3:$A$3000,'Summary By Town'!$A168,'Raw Data from UFBs'!$E$3:$E$3000,'Summary By Town'!$W$2)</f>
        <v>0</v>
      </c>
      <c r="X168" s="4">
        <f>SUMIFS('Raw Data from UFBs'!H$3:H$3000,'Raw Data from UFBs'!$A$3:$A$3000,'Summary By Town'!$A168,'Raw Data from UFBs'!$E$3:$E$3000,'Summary By Town'!$W$2)</f>
        <v>0</v>
      </c>
      <c r="Y168" s="4">
        <f>SUMIFS('Raw Data from UFBs'!I$3:I$3000,'Raw Data from UFBs'!$A$3:$A$3000,'Summary By Town'!$A168,'Raw Data from UFBs'!$E$3:$E$3000,'Summary By Town'!$W$2)</f>
        <v>0</v>
      </c>
      <c r="Z168" s="20">
        <f t="shared" si="36"/>
        <v>0</v>
      </c>
      <c r="AA168" s="4">
        <f>COUNTIFS('Raw Data from UFBs'!$A$3:$A$3000,'Summary By Town'!$A168,'Raw Data from UFBs'!$E$3:$E$3000,'Summary By Town'!$AA$2)</f>
        <v>0</v>
      </c>
      <c r="AB168" s="4">
        <f>SUMIFS('Raw Data from UFBs'!H$3:H$3000,'Raw Data from UFBs'!$A$3:$A$3000,'Summary By Town'!$A168,'Raw Data from UFBs'!$E$3:$E$3000,'Summary By Town'!$AA$2)</f>
        <v>0</v>
      </c>
      <c r="AC168" s="4">
        <f>SUMIFS('Raw Data from UFBs'!I$3:I$3000,'Raw Data from UFBs'!$A$3:$A$3000,'Summary By Town'!$A168,'Raw Data from UFBs'!$E$3:$E$3000,'Summary By Town'!$AA$2)</f>
        <v>0</v>
      </c>
      <c r="AD168" s="4">
        <f t="shared" si="37"/>
        <v>0</v>
      </c>
      <c r="AE168" s="19">
        <f>COUNTIFS('Raw Data from UFBs'!$A$3:$A$3000,'Summary By Town'!$A168,'Raw Data from UFBs'!$E$3:$E$3000,'Summary By Town'!$AE$2)</f>
        <v>1</v>
      </c>
      <c r="AF168" s="4">
        <f>SUMIFS('Raw Data from UFBs'!H$3:H$3000,'Raw Data from UFBs'!$A$3:$A$3000,'Summary By Town'!$A168,'Raw Data from UFBs'!$E$3:$E$3000,'Summary By Town'!$AE$2)</f>
        <v>227699.47200000001</v>
      </c>
      <c r="AG168" s="4">
        <f>SUMIFS('Raw Data from UFBs'!I$3:I$3000,'Raw Data from UFBs'!$A$3:$A$3000,'Summary By Town'!$A168,'Raw Data from UFBs'!$E$3:$E$3000,'Summary By Town'!$AE$2)</f>
        <v>5957600</v>
      </c>
      <c r="AH168" s="20">
        <f t="shared" si="38"/>
        <v>129802.40931014142</v>
      </c>
      <c r="AI168" s="19">
        <f t="shared" si="39"/>
        <v>5</v>
      </c>
      <c r="AJ168" s="4">
        <f t="shared" si="40"/>
        <v>3141164.2079999996</v>
      </c>
      <c r="AK168" s="4">
        <f t="shared" si="41"/>
        <v>82186400</v>
      </c>
      <c r="AL168" s="20">
        <f t="shared" si="42"/>
        <v>1790652.7347467113</v>
      </c>
      <c r="AM168" s="59">
        <v>2931329300</v>
      </c>
      <c r="AN168" s="60">
        <v>2.1787701307597258</v>
      </c>
      <c r="AO168" s="61">
        <v>0.20522668937602773</v>
      </c>
      <c r="AP168" s="4">
        <f t="shared" si="43"/>
        <v>-277160.99862011417</v>
      </c>
      <c r="AQ168" s="8">
        <f t="shared" si="44"/>
        <v>2.8037245764233994E-2</v>
      </c>
      <c r="AR168" s="59">
        <v>18918000</v>
      </c>
      <c r="AS168" s="6">
        <f t="shared" si="45"/>
        <v>-1.4650650101496679E-2</v>
      </c>
      <c r="AU168" s="5" t="s">
        <v>1018</v>
      </c>
      <c r="AV168" s="5" t="s">
        <v>83</v>
      </c>
      <c r="AW168" s="5" t="s">
        <v>79</v>
      </c>
      <c r="AX168" s="5" t="s">
        <v>564</v>
      </c>
      <c r="AY168" s="5" t="s">
        <v>1111</v>
      </c>
      <c r="AZ168" s="5" t="s">
        <v>598</v>
      </c>
      <c r="BA168" s="5" t="s">
        <v>318</v>
      </c>
      <c r="BB168" s="5" t="s">
        <v>274</v>
      </c>
      <c r="BC168" s="5" t="s">
        <v>248</v>
      </c>
      <c r="BD168" s="5" t="s">
        <v>1186</v>
      </c>
      <c r="BE168" s="5" t="s">
        <v>1745</v>
      </c>
      <c r="BF168" s="5" t="s">
        <v>1745</v>
      </c>
      <c r="BG168" s="5" t="s">
        <v>1745</v>
      </c>
      <c r="BH168" s="5" t="s">
        <v>1745</v>
      </c>
      <c r="BI168" s="5" t="s">
        <v>1745</v>
      </c>
      <c r="BJ168" s="5" t="s">
        <v>1745</v>
      </c>
    </row>
    <row r="169" spans="1:62" ht="17.25" customHeight="1" x14ac:dyDescent="0.3">
      <c r="A169" t="s">
        <v>1186</v>
      </c>
      <c r="B169" t="s">
        <v>1910</v>
      </c>
      <c r="C169" t="s">
        <v>81</v>
      </c>
      <c r="D169" t="str">
        <f t="shared" si="31"/>
        <v>Pennsauken township, Camden County</v>
      </c>
      <c r="E169" t="s">
        <v>1744</v>
      </c>
      <c r="F169" t="s">
        <v>7</v>
      </c>
      <c r="G169" s="19">
        <f>COUNTIFS('Raw Data from UFBs'!$A$3:$A$3000,'Summary By Town'!$A169,'Raw Data from UFBs'!$E$3:$E$3000,'Summary By Town'!$G$2)</f>
        <v>3</v>
      </c>
      <c r="H169" s="4">
        <f>SUMIFS('Raw Data from UFBs'!H$3:H$3000,'Raw Data from UFBs'!$A$3:$A$3000,'Summary By Town'!$A169,'Raw Data from UFBs'!$E$3:$E$3000,'Summary By Town'!$G$2)</f>
        <v>314790.46000000002</v>
      </c>
      <c r="I169" s="4">
        <f>SUMIFS('Raw Data from UFBs'!I$3:I$3000,'Raw Data from UFBs'!$A$3:$A$3000,'Summary By Town'!$A169,'Raw Data from UFBs'!$E$3:$E$3000,'Summary By Town'!$G$2)</f>
        <v>26689100</v>
      </c>
      <c r="J169" s="20">
        <f t="shared" si="32"/>
        <v>579489.03659622872</v>
      </c>
      <c r="K169" s="19">
        <f>COUNTIFS('Raw Data from UFBs'!$A$3:$A$3000,'Summary By Town'!$A169,'Raw Data from UFBs'!$E$3:$E$3000,'Summary By Town'!$K$2)</f>
        <v>0</v>
      </c>
      <c r="L169" s="4">
        <f>SUMIFS('Raw Data from UFBs'!H$3:H$3000,'Raw Data from UFBs'!$A$3:$A$3000,'Summary By Town'!$A169,'Raw Data from UFBs'!$E$3:$E$3000,'Summary By Town'!$K$2)</f>
        <v>0</v>
      </c>
      <c r="M169" s="4">
        <f>SUMIFS('Raw Data from UFBs'!I$3:I$3000,'Raw Data from UFBs'!$A$3:$A$3000,'Summary By Town'!$A169,'Raw Data from UFBs'!$E$3:$E$3000,'Summary By Town'!$K$2)</f>
        <v>0</v>
      </c>
      <c r="N169" s="20">
        <f t="shared" si="33"/>
        <v>0</v>
      </c>
      <c r="O169" s="4">
        <f>COUNTIFS('Raw Data from UFBs'!$A$3:$A$3000,'Summary By Town'!$A169,'Raw Data from UFBs'!$E$3:$E$3000,'Summary By Town'!$O$2)</f>
        <v>0</v>
      </c>
      <c r="P169" s="4">
        <f>SUMIFS('Raw Data from UFBs'!H$3:H$3000,'Raw Data from UFBs'!$A$3:$A$3000,'Summary By Town'!$A169,'Raw Data from UFBs'!$E$3:$E$3000,'Summary By Town'!$O$2)</f>
        <v>0</v>
      </c>
      <c r="Q169" s="4">
        <f>SUMIFS('Raw Data from UFBs'!I$3:I$3000,'Raw Data from UFBs'!$A$3:$A$3000,'Summary By Town'!$A169,'Raw Data from UFBs'!$E$3:$E$3000,'Summary By Town'!$O$2)</f>
        <v>0</v>
      </c>
      <c r="R169" s="4">
        <f t="shared" si="34"/>
        <v>0</v>
      </c>
      <c r="S169" s="104">
        <f>COUNTIFS('Raw Data from UFBs'!$A$3:$A$3000,'Summary By Town'!$A169,'Raw Data from UFBs'!$E$3:$E$3000,'Summary By Town'!$S$2)</f>
        <v>0</v>
      </c>
      <c r="T169" s="4">
        <f>SUMIFS('Raw Data from UFBs'!H$3:H$3000,'Raw Data from UFBs'!$A$3:$A$3000,'Summary By Town'!$A169,'Raw Data from UFBs'!$E$3:$E$3000,'Summary By Town'!$S$2)</f>
        <v>0</v>
      </c>
      <c r="U169" s="4">
        <f>SUMIFS('Raw Data from UFBs'!I$3:I$3000,'Raw Data from UFBs'!$A$3:$A$3000,'Summary By Town'!$A169,'Raw Data from UFBs'!$E$3:$E$3000,'Summary By Town'!$S$2)</f>
        <v>0</v>
      </c>
      <c r="V169" s="20">
        <f t="shared" si="35"/>
        <v>0</v>
      </c>
      <c r="W169" s="104">
        <f>COUNTIFS('Raw Data from UFBs'!$A$3:$A$3000,'Summary By Town'!$A169,'Raw Data from UFBs'!$E$3:$E$3000,'Summary By Town'!$W$2)</f>
        <v>0</v>
      </c>
      <c r="X169" s="4">
        <f>SUMIFS('Raw Data from UFBs'!H$3:H$3000,'Raw Data from UFBs'!$A$3:$A$3000,'Summary By Town'!$A169,'Raw Data from UFBs'!$E$3:$E$3000,'Summary By Town'!$W$2)</f>
        <v>0</v>
      </c>
      <c r="Y169" s="4">
        <f>SUMIFS('Raw Data from UFBs'!I$3:I$3000,'Raw Data from UFBs'!$A$3:$A$3000,'Summary By Town'!$A169,'Raw Data from UFBs'!$E$3:$E$3000,'Summary By Town'!$W$2)</f>
        <v>0</v>
      </c>
      <c r="Z169" s="20">
        <f t="shared" si="36"/>
        <v>0</v>
      </c>
      <c r="AA169" s="4">
        <f>COUNTIFS('Raw Data from UFBs'!$A$3:$A$3000,'Summary By Town'!$A169,'Raw Data from UFBs'!$E$3:$E$3000,'Summary By Town'!$AA$2)</f>
        <v>1</v>
      </c>
      <c r="AB169" s="4">
        <f>SUMIFS('Raw Data from UFBs'!H$3:H$3000,'Raw Data from UFBs'!$A$3:$A$3000,'Summary By Town'!$A169,'Raw Data from UFBs'!$E$3:$E$3000,'Summary By Town'!$AA$2)</f>
        <v>387689.14</v>
      </c>
      <c r="AC169" s="4">
        <f>SUMIFS('Raw Data from UFBs'!I$3:I$3000,'Raw Data from UFBs'!$A$3:$A$3000,'Summary By Town'!$A169,'Raw Data from UFBs'!$E$3:$E$3000,'Summary By Town'!$AA$2)</f>
        <v>7800000</v>
      </c>
      <c r="AD169" s="4">
        <f t="shared" si="37"/>
        <v>169358.07072739748</v>
      </c>
      <c r="AE169" s="19">
        <f>COUNTIFS('Raw Data from UFBs'!$A$3:$A$3000,'Summary By Town'!$A169,'Raw Data from UFBs'!$E$3:$E$3000,'Summary By Town'!$AE$2)</f>
        <v>3</v>
      </c>
      <c r="AF169" s="4">
        <f>SUMIFS('Raw Data from UFBs'!H$3:H$3000,'Raw Data from UFBs'!$A$3:$A$3000,'Summary By Town'!$A169,'Raw Data from UFBs'!$E$3:$E$3000,'Summary By Town'!$AE$2)</f>
        <v>955753.88</v>
      </c>
      <c r="AG169" s="4">
        <f>SUMIFS('Raw Data from UFBs'!I$3:I$3000,'Raw Data from UFBs'!$A$3:$A$3000,'Summary By Town'!$A169,'Raw Data from UFBs'!$E$3:$E$3000,'Summary By Town'!$AE$2)</f>
        <v>17026600</v>
      </c>
      <c r="AH169" s="20">
        <f t="shared" si="38"/>
        <v>369691.29833937256</v>
      </c>
      <c r="AI169" s="19">
        <f t="shared" si="39"/>
        <v>7</v>
      </c>
      <c r="AJ169" s="4">
        <f t="shared" si="40"/>
        <v>1658233.48</v>
      </c>
      <c r="AK169" s="4">
        <f t="shared" si="41"/>
        <v>51515700</v>
      </c>
      <c r="AL169" s="20">
        <f t="shared" si="42"/>
        <v>1118538.4056629988</v>
      </c>
      <c r="AM169" s="59">
        <v>5721640664</v>
      </c>
      <c r="AN169" s="60">
        <v>2.1712573170179166</v>
      </c>
      <c r="AO169" s="61">
        <v>0.31803875363877543</v>
      </c>
      <c r="AP169" s="4">
        <f t="shared" si="43"/>
        <v>-171643.94878712611</v>
      </c>
      <c r="AQ169" s="8">
        <f t="shared" si="44"/>
        <v>9.0036587449700781E-3</v>
      </c>
      <c r="AR169" s="59">
        <v>53339210.340000004</v>
      </c>
      <c r="AS169" s="6">
        <f t="shared" si="45"/>
        <v>-3.2179694392364734E-3</v>
      </c>
      <c r="AU169" s="5" t="s">
        <v>318</v>
      </c>
      <c r="AV169" s="5" t="s">
        <v>595</v>
      </c>
      <c r="AW169" s="5" t="s">
        <v>274</v>
      </c>
      <c r="AX169" s="5" t="s">
        <v>939</v>
      </c>
      <c r="AY169" s="5" t="s">
        <v>248</v>
      </c>
      <c r="AZ169" s="5" t="s">
        <v>906</v>
      </c>
      <c r="BA169" s="5" t="s">
        <v>1151</v>
      </c>
      <c r="BB169" s="5" t="s">
        <v>289</v>
      </c>
      <c r="BC169" s="5" t="s">
        <v>1745</v>
      </c>
      <c r="BD169" s="5" t="s">
        <v>1745</v>
      </c>
      <c r="BE169" s="5" t="s">
        <v>1745</v>
      </c>
      <c r="BF169" s="5" t="s">
        <v>1745</v>
      </c>
      <c r="BG169" s="5" t="s">
        <v>1745</v>
      </c>
      <c r="BH169" s="5" t="s">
        <v>1745</v>
      </c>
      <c r="BI169" s="5" t="s">
        <v>1745</v>
      </c>
      <c r="BJ169" s="5" t="s">
        <v>1745</v>
      </c>
    </row>
    <row r="170" spans="1:62" ht="17.25" customHeight="1" x14ac:dyDescent="0.3">
      <c r="A170" t="s">
        <v>1557</v>
      </c>
      <c r="B170" t="s">
        <v>1911</v>
      </c>
      <c r="C170" t="s">
        <v>81</v>
      </c>
      <c r="D170" t="str">
        <f t="shared" si="31"/>
        <v>Voorhees township, Camden County</v>
      </c>
      <c r="E170" t="s">
        <v>1744</v>
      </c>
      <c r="F170" t="s">
        <v>58</v>
      </c>
      <c r="G170" s="19">
        <f>COUNTIFS('Raw Data from UFBs'!$A$3:$A$3000,'Summary By Town'!$A170,'Raw Data from UFBs'!$E$3:$E$3000,'Summary By Town'!$G$2)</f>
        <v>3</v>
      </c>
      <c r="H170" s="4">
        <f>SUMIFS('Raw Data from UFBs'!H$3:H$3000,'Raw Data from UFBs'!$A$3:$A$3000,'Summary By Town'!$A170,'Raw Data from UFBs'!$E$3:$E$3000,'Summary By Town'!$G$2)</f>
        <v>470846.26</v>
      </c>
      <c r="I170" s="4">
        <f>SUMIFS('Raw Data from UFBs'!I$3:I$3000,'Raw Data from UFBs'!$A$3:$A$3000,'Summary By Town'!$A170,'Raw Data from UFBs'!$E$3:$E$3000,'Summary By Town'!$G$2)</f>
        <v>27863600</v>
      </c>
      <c r="J170" s="20">
        <f t="shared" si="32"/>
        <v>717068.38949354552</v>
      </c>
      <c r="K170" s="19">
        <f>COUNTIFS('Raw Data from UFBs'!$A$3:$A$3000,'Summary By Town'!$A170,'Raw Data from UFBs'!$E$3:$E$3000,'Summary By Town'!$K$2)</f>
        <v>1</v>
      </c>
      <c r="L170" s="4">
        <f>SUMIFS('Raw Data from UFBs'!H$3:H$3000,'Raw Data from UFBs'!$A$3:$A$3000,'Summary By Town'!$A170,'Raw Data from UFBs'!$E$3:$E$3000,'Summary By Town'!$K$2)</f>
        <v>145500</v>
      </c>
      <c r="M170" s="4">
        <f>SUMIFS('Raw Data from UFBs'!I$3:I$3000,'Raw Data from UFBs'!$A$3:$A$3000,'Summary By Town'!$A170,'Raw Data from UFBs'!$E$3:$E$3000,'Summary By Town'!$K$2)</f>
        <v>13886500</v>
      </c>
      <c r="N170" s="20">
        <f t="shared" si="33"/>
        <v>357368.40145214979</v>
      </c>
      <c r="O170" s="4">
        <f>COUNTIFS('Raw Data from UFBs'!$A$3:$A$3000,'Summary By Town'!$A170,'Raw Data from UFBs'!$E$3:$E$3000,'Summary By Town'!$O$2)</f>
        <v>0</v>
      </c>
      <c r="P170" s="4">
        <f>SUMIFS('Raw Data from UFBs'!H$3:H$3000,'Raw Data from UFBs'!$A$3:$A$3000,'Summary By Town'!$A170,'Raw Data from UFBs'!$E$3:$E$3000,'Summary By Town'!$O$2)</f>
        <v>0</v>
      </c>
      <c r="Q170" s="4">
        <f>SUMIFS('Raw Data from UFBs'!I$3:I$3000,'Raw Data from UFBs'!$A$3:$A$3000,'Summary By Town'!$A170,'Raw Data from UFBs'!$E$3:$E$3000,'Summary By Town'!$O$2)</f>
        <v>0</v>
      </c>
      <c r="R170" s="4">
        <f t="shared" si="34"/>
        <v>0</v>
      </c>
      <c r="S170" s="104">
        <f>COUNTIFS('Raw Data from UFBs'!$A$3:$A$3000,'Summary By Town'!$A170,'Raw Data from UFBs'!$E$3:$E$3000,'Summary By Town'!$S$2)</f>
        <v>0</v>
      </c>
      <c r="T170" s="4">
        <f>SUMIFS('Raw Data from UFBs'!H$3:H$3000,'Raw Data from UFBs'!$A$3:$A$3000,'Summary By Town'!$A170,'Raw Data from UFBs'!$E$3:$E$3000,'Summary By Town'!$S$2)</f>
        <v>0</v>
      </c>
      <c r="U170" s="4">
        <f>SUMIFS('Raw Data from UFBs'!I$3:I$3000,'Raw Data from UFBs'!$A$3:$A$3000,'Summary By Town'!$A170,'Raw Data from UFBs'!$E$3:$E$3000,'Summary By Town'!$S$2)</f>
        <v>0</v>
      </c>
      <c r="V170" s="20">
        <f t="shared" si="35"/>
        <v>0</v>
      </c>
      <c r="W170" s="104">
        <f>COUNTIFS('Raw Data from UFBs'!$A$3:$A$3000,'Summary By Town'!$A170,'Raw Data from UFBs'!$E$3:$E$3000,'Summary By Town'!$W$2)</f>
        <v>0</v>
      </c>
      <c r="X170" s="4">
        <f>SUMIFS('Raw Data from UFBs'!H$3:H$3000,'Raw Data from UFBs'!$A$3:$A$3000,'Summary By Town'!$A170,'Raw Data from UFBs'!$E$3:$E$3000,'Summary By Town'!$W$2)</f>
        <v>0</v>
      </c>
      <c r="Y170" s="4">
        <f>SUMIFS('Raw Data from UFBs'!I$3:I$3000,'Raw Data from UFBs'!$A$3:$A$3000,'Summary By Town'!$A170,'Raw Data from UFBs'!$E$3:$E$3000,'Summary By Town'!$W$2)</f>
        <v>0</v>
      </c>
      <c r="Z170" s="20">
        <f t="shared" si="36"/>
        <v>0</v>
      </c>
      <c r="AA170" s="4">
        <f>COUNTIFS('Raw Data from UFBs'!$A$3:$A$3000,'Summary By Town'!$A170,'Raw Data from UFBs'!$E$3:$E$3000,'Summary By Town'!$AA$2)</f>
        <v>0</v>
      </c>
      <c r="AB170" s="4">
        <f>SUMIFS('Raw Data from UFBs'!H$3:H$3000,'Raw Data from UFBs'!$A$3:$A$3000,'Summary By Town'!$A170,'Raw Data from UFBs'!$E$3:$E$3000,'Summary By Town'!$AA$2)</f>
        <v>0</v>
      </c>
      <c r="AC170" s="4">
        <f>SUMIFS('Raw Data from UFBs'!I$3:I$3000,'Raw Data from UFBs'!$A$3:$A$3000,'Summary By Town'!$A170,'Raw Data from UFBs'!$E$3:$E$3000,'Summary By Town'!$AA$2)</f>
        <v>0</v>
      </c>
      <c r="AD170" s="4">
        <f t="shared" si="37"/>
        <v>0</v>
      </c>
      <c r="AE170" s="19">
        <f>COUNTIFS('Raw Data from UFBs'!$A$3:$A$3000,'Summary By Town'!$A170,'Raw Data from UFBs'!$E$3:$E$3000,'Summary By Town'!$AE$2)</f>
        <v>0</v>
      </c>
      <c r="AF170" s="4">
        <f>SUMIFS('Raw Data from UFBs'!H$3:H$3000,'Raw Data from UFBs'!$A$3:$A$3000,'Summary By Town'!$A170,'Raw Data from UFBs'!$E$3:$E$3000,'Summary By Town'!$AE$2)</f>
        <v>0</v>
      </c>
      <c r="AG170" s="4">
        <f>SUMIFS('Raw Data from UFBs'!I$3:I$3000,'Raw Data from UFBs'!$A$3:$A$3000,'Summary By Town'!$A170,'Raw Data from UFBs'!$E$3:$E$3000,'Summary By Town'!$AE$2)</f>
        <v>0</v>
      </c>
      <c r="AH170" s="20">
        <f t="shared" si="38"/>
        <v>0</v>
      </c>
      <c r="AI170" s="19">
        <f t="shared" si="39"/>
        <v>4</v>
      </c>
      <c r="AJ170" s="4">
        <f t="shared" si="40"/>
        <v>616346.26</v>
      </c>
      <c r="AK170" s="4">
        <f t="shared" si="41"/>
        <v>41750100</v>
      </c>
      <c r="AL170" s="20">
        <f t="shared" si="42"/>
        <v>1074436.7909456952</v>
      </c>
      <c r="AM170" s="59">
        <v>6469563900</v>
      </c>
      <c r="AN170" s="60">
        <v>2.5734951316181167</v>
      </c>
      <c r="AO170" s="61">
        <v>0.26662732535589062</v>
      </c>
      <c r="AP170" s="4">
        <f t="shared" si="43"/>
        <v>122139.45303691056</v>
      </c>
      <c r="AQ170" s="8">
        <f t="shared" si="44"/>
        <v>6.4533097818231609E-3</v>
      </c>
      <c r="AR170" s="59">
        <v>55760684</v>
      </c>
      <c r="AS170" s="6">
        <f t="shared" si="45"/>
        <v>2.1904224316349951E-3</v>
      </c>
      <c r="AU170" s="5" t="s">
        <v>150</v>
      </c>
      <c r="AV170" s="5" t="s">
        <v>814</v>
      </c>
      <c r="AW170" s="5" t="s">
        <v>549</v>
      </c>
      <c r="AX170" s="5" t="s">
        <v>1395</v>
      </c>
      <c r="AY170" s="5" t="s">
        <v>788</v>
      </c>
      <c r="AZ170" s="5" t="s">
        <v>460</v>
      </c>
      <c r="BA170" s="5" t="s">
        <v>274</v>
      </c>
      <c r="BB170" s="5" t="s">
        <v>1745</v>
      </c>
      <c r="BC170" s="5" t="s">
        <v>1745</v>
      </c>
      <c r="BD170" s="5" t="s">
        <v>1745</v>
      </c>
      <c r="BE170" s="5" t="s">
        <v>1745</v>
      </c>
      <c r="BF170" s="5" t="s">
        <v>1745</v>
      </c>
      <c r="BG170" s="5" t="s">
        <v>1745</v>
      </c>
      <c r="BH170" s="5" t="s">
        <v>1745</v>
      </c>
      <c r="BI170" s="5" t="s">
        <v>1745</v>
      </c>
      <c r="BJ170" s="5" t="s">
        <v>1745</v>
      </c>
    </row>
    <row r="171" spans="1:62" ht="17.25" customHeight="1" x14ac:dyDescent="0.3">
      <c r="A171" t="s">
        <v>1598</v>
      </c>
      <c r="B171" t="s">
        <v>1912</v>
      </c>
      <c r="C171" t="s">
        <v>81</v>
      </c>
      <c r="D171" t="str">
        <f t="shared" si="31"/>
        <v>Waterford township, Camden County</v>
      </c>
      <c r="E171" t="s">
        <v>1744</v>
      </c>
      <c r="F171" t="s">
        <v>7</v>
      </c>
      <c r="G171" s="19">
        <f>COUNTIFS('Raw Data from UFBs'!$A$3:$A$3000,'Summary By Town'!$A171,'Raw Data from UFBs'!$E$3:$E$3000,'Summary By Town'!$G$2)</f>
        <v>0</v>
      </c>
      <c r="H171" s="4">
        <f>SUMIFS('Raw Data from UFBs'!H$3:H$3000,'Raw Data from UFBs'!$A$3:$A$3000,'Summary By Town'!$A171,'Raw Data from UFBs'!$E$3:$E$3000,'Summary By Town'!$G$2)</f>
        <v>0</v>
      </c>
      <c r="I171" s="4">
        <f>SUMIFS('Raw Data from UFBs'!I$3:I$3000,'Raw Data from UFBs'!$A$3:$A$3000,'Summary By Town'!$A171,'Raw Data from UFBs'!$E$3:$E$3000,'Summary By Town'!$G$2)</f>
        <v>0</v>
      </c>
      <c r="J171" s="20">
        <f t="shared" si="32"/>
        <v>0</v>
      </c>
      <c r="K171" s="19">
        <f>COUNTIFS('Raw Data from UFBs'!$A$3:$A$3000,'Summary By Town'!$A171,'Raw Data from UFBs'!$E$3:$E$3000,'Summary By Town'!$K$2)</f>
        <v>0</v>
      </c>
      <c r="L171" s="4">
        <f>SUMIFS('Raw Data from UFBs'!H$3:H$3000,'Raw Data from UFBs'!$A$3:$A$3000,'Summary By Town'!$A171,'Raw Data from UFBs'!$E$3:$E$3000,'Summary By Town'!$K$2)</f>
        <v>0</v>
      </c>
      <c r="M171" s="4">
        <f>SUMIFS('Raw Data from UFBs'!I$3:I$3000,'Raw Data from UFBs'!$A$3:$A$3000,'Summary By Town'!$A171,'Raw Data from UFBs'!$E$3:$E$3000,'Summary By Town'!$K$2)</f>
        <v>0</v>
      </c>
      <c r="N171" s="20">
        <f t="shared" si="33"/>
        <v>0</v>
      </c>
      <c r="O171" s="4">
        <f>COUNTIFS('Raw Data from UFBs'!$A$3:$A$3000,'Summary By Town'!$A171,'Raw Data from UFBs'!$E$3:$E$3000,'Summary By Town'!$O$2)</f>
        <v>0</v>
      </c>
      <c r="P171" s="4">
        <f>SUMIFS('Raw Data from UFBs'!H$3:H$3000,'Raw Data from UFBs'!$A$3:$A$3000,'Summary By Town'!$A171,'Raw Data from UFBs'!$E$3:$E$3000,'Summary By Town'!$O$2)</f>
        <v>0</v>
      </c>
      <c r="Q171" s="4">
        <f>SUMIFS('Raw Data from UFBs'!I$3:I$3000,'Raw Data from UFBs'!$A$3:$A$3000,'Summary By Town'!$A171,'Raw Data from UFBs'!$E$3:$E$3000,'Summary By Town'!$O$2)</f>
        <v>0</v>
      </c>
      <c r="R171" s="4">
        <f t="shared" si="34"/>
        <v>0</v>
      </c>
      <c r="S171" s="104">
        <f>COUNTIFS('Raw Data from UFBs'!$A$3:$A$3000,'Summary By Town'!$A171,'Raw Data from UFBs'!$E$3:$E$3000,'Summary By Town'!$S$2)</f>
        <v>0</v>
      </c>
      <c r="T171" s="4">
        <f>SUMIFS('Raw Data from UFBs'!H$3:H$3000,'Raw Data from UFBs'!$A$3:$A$3000,'Summary By Town'!$A171,'Raw Data from UFBs'!$E$3:$E$3000,'Summary By Town'!$S$2)</f>
        <v>0</v>
      </c>
      <c r="U171" s="4">
        <f>SUMIFS('Raw Data from UFBs'!I$3:I$3000,'Raw Data from UFBs'!$A$3:$A$3000,'Summary By Town'!$A171,'Raw Data from UFBs'!$E$3:$E$3000,'Summary By Town'!$S$2)</f>
        <v>0</v>
      </c>
      <c r="V171" s="20">
        <f t="shared" si="35"/>
        <v>0</v>
      </c>
      <c r="W171" s="104">
        <f>COUNTIFS('Raw Data from UFBs'!$A$3:$A$3000,'Summary By Town'!$A171,'Raw Data from UFBs'!$E$3:$E$3000,'Summary By Town'!$W$2)</f>
        <v>0</v>
      </c>
      <c r="X171" s="4">
        <f>SUMIFS('Raw Data from UFBs'!H$3:H$3000,'Raw Data from UFBs'!$A$3:$A$3000,'Summary By Town'!$A171,'Raw Data from UFBs'!$E$3:$E$3000,'Summary By Town'!$W$2)</f>
        <v>0</v>
      </c>
      <c r="Y171" s="4">
        <f>SUMIFS('Raw Data from UFBs'!I$3:I$3000,'Raw Data from UFBs'!$A$3:$A$3000,'Summary By Town'!$A171,'Raw Data from UFBs'!$E$3:$E$3000,'Summary By Town'!$W$2)</f>
        <v>0</v>
      </c>
      <c r="Z171" s="20">
        <f t="shared" si="36"/>
        <v>0</v>
      </c>
      <c r="AA171" s="4">
        <f>COUNTIFS('Raw Data from UFBs'!$A$3:$A$3000,'Summary By Town'!$A171,'Raw Data from UFBs'!$E$3:$E$3000,'Summary By Town'!$AA$2)</f>
        <v>0</v>
      </c>
      <c r="AB171" s="4">
        <f>SUMIFS('Raw Data from UFBs'!H$3:H$3000,'Raw Data from UFBs'!$A$3:$A$3000,'Summary By Town'!$A171,'Raw Data from UFBs'!$E$3:$E$3000,'Summary By Town'!$AA$2)</f>
        <v>0</v>
      </c>
      <c r="AC171" s="4">
        <f>SUMIFS('Raw Data from UFBs'!I$3:I$3000,'Raw Data from UFBs'!$A$3:$A$3000,'Summary By Town'!$A171,'Raw Data from UFBs'!$E$3:$E$3000,'Summary By Town'!$AA$2)</f>
        <v>0</v>
      </c>
      <c r="AD171" s="4">
        <f t="shared" si="37"/>
        <v>0</v>
      </c>
      <c r="AE171" s="19">
        <f>COUNTIFS('Raw Data from UFBs'!$A$3:$A$3000,'Summary By Town'!$A171,'Raw Data from UFBs'!$E$3:$E$3000,'Summary By Town'!$AE$2)</f>
        <v>0</v>
      </c>
      <c r="AF171" s="4">
        <f>SUMIFS('Raw Data from UFBs'!H$3:H$3000,'Raw Data from UFBs'!$A$3:$A$3000,'Summary By Town'!$A171,'Raw Data from UFBs'!$E$3:$E$3000,'Summary By Town'!$AE$2)</f>
        <v>0</v>
      </c>
      <c r="AG171" s="4">
        <f>SUMIFS('Raw Data from UFBs'!I$3:I$3000,'Raw Data from UFBs'!$A$3:$A$3000,'Summary By Town'!$A171,'Raw Data from UFBs'!$E$3:$E$3000,'Summary By Town'!$AE$2)</f>
        <v>0</v>
      </c>
      <c r="AH171" s="20">
        <f t="shared" si="38"/>
        <v>0</v>
      </c>
      <c r="AI171" s="19">
        <f t="shared" si="39"/>
        <v>0</v>
      </c>
      <c r="AJ171" s="4">
        <f t="shared" si="40"/>
        <v>0</v>
      </c>
      <c r="AK171" s="4">
        <f t="shared" si="41"/>
        <v>0</v>
      </c>
      <c r="AL171" s="20">
        <f t="shared" si="42"/>
        <v>0</v>
      </c>
      <c r="AM171" s="59">
        <v>832958759</v>
      </c>
      <c r="AN171" s="60">
        <v>4.559036888815533</v>
      </c>
      <c r="AO171" s="61">
        <v>0.30209162154371622</v>
      </c>
      <c r="AP171" s="4">
        <f t="shared" si="43"/>
        <v>0</v>
      </c>
      <c r="AQ171" s="8">
        <f t="shared" si="44"/>
        <v>0</v>
      </c>
      <c r="AR171" s="59">
        <v>14185945.449999999</v>
      </c>
      <c r="AS171" s="6">
        <f t="shared" si="45"/>
        <v>0</v>
      </c>
      <c r="AU171" s="5" t="s">
        <v>616</v>
      </c>
      <c r="AV171" s="5" t="s">
        <v>277</v>
      </c>
      <c r="AW171" s="5" t="s">
        <v>1673</v>
      </c>
      <c r="AX171" s="5" t="s">
        <v>147</v>
      </c>
      <c r="AY171" s="5" t="s">
        <v>150</v>
      </c>
      <c r="AZ171" s="5" t="s">
        <v>1380</v>
      </c>
      <c r="BA171" s="5" t="s">
        <v>460</v>
      </c>
      <c r="BB171" s="5" t="s">
        <v>930</v>
      </c>
      <c r="BC171" s="5" t="s">
        <v>1745</v>
      </c>
      <c r="BD171" s="5" t="s">
        <v>1745</v>
      </c>
      <c r="BE171" s="5" t="s">
        <v>1745</v>
      </c>
      <c r="BF171" s="5" t="s">
        <v>1745</v>
      </c>
      <c r="BG171" s="5" t="s">
        <v>1745</v>
      </c>
      <c r="BH171" s="5" t="s">
        <v>1745</v>
      </c>
      <c r="BI171" s="5" t="s">
        <v>1745</v>
      </c>
      <c r="BJ171" s="5" t="s">
        <v>1745</v>
      </c>
    </row>
    <row r="172" spans="1:62" ht="17.25" customHeight="1" x14ac:dyDescent="0.3">
      <c r="A172" t="s">
        <v>1673</v>
      </c>
      <c r="B172" t="s">
        <v>1913</v>
      </c>
      <c r="C172" t="s">
        <v>81</v>
      </c>
      <c r="D172" t="str">
        <f t="shared" si="31"/>
        <v>Winslow township, Camden County</v>
      </c>
      <c r="E172" t="s">
        <v>1744</v>
      </c>
      <c r="F172" t="s">
        <v>58</v>
      </c>
      <c r="G172" s="19">
        <f>COUNTIFS('Raw Data from UFBs'!$A$3:$A$3000,'Summary By Town'!$A172,'Raw Data from UFBs'!$E$3:$E$3000,'Summary By Town'!$G$2)</f>
        <v>3</v>
      </c>
      <c r="H172" s="4">
        <f>SUMIFS('Raw Data from UFBs'!H$3:H$3000,'Raw Data from UFBs'!$A$3:$A$3000,'Summary By Town'!$A172,'Raw Data from UFBs'!$E$3:$E$3000,'Summary By Town'!$G$2)</f>
        <v>151182.29999999999</v>
      </c>
      <c r="I172" s="4">
        <f>SUMIFS('Raw Data from UFBs'!I$3:I$3000,'Raw Data from UFBs'!$A$3:$A$3000,'Summary By Town'!$A172,'Raw Data from UFBs'!$E$3:$E$3000,'Summary By Town'!$G$2)</f>
        <v>9176400</v>
      </c>
      <c r="J172" s="20">
        <f t="shared" si="32"/>
        <v>339042.1656434153</v>
      </c>
      <c r="K172" s="19">
        <f>COUNTIFS('Raw Data from UFBs'!$A$3:$A$3000,'Summary By Town'!$A172,'Raw Data from UFBs'!$E$3:$E$3000,'Summary By Town'!$K$2)</f>
        <v>1</v>
      </c>
      <c r="L172" s="4">
        <f>SUMIFS('Raw Data from UFBs'!H$3:H$3000,'Raw Data from UFBs'!$A$3:$A$3000,'Summary By Town'!$A172,'Raw Data from UFBs'!$E$3:$E$3000,'Summary By Town'!$K$2)</f>
        <v>491702.63</v>
      </c>
      <c r="M172" s="4">
        <f>SUMIFS('Raw Data from UFBs'!I$3:I$3000,'Raw Data from UFBs'!$A$3:$A$3000,'Summary By Town'!$A172,'Raw Data from UFBs'!$E$3:$E$3000,'Summary By Town'!$K$2)</f>
        <v>24171000</v>
      </c>
      <c r="N172" s="20">
        <f t="shared" si="33"/>
        <v>893050.45396527951</v>
      </c>
      <c r="O172" s="4">
        <f>COUNTIFS('Raw Data from UFBs'!$A$3:$A$3000,'Summary By Town'!$A172,'Raw Data from UFBs'!$E$3:$E$3000,'Summary By Town'!$O$2)</f>
        <v>0</v>
      </c>
      <c r="P172" s="4">
        <f>SUMIFS('Raw Data from UFBs'!H$3:H$3000,'Raw Data from UFBs'!$A$3:$A$3000,'Summary By Town'!$A172,'Raw Data from UFBs'!$E$3:$E$3000,'Summary By Town'!$O$2)</f>
        <v>0</v>
      </c>
      <c r="Q172" s="4">
        <f>SUMIFS('Raw Data from UFBs'!I$3:I$3000,'Raw Data from UFBs'!$A$3:$A$3000,'Summary By Town'!$A172,'Raw Data from UFBs'!$E$3:$E$3000,'Summary By Town'!$O$2)</f>
        <v>0</v>
      </c>
      <c r="R172" s="4">
        <f t="shared" si="34"/>
        <v>0</v>
      </c>
      <c r="S172" s="104">
        <f>COUNTIFS('Raw Data from UFBs'!$A$3:$A$3000,'Summary By Town'!$A172,'Raw Data from UFBs'!$E$3:$E$3000,'Summary By Town'!$S$2)</f>
        <v>0</v>
      </c>
      <c r="T172" s="4">
        <f>SUMIFS('Raw Data from UFBs'!H$3:H$3000,'Raw Data from UFBs'!$A$3:$A$3000,'Summary By Town'!$A172,'Raw Data from UFBs'!$E$3:$E$3000,'Summary By Town'!$S$2)</f>
        <v>0</v>
      </c>
      <c r="U172" s="4">
        <f>SUMIFS('Raw Data from UFBs'!I$3:I$3000,'Raw Data from UFBs'!$A$3:$A$3000,'Summary By Town'!$A172,'Raw Data from UFBs'!$E$3:$E$3000,'Summary By Town'!$S$2)</f>
        <v>0</v>
      </c>
      <c r="V172" s="20">
        <f t="shared" si="35"/>
        <v>0</v>
      </c>
      <c r="W172" s="104">
        <f>COUNTIFS('Raw Data from UFBs'!$A$3:$A$3000,'Summary By Town'!$A172,'Raw Data from UFBs'!$E$3:$E$3000,'Summary By Town'!$W$2)</f>
        <v>0</v>
      </c>
      <c r="X172" s="4">
        <f>SUMIFS('Raw Data from UFBs'!H$3:H$3000,'Raw Data from UFBs'!$A$3:$A$3000,'Summary By Town'!$A172,'Raw Data from UFBs'!$E$3:$E$3000,'Summary By Town'!$W$2)</f>
        <v>0</v>
      </c>
      <c r="Y172" s="4">
        <f>SUMIFS('Raw Data from UFBs'!I$3:I$3000,'Raw Data from UFBs'!$A$3:$A$3000,'Summary By Town'!$A172,'Raw Data from UFBs'!$E$3:$E$3000,'Summary By Town'!$W$2)</f>
        <v>0</v>
      </c>
      <c r="Z172" s="20">
        <f t="shared" si="36"/>
        <v>0</v>
      </c>
      <c r="AA172" s="4">
        <f>COUNTIFS('Raw Data from UFBs'!$A$3:$A$3000,'Summary By Town'!$A172,'Raw Data from UFBs'!$E$3:$E$3000,'Summary By Town'!$AA$2)</f>
        <v>0</v>
      </c>
      <c r="AB172" s="4">
        <f>SUMIFS('Raw Data from UFBs'!H$3:H$3000,'Raw Data from UFBs'!$A$3:$A$3000,'Summary By Town'!$A172,'Raw Data from UFBs'!$E$3:$E$3000,'Summary By Town'!$AA$2)</f>
        <v>0</v>
      </c>
      <c r="AC172" s="4">
        <f>SUMIFS('Raw Data from UFBs'!I$3:I$3000,'Raw Data from UFBs'!$A$3:$A$3000,'Summary By Town'!$A172,'Raw Data from UFBs'!$E$3:$E$3000,'Summary By Town'!$AA$2)</f>
        <v>0</v>
      </c>
      <c r="AD172" s="4">
        <f t="shared" si="37"/>
        <v>0</v>
      </c>
      <c r="AE172" s="19">
        <f>COUNTIFS('Raw Data from UFBs'!$A$3:$A$3000,'Summary By Town'!$A172,'Raw Data from UFBs'!$E$3:$E$3000,'Summary By Town'!$AE$2)</f>
        <v>0</v>
      </c>
      <c r="AF172" s="4">
        <f>SUMIFS('Raw Data from UFBs'!H$3:H$3000,'Raw Data from UFBs'!$A$3:$A$3000,'Summary By Town'!$A172,'Raw Data from UFBs'!$E$3:$E$3000,'Summary By Town'!$AE$2)</f>
        <v>0</v>
      </c>
      <c r="AG172" s="4">
        <f>SUMIFS('Raw Data from UFBs'!I$3:I$3000,'Raw Data from UFBs'!$A$3:$A$3000,'Summary By Town'!$A172,'Raw Data from UFBs'!$E$3:$E$3000,'Summary By Town'!$AE$2)</f>
        <v>0</v>
      </c>
      <c r="AH172" s="20">
        <f t="shared" si="38"/>
        <v>0</v>
      </c>
      <c r="AI172" s="19">
        <f t="shared" si="39"/>
        <v>4</v>
      </c>
      <c r="AJ172" s="4">
        <f t="shared" si="40"/>
        <v>642884.92999999993</v>
      </c>
      <c r="AK172" s="4">
        <f t="shared" si="41"/>
        <v>33347400</v>
      </c>
      <c r="AL172" s="20">
        <f t="shared" si="42"/>
        <v>1232092.6196086947</v>
      </c>
      <c r="AM172" s="59">
        <v>3266180000</v>
      </c>
      <c r="AN172" s="60">
        <v>3.6947186875399427</v>
      </c>
      <c r="AO172" s="61">
        <v>0.19621199665860259</v>
      </c>
      <c r="AP172" s="4">
        <f t="shared" si="43"/>
        <v>115609.61722472416</v>
      </c>
      <c r="AQ172" s="8">
        <f t="shared" si="44"/>
        <v>1.0209908823151204E-2</v>
      </c>
      <c r="AR172" s="59">
        <v>39064031</v>
      </c>
      <c r="AS172" s="6">
        <f t="shared" si="45"/>
        <v>2.9594902078775272E-3</v>
      </c>
      <c r="AU172" s="5" t="s">
        <v>616</v>
      </c>
      <c r="AV172" s="5" t="s">
        <v>501</v>
      </c>
      <c r="AW172" s="5" t="s">
        <v>980</v>
      </c>
      <c r="AX172" s="5" t="s">
        <v>277</v>
      </c>
      <c r="AY172" s="5" t="s">
        <v>1598</v>
      </c>
      <c r="AZ172" s="5" t="s">
        <v>1207</v>
      </c>
      <c r="BA172" s="5" t="s">
        <v>147</v>
      </c>
      <c r="BB172" s="5" t="s">
        <v>567</v>
      </c>
      <c r="BC172" s="5" t="s">
        <v>1745</v>
      </c>
      <c r="BD172" s="5" t="s">
        <v>1745</v>
      </c>
      <c r="BE172" s="5" t="s">
        <v>1745</v>
      </c>
      <c r="BF172" s="5" t="s">
        <v>1745</v>
      </c>
      <c r="BG172" s="5" t="s">
        <v>1745</v>
      </c>
      <c r="BH172" s="5" t="s">
        <v>1745</v>
      </c>
      <c r="BI172" s="5" t="s">
        <v>1745</v>
      </c>
      <c r="BJ172" s="5" t="s">
        <v>1745</v>
      </c>
    </row>
    <row r="173" spans="1:62" ht="17.25" customHeight="1" x14ac:dyDescent="0.3">
      <c r="A173" t="s">
        <v>86</v>
      </c>
      <c r="B173" t="s">
        <v>1914</v>
      </c>
      <c r="C173" t="s">
        <v>88</v>
      </c>
      <c r="D173" t="str">
        <f t="shared" si="31"/>
        <v>Avalon borough, Cape May County</v>
      </c>
      <c r="E173" t="s">
        <v>1744</v>
      </c>
      <c r="F173" t="s">
        <v>58</v>
      </c>
      <c r="G173" s="19">
        <f>COUNTIFS('Raw Data from UFBs'!$A$3:$A$3000,'Summary By Town'!$A173,'Raw Data from UFBs'!$E$3:$E$3000,'Summary By Town'!$G$2)</f>
        <v>0</v>
      </c>
      <c r="H173" s="4">
        <f>SUMIFS('Raw Data from UFBs'!H$3:H$3000,'Raw Data from UFBs'!$A$3:$A$3000,'Summary By Town'!$A173,'Raw Data from UFBs'!$E$3:$E$3000,'Summary By Town'!$G$2)</f>
        <v>0</v>
      </c>
      <c r="I173" s="4">
        <f>SUMIFS('Raw Data from UFBs'!I$3:I$3000,'Raw Data from UFBs'!$A$3:$A$3000,'Summary By Town'!$A173,'Raw Data from UFBs'!$E$3:$E$3000,'Summary By Town'!$G$2)</f>
        <v>0</v>
      </c>
      <c r="J173" s="20">
        <f t="shared" si="32"/>
        <v>0</v>
      </c>
      <c r="K173" s="19">
        <f>COUNTIFS('Raw Data from UFBs'!$A$3:$A$3000,'Summary By Town'!$A173,'Raw Data from UFBs'!$E$3:$E$3000,'Summary By Town'!$K$2)</f>
        <v>0</v>
      </c>
      <c r="L173" s="4">
        <f>SUMIFS('Raw Data from UFBs'!H$3:H$3000,'Raw Data from UFBs'!$A$3:$A$3000,'Summary By Town'!$A173,'Raw Data from UFBs'!$E$3:$E$3000,'Summary By Town'!$K$2)</f>
        <v>0</v>
      </c>
      <c r="M173" s="4">
        <f>SUMIFS('Raw Data from UFBs'!I$3:I$3000,'Raw Data from UFBs'!$A$3:$A$3000,'Summary By Town'!$A173,'Raw Data from UFBs'!$E$3:$E$3000,'Summary By Town'!$K$2)</f>
        <v>0</v>
      </c>
      <c r="N173" s="20">
        <f t="shared" si="33"/>
        <v>0</v>
      </c>
      <c r="O173" s="4">
        <f>COUNTIFS('Raw Data from UFBs'!$A$3:$A$3000,'Summary By Town'!$A173,'Raw Data from UFBs'!$E$3:$E$3000,'Summary By Town'!$O$2)</f>
        <v>0</v>
      </c>
      <c r="P173" s="4">
        <f>SUMIFS('Raw Data from UFBs'!H$3:H$3000,'Raw Data from UFBs'!$A$3:$A$3000,'Summary By Town'!$A173,'Raw Data from UFBs'!$E$3:$E$3000,'Summary By Town'!$O$2)</f>
        <v>0</v>
      </c>
      <c r="Q173" s="4">
        <f>SUMIFS('Raw Data from UFBs'!I$3:I$3000,'Raw Data from UFBs'!$A$3:$A$3000,'Summary By Town'!$A173,'Raw Data from UFBs'!$E$3:$E$3000,'Summary By Town'!$O$2)</f>
        <v>0</v>
      </c>
      <c r="R173" s="4">
        <f t="shared" si="34"/>
        <v>0</v>
      </c>
      <c r="S173" s="104">
        <f>COUNTIFS('Raw Data from UFBs'!$A$3:$A$3000,'Summary By Town'!$A173,'Raw Data from UFBs'!$E$3:$E$3000,'Summary By Town'!$S$2)</f>
        <v>0</v>
      </c>
      <c r="T173" s="4">
        <f>SUMIFS('Raw Data from UFBs'!H$3:H$3000,'Raw Data from UFBs'!$A$3:$A$3000,'Summary By Town'!$A173,'Raw Data from UFBs'!$E$3:$E$3000,'Summary By Town'!$S$2)</f>
        <v>0</v>
      </c>
      <c r="U173" s="4">
        <f>SUMIFS('Raw Data from UFBs'!I$3:I$3000,'Raw Data from UFBs'!$A$3:$A$3000,'Summary By Town'!$A173,'Raw Data from UFBs'!$E$3:$E$3000,'Summary By Town'!$S$2)</f>
        <v>0</v>
      </c>
      <c r="V173" s="20">
        <f t="shared" si="35"/>
        <v>0</v>
      </c>
      <c r="W173" s="104">
        <f>COUNTIFS('Raw Data from UFBs'!$A$3:$A$3000,'Summary By Town'!$A173,'Raw Data from UFBs'!$E$3:$E$3000,'Summary By Town'!$W$2)</f>
        <v>0</v>
      </c>
      <c r="X173" s="4">
        <f>SUMIFS('Raw Data from UFBs'!H$3:H$3000,'Raw Data from UFBs'!$A$3:$A$3000,'Summary By Town'!$A173,'Raw Data from UFBs'!$E$3:$E$3000,'Summary By Town'!$W$2)</f>
        <v>0</v>
      </c>
      <c r="Y173" s="4">
        <f>SUMIFS('Raw Data from UFBs'!I$3:I$3000,'Raw Data from UFBs'!$A$3:$A$3000,'Summary By Town'!$A173,'Raw Data from UFBs'!$E$3:$E$3000,'Summary By Town'!$W$2)</f>
        <v>0</v>
      </c>
      <c r="Z173" s="20">
        <f t="shared" si="36"/>
        <v>0</v>
      </c>
      <c r="AA173" s="4">
        <f>COUNTIFS('Raw Data from UFBs'!$A$3:$A$3000,'Summary By Town'!$A173,'Raw Data from UFBs'!$E$3:$E$3000,'Summary By Town'!$AA$2)</f>
        <v>0</v>
      </c>
      <c r="AB173" s="4">
        <f>SUMIFS('Raw Data from UFBs'!H$3:H$3000,'Raw Data from UFBs'!$A$3:$A$3000,'Summary By Town'!$A173,'Raw Data from UFBs'!$E$3:$E$3000,'Summary By Town'!$AA$2)</f>
        <v>0</v>
      </c>
      <c r="AC173" s="4">
        <f>SUMIFS('Raw Data from UFBs'!I$3:I$3000,'Raw Data from UFBs'!$A$3:$A$3000,'Summary By Town'!$A173,'Raw Data from UFBs'!$E$3:$E$3000,'Summary By Town'!$AA$2)</f>
        <v>0</v>
      </c>
      <c r="AD173" s="4">
        <f t="shared" si="37"/>
        <v>0</v>
      </c>
      <c r="AE173" s="19">
        <f>COUNTIFS('Raw Data from UFBs'!$A$3:$A$3000,'Summary By Town'!$A173,'Raw Data from UFBs'!$E$3:$E$3000,'Summary By Town'!$AE$2)</f>
        <v>0</v>
      </c>
      <c r="AF173" s="4">
        <f>SUMIFS('Raw Data from UFBs'!H$3:H$3000,'Raw Data from UFBs'!$A$3:$A$3000,'Summary By Town'!$A173,'Raw Data from UFBs'!$E$3:$E$3000,'Summary By Town'!$AE$2)</f>
        <v>0</v>
      </c>
      <c r="AG173" s="4">
        <f>SUMIFS('Raw Data from UFBs'!I$3:I$3000,'Raw Data from UFBs'!$A$3:$A$3000,'Summary By Town'!$A173,'Raw Data from UFBs'!$E$3:$E$3000,'Summary By Town'!$AE$2)</f>
        <v>0</v>
      </c>
      <c r="AH173" s="20">
        <f t="shared" si="38"/>
        <v>0</v>
      </c>
      <c r="AI173" s="19">
        <f t="shared" si="39"/>
        <v>0</v>
      </c>
      <c r="AJ173" s="4">
        <f t="shared" si="40"/>
        <v>0</v>
      </c>
      <c r="AK173" s="4">
        <f t="shared" si="41"/>
        <v>0</v>
      </c>
      <c r="AL173" s="20">
        <f t="shared" si="42"/>
        <v>0</v>
      </c>
      <c r="AM173" s="59">
        <v>10269679366</v>
      </c>
      <c r="AN173" s="60">
        <v>0.6072147124273789</v>
      </c>
      <c r="AO173" s="61">
        <v>0.43295388895106618</v>
      </c>
      <c r="AP173" s="4">
        <f t="shared" si="43"/>
        <v>0</v>
      </c>
      <c r="AQ173" s="8">
        <f t="shared" si="44"/>
        <v>0</v>
      </c>
      <c r="AR173" s="59">
        <v>30712402</v>
      </c>
      <c r="AS173" s="6">
        <f t="shared" si="45"/>
        <v>0</v>
      </c>
      <c r="AU173" s="5" t="s">
        <v>1463</v>
      </c>
      <c r="AV173" s="5" t="s">
        <v>945</v>
      </c>
      <c r="AW173" s="5" t="s">
        <v>1368</v>
      </c>
      <c r="AX173" s="5" t="s">
        <v>1745</v>
      </c>
      <c r="AY173" s="5" t="s">
        <v>1745</v>
      </c>
      <c r="AZ173" s="5" t="s">
        <v>1745</v>
      </c>
      <c r="BA173" s="5" t="s">
        <v>1745</v>
      </c>
      <c r="BB173" s="5" t="s">
        <v>1745</v>
      </c>
      <c r="BC173" s="5" t="s">
        <v>1745</v>
      </c>
      <c r="BD173" s="5" t="s">
        <v>1745</v>
      </c>
      <c r="BE173" s="5" t="s">
        <v>1745</v>
      </c>
      <c r="BF173" s="5" t="s">
        <v>1745</v>
      </c>
      <c r="BG173" s="5" t="s">
        <v>1745</v>
      </c>
      <c r="BH173" s="5" t="s">
        <v>1745</v>
      </c>
      <c r="BI173" s="5" t="s">
        <v>1745</v>
      </c>
      <c r="BJ173" s="5" t="s">
        <v>1745</v>
      </c>
    </row>
    <row r="174" spans="1:62" ht="17.25" customHeight="1" x14ac:dyDescent="0.3">
      <c r="A174" t="s">
        <v>250</v>
      </c>
      <c r="B174" t="s">
        <v>1915</v>
      </c>
      <c r="C174" t="s">
        <v>88</v>
      </c>
      <c r="D174" t="str">
        <f t="shared" si="31"/>
        <v>Cape May city, Cape May County</v>
      </c>
      <c r="E174" t="s">
        <v>1744</v>
      </c>
      <c r="F174" t="s">
        <v>70</v>
      </c>
      <c r="G174" s="19">
        <f>COUNTIFS('Raw Data from UFBs'!$A$3:$A$3000,'Summary By Town'!$A174,'Raw Data from UFBs'!$E$3:$E$3000,'Summary By Town'!$G$2)</f>
        <v>1</v>
      </c>
      <c r="H174" s="4">
        <f>SUMIFS('Raw Data from UFBs'!H$3:H$3000,'Raw Data from UFBs'!$A$3:$A$3000,'Summary By Town'!$A174,'Raw Data from UFBs'!$E$3:$E$3000,'Summary By Town'!$G$2)</f>
        <v>222280.16</v>
      </c>
      <c r="I174" s="4">
        <f>SUMIFS('Raw Data from UFBs'!I$3:I$3000,'Raw Data from UFBs'!$A$3:$A$3000,'Summary By Town'!$A174,'Raw Data from UFBs'!$E$3:$E$3000,'Summary By Town'!$G$2)</f>
        <v>13718300</v>
      </c>
      <c r="J174" s="20">
        <f t="shared" si="32"/>
        <v>149903.06180908094</v>
      </c>
      <c r="K174" s="19">
        <f>COUNTIFS('Raw Data from UFBs'!$A$3:$A$3000,'Summary By Town'!$A174,'Raw Data from UFBs'!$E$3:$E$3000,'Summary By Town'!$K$2)</f>
        <v>0</v>
      </c>
      <c r="L174" s="4">
        <f>SUMIFS('Raw Data from UFBs'!H$3:H$3000,'Raw Data from UFBs'!$A$3:$A$3000,'Summary By Town'!$A174,'Raw Data from UFBs'!$E$3:$E$3000,'Summary By Town'!$K$2)</f>
        <v>0</v>
      </c>
      <c r="M174" s="4">
        <f>SUMIFS('Raw Data from UFBs'!I$3:I$3000,'Raw Data from UFBs'!$A$3:$A$3000,'Summary By Town'!$A174,'Raw Data from UFBs'!$E$3:$E$3000,'Summary By Town'!$K$2)</f>
        <v>0</v>
      </c>
      <c r="N174" s="20">
        <f t="shared" si="33"/>
        <v>0</v>
      </c>
      <c r="O174" s="4">
        <f>COUNTIFS('Raw Data from UFBs'!$A$3:$A$3000,'Summary By Town'!$A174,'Raw Data from UFBs'!$E$3:$E$3000,'Summary By Town'!$O$2)</f>
        <v>0</v>
      </c>
      <c r="P174" s="4">
        <f>SUMIFS('Raw Data from UFBs'!H$3:H$3000,'Raw Data from UFBs'!$A$3:$A$3000,'Summary By Town'!$A174,'Raw Data from UFBs'!$E$3:$E$3000,'Summary By Town'!$O$2)</f>
        <v>0</v>
      </c>
      <c r="Q174" s="4">
        <f>SUMIFS('Raw Data from UFBs'!I$3:I$3000,'Raw Data from UFBs'!$A$3:$A$3000,'Summary By Town'!$A174,'Raw Data from UFBs'!$E$3:$E$3000,'Summary By Town'!$O$2)</f>
        <v>0</v>
      </c>
      <c r="R174" s="4">
        <f t="shared" si="34"/>
        <v>0</v>
      </c>
      <c r="S174" s="104">
        <f>COUNTIFS('Raw Data from UFBs'!$A$3:$A$3000,'Summary By Town'!$A174,'Raw Data from UFBs'!$E$3:$E$3000,'Summary By Town'!$S$2)</f>
        <v>0</v>
      </c>
      <c r="T174" s="4">
        <f>SUMIFS('Raw Data from UFBs'!H$3:H$3000,'Raw Data from UFBs'!$A$3:$A$3000,'Summary By Town'!$A174,'Raw Data from UFBs'!$E$3:$E$3000,'Summary By Town'!$S$2)</f>
        <v>0</v>
      </c>
      <c r="U174" s="4">
        <f>SUMIFS('Raw Data from UFBs'!I$3:I$3000,'Raw Data from UFBs'!$A$3:$A$3000,'Summary By Town'!$A174,'Raw Data from UFBs'!$E$3:$E$3000,'Summary By Town'!$S$2)</f>
        <v>0</v>
      </c>
      <c r="V174" s="20">
        <f t="shared" si="35"/>
        <v>0</v>
      </c>
      <c r="W174" s="104">
        <f>COUNTIFS('Raw Data from UFBs'!$A$3:$A$3000,'Summary By Town'!$A174,'Raw Data from UFBs'!$E$3:$E$3000,'Summary By Town'!$W$2)</f>
        <v>0</v>
      </c>
      <c r="X174" s="4">
        <f>SUMIFS('Raw Data from UFBs'!H$3:H$3000,'Raw Data from UFBs'!$A$3:$A$3000,'Summary By Town'!$A174,'Raw Data from UFBs'!$E$3:$E$3000,'Summary By Town'!$W$2)</f>
        <v>0</v>
      </c>
      <c r="Y174" s="4">
        <f>SUMIFS('Raw Data from UFBs'!I$3:I$3000,'Raw Data from UFBs'!$A$3:$A$3000,'Summary By Town'!$A174,'Raw Data from UFBs'!$E$3:$E$3000,'Summary By Town'!$W$2)</f>
        <v>0</v>
      </c>
      <c r="Z174" s="20">
        <f t="shared" si="36"/>
        <v>0</v>
      </c>
      <c r="AA174" s="4">
        <f>COUNTIFS('Raw Data from UFBs'!$A$3:$A$3000,'Summary By Town'!$A174,'Raw Data from UFBs'!$E$3:$E$3000,'Summary By Town'!$AA$2)</f>
        <v>0</v>
      </c>
      <c r="AB174" s="4">
        <f>SUMIFS('Raw Data from UFBs'!H$3:H$3000,'Raw Data from UFBs'!$A$3:$A$3000,'Summary By Town'!$A174,'Raw Data from UFBs'!$E$3:$E$3000,'Summary By Town'!$AA$2)</f>
        <v>0</v>
      </c>
      <c r="AC174" s="4">
        <f>SUMIFS('Raw Data from UFBs'!I$3:I$3000,'Raw Data from UFBs'!$A$3:$A$3000,'Summary By Town'!$A174,'Raw Data from UFBs'!$E$3:$E$3000,'Summary By Town'!$AA$2)</f>
        <v>0</v>
      </c>
      <c r="AD174" s="4">
        <f t="shared" si="37"/>
        <v>0</v>
      </c>
      <c r="AE174" s="19">
        <f>COUNTIFS('Raw Data from UFBs'!$A$3:$A$3000,'Summary By Town'!$A174,'Raw Data from UFBs'!$E$3:$E$3000,'Summary By Town'!$AE$2)</f>
        <v>0</v>
      </c>
      <c r="AF174" s="4">
        <f>SUMIFS('Raw Data from UFBs'!H$3:H$3000,'Raw Data from UFBs'!$A$3:$A$3000,'Summary By Town'!$A174,'Raw Data from UFBs'!$E$3:$E$3000,'Summary By Town'!$AE$2)</f>
        <v>0</v>
      </c>
      <c r="AG174" s="4">
        <f>SUMIFS('Raw Data from UFBs'!I$3:I$3000,'Raw Data from UFBs'!$A$3:$A$3000,'Summary By Town'!$A174,'Raw Data from UFBs'!$E$3:$E$3000,'Summary By Town'!$AE$2)</f>
        <v>0</v>
      </c>
      <c r="AH174" s="20">
        <f t="shared" si="38"/>
        <v>0</v>
      </c>
      <c r="AI174" s="19">
        <f t="shared" si="39"/>
        <v>1</v>
      </c>
      <c r="AJ174" s="4">
        <f t="shared" si="40"/>
        <v>222280.16</v>
      </c>
      <c r="AK174" s="4">
        <f t="shared" si="41"/>
        <v>13718300</v>
      </c>
      <c r="AL174" s="20">
        <f t="shared" si="42"/>
        <v>149903.06180908094</v>
      </c>
      <c r="AM174" s="59">
        <v>3458189000</v>
      </c>
      <c r="AN174" s="60">
        <v>1.0927233098057407</v>
      </c>
      <c r="AO174" s="61">
        <v>0.33038054359402458</v>
      </c>
      <c r="AP174" s="4">
        <f t="shared" si="43"/>
        <v>-23911.985044073932</v>
      </c>
      <c r="AQ174" s="8">
        <f t="shared" si="44"/>
        <v>3.9669029078514793E-3</v>
      </c>
      <c r="AR174" s="59">
        <v>28235635.359999999</v>
      </c>
      <c r="AS174" s="6">
        <f t="shared" si="45"/>
        <v>-8.4687256862471159E-4</v>
      </c>
      <c r="AU174" s="5" t="s">
        <v>1616</v>
      </c>
      <c r="AV174" s="5" t="s">
        <v>862</v>
      </c>
      <c r="AW174" s="5" t="s">
        <v>1745</v>
      </c>
      <c r="AX174" s="5" t="s">
        <v>1745</v>
      </c>
      <c r="AY174" s="5" t="s">
        <v>1745</v>
      </c>
      <c r="AZ174" s="5" t="s">
        <v>1745</v>
      </c>
      <c r="BA174" s="5" t="s">
        <v>1745</v>
      </c>
      <c r="BB174" s="5" t="s">
        <v>1745</v>
      </c>
      <c r="BC174" s="5" t="s">
        <v>1745</v>
      </c>
      <c r="BD174" s="5" t="s">
        <v>1745</v>
      </c>
      <c r="BE174" s="5" t="s">
        <v>1745</v>
      </c>
      <c r="BF174" s="5" t="s">
        <v>1745</v>
      </c>
      <c r="BG174" s="5" t="s">
        <v>1745</v>
      </c>
      <c r="BH174" s="5" t="s">
        <v>1745</v>
      </c>
      <c r="BI174" s="5" t="s">
        <v>1745</v>
      </c>
      <c r="BJ174" s="5" t="s">
        <v>1745</v>
      </c>
    </row>
    <row r="175" spans="1:62" ht="17.25" customHeight="1" x14ac:dyDescent="0.3">
      <c r="A175" t="s">
        <v>252</v>
      </c>
      <c r="B175" t="s">
        <v>1916</v>
      </c>
      <c r="C175" t="s">
        <v>88</v>
      </c>
      <c r="D175" t="str">
        <f t="shared" si="31"/>
        <v>Cape May Point borough, Cape May County</v>
      </c>
      <c r="E175" t="s">
        <v>1744</v>
      </c>
      <c r="F175" t="s">
        <v>7</v>
      </c>
      <c r="G175" s="19">
        <f>COUNTIFS('Raw Data from UFBs'!$A$3:$A$3000,'Summary By Town'!$A175,'Raw Data from UFBs'!$E$3:$E$3000,'Summary By Town'!$G$2)</f>
        <v>0</v>
      </c>
      <c r="H175" s="4">
        <f>SUMIFS('Raw Data from UFBs'!H$3:H$3000,'Raw Data from UFBs'!$A$3:$A$3000,'Summary By Town'!$A175,'Raw Data from UFBs'!$E$3:$E$3000,'Summary By Town'!$G$2)</f>
        <v>0</v>
      </c>
      <c r="I175" s="4">
        <f>SUMIFS('Raw Data from UFBs'!I$3:I$3000,'Raw Data from UFBs'!$A$3:$A$3000,'Summary By Town'!$A175,'Raw Data from UFBs'!$E$3:$E$3000,'Summary By Town'!$G$2)</f>
        <v>0</v>
      </c>
      <c r="J175" s="20">
        <f t="shared" si="32"/>
        <v>0</v>
      </c>
      <c r="K175" s="19">
        <f>COUNTIFS('Raw Data from UFBs'!$A$3:$A$3000,'Summary By Town'!$A175,'Raw Data from UFBs'!$E$3:$E$3000,'Summary By Town'!$K$2)</f>
        <v>0</v>
      </c>
      <c r="L175" s="4">
        <f>SUMIFS('Raw Data from UFBs'!H$3:H$3000,'Raw Data from UFBs'!$A$3:$A$3000,'Summary By Town'!$A175,'Raw Data from UFBs'!$E$3:$E$3000,'Summary By Town'!$K$2)</f>
        <v>0</v>
      </c>
      <c r="M175" s="4">
        <f>SUMIFS('Raw Data from UFBs'!I$3:I$3000,'Raw Data from UFBs'!$A$3:$A$3000,'Summary By Town'!$A175,'Raw Data from UFBs'!$E$3:$E$3000,'Summary By Town'!$K$2)</f>
        <v>0</v>
      </c>
      <c r="N175" s="20">
        <f t="shared" si="33"/>
        <v>0</v>
      </c>
      <c r="O175" s="4">
        <f>COUNTIFS('Raw Data from UFBs'!$A$3:$A$3000,'Summary By Town'!$A175,'Raw Data from UFBs'!$E$3:$E$3000,'Summary By Town'!$O$2)</f>
        <v>0</v>
      </c>
      <c r="P175" s="4">
        <f>SUMIFS('Raw Data from UFBs'!H$3:H$3000,'Raw Data from UFBs'!$A$3:$A$3000,'Summary By Town'!$A175,'Raw Data from UFBs'!$E$3:$E$3000,'Summary By Town'!$O$2)</f>
        <v>0</v>
      </c>
      <c r="Q175" s="4">
        <f>SUMIFS('Raw Data from UFBs'!I$3:I$3000,'Raw Data from UFBs'!$A$3:$A$3000,'Summary By Town'!$A175,'Raw Data from UFBs'!$E$3:$E$3000,'Summary By Town'!$O$2)</f>
        <v>0</v>
      </c>
      <c r="R175" s="4">
        <f t="shared" si="34"/>
        <v>0</v>
      </c>
      <c r="S175" s="104">
        <f>COUNTIFS('Raw Data from UFBs'!$A$3:$A$3000,'Summary By Town'!$A175,'Raw Data from UFBs'!$E$3:$E$3000,'Summary By Town'!$S$2)</f>
        <v>0</v>
      </c>
      <c r="T175" s="4">
        <f>SUMIFS('Raw Data from UFBs'!H$3:H$3000,'Raw Data from UFBs'!$A$3:$A$3000,'Summary By Town'!$A175,'Raw Data from UFBs'!$E$3:$E$3000,'Summary By Town'!$S$2)</f>
        <v>0</v>
      </c>
      <c r="U175" s="4">
        <f>SUMIFS('Raw Data from UFBs'!I$3:I$3000,'Raw Data from UFBs'!$A$3:$A$3000,'Summary By Town'!$A175,'Raw Data from UFBs'!$E$3:$E$3000,'Summary By Town'!$S$2)</f>
        <v>0</v>
      </c>
      <c r="V175" s="20">
        <f t="shared" si="35"/>
        <v>0</v>
      </c>
      <c r="W175" s="104">
        <f>COUNTIFS('Raw Data from UFBs'!$A$3:$A$3000,'Summary By Town'!$A175,'Raw Data from UFBs'!$E$3:$E$3000,'Summary By Town'!$W$2)</f>
        <v>0</v>
      </c>
      <c r="X175" s="4">
        <f>SUMIFS('Raw Data from UFBs'!H$3:H$3000,'Raw Data from UFBs'!$A$3:$A$3000,'Summary By Town'!$A175,'Raw Data from UFBs'!$E$3:$E$3000,'Summary By Town'!$W$2)</f>
        <v>0</v>
      </c>
      <c r="Y175" s="4">
        <f>SUMIFS('Raw Data from UFBs'!I$3:I$3000,'Raw Data from UFBs'!$A$3:$A$3000,'Summary By Town'!$A175,'Raw Data from UFBs'!$E$3:$E$3000,'Summary By Town'!$W$2)</f>
        <v>0</v>
      </c>
      <c r="Z175" s="20">
        <f t="shared" si="36"/>
        <v>0</v>
      </c>
      <c r="AA175" s="4">
        <f>COUNTIFS('Raw Data from UFBs'!$A$3:$A$3000,'Summary By Town'!$A175,'Raw Data from UFBs'!$E$3:$E$3000,'Summary By Town'!$AA$2)</f>
        <v>0</v>
      </c>
      <c r="AB175" s="4">
        <f>SUMIFS('Raw Data from UFBs'!H$3:H$3000,'Raw Data from UFBs'!$A$3:$A$3000,'Summary By Town'!$A175,'Raw Data from UFBs'!$E$3:$E$3000,'Summary By Town'!$AA$2)</f>
        <v>0</v>
      </c>
      <c r="AC175" s="4">
        <f>SUMIFS('Raw Data from UFBs'!I$3:I$3000,'Raw Data from UFBs'!$A$3:$A$3000,'Summary By Town'!$A175,'Raw Data from UFBs'!$E$3:$E$3000,'Summary By Town'!$AA$2)</f>
        <v>0</v>
      </c>
      <c r="AD175" s="4">
        <f t="shared" si="37"/>
        <v>0</v>
      </c>
      <c r="AE175" s="19">
        <f>COUNTIFS('Raw Data from UFBs'!$A$3:$A$3000,'Summary By Town'!$A175,'Raw Data from UFBs'!$E$3:$E$3000,'Summary By Town'!$AE$2)</f>
        <v>0</v>
      </c>
      <c r="AF175" s="4">
        <f>SUMIFS('Raw Data from UFBs'!H$3:H$3000,'Raw Data from UFBs'!$A$3:$A$3000,'Summary By Town'!$A175,'Raw Data from UFBs'!$E$3:$E$3000,'Summary By Town'!$AE$2)</f>
        <v>0</v>
      </c>
      <c r="AG175" s="4">
        <f>SUMIFS('Raw Data from UFBs'!I$3:I$3000,'Raw Data from UFBs'!$A$3:$A$3000,'Summary By Town'!$A175,'Raw Data from UFBs'!$E$3:$E$3000,'Summary By Town'!$AE$2)</f>
        <v>0</v>
      </c>
      <c r="AH175" s="20">
        <f t="shared" si="38"/>
        <v>0</v>
      </c>
      <c r="AI175" s="19">
        <f t="shared" si="39"/>
        <v>0</v>
      </c>
      <c r="AJ175" s="4">
        <f t="shared" si="40"/>
        <v>0</v>
      </c>
      <c r="AK175" s="4">
        <f t="shared" si="41"/>
        <v>0</v>
      </c>
      <c r="AL175" s="20">
        <f t="shared" si="42"/>
        <v>0</v>
      </c>
      <c r="AM175" s="59">
        <v>540733200</v>
      </c>
      <c r="AN175" s="60">
        <v>0.76568287640761656</v>
      </c>
      <c r="AO175" s="61">
        <v>0.47686875755500485</v>
      </c>
      <c r="AP175" s="4">
        <f t="shared" si="43"/>
        <v>0</v>
      </c>
      <c r="AQ175" s="8">
        <f t="shared" si="44"/>
        <v>0</v>
      </c>
      <c r="AR175" s="59">
        <v>2464615.2600000002</v>
      </c>
      <c r="AS175" s="6">
        <f t="shared" si="45"/>
        <v>0</v>
      </c>
      <c r="AU175" s="5" t="s">
        <v>862</v>
      </c>
      <c r="AV175" s="5" t="s">
        <v>1745</v>
      </c>
      <c r="AW175" s="5" t="s">
        <v>1745</v>
      </c>
      <c r="AX175" s="5" t="s">
        <v>1745</v>
      </c>
      <c r="AY175" s="5" t="s">
        <v>1745</v>
      </c>
      <c r="AZ175" s="5" t="s">
        <v>1745</v>
      </c>
      <c r="BA175" s="5" t="s">
        <v>1745</v>
      </c>
      <c r="BB175" s="5" t="s">
        <v>1745</v>
      </c>
      <c r="BC175" s="5" t="s">
        <v>1745</v>
      </c>
      <c r="BD175" s="5" t="s">
        <v>1745</v>
      </c>
      <c r="BE175" s="5" t="s">
        <v>1745</v>
      </c>
      <c r="BF175" s="5" t="s">
        <v>1745</v>
      </c>
      <c r="BG175" s="5" t="s">
        <v>1745</v>
      </c>
      <c r="BH175" s="5" t="s">
        <v>1745</v>
      </c>
      <c r="BI175" s="5" t="s">
        <v>1745</v>
      </c>
      <c r="BJ175" s="5" t="s">
        <v>1745</v>
      </c>
    </row>
    <row r="176" spans="1:62" ht="17.25" customHeight="1" x14ac:dyDescent="0.3">
      <c r="A176" t="s">
        <v>1093</v>
      </c>
      <c r="B176" t="s">
        <v>1917</v>
      </c>
      <c r="C176" t="s">
        <v>88</v>
      </c>
      <c r="D176" t="str">
        <f t="shared" si="31"/>
        <v>North Wildwood city, Cape May County</v>
      </c>
      <c r="E176" t="s">
        <v>1744</v>
      </c>
      <c r="F176" t="s">
        <v>70</v>
      </c>
      <c r="G176" s="19">
        <f>COUNTIFS('Raw Data from UFBs'!$A$3:$A$3000,'Summary By Town'!$A176,'Raw Data from UFBs'!$E$3:$E$3000,'Summary By Town'!$G$2)</f>
        <v>0</v>
      </c>
      <c r="H176" s="4">
        <f>SUMIFS('Raw Data from UFBs'!H$3:H$3000,'Raw Data from UFBs'!$A$3:$A$3000,'Summary By Town'!$A176,'Raw Data from UFBs'!$E$3:$E$3000,'Summary By Town'!$G$2)</f>
        <v>0</v>
      </c>
      <c r="I176" s="4">
        <f>SUMIFS('Raw Data from UFBs'!I$3:I$3000,'Raw Data from UFBs'!$A$3:$A$3000,'Summary By Town'!$A176,'Raw Data from UFBs'!$E$3:$E$3000,'Summary By Town'!$G$2)</f>
        <v>0</v>
      </c>
      <c r="J176" s="20">
        <f t="shared" si="32"/>
        <v>0</v>
      </c>
      <c r="K176" s="19">
        <f>COUNTIFS('Raw Data from UFBs'!$A$3:$A$3000,'Summary By Town'!$A176,'Raw Data from UFBs'!$E$3:$E$3000,'Summary By Town'!$K$2)</f>
        <v>0</v>
      </c>
      <c r="L176" s="4">
        <f>SUMIFS('Raw Data from UFBs'!H$3:H$3000,'Raw Data from UFBs'!$A$3:$A$3000,'Summary By Town'!$A176,'Raw Data from UFBs'!$E$3:$E$3000,'Summary By Town'!$K$2)</f>
        <v>0</v>
      </c>
      <c r="M176" s="4">
        <f>SUMIFS('Raw Data from UFBs'!I$3:I$3000,'Raw Data from UFBs'!$A$3:$A$3000,'Summary By Town'!$A176,'Raw Data from UFBs'!$E$3:$E$3000,'Summary By Town'!$K$2)</f>
        <v>0</v>
      </c>
      <c r="N176" s="20">
        <f t="shared" si="33"/>
        <v>0</v>
      </c>
      <c r="O176" s="4">
        <f>COUNTIFS('Raw Data from UFBs'!$A$3:$A$3000,'Summary By Town'!$A176,'Raw Data from UFBs'!$E$3:$E$3000,'Summary By Town'!$O$2)</f>
        <v>0</v>
      </c>
      <c r="P176" s="4">
        <f>SUMIFS('Raw Data from UFBs'!H$3:H$3000,'Raw Data from UFBs'!$A$3:$A$3000,'Summary By Town'!$A176,'Raw Data from UFBs'!$E$3:$E$3000,'Summary By Town'!$O$2)</f>
        <v>0</v>
      </c>
      <c r="Q176" s="4">
        <f>SUMIFS('Raw Data from UFBs'!I$3:I$3000,'Raw Data from UFBs'!$A$3:$A$3000,'Summary By Town'!$A176,'Raw Data from UFBs'!$E$3:$E$3000,'Summary By Town'!$O$2)</f>
        <v>0</v>
      </c>
      <c r="R176" s="4">
        <f t="shared" si="34"/>
        <v>0</v>
      </c>
      <c r="S176" s="104">
        <f>COUNTIFS('Raw Data from UFBs'!$A$3:$A$3000,'Summary By Town'!$A176,'Raw Data from UFBs'!$E$3:$E$3000,'Summary By Town'!$S$2)</f>
        <v>0</v>
      </c>
      <c r="T176" s="4">
        <f>SUMIFS('Raw Data from UFBs'!H$3:H$3000,'Raw Data from UFBs'!$A$3:$A$3000,'Summary By Town'!$A176,'Raw Data from UFBs'!$E$3:$E$3000,'Summary By Town'!$S$2)</f>
        <v>0</v>
      </c>
      <c r="U176" s="4">
        <f>SUMIFS('Raw Data from UFBs'!I$3:I$3000,'Raw Data from UFBs'!$A$3:$A$3000,'Summary By Town'!$A176,'Raw Data from UFBs'!$E$3:$E$3000,'Summary By Town'!$S$2)</f>
        <v>0</v>
      </c>
      <c r="V176" s="20">
        <f t="shared" si="35"/>
        <v>0</v>
      </c>
      <c r="W176" s="104">
        <f>COUNTIFS('Raw Data from UFBs'!$A$3:$A$3000,'Summary By Town'!$A176,'Raw Data from UFBs'!$E$3:$E$3000,'Summary By Town'!$W$2)</f>
        <v>0</v>
      </c>
      <c r="X176" s="4">
        <f>SUMIFS('Raw Data from UFBs'!H$3:H$3000,'Raw Data from UFBs'!$A$3:$A$3000,'Summary By Town'!$A176,'Raw Data from UFBs'!$E$3:$E$3000,'Summary By Town'!$W$2)</f>
        <v>0</v>
      </c>
      <c r="Y176" s="4">
        <f>SUMIFS('Raw Data from UFBs'!I$3:I$3000,'Raw Data from UFBs'!$A$3:$A$3000,'Summary By Town'!$A176,'Raw Data from UFBs'!$E$3:$E$3000,'Summary By Town'!$W$2)</f>
        <v>0</v>
      </c>
      <c r="Z176" s="20">
        <f t="shared" si="36"/>
        <v>0</v>
      </c>
      <c r="AA176" s="4">
        <f>COUNTIFS('Raw Data from UFBs'!$A$3:$A$3000,'Summary By Town'!$A176,'Raw Data from UFBs'!$E$3:$E$3000,'Summary By Town'!$AA$2)</f>
        <v>0</v>
      </c>
      <c r="AB176" s="4">
        <f>SUMIFS('Raw Data from UFBs'!H$3:H$3000,'Raw Data from UFBs'!$A$3:$A$3000,'Summary By Town'!$A176,'Raw Data from UFBs'!$E$3:$E$3000,'Summary By Town'!$AA$2)</f>
        <v>0</v>
      </c>
      <c r="AC176" s="4">
        <f>SUMIFS('Raw Data from UFBs'!I$3:I$3000,'Raw Data from UFBs'!$A$3:$A$3000,'Summary By Town'!$A176,'Raw Data from UFBs'!$E$3:$E$3000,'Summary By Town'!$AA$2)</f>
        <v>0</v>
      </c>
      <c r="AD176" s="4">
        <f t="shared" si="37"/>
        <v>0</v>
      </c>
      <c r="AE176" s="19">
        <f>COUNTIFS('Raw Data from UFBs'!$A$3:$A$3000,'Summary By Town'!$A176,'Raw Data from UFBs'!$E$3:$E$3000,'Summary By Town'!$AE$2)</f>
        <v>0</v>
      </c>
      <c r="AF176" s="4">
        <f>SUMIFS('Raw Data from UFBs'!H$3:H$3000,'Raw Data from UFBs'!$A$3:$A$3000,'Summary By Town'!$A176,'Raw Data from UFBs'!$E$3:$E$3000,'Summary By Town'!$AE$2)</f>
        <v>0</v>
      </c>
      <c r="AG176" s="4">
        <f>SUMIFS('Raw Data from UFBs'!I$3:I$3000,'Raw Data from UFBs'!$A$3:$A$3000,'Summary By Town'!$A176,'Raw Data from UFBs'!$E$3:$E$3000,'Summary By Town'!$AE$2)</f>
        <v>0</v>
      </c>
      <c r="AH176" s="20">
        <f t="shared" si="38"/>
        <v>0</v>
      </c>
      <c r="AI176" s="19">
        <f t="shared" si="39"/>
        <v>0</v>
      </c>
      <c r="AJ176" s="4">
        <f t="shared" si="40"/>
        <v>0</v>
      </c>
      <c r="AK176" s="4">
        <f t="shared" si="41"/>
        <v>0</v>
      </c>
      <c r="AL176" s="20">
        <f t="shared" si="42"/>
        <v>0</v>
      </c>
      <c r="AM176" s="59">
        <v>2899628200</v>
      </c>
      <c r="AN176" s="60">
        <v>1.5843624719732334</v>
      </c>
      <c r="AO176" s="61">
        <v>0.58596122499535264</v>
      </c>
      <c r="AP176" s="4">
        <f t="shared" si="43"/>
        <v>0</v>
      </c>
      <c r="AQ176" s="8">
        <f t="shared" si="44"/>
        <v>0</v>
      </c>
      <c r="AR176" s="59">
        <v>39815633.68</v>
      </c>
      <c r="AS176" s="6">
        <f t="shared" si="45"/>
        <v>0</v>
      </c>
      <c r="AU176" s="5" t="s">
        <v>1661</v>
      </c>
      <c r="AV176" s="5" t="s">
        <v>1634</v>
      </c>
      <c r="AW176" s="5" t="s">
        <v>1463</v>
      </c>
      <c r="AX176" s="5" t="s">
        <v>945</v>
      </c>
      <c r="AY176" s="5" t="s">
        <v>1745</v>
      </c>
      <c r="AZ176" s="5" t="s">
        <v>1745</v>
      </c>
      <c r="BA176" s="5" t="s">
        <v>1745</v>
      </c>
      <c r="BB176" s="5" t="s">
        <v>1745</v>
      </c>
      <c r="BC176" s="5" t="s">
        <v>1745</v>
      </c>
      <c r="BD176" s="5" t="s">
        <v>1745</v>
      </c>
      <c r="BE176" s="5" t="s">
        <v>1745</v>
      </c>
      <c r="BF176" s="5" t="s">
        <v>1745</v>
      </c>
      <c r="BG176" s="5" t="s">
        <v>1745</v>
      </c>
      <c r="BH176" s="5" t="s">
        <v>1745</v>
      </c>
      <c r="BI176" s="5" t="s">
        <v>1745</v>
      </c>
      <c r="BJ176" s="5" t="s">
        <v>1745</v>
      </c>
    </row>
    <row r="177" spans="1:62" ht="17.25" customHeight="1" x14ac:dyDescent="0.3">
      <c r="A177" t="s">
        <v>1114</v>
      </c>
      <c r="B177" t="s">
        <v>1918</v>
      </c>
      <c r="C177" t="s">
        <v>88</v>
      </c>
      <c r="D177" t="str">
        <f t="shared" si="31"/>
        <v>Ocean City city, Cape May County</v>
      </c>
      <c r="E177" t="s">
        <v>1744</v>
      </c>
      <c r="F177" t="s">
        <v>70</v>
      </c>
      <c r="G177" s="19">
        <f>COUNTIFS('Raw Data from UFBs'!$A$3:$A$3000,'Summary By Town'!$A177,'Raw Data from UFBs'!$E$3:$E$3000,'Summary By Town'!$G$2)</f>
        <v>0</v>
      </c>
      <c r="H177" s="4">
        <f>SUMIFS('Raw Data from UFBs'!H$3:H$3000,'Raw Data from UFBs'!$A$3:$A$3000,'Summary By Town'!$A177,'Raw Data from UFBs'!$E$3:$E$3000,'Summary By Town'!$G$2)</f>
        <v>0</v>
      </c>
      <c r="I177" s="4">
        <f>SUMIFS('Raw Data from UFBs'!I$3:I$3000,'Raw Data from UFBs'!$A$3:$A$3000,'Summary By Town'!$A177,'Raw Data from UFBs'!$E$3:$E$3000,'Summary By Town'!$G$2)</f>
        <v>0</v>
      </c>
      <c r="J177" s="20">
        <f t="shared" si="32"/>
        <v>0</v>
      </c>
      <c r="K177" s="19">
        <f>COUNTIFS('Raw Data from UFBs'!$A$3:$A$3000,'Summary By Town'!$A177,'Raw Data from UFBs'!$E$3:$E$3000,'Summary By Town'!$K$2)</f>
        <v>0</v>
      </c>
      <c r="L177" s="4">
        <f>SUMIFS('Raw Data from UFBs'!H$3:H$3000,'Raw Data from UFBs'!$A$3:$A$3000,'Summary By Town'!$A177,'Raw Data from UFBs'!$E$3:$E$3000,'Summary By Town'!$K$2)</f>
        <v>0</v>
      </c>
      <c r="M177" s="4">
        <f>SUMIFS('Raw Data from UFBs'!I$3:I$3000,'Raw Data from UFBs'!$A$3:$A$3000,'Summary By Town'!$A177,'Raw Data from UFBs'!$E$3:$E$3000,'Summary By Town'!$K$2)</f>
        <v>0</v>
      </c>
      <c r="N177" s="20">
        <f t="shared" si="33"/>
        <v>0</v>
      </c>
      <c r="O177" s="4">
        <f>COUNTIFS('Raw Data from UFBs'!$A$3:$A$3000,'Summary By Town'!$A177,'Raw Data from UFBs'!$E$3:$E$3000,'Summary By Town'!$O$2)</f>
        <v>0</v>
      </c>
      <c r="P177" s="4">
        <f>SUMIFS('Raw Data from UFBs'!H$3:H$3000,'Raw Data from UFBs'!$A$3:$A$3000,'Summary By Town'!$A177,'Raw Data from UFBs'!$E$3:$E$3000,'Summary By Town'!$O$2)</f>
        <v>0</v>
      </c>
      <c r="Q177" s="4">
        <f>SUMIFS('Raw Data from UFBs'!I$3:I$3000,'Raw Data from UFBs'!$A$3:$A$3000,'Summary By Town'!$A177,'Raw Data from UFBs'!$E$3:$E$3000,'Summary By Town'!$O$2)</f>
        <v>0</v>
      </c>
      <c r="R177" s="4">
        <f t="shared" si="34"/>
        <v>0</v>
      </c>
      <c r="S177" s="104">
        <f>COUNTIFS('Raw Data from UFBs'!$A$3:$A$3000,'Summary By Town'!$A177,'Raw Data from UFBs'!$E$3:$E$3000,'Summary By Town'!$S$2)</f>
        <v>0</v>
      </c>
      <c r="T177" s="4">
        <f>SUMIFS('Raw Data from UFBs'!H$3:H$3000,'Raw Data from UFBs'!$A$3:$A$3000,'Summary By Town'!$A177,'Raw Data from UFBs'!$E$3:$E$3000,'Summary By Town'!$S$2)</f>
        <v>0</v>
      </c>
      <c r="U177" s="4">
        <f>SUMIFS('Raw Data from UFBs'!I$3:I$3000,'Raw Data from UFBs'!$A$3:$A$3000,'Summary By Town'!$A177,'Raw Data from UFBs'!$E$3:$E$3000,'Summary By Town'!$S$2)</f>
        <v>0</v>
      </c>
      <c r="V177" s="20">
        <f t="shared" si="35"/>
        <v>0</v>
      </c>
      <c r="W177" s="104">
        <f>COUNTIFS('Raw Data from UFBs'!$A$3:$A$3000,'Summary By Town'!$A177,'Raw Data from UFBs'!$E$3:$E$3000,'Summary By Town'!$W$2)</f>
        <v>0</v>
      </c>
      <c r="X177" s="4">
        <f>SUMIFS('Raw Data from UFBs'!H$3:H$3000,'Raw Data from UFBs'!$A$3:$A$3000,'Summary By Town'!$A177,'Raw Data from UFBs'!$E$3:$E$3000,'Summary By Town'!$W$2)</f>
        <v>0</v>
      </c>
      <c r="Y177" s="4">
        <f>SUMIFS('Raw Data from UFBs'!I$3:I$3000,'Raw Data from UFBs'!$A$3:$A$3000,'Summary By Town'!$A177,'Raw Data from UFBs'!$E$3:$E$3000,'Summary By Town'!$W$2)</f>
        <v>0</v>
      </c>
      <c r="Z177" s="20">
        <f t="shared" si="36"/>
        <v>0</v>
      </c>
      <c r="AA177" s="4">
        <f>COUNTIFS('Raw Data from UFBs'!$A$3:$A$3000,'Summary By Town'!$A177,'Raw Data from UFBs'!$E$3:$E$3000,'Summary By Town'!$AA$2)</f>
        <v>0</v>
      </c>
      <c r="AB177" s="4">
        <f>SUMIFS('Raw Data from UFBs'!H$3:H$3000,'Raw Data from UFBs'!$A$3:$A$3000,'Summary By Town'!$A177,'Raw Data from UFBs'!$E$3:$E$3000,'Summary By Town'!$AA$2)</f>
        <v>0</v>
      </c>
      <c r="AC177" s="4">
        <f>SUMIFS('Raw Data from UFBs'!I$3:I$3000,'Raw Data from UFBs'!$A$3:$A$3000,'Summary By Town'!$A177,'Raw Data from UFBs'!$E$3:$E$3000,'Summary By Town'!$AA$2)</f>
        <v>0</v>
      </c>
      <c r="AD177" s="4">
        <f t="shared" si="37"/>
        <v>0</v>
      </c>
      <c r="AE177" s="19">
        <f>COUNTIFS('Raw Data from UFBs'!$A$3:$A$3000,'Summary By Town'!$A177,'Raw Data from UFBs'!$E$3:$E$3000,'Summary By Town'!$AE$2)</f>
        <v>0</v>
      </c>
      <c r="AF177" s="4">
        <f>SUMIFS('Raw Data from UFBs'!H$3:H$3000,'Raw Data from UFBs'!$A$3:$A$3000,'Summary By Town'!$A177,'Raw Data from UFBs'!$E$3:$E$3000,'Summary By Town'!$AE$2)</f>
        <v>0</v>
      </c>
      <c r="AG177" s="4">
        <f>SUMIFS('Raw Data from UFBs'!I$3:I$3000,'Raw Data from UFBs'!$A$3:$A$3000,'Summary By Town'!$A177,'Raw Data from UFBs'!$E$3:$E$3000,'Summary By Town'!$AE$2)</f>
        <v>0</v>
      </c>
      <c r="AH177" s="20">
        <f t="shared" si="38"/>
        <v>0</v>
      </c>
      <c r="AI177" s="19">
        <f t="shared" si="39"/>
        <v>0</v>
      </c>
      <c r="AJ177" s="4">
        <f t="shared" si="40"/>
        <v>0</v>
      </c>
      <c r="AK177" s="4">
        <f t="shared" si="41"/>
        <v>0</v>
      </c>
      <c r="AL177" s="20">
        <f t="shared" si="42"/>
        <v>0</v>
      </c>
      <c r="AM177" s="59">
        <v>13419149200</v>
      </c>
      <c r="AN177" s="60">
        <v>1.1596883859122968</v>
      </c>
      <c r="AO177" s="61">
        <v>0.5442091793377889</v>
      </c>
      <c r="AP177" s="4">
        <f t="shared" si="43"/>
        <v>0</v>
      </c>
      <c r="AQ177" s="8">
        <f t="shared" si="44"/>
        <v>0</v>
      </c>
      <c r="AR177" s="59">
        <v>104789046.59</v>
      </c>
      <c r="AS177" s="6">
        <f t="shared" si="45"/>
        <v>0</v>
      </c>
      <c r="AU177" s="5" t="s">
        <v>424</v>
      </c>
      <c r="AV177" s="5" t="s">
        <v>853</v>
      </c>
      <c r="AW177" s="5" t="s">
        <v>1539</v>
      </c>
      <c r="AX177" s="5" t="s">
        <v>1398</v>
      </c>
      <c r="AY177" s="5" t="s">
        <v>1745</v>
      </c>
      <c r="AZ177" s="5" t="s">
        <v>1745</v>
      </c>
      <c r="BA177" s="5" t="s">
        <v>1745</v>
      </c>
      <c r="BB177" s="5" t="s">
        <v>1745</v>
      </c>
      <c r="BC177" s="5" t="s">
        <v>1745</v>
      </c>
      <c r="BD177" s="5" t="s">
        <v>1745</v>
      </c>
      <c r="BE177" s="5" t="s">
        <v>1745</v>
      </c>
      <c r="BF177" s="5" t="s">
        <v>1745</v>
      </c>
      <c r="BG177" s="5" t="s">
        <v>1745</v>
      </c>
      <c r="BH177" s="5" t="s">
        <v>1745</v>
      </c>
      <c r="BI177" s="5" t="s">
        <v>1745</v>
      </c>
      <c r="BJ177" s="5" t="s">
        <v>1745</v>
      </c>
    </row>
    <row r="178" spans="1:62" ht="17.25" customHeight="1" x14ac:dyDescent="0.3">
      <c r="A178" t="s">
        <v>1368</v>
      </c>
      <c r="B178" t="s">
        <v>1919</v>
      </c>
      <c r="C178" t="s">
        <v>88</v>
      </c>
      <c r="D178" t="str">
        <f t="shared" si="31"/>
        <v>Sea Isle City city, Cape May County</v>
      </c>
      <c r="E178" t="s">
        <v>1744</v>
      </c>
      <c r="F178" t="s">
        <v>58</v>
      </c>
      <c r="G178" s="19">
        <f>COUNTIFS('Raw Data from UFBs'!$A$3:$A$3000,'Summary By Town'!$A178,'Raw Data from UFBs'!$E$3:$E$3000,'Summary By Town'!$G$2)</f>
        <v>0</v>
      </c>
      <c r="H178" s="4">
        <f>SUMIFS('Raw Data from UFBs'!H$3:H$3000,'Raw Data from UFBs'!$A$3:$A$3000,'Summary By Town'!$A178,'Raw Data from UFBs'!$E$3:$E$3000,'Summary By Town'!$G$2)</f>
        <v>0</v>
      </c>
      <c r="I178" s="4">
        <f>SUMIFS('Raw Data from UFBs'!I$3:I$3000,'Raw Data from UFBs'!$A$3:$A$3000,'Summary By Town'!$A178,'Raw Data from UFBs'!$E$3:$E$3000,'Summary By Town'!$G$2)</f>
        <v>0</v>
      </c>
      <c r="J178" s="20">
        <f t="shared" si="32"/>
        <v>0</v>
      </c>
      <c r="K178" s="19">
        <f>COUNTIFS('Raw Data from UFBs'!$A$3:$A$3000,'Summary By Town'!$A178,'Raw Data from UFBs'!$E$3:$E$3000,'Summary By Town'!$K$2)</f>
        <v>0</v>
      </c>
      <c r="L178" s="4">
        <f>SUMIFS('Raw Data from UFBs'!H$3:H$3000,'Raw Data from UFBs'!$A$3:$A$3000,'Summary By Town'!$A178,'Raw Data from UFBs'!$E$3:$E$3000,'Summary By Town'!$K$2)</f>
        <v>0</v>
      </c>
      <c r="M178" s="4">
        <f>SUMIFS('Raw Data from UFBs'!I$3:I$3000,'Raw Data from UFBs'!$A$3:$A$3000,'Summary By Town'!$A178,'Raw Data from UFBs'!$E$3:$E$3000,'Summary By Town'!$K$2)</f>
        <v>0</v>
      </c>
      <c r="N178" s="20">
        <f t="shared" si="33"/>
        <v>0</v>
      </c>
      <c r="O178" s="4">
        <f>COUNTIFS('Raw Data from UFBs'!$A$3:$A$3000,'Summary By Town'!$A178,'Raw Data from UFBs'!$E$3:$E$3000,'Summary By Town'!$O$2)</f>
        <v>0</v>
      </c>
      <c r="P178" s="4">
        <f>SUMIFS('Raw Data from UFBs'!H$3:H$3000,'Raw Data from UFBs'!$A$3:$A$3000,'Summary By Town'!$A178,'Raw Data from UFBs'!$E$3:$E$3000,'Summary By Town'!$O$2)</f>
        <v>0</v>
      </c>
      <c r="Q178" s="4">
        <f>SUMIFS('Raw Data from UFBs'!I$3:I$3000,'Raw Data from UFBs'!$A$3:$A$3000,'Summary By Town'!$A178,'Raw Data from UFBs'!$E$3:$E$3000,'Summary By Town'!$O$2)</f>
        <v>0</v>
      </c>
      <c r="R178" s="4">
        <f t="shared" si="34"/>
        <v>0</v>
      </c>
      <c r="S178" s="104">
        <f>COUNTIFS('Raw Data from UFBs'!$A$3:$A$3000,'Summary By Town'!$A178,'Raw Data from UFBs'!$E$3:$E$3000,'Summary By Town'!$S$2)</f>
        <v>0</v>
      </c>
      <c r="T178" s="4">
        <f>SUMIFS('Raw Data from UFBs'!H$3:H$3000,'Raw Data from UFBs'!$A$3:$A$3000,'Summary By Town'!$A178,'Raw Data from UFBs'!$E$3:$E$3000,'Summary By Town'!$S$2)</f>
        <v>0</v>
      </c>
      <c r="U178" s="4">
        <f>SUMIFS('Raw Data from UFBs'!I$3:I$3000,'Raw Data from UFBs'!$A$3:$A$3000,'Summary By Town'!$A178,'Raw Data from UFBs'!$E$3:$E$3000,'Summary By Town'!$S$2)</f>
        <v>0</v>
      </c>
      <c r="V178" s="20">
        <f t="shared" si="35"/>
        <v>0</v>
      </c>
      <c r="W178" s="104">
        <f>COUNTIFS('Raw Data from UFBs'!$A$3:$A$3000,'Summary By Town'!$A178,'Raw Data from UFBs'!$E$3:$E$3000,'Summary By Town'!$W$2)</f>
        <v>0</v>
      </c>
      <c r="X178" s="4">
        <f>SUMIFS('Raw Data from UFBs'!H$3:H$3000,'Raw Data from UFBs'!$A$3:$A$3000,'Summary By Town'!$A178,'Raw Data from UFBs'!$E$3:$E$3000,'Summary By Town'!$W$2)</f>
        <v>0</v>
      </c>
      <c r="Y178" s="4">
        <f>SUMIFS('Raw Data from UFBs'!I$3:I$3000,'Raw Data from UFBs'!$A$3:$A$3000,'Summary By Town'!$A178,'Raw Data from UFBs'!$E$3:$E$3000,'Summary By Town'!$W$2)</f>
        <v>0</v>
      </c>
      <c r="Z178" s="20">
        <f t="shared" si="36"/>
        <v>0</v>
      </c>
      <c r="AA178" s="4">
        <f>COUNTIFS('Raw Data from UFBs'!$A$3:$A$3000,'Summary By Town'!$A178,'Raw Data from UFBs'!$E$3:$E$3000,'Summary By Town'!$AA$2)</f>
        <v>0</v>
      </c>
      <c r="AB178" s="4">
        <f>SUMIFS('Raw Data from UFBs'!H$3:H$3000,'Raw Data from UFBs'!$A$3:$A$3000,'Summary By Town'!$A178,'Raw Data from UFBs'!$E$3:$E$3000,'Summary By Town'!$AA$2)</f>
        <v>0</v>
      </c>
      <c r="AC178" s="4">
        <f>SUMIFS('Raw Data from UFBs'!I$3:I$3000,'Raw Data from UFBs'!$A$3:$A$3000,'Summary By Town'!$A178,'Raw Data from UFBs'!$E$3:$E$3000,'Summary By Town'!$AA$2)</f>
        <v>0</v>
      </c>
      <c r="AD178" s="4">
        <f t="shared" si="37"/>
        <v>0</v>
      </c>
      <c r="AE178" s="19">
        <f>COUNTIFS('Raw Data from UFBs'!$A$3:$A$3000,'Summary By Town'!$A178,'Raw Data from UFBs'!$E$3:$E$3000,'Summary By Town'!$AE$2)</f>
        <v>0</v>
      </c>
      <c r="AF178" s="4">
        <f>SUMIFS('Raw Data from UFBs'!H$3:H$3000,'Raw Data from UFBs'!$A$3:$A$3000,'Summary By Town'!$A178,'Raw Data from UFBs'!$E$3:$E$3000,'Summary By Town'!$AE$2)</f>
        <v>0</v>
      </c>
      <c r="AG178" s="4">
        <f>SUMIFS('Raw Data from UFBs'!I$3:I$3000,'Raw Data from UFBs'!$A$3:$A$3000,'Summary By Town'!$A178,'Raw Data from UFBs'!$E$3:$E$3000,'Summary By Town'!$AE$2)</f>
        <v>0</v>
      </c>
      <c r="AH178" s="20">
        <f t="shared" si="38"/>
        <v>0</v>
      </c>
      <c r="AI178" s="19">
        <f t="shared" si="39"/>
        <v>0</v>
      </c>
      <c r="AJ178" s="4">
        <f t="shared" si="40"/>
        <v>0</v>
      </c>
      <c r="AK178" s="4">
        <f t="shared" si="41"/>
        <v>0</v>
      </c>
      <c r="AL178" s="20">
        <f t="shared" si="42"/>
        <v>0</v>
      </c>
      <c r="AM178" s="59">
        <v>5164550700</v>
      </c>
      <c r="AN178" s="60">
        <v>0.90473644400351527</v>
      </c>
      <c r="AO178" s="61">
        <v>0.49212086392173504</v>
      </c>
      <c r="AP178" s="4">
        <f t="shared" si="43"/>
        <v>0</v>
      </c>
      <c r="AQ178" s="8">
        <f t="shared" si="44"/>
        <v>0</v>
      </c>
      <c r="AR178" s="59">
        <v>32591243.690000001</v>
      </c>
      <c r="AS178" s="6">
        <f t="shared" si="45"/>
        <v>0</v>
      </c>
      <c r="AU178" s="5" t="s">
        <v>86</v>
      </c>
      <c r="AV178" s="5" t="s">
        <v>945</v>
      </c>
      <c r="AW178" s="5" t="s">
        <v>357</v>
      </c>
      <c r="AX178" s="5" t="s">
        <v>1539</v>
      </c>
      <c r="AY178" s="5" t="s">
        <v>1745</v>
      </c>
      <c r="AZ178" s="5" t="s">
        <v>1745</v>
      </c>
      <c r="BA178" s="5" t="s">
        <v>1745</v>
      </c>
      <c r="BB178" s="5" t="s">
        <v>1745</v>
      </c>
      <c r="BC178" s="5" t="s">
        <v>1745</v>
      </c>
      <c r="BD178" s="5" t="s">
        <v>1745</v>
      </c>
      <c r="BE178" s="5" t="s">
        <v>1745</v>
      </c>
      <c r="BF178" s="5" t="s">
        <v>1745</v>
      </c>
      <c r="BG178" s="5" t="s">
        <v>1745</v>
      </c>
      <c r="BH178" s="5" t="s">
        <v>1745</v>
      </c>
      <c r="BI178" s="5" t="s">
        <v>1745</v>
      </c>
      <c r="BJ178" s="5" t="s">
        <v>1745</v>
      </c>
    </row>
    <row r="179" spans="1:62" ht="17.25" customHeight="1" x14ac:dyDescent="0.3">
      <c r="A179" t="s">
        <v>1463</v>
      </c>
      <c r="B179" t="s">
        <v>1920</v>
      </c>
      <c r="C179" t="s">
        <v>88</v>
      </c>
      <c r="D179" t="str">
        <f t="shared" si="31"/>
        <v>Stone Harbor borough, Cape May County</v>
      </c>
      <c r="E179" t="s">
        <v>1744</v>
      </c>
      <c r="F179" t="s">
        <v>7</v>
      </c>
      <c r="G179" s="19">
        <f>COUNTIFS('Raw Data from UFBs'!$A$3:$A$3000,'Summary By Town'!$A179,'Raw Data from UFBs'!$E$3:$E$3000,'Summary By Town'!$G$2)</f>
        <v>0</v>
      </c>
      <c r="H179" s="4">
        <f>SUMIFS('Raw Data from UFBs'!H$3:H$3000,'Raw Data from UFBs'!$A$3:$A$3000,'Summary By Town'!$A179,'Raw Data from UFBs'!$E$3:$E$3000,'Summary By Town'!$G$2)</f>
        <v>0</v>
      </c>
      <c r="I179" s="4">
        <f>SUMIFS('Raw Data from UFBs'!I$3:I$3000,'Raw Data from UFBs'!$A$3:$A$3000,'Summary By Town'!$A179,'Raw Data from UFBs'!$E$3:$E$3000,'Summary By Town'!$G$2)</f>
        <v>0</v>
      </c>
      <c r="J179" s="20">
        <f t="shared" si="32"/>
        <v>0</v>
      </c>
      <c r="K179" s="19">
        <f>COUNTIFS('Raw Data from UFBs'!$A$3:$A$3000,'Summary By Town'!$A179,'Raw Data from UFBs'!$E$3:$E$3000,'Summary By Town'!$K$2)</f>
        <v>0</v>
      </c>
      <c r="L179" s="4">
        <f>SUMIFS('Raw Data from UFBs'!H$3:H$3000,'Raw Data from UFBs'!$A$3:$A$3000,'Summary By Town'!$A179,'Raw Data from UFBs'!$E$3:$E$3000,'Summary By Town'!$K$2)</f>
        <v>0</v>
      </c>
      <c r="M179" s="4">
        <f>SUMIFS('Raw Data from UFBs'!I$3:I$3000,'Raw Data from UFBs'!$A$3:$A$3000,'Summary By Town'!$A179,'Raw Data from UFBs'!$E$3:$E$3000,'Summary By Town'!$K$2)</f>
        <v>0</v>
      </c>
      <c r="N179" s="20">
        <f t="shared" si="33"/>
        <v>0</v>
      </c>
      <c r="O179" s="4">
        <f>COUNTIFS('Raw Data from UFBs'!$A$3:$A$3000,'Summary By Town'!$A179,'Raw Data from UFBs'!$E$3:$E$3000,'Summary By Town'!$O$2)</f>
        <v>0</v>
      </c>
      <c r="P179" s="4">
        <f>SUMIFS('Raw Data from UFBs'!H$3:H$3000,'Raw Data from UFBs'!$A$3:$A$3000,'Summary By Town'!$A179,'Raw Data from UFBs'!$E$3:$E$3000,'Summary By Town'!$O$2)</f>
        <v>0</v>
      </c>
      <c r="Q179" s="4">
        <f>SUMIFS('Raw Data from UFBs'!I$3:I$3000,'Raw Data from UFBs'!$A$3:$A$3000,'Summary By Town'!$A179,'Raw Data from UFBs'!$E$3:$E$3000,'Summary By Town'!$O$2)</f>
        <v>0</v>
      </c>
      <c r="R179" s="4">
        <f t="shared" si="34"/>
        <v>0</v>
      </c>
      <c r="S179" s="104">
        <f>COUNTIFS('Raw Data from UFBs'!$A$3:$A$3000,'Summary By Town'!$A179,'Raw Data from UFBs'!$E$3:$E$3000,'Summary By Town'!$S$2)</f>
        <v>0</v>
      </c>
      <c r="T179" s="4">
        <f>SUMIFS('Raw Data from UFBs'!H$3:H$3000,'Raw Data from UFBs'!$A$3:$A$3000,'Summary By Town'!$A179,'Raw Data from UFBs'!$E$3:$E$3000,'Summary By Town'!$S$2)</f>
        <v>0</v>
      </c>
      <c r="U179" s="4">
        <f>SUMIFS('Raw Data from UFBs'!I$3:I$3000,'Raw Data from UFBs'!$A$3:$A$3000,'Summary By Town'!$A179,'Raw Data from UFBs'!$E$3:$E$3000,'Summary By Town'!$S$2)</f>
        <v>0</v>
      </c>
      <c r="V179" s="20">
        <f t="shared" si="35"/>
        <v>0</v>
      </c>
      <c r="W179" s="104">
        <f>COUNTIFS('Raw Data from UFBs'!$A$3:$A$3000,'Summary By Town'!$A179,'Raw Data from UFBs'!$E$3:$E$3000,'Summary By Town'!$W$2)</f>
        <v>0</v>
      </c>
      <c r="X179" s="4">
        <f>SUMIFS('Raw Data from UFBs'!H$3:H$3000,'Raw Data from UFBs'!$A$3:$A$3000,'Summary By Town'!$A179,'Raw Data from UFBs'!$E$3:$E$3000,'Summary By Town'!$W$2)</f>
        <v>0</v>
      </c>
      <c r="Y179" s="4">
        <f>SUMIFS('Raw Data from UFBs'!I$3:I$3000,'Raw Data from UFBs'!$A$3:$A$3000,'Summary By Town'!$A179,'Raw Data from UFBs'!$E$3:$E$3000,'Summary By Town'!$W$2)</f>
        <v>0</v>
      </c>
      <c r="Z179" s="20">
        <f t="shared" si="36"/>
        <v>0</v>
      </c>
      <c r="AA179" s="4">
        <f>COUNTIFS('Raw Data from UFBs'!$A$3:$A$3000,'Summary By Town'!$A179,'Raw Data from UFBs'!$E$3:$E$3000,'Summary By Town'!$AA$2)</f>
        <v>0</v>
      </c>
      <c r="AB179" s="4">
        <f>SUMIFS('Raw Data from UFBs'!H$3:H$3000,'Raw Data from UFBs'!$A$3:$A$3000,'Summary By Town'!$A179,'Raw Data from UFBs'!$E$3:$E$3000,'Summary By Town'!$AA$2)</f>
        <v>0</v>
      </c>
      <c r="AC179" s="4">
        <f>SUMIFS('Raw Data from UFBs'!I$3:I$3000,'Raw Data from UFBs'!$A$3:$A$3000,'Summary By Town'!$A179,'Raw Data from UFBs'!$E$3:$E$3000,'Summary By Town'!$AA$2)</f>
        <v>0</v>
      </c>
      <c r="AD179" s="4">
        <f t="shared" si="37"/>
        <v>0</v>
      </c>
      <c r="AE179" s="19">
        <f>COUNTIFS('Raw Data from UFBs'!$A$3:$A$3000,'Summary By Town'!$A179,'Raw Data from UFBs'!$E$3:$E$3000,'Summary By Town'!$AE$2)</f>
        <v>0</v>
      </c>
      <c r="AF179" s="4">
        <f>SUMIFS('Raw Data from UFBs'!H$3:H$3000,'Raw Data from UFBs'!$A$3:$A$3000,'Summary By Town'!$A179,'Raw Data from UFBs'!$E$3:$E$3000,'Summary By Town'!$AE$2)</f>
        <v>0</v>
      </c>
      <c r="AG179" s="4">
        <f>SUMIFS('Raw Data from UFBs'!I$3:I$3000,'Raw Data from UFBs'!$A$3:$A$3000,'Summary By Town'!$A179,'Raw Data from UFBs'!$E$3:$E$3000,'Summary By Town'!$AE$2)</f>
        <v>0</v>
      </c>
      <c r="AH179" s="20">
        <f t="shared" si="38"/>
        <v>0</v>
      </c>
      <c r="AI179" s="19">
        <f t="shared" si="39"/>
        <v>0</v>
      </c>
      <c r="AJ179" s="4">
        <f t="shared" si="40"/>
        <v>0</v>
      </c>
      <c r="AK179" s="4">
        <f t="shared" si="41"/>
        <v>0</v>
      </c>
      <c r="AL179" s="20">
        <f t="shared" si="42"/>
        <v>0</v>
      </c>
      <c r="AM179" s="59">
        <v>5325304800</v>
      </c>
      <c r="AN179" s="60">
        <v>0.77513535654982657</v>
      </c>
      <c r="AO179" s="61">
        <v>0.4314981789538605</v>
      </c>
      <c r="AP179" s="4">
        <f t="shared" si="43"/>
        <v>0</v>
      </c>
      <c r="AQ179" s="8">
        <f t="shared" si="44"/>
        <v>0</v>
      </c>
      <c r="AR179" s="59">
        <v>23989729.98</v>
      </c>
      <c r="AS179" s="6">
        <f t="shared" si="45"/>
        <v>0</v>
      </c>
      <c r="AU179" s="5" t="s">
        <v>1093</v>
      </c>
      <c r="AV179" s="5" t="s">
        <v>86</v>
      </c>
      <c r="AW179" s="5" t="s">
        <v>945</v>
      </c>
      <c r="AX179" s="5" t="s">
        <v>1745</v>
      </c>
      <c r="AY179" s="5" t="s">
        <v>1745</v>
      </c>
      <c r="AZ179" s="5" t="s">
        <v>1745</v>
      </c>
      <c r="BA179" s="5" t="s">
        <v>1745</v>
      </c>
      <c r="BB179" s="5" t="s">
        <v>1745</v>
      </c>
      <c r="BC179" s="5" t="s">
        <v>1745</v>
      </c>
      <c r="BD179" s="5" t="s">
        <v>1745</v>
      </c>
      <c r="BE179" s="5" t="s">
        <v>1745</v>
      </c>
      <c r="BF179" s="5" t="s">
        <v>1745</v>
      </c>
      <c r="BG179" s="5" t="s">
        <v>1745</v>
      </c>
      <c r="BH179" s="5" t="s">
        <v>1745</v>
      </c>
      <c r="BI179" s="5" t="s">
        <v>1745</v>
      </c>
      <c r="BJ179" s="5" t="s">
        <v>1745</v>
      </c>
    </row>
    <row r="180" spans="1:62" ht="17.25" customHeight="1" x14ac:dyDescent="0.3">
      <c r="A180" t="s">
        <v>1616</v>
      </c>
      <c r="B180" t="s">
        <v>1921</v>
      </c>
      <c r="C180" t="s">
        <v>88</v>
      </c>
      <c r="D180" t="str">
        <f t="shared" si="31"/>
        <v>West Cape May borough, Cape May County</v>
      </c>
      <c r="E180" t="s">
        <v>1744</v>
      </c>
      <c r="F180" t="s">
        <v>7</v>
      </c>
      <c r="G180" s="19">
        <f>COUNTIFS('Raw Data from UFBs'!$A$3:$A$3000,'Summary By Town'!$A180,'Raw Data from UFBs'!$E$3:$E$3000,'Summary By Town'!$G$2)</f>
        <v>0</v>
      </c>
      <c r="H180" s="4">
        <f>SUMIFS('Raw Data from UFBs'!H$3:H$3000,'Raw Data from UFBs'!$A$3:$A$3000,'Summary By Town'!$A180,'Raw Data from UFBs'!$E$3:$E$3000,'Summary By Town'!$G$2)</f>
        <v>0</v>
      </c>
      <c r="I180" s="4">
        <f>SUMIFS('Raw Data from UFBs'!I$3:I$3000,'Raw Data from UFBs'!$A$3:$A$3000,'Summary By Town'!$A180,'Raw Data from UFBs'!$E$3:$E$3000,'Summary By Town'!$G$2)</f>
        <v>0</v>
      </c>
      <c r="J180" s="20">
        <f t="shared" si="32"/>
        <v>0</v>
      </c>
      <c r="K180" s="19">
        <f>COUNTIFS('Raw Data from UFBs'!$A$3:$A$3000,'Summary By Town'!$A180,'Raw Data from UFBs'!$E$3:$E$3000,'Summary By Town'!$K$2)</f>
        <v>0</v>
      </c>
      <c r="L180" s="4">
        <f>SUMIFS('Raw Data from UFBs'!H$3:H$3000,'Raw Data from UFBs'!$A$3:$A$3000,'Summary By Town'!$A180,'Raw Data from UFBs'!$E$3:$E$3000,'Summary By Town'!$K$2)</f>
        <v>0</v>
      </c>
      <c r="M180" s="4">
        <f>SUMIFS('Raw Data from UFBs'!I$3:I$3000,'Raw Data from UFBs'!$A$3:$A$3000,'Summary By Town'!$A180,'Raw Data from UFBs'!$E$3:$E$3000,'Summary By Town'!$K$2)</f>
        <v>0</v>
      </c>
      <c r="N180" s="20">
        <f t="shared" si="33"/>
        <v>0</v>
      </c>
      <c r="O180" s="4">
        <f>COUNTIFS('Raw Data from UFBs'!$A$3:$A$3000,'Summary By Town'!$A180,'Raw Data from UFBs'!$E$3:$E$3000,'Summary By Town'!$O$2)</f>
        <v>0</v>
      </c>
      <c r="P180" s="4">
        <f>SUMIFS('Raw Data from UFBs'!H$3:H$3000,'Raw Data from UFBs'!$A$3:$A$3000,'Summary By Town'!$A180,'Raw Data from UFBs'!$E$3:$E$3000,'Summary By Town'!$O$2)</f>
        <v>0</v>
      </c>
      <c r="Q180" s="4">
        <f>SUMIFS('Raw Data from UFBs'!I$3:I$3000,'Raw Data from UFBs'!$A$3:$A$3000,'Summary By Town'!$A180,'Raw Data from UFBs'!$E$3:$E$3000,'Summary By Town'!$O$2)</f>
        <v>0</v>
      </c>
      <c r="R180" s="4">
        <f t="shared" si="34"/>
        <v>0</v>
      </c>
      <c r="S180" s="104">
        <f>COUNTIFS('Raw Data from UFBs'!$A$3:$A$3000,'Summary By Town'!$A180,'Raw Data from UFBs'!$E$3:$E$3000,'Summary By Town'!$S$2)</f>
        <v>0</v>
      </c>
      <c r="T180" s="4">
        <f>SUMIFS('Raw Data from UFBs'!H$3:H$3000,'Raw Data from UFBs'!$A$3:$A$3000,'Summary By Town'!$A180,'Raw Data from UFBs'!$E$3:$E$3000,'Summary By Town'!$S$2)</f>
        <v>0</v>
      </c>
      <c r="U180" s="4">
        <f>SUMIFS('Raw Data from UFBs'!I$3:I$3000,'Raw Data from UFBs'!$A$3:$A$3000,'Summary By Town'!$A180,'Raw Data from UFBs'!$E$3:$E$3000,'Summary By Town'!$S$2)</f>
        <v>0</v>
      </c>
      <c r="V180" s="20">
        <f t="shared" si="35"/>
        <v>0</v>
      </c>
      <c r="W180" s="104">
        <f>COUNTIFS('Raw Data from UFBs'!$A$3:$A$3000,'Summary By Town'!$A180,'Raw Data from UFBs'!$E$3:$E$3000,'Summary By Town'!$W$2)</f>
        <v>0</v>
      </c>
      <c r="X180" s="4">
        <f>SUMIFS('Raw Data from UFBs'!H$3:H$3000,'Raw Data from UFBs'!$A$3:$A$3000,'Summary By Town'!$A180,'Raw Data from UFBs'!$E$3:$E$3000,'Summary By Town'!$W$2)</f>
        <v>0</v>
      </c>
      <c r="Y180" s="4">
        <f>SUMIFS('Raw Data from UFBs'!I$3:I$3000,'Raw Data from UFBs'!$A$3:$A$3000,'Summary By Town'!$A180,'Raw Data from UFBs'!$E$3:$E$3000,'Summary By Town'!$W$2)</f>
        <v>0</v>
      </c>
      <c r="Z180" s="20">
        <f t="shared" si="36"/>
        <v>0</v>
      </c>
      <c r="AA180" s="4">
        <f>COUNTIFS('Raw Data from UFBs'!$A$3:$A$3000,'Summary By Town'!$A180,'Raw Data from UFBs'!$E$3:$E$3000,'Summary By Town'!$AA$2)</f>
        <v>0</v>
      </c>
      <c r="AB180" s="4">
        <f>SUMIFS('Raw Data from UFBs'!H$3:H$3000,'Raw Data from UFBs'!$A$3:$A$3000,'Summary By Town'!$A180,'Raw Data from UFBs'!$E$3:$E$3000,'Summary By Town'!$AA$2)</f>
        <v>0</v>
      </c>
      <c r="AC180" s="4">
        <f>SUMIFS('Raw Data from UFBs'!I$3:I$3000,'Raw Data from UFBs'!$A$3:$A$3000,'Summary By Town'!$A180,'Raw Data from UFBs'!$E$3:$E$3000,'Summary By Town'!$AA$2)</f>
        <v>0</v>
      </c>
      <c r="AD180" s="4">
        <f t="shared" si="37"/>
        <v>0</v>
      </c>
      <c r="AE180" s="19">
        <f>COUNTIFS('Raw Data from UFBs'!$A$3:$A$3000,'Summary By Town'!$A180,'Raw Data from UFBs'!$E$3:$E$3000,'Summary By Town'!$AE$2)</f>
        <v>0</v>
      </c>
      <c r="AF180" s="4">
        <f>SUMIFS('Raw Data from UFBs'!H$3:H$3000,'Raw Data from UFBs'!$A$3:$A$3000,'Summary By Town'!$A180,'Raw Data from UFBs'!$E$3:$E$3000,'Summary By Town'!$AE$2)</f>
        <v>0</v>
      </c>
      <c r="AG180" s="4">
        <f>SUMIFS('Raw Data from UFBs'!I$3:I$3000,'Raw Data from UFBs'!$A$3:$A$3000,'Summary By Town'!$A180,'Raw Data from UFBs'!$E$3:$E$3000,'Summary By Town'!$AE$2)</f>
        <v>0</v>
      </c>
      <c r="AH180" s="20">
        <f t="shared" si="38"/>
        <v>0</v>
      </c>
      <c r="AI180" s="19">
        <f t="shared" si="39"/>
        <v>0</v>
      </c>
      <c r="AJ180" s="4">
        <f t="shared" si="40"/>
        <v>0</v>
      </c>
      <c r="AK180" s="4">
        <f t="shared" si="41"/>
        <v>0</v>
      </c>
      <c r="AL180" s="20">
        <f t="shared" si="42"/>
        <v>0</v>
      </c>
      <c r="AM180" s="59">
        <v>554999100</v>
      </c>
      <c r="AN180" s="60">
        <v>1.443679059751523</v>
      </c>
      <c r="AO180" s="61">
        <v>0.29855718610868343</v>
      </c>
      <c r="AP180" s="4">
        <f t="shared" si="43"/>
        <v>0</v>
      </c>
      <c r="AQ180" s="8">
        <f t="shared" si="44"/>
        <v>0</v>
      </c>
      <c r="AR180" s="59">
        <v>3839238.76</v>
      </c>
      <c r="AS180" s="6">
        <f t="shared" si="45"/>
        <v>0</v>
      </c>
      <c r="AU180" s="5" t="s">
        <v>250</v>
      </c>
      <c r="AV180" s="5" t="s">
        <v>862</v>
      </c>
      <c r="AW180" s="5" t="s">
        <v>1745</v>
      </c>
      <c r="AX180" s="5" t="s">
        <v>1745</v>
      </c>
      <c r="AY180" s="5" t="s">
        <v>1745</v>
      </c>
      <c r="AZ180" s="5" t="s">
        <v>1745</v>
      </c>
      <c r="BA180" s="5" t="s">
        <v>1745</v>
      </c>
      <c r="BB180" s="5" t="s">
        <v>1745</v>
      </c>
      <c r="BC180" s="5" t="s">
        <v>1745</v>
      </c>
      <c r="BD180" s="5" t="s">
        <v>1745</v>
      </c>
      <c r="BE180" s="5" t="s">
        <v>1745</v>
      </c>
      <c r="BF180" s="5" t="s">
        <v>1745</v>
      </c>
      <c r="BG180" s="5" t="s">
        <v>1745</v>
      </c>
      <c r="BH180" s="5" t="s">
        <v>1745</v>
      </c>
      <c r="BI180" s="5" t="s">
        <v>1745</v>
      </c>
      <c r="BJ180" s="5" t="s">
        <v>1745</v>
      </c>
    </row>
    <row r="181" spans="1:62" ht="17.25" customHeight="1" x14ac:dyDescent="0.3">
      <c r="A181" t="s">
        <v>1634</v>
      </c>
      <c r="B181" t="s">
        <v>1922</v>
      </c>
      <c r="C181" t="s">
        <v>88</v>
      </c>
      <c r="D181" t="str">
        <f t="shared" si="31"/>
        <v>West Wildwood borough, Cape May County</v>
      </c>
      <c r="E181" t="s">
        <v>1744</v>
      </c>
      <c r="F181" t="s">
        <v>7</v>
      </c>
      <c r="G181" s="19">
        <f>COUNTIFS('Raw Data from UFBs'!$A$3:$A$3000,'Summary By Town'!$A181,'Raw Data from UFBs'!$E$3:$E$3000,'Summary By Town'!$G$2)</f>
        <v>0</v>
      </c>
      <c r="H181" s="4">
        <f>SUMIFS('Raw Data from UFBs'!H$3:H$3000,'Raw Data from UFBs'!$A$3:$A$3000,'Summary By Town'!$A181,'Raw Data from UFBs'!$E$3:$E$3000,'Summary By Town'!$G$2)</f>
        <v>0</v>
      </c>
      <c r="I181" s="4">
        <f>SUMIFS('Raw Data from UFBs'!I$3:I$3000,'Raw Data from UFBs'!$A$3:$A$3000,'Summary By Town'!$A181,'Raw Data from UFBs'!$E$3:$E$3000,'Summary By Town'!$G$2)</f>
        <v>0</v>
      </c>
      <c r="J181" s="20">
        <f t="shared" si="32"/>
        <v>0</v>
      </c>
      <c r="K181" s="19">
        <f>COUNTIFS('Raw Data from UFBs'!$A$3:$A$3000,'Summary By Town'!$A181,'Raw Data from UFBs'!$E$3:$E$3000,'Summary By Town'!$K$2)</f>
        <v>0</v>
      </c>
      <c r="L181" s="4">
        <f>SUMIFS('Raw Data from UFBs'!H$3:H$3000,'Raw Data from UFBs'!$A$3:$A$3000,'Summary By Town'!$A181,'Raw Data from UFBs'!$E$3:$E$3000,'Summary By Town'!$K$2)</f>
        <v>0</v>
      </c>
      <c r="M181" s="4">
        <f>SUMIFS('Raw Data from UFBs'!I$3:I$3000,'Raw Data from UFBs'!$A$3:$A$3000,'Summary By Town'!$A181,'Raw Data from UFBs'!$E$3:$E$3000,'Summary By Town'!$K$2)</f>
        <v>0</v>
      </c>
      <c r="N181" s="20">
        <f t="shared" si="33"/>
        <v>0</v>
      </c>
      <c r="O181" s="4">
        <f>COUNTIFS('Raw Data from UFBs'!$A$3:$A$3000,'Summary By Town'!$A181,'Raw Data from UFBs'!$E$3:$E$3000,'Summary By Town'!$O$2)</f>
        <v>0</v>
      </c>
      <c r="P181" s="4">
        <f>SUMIFS('Raw Data from UFBs'!H$3:H$3000,'Raw Data from UFBs'!$A$3:$A$3000,'Summary By Town'!$A181,'Raw Data from UFBs'!$E$3:$E$3000,'Summary By Town'!$O$2)</f>
        <v>0</v>
      </c>
      <c r="Q181" s="4">
        <f>SUMIFS('Raw Data from UFBs'!I$3:I$3000,'Raw Data from UFBs'!$A$3:$A$3000,'Summary By Town'!$A181,'Raw Data from UFBs'!$E$3:$E$3000,'Summary By Town'!$O$2)</f>
        <v>0</v>
      </c>
      <c r="R181" s="4">
        <f t="shared" si="34"/>
        <v>0</v>
      </c>
      <c r="S181" s="104">
        <f>COUNTIFS('Raw Data from UFBs'!$A$3:$A$3000,'Summary By Town'!$A181,'Raw Data from UFBs'!$E$3:$E$3000,'Summary By Town'!$S$2)</f>
        <v>0</v>
      </c>
      <c r="T181" s="4">
        <f>SUMIFS('Raw Data from UFBs'!H$3:H$3000,'Raw Data from UFBs'!$A$3:$A$3000,'Summary By Town'!$A181,'Raw Data from UFBs'!$E$3:$E$3000,'Summary By Town'!$S$2)</f>
        <v>0</v>
      </c>
      <c r="U181" s="4">
        <f>SUMIFS('Raw Data from UFBs'!I$3:I$3000,'Raw Data from UFBs'!$A$3:$A$3000,'Summary By Town'!$A181,'Raw Data from UFBs'!$E$3:$E$3000,'Summary By Town'!$S$2)</f>
        <v>0</v>
      </c>
      <c r="V181" s="20">
        <f t="shared" si="35"/>
        <v>0</v>
      </c>
      <c r="W181" s="104">
        <f>COUNTIFS('Raw Data from UFBs'!$A$3:$A$3000,'Summary By Town'!$A181,'Raw Data from UFBs'!$E$3:$E$3000,'Summary By Town'!$W$2)</f>
        <v>0</v>
      </c>
      <c r="X181" s="4">
        <f>SUMIFS('Raw Data from UFBs'!H$3:H$3000,'Raw Data from UFBs'!$A$3:$A$3000,'Summary By Town'!$A181,'Raw Data from UFBs'!$E$3:$E$3000,'Summary By Town'!$W$2)</f>
        <v>0</v>
      </c>
      <c r="Y181" s="4">
        <f>SUMIFS('Raw Data from UFBs'!I$3:I$3000,'Raw Data from UFBs'!$A$3:$A$3000,'Summary By Town'!$A181,'Raw Data from UFBs'!$E$3:$E$3000,'Summary By Town'!$W$2)</f>
        <v>0</v>
      </c>
      <c r="Z181" s="20">
        <f t="shared" si="36"/>
        <v>0</v>
      </c>
      <c r="AA181" s="4">
        <f>COUNTIFS('Raw Data from UFBs'!$A$3:$A$3000,'Summary By Town'!$A181,'Raw Data from UFBs'!$E$3:$E$3000,'Summary By Town'!$AA$2)</f>
        <v>0</v>
      </c>
      <c r="AB181" s="4">
        <f>SUMIFS('Raw Data from UFBs'!H$3:H$3000,'Raw Data from UFBs'!$A$3:$A$3000,'Summary By Town'!$A181,'Raw Data from UFBs'!$E$3:$E$3000,'Summary By Town'!$AA$2)</f>
        <v>0</v>
      </c>
      <c r="AC181" s="4">
        <f>SUMIFS('Raw Data from UFBs'!I$3:I$3000,'Raw Data from UFBs'!$A$3:$A$3000,'Summary By Town'!$A181,'Raw Data from UFBs'!$E$3:$E$3000,'Summary By Town'!$AA$2)</f>
        <v>0</v>
      </c>
      <c r="AD181" s="4">
        <f t="shared" si="37"/>
        <v>0</v>
      </c>
      <c r="AE181" s="19">
        <f>COUNTIFS('Raw Data from UFBs'!$A$3:$A$3000,'Summary By Town'!$A181,'Raw Data from UFBs'!$E$3:$E$3000,'Summary By Town'!$AE$2)</f>
        <v>0</v>
      </c>
      <c r="AF181" s="4">
        <f>SUMIFS('Raw Data from UFBs'!H$3:H$3000,'Raw Data from UFBs'!$A$3:$A$3000,'Summary By Town'!$A181,'Raw Data from UFBs'!$E$3:$E$3000,'Summary By Town'!$AE$2)</f>
        <v>0</v>
      </c>
      <c r="AG181" s="4">
        <f>SUMIFS('Raw Data from UFBs'!I$3:I$3000,'Raw Data from UFBs'!$A$3:$A$3000,'Summary By Town'!$A181,'Raw Data from UFBs'!$E$3:$E$3000,'Summary By Town'!$AE$2)</f>
        <v>0</v>
      </c>
      <c r="AH181" s="20">
        <f t="shared" si="38"/>
        <v>0</v>
      </c>
      <c r="AI181" s="19">
        <f t="shared" si="39"/>
        <v>0</v>
      </c>
      <c r="AJ181" s="4">
        <f t="shared" si="40"/>
        <v>0</v>
      </c>
      <c r="AK181" s="4">
        <f t="shared" si="41"/>
        <v>0</v>
      </c>
      <c r="AL181" s="20">
        <f t="shared" si="42"/>
        <v>0</v>
      </c>
      <c r="AM181" s="59">
        <v>240524700</v>
      </c>
      <c r="AN181" s="60">
        <v>2.0695830542337061</v>
      </c>
      <c r="AO181" s="61">
        <v>0.6073470701149114</v>
      </c>
      <c r="AP181" s="4">
        <f t="shared" si="43"/>
        <v>0</v>
      </c>
      <c r="AQ181" s="8">
        <f t="shared" si="44"/>
        <v>0</v>
      </c>
      <c r="AR181" s="59">
        <v>3653571.8000000003</v>
      </c>
      <c r="AS181" s="6">
        <f t="shared" si="45"/>
        <v>0</v>
      </c>
      <c r="AU181" s="5" t="s">
        <v>1661</v>
      </c>
      <c r="AV181" s="5" t="s">
        <v>1093</v>
      </c>
      <c r="AW181" s="5" t="s">
        <v>945</v>
      </c>
      <c r="AX181" s="5" t="s">
        <v>1745</v>
      </c>
      <c r="AY181" s="5" t="s">
        <v>1745</v>
      </c>
      <c r="AZ181" s="5" t="s">
        <v>1745</v>
      </c>
      <c r="BA181" s="5" t="s">
        <v>1745</v>
      </c>
      <c r="BB181" s="5" t="s">
        <v>1745</v>
      </c>
      <c r="BC181" s="5" t="s">
        <v>1745</v>
      </c>
      <c r="BD181" s="5" t="s">
        <v>1745</v>
      </c>
      <c r="BE181" s="5" t="s">
        <v>1745</v>
      </c>
      <c r="BF181" s="5" t="s">
        <v>1745</v>
      </c>
      <c r="BG181" s="5" t="s">
        <v>1745</v>
      </c>
      <c r="BH181" s="5" t="s">
        <v>1745</v>
      </c>
      <c r="BI181" s="5" t="s">
        <v>1745</v>
      </c>
      <c r="BJ181" s="5" t="s">
        <v>1745</v>
      </c>
    </row>
    <row r="182" spans="1:62" ht="17.25" customHeight="1" x14ac:dyDescent="0.3">
      <c r="A182" t="s">
        <v>1661</v>
      </c>
      <c r="B182" t="s">
        <v>1923</v>
      </c>
      <c r="C182" t="s">
        <v>88</v>
      </c>
      <c r="D182" t="str">
        <f t="shared" si="31"/>
        <v>Wildwood city, Cape May County</v>
      </c>
      <c r="E182" t="s">
        <v>1744</v>
      </c>
      <c r="F182" t="s">
        <v>70</v>
      </c>
      <c r="G182" s="19">
        <f>COUNTIFS('Raw Data from UFBs'!$A$3:$A$3000,'Summary By Town'!$A182,'Raw Data from UFBs'!$E$3:$E$3000,'Summary By Town'!$G$2)</f>
        <v>3</v>
      </c>
      <c r="H182" s="4">
        <f>SUMIFS('Raw Data from UFBs'!H$3:H$3000,'Raw Data from UFBs'!$A$3:$A$3000,'Summary By Town'!$A182,'Raw Data from UFBs'!$E$3:$E$3000,'Summary By Town'!$G$2)</f>
        <v>0</v>
      </c>
      <c r="I182" s="4">
        <f>SUMIFS('Raw Data from UFBs'!I$3:I$3000,'Raw Data from UFBs'!$A$3:$A$3000,'Summary By Town'!$A182,'Raw Data from UFBs'!$E$3:$E$3000,'Summary By Town'!$G$2)</f>
        <v>17492800</v>
      </c>
      <c r="J182" s="20">
        <f t="shared" si="32"/>
        <v>539475.41163979215</v>
      </c>
      <c r="K182" s="19">
        <f>COUNTIFS('Raw Data from UFBs'!$A$3:$A$3000,'Summary By Town'!$A182,'Raw Data from UFBs'!$E$3:$E$3000,'Summary By Town'!$K$2)</f>
        <v>0</v>
      </c>
      <c r="L182" s="4">
        <f>SUMIFS('Raw Data from UFBs'!H$3:H$3000,'Raw Data from UFBs'!$A$3:$A$3000,'Summary By Town'!$A182,'Raw Data from UFBs'!$E$3:$E$3000,'Summary By Town'!$K$2)</f>
        <v>0</v>
      </c>
      <c r="M182" s="4">
        <f>SUMIFS('Raw Data from UFBs'!I$3:I$3000,'Raw Data from UFBs'!$A$3:$A$3000,'Summary By Town'!$A182,'Raw Data from UFBs'!$E$3:$E$3000,'Summary By Town'!$K$2)</f>
        <v>0</v>
      </c>
      <c r="N182" s="20">
        <f t="shared" si="33"/>
        <v>0</v>
      </c>
      <c r="O182" s="4">
        <f>COUNTIFS('Raw Data from UFBs'!$A$3:$A$3000,'Summary By Town'!$A182,'Raw Data from UFBs'!$E$3:$E$3000,'Summary By Town'!$O$2)</f>
        <v>0</v>
      </c>
      <c r="P182" s="4">
        <f>SUMIFS('Raw Data from UFBs'!H$3:H$3000,'Raw Data from UFBs'!$A$3:$A$3000,'Summary By Town'!$A182,'Raw Data from UFBs'!$E$3:$E$3000,'Summary By Town'!$O$2)</f>
        <v>0</v>
      </c>
      <c r="Q182" s="4">
        <f>SUMIFS('Raw Data from UFBs'!I$3:I$3000,'Raw Data from UFBs'!$A$3:$A$3000,'Summary By Town'!$A182,'Raw Data from UFBs'!$E$3:$E$3000,'Summary By Town'!$O$2)</f>
        <v>0</v>
      </c>
      <c r="R182" s="4">
        <f t="shared" si="34"/>
        <v>0</v>
      </c>
      <c r="S182" s="104">
        <f>COUNTIFS('Raw Data from UFBs'!$A$3:$A$3000,'Summary By Town'!$A182,'Raw Data from UFBs'!$E$3:$E$3000,'Summary By Town'!$S$2)</f>
        <v>0</v>
      </c>
      <c r="T182" s="4">
        <f>SUMIFS('Raw Data from UFBs'!H$3:H$3000,'Raw Data from UFBs'!$A$3:$A$3000,'Summary By Town'!$A182,'Raw Data from UFBs'!$E$3:$E$3000,'Summary By Town'!$S$2)</f>
        <v>0</v>
      </c>
      <c r="U182" s="4">
        <f>SUMIFS('Raw Data from UFBs'!I$3:I$3000,'Raw Data from UFBs'!$A$3:$A$3000,'Summary By Town'!$A182,'Raw Data from UFBs'!$E$3:$E$3000,'Summary By Town'!$S$2)</f>
        <v>0</v>
      </c>
      <c r="V182" s="20">
        <f t="shared" si="35"/>
        <v>0</v>
      </c>
      <c r="W182" s="104">
        <f>COUNTIFS('Raw Data from UFBs'!$A$3:$A$3000,'Summary By Town'!$A182,'Raw Data from UFBs'!$E$3:$E$3000,'Summary By Town'!$W$2)</f>
        <v>0</v>
      </c>
      <c r="X182" s="4">
        <f>SUMIFS('Raw Data from UFBs'!H$3:H$3000,'Raw Data from UFBs'!$A$3:$A$3000,'Summary By Town'!$A182,'Raw Data from UFBs'!$E$3:$E$3000,'Summary By Town'!$W$2)</f>
        <v>0</v>
      </c>
      <c r="Y182" s="4">
        <f>SUMIFS('Raw Data from UFBs'!I$3:I$3000,'Raw Data from UFBs'!$A$3:$A$3000,'Summary By Town'!$A182,'Raw Data from UFBs'!$E$3:$E$3000,'Summary By Town'!$W$2)</f>
        <v>0</v>
      </c>
      <c r="Z182" s="20">
        <f t="shared" si="36"/>
        <v>0</v>
      </c>
      <c r="AA182" s="4">
        <f>COUNTIFS('Raw Data from UFBs'!$A$3:$A$3000,'Summary By Town'!$A182,'Raw Data from UFBs'!$E$3:$E$3000,'Summary By Town'!$AA$2)</f>
        <v>0</v>
      </c>
      <c r="AB182" s="4">
        <f>SUMIFS('Raw Data from UFBs'!H$3:H$3000,'Raw Data from UFBs'!$A$3:$A$3000,'Summary By Town'!$A182,'Raw Data from UFBs'!$E$3:$E$3000,'Summary By Town'!$AA$2)</f>
        <v>0</v>
      </c>
      <c r="AC182" s="4">
        <f>SUMIFS('Raw Data from UFBs'!I$3:I$3000,'Raw Data from UFBs'!$A$3:$A$3000,'Summary By Town'!$A182,'Raw Data from UFBs'!$E$3:$E$3000,'Summary By Town'!$AA$2)</f>
        <v>0</v>
      </c>
      <c r="AD182" s="4">
        <f t="shared" si="37"/>
        <v>0</v>
      </c>
      <c r="AE182" s="19">
        <f>COUNTIFS('Raw Data from UFBs'!$A$3:$A$3000,'Summary By Town'!$A182,'Raw Data from UFBs'!$E$3:$E$3000,'Summary By Town'!$AE$2)</f>
        <v>0</v>
      </c>
      <c r="AF182" s="4">
        <f>SUMIFS('Raw Data from UFBs'!H$3:H$3000,'Raw Data from UFBs'!$A$3:$A$3000,'Summary By Town'!$A182,'Raw Data from UFBs'!$E$3:$E$3000,'Summary By Town'!$AE$2)</f>
        <v>0</v>
      </c>
      <c r="AG182" s="4">
        <f>SUMIFS('Raw Data from UFBs'!I$3:I$3000,'Raw Data from UFBs'!$A$3:$A$3000,'Summary By Town'!$A182,'Raw Data from UFBs'!$E$3:$E$3000,'Summary By Town'!$AE$2)</f>
        <v>0</v>
      </c>
      <c r="AH182" s="20">
        <f t="shared" si="38"/>
        <v>0</v>
      </c>
      <c r="AI182" s="19">
        <f t="shared" si="39"/>
        <v>3</v>
      </c>
      <c r="AJ182" s="4">
        <f t="shared" si="40"/>
        <v>0</v>
      </c>
      <c r="AK182" s="4">
        <f t="shared" si="41"/>
        <v>17492800</v>
      </c>
      <c r="AL182" s="20">
        <f t="shared" si="42"/>
        <v>539475.41163979215</v>
      </c>
      <c r="AM182" s="59">
        <v>1681133400</v>
      </c>
      <c r="AN182" s="60">
        <v>3.0839854776810585</v>
      </c>
      <c r="AO182" s="61">
        <v>0.52900704277292621</v>
      </c>
      <c r="AP182" s="4">
        <f t="shared" si="43"/>
        <v>285386.29216027347</v>
      </c>
      <c r="AQ182" s="8">
        <f t="shared" si="44"/>
        <v>1.0405361049872663E-2</v>
      </c>
      <c r="AR182" s="59">
        <v>42138316.480000004</v>
      </c>
      <c r="AS182" s="6">
        <f t="shared" si="45"/>
        <v>6.7726078305887141E-3</v>
      </c>
      <c r="AU182" s="5" t="s">
        <v>1664</v>
      </c>
      <c r="AV182" s="5" t="s">
        <v>1634</v>
      </c>
      <c r="AW182" s="5" t="s">
        <v>1093</v>
      </c>
      <c r="AX182" s="5" t="s">
        <v>862</v>
      </c>
      <c r="AY182" s="5" t="s">
        <v>945</v>
      </c>
      <c r="AZ182" s="5" t="s">
        <v>1745</v>
      </c>
      <c r="BA182" s="5" t="s">
        <v>1745</v>
      </c>
      <c r="BB182" s="5" t="s">
        <v>1745</v>
      </c>
      <c r="BC182" s="5" t="s">
        <v>1745</v>
      </c>
      <c r="BD182" s="5" t="s">
        <v>1745</v>
      </c>
      <c r="BE182" s="5" t="s">
        <v>1745</v>
      </c>
      <c r="BF182" s="5" t="s">
        <v>1745</v>
      </c>
      <c r="BG182" s="5" t="s">
        <v>1745</v>
      </c>
      <c r="BH182" s="5" t="s">
        <v>1745</v>
      </c>
      <c r="BI182" s="5" t="s">
        <v>1745</v>
      </c>
      <c r="BJ182" s="5" t="s">
        <v>1745</v>
      </c>
    </row>
    <row r="183" spans="1:62" ht="17.25" customHeight="1" x14ac:dyDescent="0.3">
      <c r="A183" t="s">
        <v>1664</v>
      </c>
      <c r="B183" t="s">
        <v>1924</v>
      </c>
      <c r="C183" t="s">
        <v>88</v>
      </c>
      <c r="D183" t="str">
        <f t="shared" si="31"/>
        <v>Wildwood Crest borough, Cape May County</v>
      </c>
      <c r="E183" t="s">
        <v>1744</v>
      </c>
      <c r="F183" t="s">
        <v>70</v>
      </c>
      <c r="G183" s="19">
        <f>COUNTIFS('Raw Data from UFBs'!$A$3:$A$3000,'Summary By Town'!$A183,'Raw Data from UFBs'!$E$3:$E$3000,'Summary By Town'!$G$2)</f>
        <v>0</v>
      </c>
      <c r="H183" s="4">
        <f>SUMIFS('Raw Data from UFBs'!H$3:H$3000,'Raw Data from UFBs'!$A$3:$A$3000,'Summary By Town'!$A183,'Raw Data from UFBs'!$E$3:$E$3000,'Summary By Town'!$G$2)</f>
        <v>0</v>
      </c>
      <c r="I183" s="4">
        <f>SUMIFS('Raw Data from UFBs'!I$3:I$3000,'Raw Data from UFBs'!$A$3:$A$3000,'Summary By Town'!$A183,'Raw Data from UFBs'!$E$3:$E$3000,'Summary By Town'!$G$2)</f>
        <v>0</v>
      </c>
      <c r="J183" s="20">
        <f t="shared" si="32"/>
        <v>0</v>
      </c>
      <c r="K183" s="19">
        <f>COUNTIFS('Raw Data from UFBs'!$A$3:$A$3000,'Summary By Town'!$A183,'Raw Data from UFBs'!$E$3:$E$3000,'Summary By Town'!$K$2)</f>
        <v>0</v>
      </c>
      <c r="L183" s="4">
        <f>SUMIFS('Raw Data from UFBs'!H$3:H$3000,'Raw Data from UFBs'!$A$3:$A$3000,'Summary By Town'!$A183,'Raw Data from UFBs'!$E$3:$E$3000,'Summary By Town'!$K$2)</f>
        <v>0</v>
      </c>
      <c r="M183" s="4">
        <f>SUMIFS('Raw Data from UFBs'!I$3:I$3000,'Raw Data from UFBs'!$A$3:$A$3000,'Summary By Town'!$A183,'Raw Data from UFBs'!$E$3:$E$3000,'Summary By Town'!$K$2)</f>
        <v>0</v>
      </c>
      <c r="N183" s="20">
        <f t="shared" si="33"/>
        <v>0</v>
      </c>
      <c r="O183" s="4">
        <f>COUNTIFS('Raw Data from UFBs'!$A$3:$A$3000,'Summary By Town'!$A183,'Raw Data from UFBs'!$E$3:$E$3000,'Summary By Town'!$O$2)</f>
        <v>0</v>
      </c>
      <c r="P183" s="4">
        <f>SUMIFS('Raw Data from UFBs'!H$3:H$3000,'Raw Data from UFBs'!$A$3:$A$3000,'Summary By Town'!$A183,'Raw Data from UFBs'!$E$3:$E$3000,'Summary By Town'!$O$2)</f>
        <v>0</v>
      </c>
      <c r="Q183" s="4">
        <f>SUMIFS('Raw Data from UFBs'!I$3:I$3000,'Raw Data from UFBs'!$A$3:$A$3000,'Summary By Town'!$A183,'Raw Data from UFBs'!$E$3:$E$3000,'Summary By Town'!$O$2)</f>
        <v>0</v>
      </c>
      <c r="R183" s="4">
        <f t="shared" si="34"/>
        <v>0</v>
      </c>
      <c r="S183" s="104">
        <f>COUNTIFS('Raw Data from UFBs'!$A$3:$A$3000,'Summary By Town'!$A183,'Raw Data from UFBs'!$E$3:$E$3000,'Summary By Town'!$S$2)</f>
        <v>0</v>
      </c>
      <c r="T183" s="4">
        <f>SUMIFS('Raw Data from UFBs'!H$3:H$3000,'Raw Data from UFBs'!$A$3:$A$3000,'Summary By Town'!$A183,'Raw Data from UFBs'!$E$3:$E$3000,'Summary By Town'!$S$2)</f>
        <v>0</v>
      </c>
      <c r="U183" s="4">
        <f>SUMIFS('Raw Data from UFBs'!I$3:I$3000,'Raw Data from UFBs'!$A$3:$A$3000,'Summary By Town'!$A183,'Raw Data from UFBs'!$E$3:$E$3000,'Summary By Town'!$S$2)</f>
        <v>0</v>
      </c>
      <c r="V183" s="20">
        <f t="shared" si="35"/>
        <v>0</v>
      </c>
      <c r="W183" s="104">
        <f>COUNTIFS('Raw Data from UFBs'!$A$3:$A$3000,'Summary By Town'!$A183,'Raw Data from UFBs'!$E$3:$E$3000,'Summary By Town'!$W$2)</f>
        <v>0</v>
      </c>
      <c r="X183" s="4">
        <f>SUMIFS('Raw Data from UFBs'!H$3:H$3000,'Raw Data from UFBs'!$A$3:$A$3000,'Summary By Town'!$A183,'Raw Data from UFBs'!$E$3:$E$3000,'Summary By Town'!$W$2)</f>
        <v>0</v>
      </c>
      <c r="Y183" s="4">
        <f>SUMIFS('Raw Data from UFBs'!I$3:I$3000,'Raw Data from UFBs'!$A$3:$A$3000,'Summary By Town'!$A183,'Raw Data from UFBs'!$E$3:$E$3000,'Summary By Town'!$W$2)</f>
        <v>0</v>
      </c>
      <c r="Z183" s="20">
        <f t="shared" si="36"/>
        <v>0</v>
      </c>
      <c r="AA183" s="4">
        <f>COUNTIFS('Raw Data from UFBs'!$A$3:$A$3000,'Summary By Town'!$A183,'Raw Data from UFBs'!$E$3:$E$3000,'Summary By Town'!$AA$2)</f>
        <v>0</v>
      </c>
      <c r="AB183" s="4">
        <f>SUMIFS('Raw Data from UFBs'!H$3:H$3000,'Raw Data from UFBs'!$A$3:$A$3000,'Summary By Town'!$A183,'Raw Data from UFBs'!$E$3:$E$3000,'Summary By Town'!$AA$2)</f>
        <v>0</v>
      </c>
      <c r="AC183" s="4">
        <f>SUMIFS('Raw Data from UFBs'!I$3:I$3000,'Raw Data from UFBs'!$A$3:$A$3000,'Summary By Town'!$A183,'Raw Data from UFBs'!$E$3:$E$3000,'Summary By Town'!$AA$2)</f>
        <v>0</v>
      </c>
      <c r="AD183" s="4">
        <f t="shared" si="37"/>
        <v>0</v>
      </c>
      <c r="AE183" s="19">
        <f>COUNTIFS('Raw Data from UFBs'!$A$3:$A$3000,'Summary By Town'!$A183,'Raw Data from UFBs'!$E$3:$E$3000,'Summary By Town'!$AE$2)</f>
        <v>0</v>
      </c>
      <c r="AF183" s="4">
        <f>SUMIFS('Raw Data from UFBs'!H$3:H$3000,'Raw Data from UFBs'!$A$3:$A$3000,'Summary By Town'!$A183,'Raw Data from UFBs'!$E$3:$E$3000,'Summary By Town'!$AE$2)</f>
        <v>0</v>
      </c>
      <c r="AG183" s="4">
        <f>SUMIFS('Raw Data from UFBs'!I$3:I$3000,'Raw Data from UFBs'!$A$3:$A$3000,'Summary By Town'!$A183,'Raw Data from UFBs'!$E$3:$E$3000,'Summary By Town'!$AE$2)</f>
        <v>0</v>
      </c>
      <c r="AH183" s="20">
        <f t="shared" si="38"/>
        <v>0</v>
      </c>
      <c r="AI183" s="19">
        <f t="shared" si="39"/>
        <v>0</v>
      </c>
      <c r="AJ183" s="4">
        <f t="shared" si="40"/>
        <v>0</v>
      </c>
      <c r="AK183" s="4">
        <f t="shared" si="41"/>
        <v>0</v>
      </c>
      <c r="AL183" s="20">
        <f t="shared" si="42"/>
        <v>0</v>
      </c>
      <c r="AM183" s="59">
        <v>2509206900</v>
      </c>
      <c r="AN183" s="60">
        <v>1.4461129774302057</v>
      </c>
      <c r="AO183" s="61">
        <v>0.50107178048385415</v>
      </c>
      <c r="AP183" s="4">
        <f t="shared" si="43"/>
        <v>0</v>
      </c>
      <c r="AQ183" s="8">
        <f t="shared" si="44"/>
        <v>0</v>
      </c>
      <c r="AR183" s="59">
        <v>31160359.219999999</v>
      </c>
      <c r="AS183" s="6">
        <f t="shared" si="45"/>
        <v>0</v>
      </c>
      <c r="AU183" s="5" t="s">
        <v>1661</v>
      </c>
      <c r="AV183" s="5" t="s">
        <v>862</v>
      </c>
      <c r="AW183" s="5" t="s">
        <v>1745</v>
      </c>
      <c r="AX183" s="5" t="s">
        <v>1745</v>
      </c>
      <c r="AY183" s="5" t="s">
        <v>1745</v>
      </c>
      <c r="AZ183" s="5" t="s">
        <v>1745</v>
      </c>
      <c r="BA183" s="5" t="s">
        <v>1745</v>
      </c>
      <c r="BB183" s="5" t="s">
        <v>1745</v>
      </c>
      <c r="BC183" s="5" t="s">
        <v>1745</v>
      </c>
      <c r="BD183" s="5" t="s">
        <v>1745</v>
      </c>
      <c r="BE183" s="5" t="s">
        <v>1745</v>
      </c>
      <c r="BF183" s="5" t="s">
        <v>1745</v>
      </c>
      <c r="BG183" s="5" t="s">
        <v>1745</v>
      </c>
      <c r="BH183" s="5" t="s">
        <v>1745</v>
      </c>
      <c r="BI183" s="5" t="s">
        <v>1745</v>
      </c>
      <c r="BJ183" s="5" t="s">
        <v>1745</v>
      </c>
    </row>
    <row r="184" spans="1:62" ht="17.25" customHeight="1" x14ac:dyDescent="0.3">
      <c r="A184" t="s">
        <v>1676</v>
      </c>
      <c r="B184" t="s">
        <v>1925</v>
      </c>
      <c r="C184" t="s">
        <v>88</v>
      </c>
      <c r="D184" t="str">
        <f t="shared" si="31"/>
        <v>Woodbine borough, Cape May County</v>
      </c>
      <c r="E184" t="s">
        <v>1744</v>
      </c>
      <c r="F184" t="s">
        <v>26</v>
      </c>
      <c r="G184" s="19">
        <f>COUNTIFS('Raw Data from UFBs'!$A$3:$A$3000,'Summary By Town'!$A184,'Raw Data from UFBs'!$E$3:$E$3000,'Summary By Town'!$G$2)</f>
        <v>0</v>
      </c>
      <c r="H184" s="4">
        <f>SUMIFS('Raw Data from UFBs'!H$3:H$3000,'Raw Data from UFBs'!$A$3:$A$3000,'Summary By Town'!$A184,'Raw Data from UFBs'!$E$3:$E$3000,'Summary By Town'!$G$2)</f>
        <v>0</v>
      </c>
      <c r="I184" s="4">
        <f>SUMIFS('Raw Data from UFBs'!I$3:I$3000,'Raw Data from UFBs'!$A$3:$A$3000,'Summary By Town'!$A184,'Raw Data from UFBs'!$E$3:$E$3000,'Summary By Town'!$G$2)</f>
        <v>0</v>
      </c>
      <c r="J184" s="20">
        <f t="shared" si="32"/>
        <v>0</v>
      </c>
      <c r="K184" s="19">
        <f>COUNTIFS('Raw Data from UFBs'!$A$3:$A$3000,'Summary By Town'!$A184,'Raw Data from UFBs'!$E$3:$E$3000,'Summary By Town'!$K$2)</f>
        <v>0</v>
      </c>
      <c r="L184" s="4">
        <f>SUMIFS('Raw Data from UFBs'!H$3:H$3000,'Raw Data from UFBs'!$A$3:$A$3000,'Summary By Town'!$A184,'Raw Data from UFBs'!$E$3:$E$3000,'Summary By Town'!$K$2)</f>
        <v>0</v>
      </c>
      <c r="M184" s="4">
        <f>SUMIFS('Raw Data from UFBs'!I$3:I$3000,'Raw Data from UFBs'!$A$3:$A$3000,'Summary By Town'!$A184,'Raw Data from UFBs'!$E$3:$E$3000,'Summary By Town'!$K$2)</f>
        <v>0</v>
      </c>
      <c r="N184" s="20">
        <f t="shared" si="33"/>
        <v>0</v>
      </c>
      <c r="O184" s="4">
        <f>COUNTIFS('Raw Data from UFBs'!$A$3:$A$3000,'Summary By Town'!$A184,'Raw Data from UFBs'!$E$3:$E$3000,'Summary By Town'!$O$2)</f>
        <v>0</v>
      </c>
      <c r="P184" s="4">
        <f>SUMIFS('Raw Data from UFBs'!H$3:H$3000,'Raw Data from UFBs'!$A$3:$A$3000,'Summary By Town'!$A184,'Raw Data from UFBs'!$E$3:$E$3000,'Summary By Town'!$O$2)</f>
        <v>0</v>
      </c>
      <c r="Q184" s="4">
        <f>SUMIFS('Raw Data from UFBs'!I$3:I$3000,'Raw Data from UFBs'!$A$3:$A$3000,'Summary By Town'!$A184,'Raw Data from UFBs'!$E$3:$E$3000,'Summary By Town'!$O$2)</f>
        <v>0</v>
      </c>
      <c r="R184" s="4">
        <f t="shared" si="34"/>
        <v>0</v>
      </c>
      <c r="S184" s="104">
        <f>COUNTIFS('Raw Data from UFBs'!$A$3:$A$3000,'Summary By Town'!$A184,'Raw Data from UFBs'!$E$3:$E$3000,'Summary By Town'!$S$2)</f>
        <v>0</v>
      </c>
      <c r="T184" s="4">
        <f>SUMIFS('Raw Data from UFBs'!H$3:H$3000,'Raw Data from UFBs'!$A$3:$A$3000,'Summary By Town'!$A184,'Raw Data from UFBs'!$E$3:$E$3000,'Summary By Town'!$S$2)</f>
        <v>0</v>
      </c>
      <c r="U184" s="4">
        <f>SUMIFS('Raw Data from UFBs'!I$3:I$3000,'Raw Data from UFBs'!$A$3:$A$3000,'Summary By Town'!$A184,'Raw Data from UFBs'!$E$3:$E$3000,'Summary By Town'!$S$2)</f>
        <v>0</v>
      </c>
      <c r="V184" s="20">
        <f t="shared" si="35"/>
        <v>0</v>
      </c>
      <c r="W184" s="104">
        <f>COUNTIFS('Raw Data from UFBs'!$A$3:$A$3000,'Summary By Town'!$A184,'Raw Data from UFBs'!$E$3:$E$3000,'Summary By Town'!$W$2)</f>
        <v>0</v>
      </c>
      <c r="X184" s="4">
        <f>SUMIFS('Raw Data from UFBs'!H$3:H$3000,'Raw Data from UFBs'!$A$3:$A$3000,'Summary By Town'!$A184,'Raw Data from UFBs'!$E$3:$E$3000,'Summary By Town'!$W$2)</f>
        <v>0</v>
      </c>
      <c r="Y184" s="4">
        <f>SUMIFS('Raw Data from UFBs'!I$3:I$3000,'Raw Data from UFBs'!$A$3:$A$3000,'Summary By Town'!$A184,'Raw Data from UFBs'!$E$3:$E$3000,'Summary By Town'!$W$2)</f>
        <v>0</v>
      </c>
      <c r="Z184" s="20">
        <f t="shared" si="36"/>
        <v>0</v>
      </c>
      <c r="AA184" s="4">
        <f>COUNTIFS('Raw Data from UFBs'!$A$3:$A$3000,'Summary By Town'!$A184,'Raw Data from UFBs'!$E$3:$E$3000,'Summary By Town'!$AA$2)</f>
        <v>0</v>
      </c>
      <c r="AB184" s="4">
        <f>SUMIFS('Raw Data from UFBs'!H$3:H$3000,'Raw Data from UFBs'!$A$3:$A$3000,'Summary By Town'!$A184,'Raw Data from UFBs'!$E$3:$E$3000,'Summary By Town'!$AA$2)</f>
        <v>0</v>
      </c>
      <c r="AC184" s="4">
        <f>SUMIFS('Raw Data from UFBs'!I$3:I$3000,'Raw Data from UFBs'!$A$3:$A$3000,'Summary By Town'!$A184,'Raw Data from UFBs'!$E$3:$E$3000,'Summary By Town'!$AA$2)</f>
        <v>0</v>
      </c>
      <c r="AD184" s="4">
        <f t="shared" si="37"/>
        <v>0</v>
      </c>
      <c r="AE184" s="19">
        <f>COUNTIFS('Raw Data from UFBs'!$A$3:$A$3000,'Summary By Town'!$A184,'Raw Data from UFBs'!$E$3:$E$3000,'Summary By Town'!$AE$2)</f>
        <v>0</v>
      </c>
      <c r="AF184" s="4">
        <f>SUMIFS('Raw Data from UFBs'!H$3:H$3000,'Raw Data from UFBs'!$A$3:$A$3000,'Summary By Town'!$A184,'Raw Data from UFBs'!$E$3:$E$3000,'Summary By Town'!$AE$2)</f>
        <v>0</v>
      </c>
      <c r="AG184" s="4">
        <f>SUMIFS('Raw Data from UFBs'!I$3:I$3000,'Raw Data from UFBs'!$A$3:$A$3000,'Summary By Town'!$A184,'Raw Data from UFBs'!$E$3:$E$3000,'Summary By Town'!$AE$2)</f>
        <v>0</v>
      </c>
      <c r="AH184" s="20">
        <f t="shared" si="38"/>
        <v>0</v>
      </c>
      <c r="AI184" s="19">
        <f t="shared" si="39"/>
        <v>0</v>
      </c>
      <c r="AJ184" s="4">
        <f t="shared" si="40"/>
        <v>0</v>
      </c>
      <c r="AK184" s="4">
        <f t="shared" si="41"/>
        <v>0</v>
      </c>
      <c r="AL184" s="20">
        <f t="shared" si="42"/>
        <v>0</v>
      </c>
      <c r="AM184" s="59">
        <v>290271840</v>
      </c>
      <c r="AN184" s="60">
        <v>1.7111925356270437</v>
      </c>
      <c r="AO184" s="61">
        <v>0.13529308229426062</v>
      </c>
      <c r="AP184" s="4">
        <f t="shared" si="43"/>
        <v>0</v>
      </c>
      <c r="AQ184" s="8">
        <f t="shared" si="44"/>
        <v>0</v>
      </c>
      <c r="AR184" s="59">
        <v>4509587.18</v>
      </c>
      <c r="AS184" s="6">
        <f t="shared" si="45"/>
        <v>0</v>
      </c>
      <c r="AU184" s="5" t="s">
        <v>357</v>
      </c>
      <c r="AV184" s="5" t="s">
        <v>1539</v>
      </c>
      <c r="AW184" s="5" t="s">
        <v>1745</v>
      </c>
      <c r="AX184" s="5" t="s">
        <v>1745</v>
      </c>
      <c r="AY184" s="5" t="s">
        <v>1745</v>
      </c>
      <c r="AZ184" s="5" t="s">
        <v>1745</v>
      </c>
      <c r="BA184" s="5" t="s">
        <v>1745</v>
      </c>
      <c r="BB184" s="5" t="s">
        <v>1745</v>
      </c>
      <c r="BC184" s="5" t="s">
        <v>1745</v>
      </c>
      <c r="BD184" s="5" t="s">
        <v>1745</v>
      </c>
      <c r="BE184" s="5" t="s">
        <v>1745</v>
      </c>
      <c r="BF184" s="5" t="s">
        <v>1745</v>
      </c>
      <c r="BG184" s="5" t="s">
        <v>1745</v>
      </c>
      <c r="BH184" s="5" t="s">
        <v>1745</v>
      </c>
      <c r="BI184" s="5" t="s">
        <v>1745</v>
      </c>
      <c r="BJ184" s="5" t="s">
        <v>1745</v>
      </c>
    </row>
    <row r="185" spans="1:62" ht="17.25" customHeight="1" x14ac:dyDescent="0.3">
      <c r="A185" t="s">
        <v>357</v>
      </c>
      <c r="B185" t="s">
        <v>1926</v>
      </c>
      <c r="C185" t="s">
        <v>88</v>
      </c>
      <c r="D185" t="str">
        <f t="shared" si="31"/>
        <v>Dennis township, Cape May County</v>
      </c>
      <c r="E185" t="s">
        <v>1744</v>
      </c>
      <c r="F185" t="s">
        <v>26</v>
      </c>
      <c r="G185" s="19">
        <f>COUNTIFS('Raw Data from UFBs'!$A$3:$A$3000,'Summary By Town'!$A185,'Raw Data from UFBs'!$E$3:$E$3000,'Summary By Town'!$G$2)</f>
        <v>0</v>
      </c>
      <c r="H185" s="4">
        <f>SUMIFS('Raw Data from UFBs'!H$3:H$3000,'Raw Data from UFBs'!$A$3:$A$3000,'Summary By Town'!$A185,'Raw Data from UFBs'!$E$3:$E$3000,'Summary By Town'!$G$2)</f>
        <v>0</v>
      </c>
      <c r="I185" s="4">
        <f>SUMIFS('Raw Data from UFBs'!I$3:I$3000,'Raw Data from UFBs'!$A$3:$A$3000,'Summary By Town'!$A185,'Raw Data from UFBs'!$E$3:$E$3000,'Summary By Town'!$G$2)</f>
        <v>0</v>
      </c>
      <c r="J185" s="20">
        <f t="shared" si="32"/>
        <v>0</v>
      </c>
      <c r="K185" s="19">
        <f>COUNTIFS('Raw Data from UFBs'!$A$3:$A$3000,'Summary By Town'!$A185,'Raw Data from UFBs'!$E$3:$E$3000,'Summary By Town'!$K$2)</f>
        <v>0</v>
      </c>
      <c r="L185" s="4">
        <f>SUMIFS('Raw Data from UFBs'!H$3:H$3000,'Raw Data from UFBs'!$A$3:$A$3000,'Summary By Town'!$A185,'Raw Data from UFBs'!$E$3:$E$3000,'Summary By Town'!$K$2)</f>
        <v>0</v>
      </c>
      <c r="M185" s="4">
        <f>SUMIFS('Raw Data from UFBs'!I$3:I$3000,'Raw Data from UFBs'!$A$3:$A$3000,'Summary By Town'!$A185,'Raw Data from UFBs'!$E$3:$E$3000,'Summary By Town'!$K$2)</f>
        <v>0</v>
      </c>
      <c r="N185" s="20">
        <f t="shared" si="33"/>
        <v>0</v>
      </c>
      <c r="O185" s="4">
        <f>COUNTIFS('Raw Data from UFBs'!$A$3:$A$3000,'Summary By Town'!$A185,'Raw Data from UFBs'!$E$3:$E$3000,'Summary By Town'!$O$2)</f>
        <v>0</v>
      </c>
      <c r="P185" s="4">
        <f>SUMIFS('Raw Data from UFBs'!H$3:H$3000,'Raw Data from UFBs'!$A$3:$A$3000,'Summary By Town'!$A185,'Raw Data from UFBs'!$E$3:$E$3000,'Summary By Town'!$O$2)</f>
        <v>0</v>
      </c>
      <c r="Q185" s="4">
        <f>SUMIFS('Raw Data from UFBs'!I$3:I$3000,'Raw Data from UFBs'!$A$3:$A$3000,'Summary By Town'!$A185,'Raw Data from UFBs'!$E$3:$E$3000,'Summary By Town'!$O$2)</f>
        <v>0</v>
      </c>
      <c r="R185" s="4">
        <f t="shared" si="34"/>
        <v>0</v>
      </c>
      <c r="S185" s="104">
        <f>COUNTIFS('Raw Data from UFBs'!$A$3:$A$3000,'Summary By Town'!$A185,'Raw Data from UFBs'!$E$3:$E$3000,'Summary By Town'!$S$2)</f>
        <v>0</v>
      </c>
      <c r="T185" s="4">
        <f>SUMIFS('Raw Data from UFBs'!H$3:H$3000,'Raw Data from UFBs'!$A$3:$A$3000,'Summary By Town'!$A185,'Raw Data from UFBs'!$E$3:$E$3000,'Summary By Town'!$S$2)</f>
        <v>0</v>
      </c>
      <c r="U185" s="4">
        <f>SUMIFS('Raw Data from UFBs'!I$3:I$3000,'Raw Data from UFBs'!$A$3:$A$3000,'Summary By Town'!$A185,'Raw Data from UFBs'!$E$3:$E$3000,'Summary By Town'!$S$2)</f>
        <v>0</v>
      </c>
      <c r="V185" s="20">
        <f t="shared" si="35"/>
        <v>0</v>
      </c>
      <c r="W185" s="104">
        <f>COUNTIFS('Raw Data from UFBs'!$A$3:$A$3000,'Summary By Town'!$A185,'Raw Data from UFBs'!$E$3:$E$3000,'Summary By Town'!$W$2)</f>
        <v>0</v>
      </c>
      <c r="X185" s="4">
        <f>SUMIFS('Raw Data from UFBs'!H$3:H$3000,'Raw Data from UFBs'!$A$3:$A$3000,'Summary By Town'!$A185,'Raw Data from UFBs'!$E$3:$E$3000,'Summary By Town'!$W$2)</f>
        <v>0</v>
      </c>
      <c r="Y185" s="4">
        <f>SUMIFS('Raw Data from UFBs'!I$3:I$3000,'Raw Data from UFBs'!$A$3:$A$3000,'Summary By Town'!$A185,'Raw Data from UFBs'!$E$3:$E$3000,'Summary By Town'!$W$2)</f>
        <v>0</v>
      </c>
      <c r="Z185" s="20">
        <f t="shared" si="36"/>
        <v>0</v>
      </c>
      <c r="AA185" s="4">
        <f>COUNTIFS('Raw Data from UFBs'!$A$3:$A$3000,'Summary By Town'!$A185,'Raw Data from UFBs'!$E$3:$E$3000,'Summary By Town'!$AA$2)</f>
        <v>0</v>
      </c>
      <c r="AB185" s="4">
        <f>SUMIFS('Raw Data from UFBs'!H$3:H$3000,'Raw Data from UFBs'!$A$3:$A$3000,'Summary By Town'!$A185,'Raw Data from UFBs'!$E$3:$E$3000,'Summary By Town'!$AA$2)</f>
        <v>0</v>
      </c>
      <c r="AC185" s="4">
        <f>SUMIFS('Raw Data from UFBs'!I$3:I$3000,'Raw Data from UFBs'!$A$3:$A$3000,'Summary By Town'!$A185,'Raw Data from UFBs'!$E$3:$E$3000,'Summary By Town'!$AA$2)</f>
        <v>0</v>
      </c>
      <c r="AD185" s="4">
        <f t="shared" si="37"/>
        <v>0</v>
      </c>
      <c r="AE185" s="19">
        <f>COUNTIFS('Raw Data from UFBs'!$A$3:$A$3000,'Summary By Town'!$A185,'Raw Data from UFBs'!$E$3:$E$3000,'Summary By Town'!$AE$2)</f>
        <v>0</v>
      </c>
      <c r="AF185" s="4">
        <f>SUMIFS('Raw Data from UFBs'!H$3:H$3000,'Raw Data from UFBs'!$A$3:$A$3000,'Summary By Town'!$A185,'Raw Data from UFBs'!$E$3:$E$3000,'Summary By Town'!$AE$2)</f>
        <v>0</v>
      </c>
      <c r="AG185" s="4">
        <f>SUMIFS('Raw Data from UFBs'!I$3:I$3000,'Raw Data from UFBs'!$A$3:$A$3000,'Summary By Town'!$A185,'Raw Data from UFBs'!$E$3:$E$3000,'Summary By Town'!$AE$2)</f>
        <v>0</v>
      </c>
      <c r="AH185" s="20">
        <f t="shared" si="38"/>
        <v>0</v>
      </c>
      <c r="AI185" s="19">
        <f t="shared" si="39"/>
        <v>0</v>
      </c>
      <c r="AJ185" s="4">
        <f t="shared" si="40"/>
        <v>0</v>
      </c>
      <c r="AK185" s="4">
        <f t="shared" si="41"/>
        <v>0</v>
      </c>
      <c r="AL185" s="20">
        <f t="shared" si="42"/>
        <v>0</v>
      </c>
      <c r="AM185" s="59">
        <v>1018951912</v>
      </c>
      <c r="AN185" s="60">
        <v>2.1446909732315529</v>
      </c>
      <c r="AO185" s="61">
        <v>0.1210988880129964</v>
      </c>
      <c r="AP185" s="4">
        <f t="shared" si="43"/>
        <v>0</v>
      </c>
      <c r="AQ185" s="8">
        <f t="shared" si="44"/>
        <v>0</v>
      </c>
      <c r="AR185" s="59">
        <v>5866522.3300000001</v>
      </c>
      <c r="AS185" s="6">
        <f t="shared" si="45"/>
        <v>0</v>
      </c>
      <c r="AU185" s="5" t="s">
        <v>921</v>
      </c>
      <c r="AV185" s="5" t="s">
        <v>945</v>
      </c>
      <c r="AW185" s="5" t="s">
        <v>1368</v>
      </c>
      <c r="AX185" s="5" t="s">
        <v>1676</v>
      </c>
      <c r="AY185" s="5" t="s">
        <v>1539</v>
      </c>
      <c r="AZ185" s="5" t="s">
        <v>1745</v>
      </c>
      <c r="BA185" s="5" t="s">
        <v>1745</v>
      </c>
      <c r="BB185" s="5" t="s">
        <v>1745</v>
      </c>
      <c r="BC185" s="5" t="s">
        <v>1745</v>
      </c>
      <c r="BD185" s="5" t="s">
        <v>1745</v>
      </c>
      <c r="BE185" s="5" t="s">
        <v>1745</v>
      </c>
      <c r="BF185" s="5" t="s">
        <v>1745</v>
      </c>
      <c r="BG185" s="5" t="s">
        <v>1745</v>
      </c>
      <c r="BH185" s="5" t="s">
        <v>1745</v>
      </c>
      <c r="BI185" s="5" t="s">
        <v>1745</v>
      </c>
      <c r="BJ185" s="5" t="s">
        <v>1745</v>
      </c>
    </row>
    <row r="186" spans="1:62" ht="17.25" customHeight="1" x14ac:dyDescent="0.3">
      <c r="A186" t="s">
        <v>862</v>
      </c>
      <c r="B186" t="s">
        <v>1927</v>
      </c>
      <c r="C186" t="s">
        <v>88</v>
      </c>
      <c r="D186" t="str">
        <f t="shared" si="31"/>
        <v>Lower township, Cape May County</v>
      </c>
      <c r="E186" t="s">
        <v>1744</v>
      </c>
      <c r="F186" t="s">
        <v>7</v>
      </c>
      <c r="G186" s="19">
        <f>COUNTIFS('Raw Data from UFBs'!$A$3:$A$3000,'Summary By Town'!$A186,'Raw Data from UFBs'!$E$3:$E$3000,'Summary By Town'!$G$2)</f>
        <v>3</v>
      </c>
      <c r="H186" s="4">
        <f>SUMIFS('Raw Data from UFBs'!H$3:H$3000,'Raw Data from UFBs'!$A$3:$A$3000,'Summary By Town'!$A186,'Raw Data from UFBs'!$E$3:$E$3000,'Summary By Town'!$G$2)</f>
        <v>128850.18</v>
      </c>
      <c r="I186" s="4">
        <f>SUMIFS('Raw Data from UFBs'!I$3:I$3000,'Raw Data from UFBs'!$A$3:$A$3000,'Summary By Town'!$A186,'Raw Data from UFBs'!$E$3:$E$3000,'Summary By Town'!$G$2)</f>
        <v>12250000</v>
      </c>
      <c r="J186" s="20">
        <f t="shared" si="32"/>
        <v>247185.24668505669</v>
      </c>
      <c r="K186" s="19">
        <f>COUNTIFS('Raw Data from UFBs'!$A$3:$A$3000,'Summary By Town'!$A186,'Raw Data from UFBs'!$E$3:$E$3000,'Summary By Town'!$K$2)</f>
        <v>1</v>
      </c>
      <c r="L186" s="4">
        <f>SUMIFS('Raw Data from UFBs'!H$3:H$3000,'Raw Data from UFBs'!$A$3:$A$3000,'Summary By Town'!$A186,'Raw Data from UFBs'!$E$3:$E$3000,'Summary By Town'!$K$2)</f>
        <v>14716.83</v>
      </c>
      <c r="M186" s="4">
        <f>SUMIFS('Raw Data from UFBs'!I$3:I$3000,'Raw Data from UFBs'!$A$3:$A$3000,'Summary By Town'!$A186,'Raw Data from UFBs'!$E$3:$E$3000,'Summary By Town'!$K$2)</f>
        <v>26000000</v>
      </c>
      <c r="N186" s="20">
        <f t="shared" si="33"/>
        <v>524638.07459685497</v>
      </c>
      <c r="O186" s="4">
        <f>COUNTIFS('Raw Data from UFBs'!$A$3:$A$3000,'Summary By Town'!$A186,'Raw Data from UFBs'!$E$3:$E$3000,'Summary By Town'!$O$2)</f>
        <v>0</v>
      </c>
      <c r="P186" s="4">
        <f>SUMIFS('Raw Data from UFBs'!H$3:H$3000,'Raw Data from UFBs'!$A$3:$A$3000,'Summary By Town'!$A186,'Raw Data from UFBs'!$E$3:$E$3000,'Summary By Town'!$O$2)</f>
        <v>0</v>
      </c>
      <c r="Q186" s="4">
        <f>SUMIFS('Raw Data from UFBs'!I$3:I$3000,'Raw Data from UFBs'!$A$3:$A$3000,'Summary By Town'!$A186,'Raw Data from UFBs'!$E$3:$E$3000,'Summary By Town'!$O$2)</f>
        <v>0</v>
      </c>
      <c r="R186" s="4">
        <f t="shared" si="34"/>
        <v>0</v>
      </c>
      <c r="S186" s="104">
        <f>COUNTIFS('Raw Data from UFBs'!$A$3:$A$3000,'Summary By Town'!$A186,'Raw Data from UFBs'!$E$3:$E$3000,'Summary By Town'!$S$2)</f>
        <v>0</v>
      </c>
      <c r="T186" s="4">
        <f>SUMIFS('Raw Data from UFBs'!H$3:H$3000,'Raw Data from UFBs'!$A$3:$A$3000,'Summary By Town'!$A186,'Raw Data from UFBs'!$E$3:$E$3000,'Summary By Town'!$S$2)</f>
        <v>0</v>
      </c>
      <c r="U186" s="4">
        <f>SUMIFS('Raw Data from UFBs'!I$3:I$3000,'Raw Data from UFBs'!$A$3:$A$3000,'Summary By Town'!$A186,'Raw Data from UFBs'!$E$3:$E$3000,'Summary By Town'!$S$2)</f>
        <v>0</v>
      </c>
      <c r="V186" s="20">
        <f t="shared" si="35"/>
        <v>0</v>
      </c>
      <c r="W186" s="104">
        <f>COUNTIFS('Raw Data from UFBs'!$A$3:$A$3000,'Summary By Town'!$A186,'Raw Data from UFBs'!$E$3:$E$3000,'Summary By Town'!$W$2)</f>
        <v>0</v>
      </c>
      <c r="X186" s="4">
        <f>SUMIFS('Raw Data from UFBs'!H$3:H$3000,'Raw Data from UFBs'!$A$3:$A$3000,'Summary By Town'!$A186,'Raw Data from UFBs'!$E$3:$E$3000,'Summary By Town'!$W$2)</f>
        <v>0</v>
      </c>
      <c r="Y186" s="4">
        <f>SUMIFS('Raw Data from UFBs'!I$3:I$3000,'Raw Data from UFBs'!$A$3:$A$3000,'Summary By Town'!$A186,'Raw Data from UFBs'!$E$3:$E$3000,'Summary By Town'!$W$2)</f>
        <v>0</v>
      </c>
      <c r="Z186" s="20">
        <f t="shared" si="36"/>
        <v>0</v>
      </c>
      <c r="AA186" s="4">
        <f>COUNTIFS('Raw Data from UFBs'!$A$3:$A$3000,'Summary By Town'!$A186,'Raw Data from UFBs'!$E$3:$E$3000,'Summary By Town'!$AA$2)</f>
        <v>0</v>
      </c>
      <c r="AB186" s="4">
        <f>SUMIFS('Raw Data from UFBs'!H$3:H$3000,'Raw Data from UFBs'!$A$3:$A$3000,'Summary By Town'!$A186,'Raw Data from UFBs'!$E$3:$E$3000,'Summary By Town'!$AA$2)</f>
        <v>0</v>
      </c>
      <c r="AC186" s="4">
        <f>SUMIFS('Raw Data from UFBs'!I$3:I$3000,'Raw Data from UFBs'!$A$3:$A$3000,'Summary By Town'!$A186,'Raw Data from UFBs'!$E$3:$E$3000,'Summary By Town'!$AA$2)</f>
        <v>0</v>
      </c>
      <c r="AD186" s="4">
        <f t="shared" si="37"/>
        <v>0</v>
      </c>
      <c r="AE186" s="19">
        <f>COUNTIFS('Raw Data from UFBs'!$A$3:$A$3000,'Summary By Town'!$A186,'Raw Data from UFBs'!$E$3:$E$3000,'Summary By Town'!$AE$2)</f>
        <v>10</v>
      </c>
      <c r="AF186" s="4">
        <f>SUMIFS('Raw Data from UFBs'!H$3:H$3000,'Raw Data from UFBs'!$A$3:$A$3000,'Summary By Town'!$A186,'Raw Data from UFBs'!$E$3:$E$3000,'Summary By Town'!$AE$2)</f>
        <v>0</v>
      </c>
      <c r="AG186" s="4">
        <f>SUMIFS('Raw Data from UFBs'!I$3:I$3000,'Raw Data from UFBs'!$A$3:$A$3000,'Summary By Town'!$A186,'Raw Data from UFBs'!$E$3:$E$3000,'Summary By Town'!$AE$2)</f>
        <v>0</v>
      </c>
      <c r="AH186" s="20">
        <f t="shared" si="38"/>
        <v>0</v>
      </c>
      <c r="AI186" s="19">
        <f t="shared" si="39"/>
        <v>14</v>
      </c>
      <c r="AJ186" s="4">
        <f t="shared" si="40"/>
        <v>143567.00999999998</v>
      </c>
      <c r="AK186" s="4">
        <f t="shared" si="41"/>
        <v>38250000</v>
      </c>
      <c r="AL186" s="20">
        <f t="shared" si="42"/>
        <v>771823.32128191169</v>
      </c>
      <c r="AM186" s="59">
        <v>4030845390</v>
      </c>
      <c r="AN186" s="60">
        <v>2.0178387484494422</v>
      </c>
      <c r="AO186" s="61">
        <v>0.31390636669944855</v>
      </c>
      <c r="AP186" s="4">
        <f t="shared" si="43"/>
        <v>197213.65603050267</v>
      </c>
      <c r="AQ186" s="8">
        <f t="shared" si="44"/>
        <v>9.4893245210776987E-3</v>
      </c>
      <c r="AR186" s="59">
        <v>35015825.859999999</v>
      </c>
      <c r="AS186" s="6">
        <f t="shared" si="45"/>
        <v>5.6321292211984593E-3</v>
      </c>
      <c r="AU186" s="5" t="s">
        <v>252</v>
      </c>
      <c r="AV186" s="5" t="s">
        <v>1616</v>
      </c>
      <c r="AW186" s="5" t="s">
        <v>250</v>
      </c>
      <c r="AX186" s="5" t="s">
        <v>1664</v>
      </c>
      <c r="AY186" s="5" t="s">
        <v>1661</v>
      </c>
      <c r="AZ186" s="5" t="s">
        <v>945</v>
      </c>
      <c r="BA186" s="5" t="s">
        <v>1745</v>
      </c>
      <c r="BB186" s="5" t="s">
        <v>1745</v>
      </c>
      <c r="BC186" s="5" t="s">
        <v>1745</v>
      </c>
      <c r="BD186" s="5" t="s">
        <v>1745</v>
      </c>
      <c r="BE186" s="5" t="s">
        <v>1745</v>
      </c>
      <c r="BF186" s="5" t="s">
        <v>1745</v>
      </c>
      <c r="BG186" s="5" t="s">
        <v>1745</v>
      </c>
      <c r="BH186" s="5" t="s">
        <v>1745</v>
      </c>
      <c r="BI186" s="5" t="s">
        <v>1745</v>
      </c>
      <c r="BJ186" s="5" t="s">
        <v>1745</v>
      </c>
    </row>
    <row r="187" spans="1:62" ht="17.25" customHeight="1" x14ac:dyDescent="0.3">
      <c r="A187" t="s">
        <v>945</v>
      </c>
      <c r="B187" t="s">
        <v>1928</v>
      </c>
      <c r="C187" t="s">
        <v>88</v>
      </c>
      <c r="D187" t="str">
        <f t="shared" si="31"/>
        <v>Middle township, Cape May County</v>
      </c>
      <c r="E187" t="s">
        <v>1744</v>
      </c>
      <c r="F187" t="s">
        <v>58</v>
      </c>
      <c r="G187" s="19">
        <f>COUNTIFS('Raw Data from UFBs'!$A$3:$A$3000,'Summary By Town'!$A187,'Raw Data from UFBs'!$E$3:$E$3000,'Summary By Town'!$G$2)</f>
        <v>2</v>
      </c>
      <c r="H187" s="4">
        <f>SUMIFS('Raw Data from UFBs'!H$3:H$3000,'Raw Data from UFBs'!$A$3:$A$3000,'Summary By Town'!$A187,'Raw Data from UFBs'!$E$3:$E$3000,'Summary By Town'!$G$2)</f>
        <v>102550.79</v>
      </c>
      <c r="I187" s="4">
        <f>SUMIFS('Raw Data from UFBs'!I$3:I$3000,'Raw Data from UFBs'!$A$3:$A$3000,'Summary By Town'!$A187,'Raw Data from UFBs'!$E$3:$E$3000,'Summary By Town'!$G$2)</f>
        <v>29238300</v>
      </c>
      <c r="J187" s="20">
        <f t="shared" si="32"/>
        <v>608705.81145435129</v>
      </c>
      <c r="K187" s="19">
        <f>COUNTIFS('Raw Data from UFBs'!$A$3:$A$3000,'Summary By Town'!$A187,'Raw Data from UFBs'!$E$3:$E$3000,'Summary By Town'!$K$2)</f>
        <v>0</v>
      </c>
      <c r="L187" s="4">
        <f>SUMIFS('Raw Data from UFBs'!H$3:H$3000,'Raw Data from UFBs'!$A$3:$A$3000,'Summary By Town'!$A187,'Raw Data from UFBs'!$E$3:$E$3000,'Summary By Town'!$K$2)</f>
        <v>0</v>
      </c>
      <c r="M187" s="4">
        <f>SUMIFS('Raw Data from UFBs'!I$3:I$3000,'Raw Data from UFBs'!$A$3:$A$3000,'Summary By Town'!$A187,'Raw Data from UFBs'!$E$3:$E$3000,'Summary By Town'!$K$2)</f>
        <v>0</v>
      </c>
      <c r="N187" s="20">
        <f t="shared" si="33"/>
        <v>0</v>
      </c>
      <c r="O187" s="4">
        <f>COUNTIFS('Raw Data from UFBs'!$A$3:$A$3000,'Summary By Town'!$A187,'Raw Data from UFBs'!$E$3:$E$3000,'Summary By Town'!$O$2)</f>
        <v>0</v>
      </c>
      <c r="P187" s="4">
        <f>SUMIFS('Raw Data from UFBs'!H$3:H$3000,'Raw Data from UFBs'!$A$3:$A$3000,'Summary By Town'!$A187,'Raw Data from UFBs'!$E$3:$E$3000,'Summary By Town'!$O$2)</f>
        <v>0</v>
      </c>
      <c r="Q187" s="4">
        <f>SUMIFS('Raw Data from UFBs'!I$3:I$3000,'Raw Data from UFBs'!$A$3:$A$3000,'Summary By Town'!$A187,'Raw Data from UFBs'!$E$3:$E$3000,'Summary By Town'!$O$2)</f>
        <v>0</v>
      </c>
      <c r="R187" s="4">
        <f t="shared" si="34"/>
        <v>0</v>
      </c>
      <c r="S187" s="104">
        <f>COUNTIFS('Raw Data from UFBs'!$A$3:$A$3000,'Summary By Town'!$A187,'Raw Data from UFBs'!$E$3:$E$3000,'Summary By Town'!$S$2)</f>
        <v>0</v>
      </c>
      <c r="T187" s="4">
        <f>SUMIFS('Raw Data from UFBs'!H$3:H$3000,'Raw Data from UFBs'!$A$3:$A$3000,'Summary By Town'!$A187,'Raw Data from UFBs'!$E$3:$E$3000,'Summary By Town'!$S$2)</f>
        <v>0</v>
      </c>
      <c r="U187" s="4">
        <f>SUMIFS('Raw Data from UFBs'!I$3:I$3000,'Raw Data from UFBs'!$A$3:$A$3000,'Summary By Town'!$A187,'Raw Data from UFBs'!$E$3:$E$3000,'Summary By Town'!$S$2)</f>
        <v>0</v>
      </c>
      <c r="V187" s="20">
        <f t="shared" si="35"/>
        <v>0</v>
      </c>
      <c r="W187" s="104">
        <f>COUNTIFS('Raw Data from UFBs'!$A$3:$A$3000,'Summary By Town'!$A187,'Raw Data from UFBs'!$E$3:$E$3000,'Summary By Town'!$W$2)</f>
        <v>0</v>
      </c>
      <c r="X187" s="4">
        <f>SUMIFS('Raw Data from UFBs'!H$3:H$3000,'Raw Data from UFBs'!$A$3:$A$3000,'Summary By Town'!$A187,'Raw Data from UFBs'!$E$3:$E$3000,'Summary By Town'!$W$2)</f>
        <v>0</v>
      </c>
      <c r="Y187" s="4">
        <f>SUMIFS('Raw Data from UFBs'!I$3:I$3000,'Raw Data from UFBs'!$A$3:$A$3000,'Summary By Town'!$A187,'Raw Data from UFBs'!$E$3:$E$3000,'Summary By Town'!$W$2)</f>
        <v>0</v>
      </c>
      <c r="Z187" s="20">
        <f t="shared" si="36"/>
        <v>0</v>
      </c>
      <c r="AA187" s="4">
        <f>COUNTIFS('Raw Data from UFBs'!$A$3:$A$3000,'Summary By Town'!$A187,'Raw Data from UFBs'!$E$3:$E$3000,'Summary By Town'!$AA$2)</f>
        <v>0</v>
      </c>
      <c r="AB187" s="4">
        <f>SUMIFS('Raw Data from UFBs'!H$3:H$3000,'Raw Data from UFBs'!$A$3:$A$3000,'Summary By Town'!$A187,'Raw Data from UFBs'!$E$3:$E$3000,'Summary By Town'!$AA$2)</f>
        <v>0</v>
      </c>
      <c r="AC187" s="4">
        <f>SUMIFS('Raw Data from UFBs'!I$3:I$3000,'Raw Data from UFBs'!$A$3:$A$3000,'Summary By Town'!$A187,'Raw Data from UFBs'!$E$3:$E$3000,'Summary By Town'!$AA$2)</f>
        <v>0</v>
      </c>
      <c r="AD187" s="4">
        <f t="shared" si="37"/>
        <v>0</v>
      </c>
      <c r="AE187" s="19">
        <f>COUNTIFS('Raw Data from UFBs'!$A$3:$A$3000,'Summary By Town'!$A187,'Raw Data from UFBs'!$E$3:$E$3000,'Summary By Town'!$AE$2)</f>
        <v>0</v>
      </c>
      <c r="AF187" s="4">
        <f>SUMIFS('Raw Data from UFBs'!H$3:H$3000,'Raw Data from UFBs'!$A$3:$A$3000,'Summary By Town'!$A187,'Raw Data from UFBs'!$E$3:$E$3000,'Summary By Town'!$AE$2)</f>
        <v>0</v>
      </c>
      <c r="AG187" s="4">
        <f>SUMIFS('Raw Data from UFBs'!I$3:I$3000,'Raw Data from UFBs'!$A$3:$A$3000,'Summary By Town'!$A187,'Raw Data from UFBs'!$E$3:$E$3000,'Summary By Town'!$AE$2)</f>
        <v>0</v>
      </c>
      <c r="AH187" s="20">
        <f t="shared" si="38"/>
        <v>0</v>
      </c>
      <c r="AI187" s="19">
        <f t="shared" si="39"/>
        <v>2</v>
      </c>
      <c r="AJ187" s="4">
        <f t="shared" si="40"/>
        <v>102550.79</v>
      </c>
      <c r="AK187" s="4">
        <f t="shared" si="41"/>
        <v>29238300</v>
      </c>
      <c r="AL187" s="20">
        <f t="shared" si="42"/>
        <v>608705.81145435129</v>
      </c>
      <c r="AM187" s="59">
        <v>3516893724</v>
      </c>
      <c r="AN187" s="60">
        <v>2.0818782605498654</v>
      </c>
      <c r="AO187" s="61">
        <v>0.29925555961475242</v>
      </c>
      <c r="AP187" s="4">
        <f t="shared" si="43"/>
        <v>151469.70419713893</v>
      </c>
      <c r="AQ187" s="8">
        <f t="shared" si="44"/>
        <v>8.3136717497238766E-3</v>
      </c>
      <c r="AR187" s="59">
        <v>28295411.140000001</v>
      </c>
      <c r="AS187" s="6">
        <f t="shared" si="45"/>
        <v>5.3531543842108287E-3</v>
      </c>
      <c r="AU187" s="5" t="s">
        <v>1661</v>
      </c>
      <c r="AV187" s="5" t="s">
        <v>1634</v>
      </c>
      <c r="AW187" s="5" t="s">
        <v>1093</v>
      </c>
      <c r="AX187" s="5" t="s">
        <v>862</v>
      </c>
      <c r="AY187" s="5" t="s">
        <v>1463</v>
      </c>
      <c r="AZ187" s="5" t="s">
        <v>86</v>
      </c>
      <c r="BA187" s="5" t="s">
        <v>1368</v>
      </c>
      <c r="BB187" s="5" t="s">
        <v>357</v>
      </c>
      <c r="BC187" s="5" t="s">
        <v>1745</v>
      </c>
      <c r="BD187" s="5" t="s">
        <v>1745</v>
      </c>
      <c r="BE187" s="5" t="s">
        <v>1745</v>
      </c>
      <c r="BF187" s="5" t="s">
        <v>1745</v>
      </c>
      <c r="BG187" s="5" t="s">
        <v>1745</v>
      </c>
      <c r="BH187" s="5" t="s">
        <v>1745</v>
      </c>
      <c r="BI187" s="5" t="s">
        <v>1745</v>
      </c>
      <c r="BJ187" s="5" t="s">
        <v>1745</v>
      </c>
    </row>
    <row r="188" spans="1:62" ht="17.25" customHeight="1" x14ac:dyDescent="0.3">
      <c r="A188" t="s">
        <v>1539</v>
      </c>
      <c r="B188" t="s">
        <v>1929</v>
      </c>
      <c r="C188" t="s">
        <v>88</v>
      </c>
      <c r="D188" t="str">
        <f t="shared" si="31"/>
        <v>Upper township, Cape May County</v>
      </c>
      <c r="E188" t="s">
        <v>1744</v>
      </c>
      <c r="F188" t="s">
        <v>58</v>
      </c>
      <c r="G188" s="19">
        <f>COUNTIFS('Raw Data from UFBs'!$A$3:$A$3000,'Summary By Town'!$A188,'Raw Data from UFBs'!$E$3:$E$3000,'Summary By Town'!$G$2)</f>
        <v>0</v>
      </c>
      <c r="H188" s="4">
        <f>SUMIFS('Raw Data from UFBs'!H$3:H$3000,'Raw Data from UFBs'!$A$3:$A$3000,'Summary By Town'!$A188,'Raw Data from UFBs'!$E$3:$E$3000,'Summary By Town'!$G$2)</f>
        <v>0</v>
      </c>
      <c r="I188" s="4">
        <f>SUMIFS('Raw Data from UFBs'!I$3:I$3000,'Raw Data from UFBs'!$A$3:$A$3000,'Summary By Town'!$A188,'Raw Data from UFBs'!$E$3:$E$3000,'Summary By Town'!$G$2)</f>
        <v>0</v>
      </c>
      <c r="J188" s="20">
        <f t="shared" si="32"/>
        <v>0</v>
      </c>
      <c r="K188" s="19">
        <f>COUNTIFS('Raw Data from UFBs'!$A$3:$A$3000,'Summary By Town'!$A188,'Raw Data from UFBs'!$E$3:$E$3000,'Summary By Town'!$K$2)</f>
        <v>0</v>
      </c>
      <c r="L188" s="4">
        <f>SUMIFS('Raw Data from UFBs'!H$3:H$3000,'Raw Data from UFBs'!$A$3:$A$3000,'Summary By Town'!$A188,'Raw Data from UFBs'!$E$3:$E$3000,'Summary By Town'!$K$2)</f>
        <v>0</v>
      </c>
      <c r="M188" s="4">
        <f>SUMIFS('Raw Data from UFBs'!I$3:I$3000,'Raw Data from UFBs'!$A$3:$A$3000,'Summary By Town'!$A188,'Raw Data from UFBs'!$E$3:$E$3000,'Summary By Town'!$K$2)</f>
        <v>0</v>
      </c>
      <c r="N188" s="20">
        <f t="shared" si="33"/>
        <v>0</v>
      </c>
      <c r="O188" s="4">
        <f>COUNTIFS('Raw Data from UFBs'!$A$3:$A$3000,'Summary By Town'!$A188,'Raw Data from UFBs'!$E$3:$E$3000,'Summary By Town'!$O$2)</f>
        <v>0</v>
      </c>
      <c r="P188" s="4">
        <f>SUMIFS('Raw Data from UFBs'!H$3:H$3000,'Raw Data from UFBs'!$A$3:$A$3000,'Summary By Town'!$A188,'Raw Data from UFBs'!$E$3:$E$3000,'Summary By Town'!$O$2)</f>
        <v>0</v>
      </c>
      <c r="Q188" s="4">
        <f>SUMIFS('Raw Data from UFBs'!I$3:I$3000,'Raw Data from UFBs'!$A$3:$A$3000,'Summary By Town'!$A188,'Raw Data from UFBs'!$E$3:$E$3000,'Summary By Town'!$O$2)</f>
        <v>0</v>
      </c>
      <c r="R188" s="4">
        <f t="shared" si="34"/>
        <v>0</v>
      </c>
      <c r="S188" s="104">
        <f>COUNTIFS('Raw Data from UFBs'!$A$3:$A$3000,'Summary By Town'!$A188,'Raw Data from UFBs'!$E$3:$E$3000,'Summary By Town'!$S$2)</f>
        <v>0</v>
      </c>
      <c r="T188" s="4">
        <f>SUMIFS('Raw Data from UFBs'!H$3:H$3000,'Raw Data from UFBs'!$A$3:$A$3000,'Summary By Town'!$A188,'Raw Data from UFBs'!$E$3:$E$3000,'Summary By Town'!$S$2)</f>
        <v>0</v>
      </c>
      <c r="U188" s="4">
        <f>SUMIFS('Raw Data from UFBs'!I$3:I$3000,'Raw Data from UFBs'!$A$3:$A$3000,'Summary By Town'!$A188,'Raw Data from UFBs'!$E$3:$E$3000,'Summary By Town'!$S$2)</f>
        <v>0</v>
      </c>
      <c r="V188" s="20">
        <f t="shared" si="35"/>
        <v>0</v>
      </c>
      <c r="W188" s="104">
        <f>COUNTIFS('Raw Data from UFBs'!$A$3:$A$3000,'Summary By Town'!$A188,'Raw Data from UFBs'!$E$3:$E$3000,'Summary By Town'!$W$2)</f>
        <v>0</v>
      </c>
      <c r="X188" s="4">
        <f>SUMIFS('Raw Data from UFBs'!H$3:H$3000,'Raw Data from UFBs'!$A$3:$A$3000,'Summary By Town'!$A188,'Raw Data from UFBs'!$E$3:$E$3000,'Summary By Town'!$W$2)</f>
        <v>0</v>
      </c>
      <c r="Y188" s="4">
        <f>SUMIFS('Raw Data from UFBs'!I$3:I$3000,'Raw Data from UFBs'!$A$3:$A$3000,'Summary By Town'!$A188,'Raw Data from UFBs'!$E$3:$E$3000,'Summary By Town'!$W$2)</f>
        <v>0</v>
      </c>
      <c r="Z188" s="20">
        <f t="shared" si="36"/>
        <v>0</v>
      </c>
      <c r="AA188" s="4">
        <f>COUNTIFS('Raw Data from UFBs'!$A$3:$A$3000,'Summary By Town'!$A188,'Raw Data from UFBs'!$E$3:$E$3000,'Summary By Town'!$AA$2)</f>
        <v>0</v>
      </c>
      <c r="AB188" s="4">
        <f>SUMIFS('Raw Data from UFBs'!H$3:H$3000,'Raw Data from UFBs'!$A$3:$A$3000,'Summary By Town'!$A188,'Raw Data from UFBs'!$E$3:$E$3000,'Summary By Town'!$AA$2)</f>
        <v>0</v>
      </c>
      <c r="AC188" s="4">
        <f>SUMIFS('Raw Data from UFBs'!I$3:I$3000,'Raw Data from UFBs'!$A$3:$A$3000,'Summary By Town'!$A188,'Raw Data from UFBs'!$E$3:$E$3000,'Summary By Town'!$AA$2)</f>
        <v>0</v>
      </c>
      <c r="AD188" s="4">
        <f t="shared" si="37"/>
        <v>0</v>
      </c>
      <c r="AE188" s="19">
        <f>COUNTIFS('Raw Data from UFBs'!$A$3:$A$3000,'Summary By Town'!$A188,'Raw Data from UFBs'!$E$3:$E$3000,'Summary By Town'!$AE$2)</f>
        <v>0</v>
      </c>
      <c r="AF188" s="4">
        <f>SUMIFS('Raw Data from UFBs'!H$3:H$3000,'Raw Data from UFBs'!$A$3:$A$3000,'Summary By Town'!$A188,'Raw Data from UFBs'!$E$3:$E$3000,'Summary By Town'!$AE$2)</f>
        <v>0</v>
      </c>
      <c r="AG188" s="4">
        <f>SUMIFS('Raw Data from UFBs'!I$3:I$3000,'Raw Data from UFBs'!$A$3:$A$3000,'Summary By Town'!$A188,'Raw Data from UFBs'!$E$3:$E$3000,'Summary By Town'!$AE$2)</f>
        <v>0</v>
      </c>
      <c r="AH188" s="20">
        <f t="shared" si="38"/>
        <v>0</v>
      </c>
      <c r="AI188" s="19">
        <f t="shared" si="39"/>
        <v>0</v>
      </c>
      <c r="AJ188" s="4">
        <f t="shared" si="40"/>
        <v>0</v>
      </c>
      <c r="AK188" s="4">
        <f t="shared" si="41"/>
        <v>0</v>
      </c>
      <c r="AL188" s="20">
        <f t="shared" si="42"/>
        <v>0</v>
      </c>
      <c r="AM188" s="59">
        <v>2079562000</v>
      </c>
      <c r="AN188" s="60">
        <v>2.3029245078134299</v>
      </c>
      <c r="AO188" s="61">
        <v>0.14026210360525757</v>
      </c>
      <c r="AP188" s="4">
        <f t="shared" si="43"/>
        <v>0</v>
      </c>
      <c r="AQ188" s="8">
        <f t="shared" si="44"/>
        <v>0</v>
      </c>
      <c r="AR188" s="59">
        <v>17586095.289999999</v>
      </c>
      <c r="AS188" s="6">
        <f t="shared" si="45"/>
        <v>0</v>
      </c>
      <c r="AU188" s="5" t="s">
        <v>424</v>
      </c>
      <c r="AV188" s="5" t="s">
        <v>921</v>
      </c>
      <c r="AW188" s="5" t="s">
        <v>1368</v>
      </c>
      <c r="AX188" s="5" t="s">
        <v>1676</v>
      </c>
      <c r="AY188" s="5" t="s">
        <v>357</v>
      </c>
      <c r="AZ188" s="5" t="s">
        <v>1114</v>
      </c>
      <c r="BA188" s="5" t="s">
        <v>327</v>
      </c>
      <c r="BB188" s="5" t="s">
        <v>1398</v>
      </c>
      <c r="BC188" s="5" t="s">
        <v>457</v>
      </c>
      <c r="BD188" s="5" t="s">
        <v>1745</v>
      </c>
      <c r="BE188" s="5" t="s">
        <v>1745</v>
      </c>
      <c r="BF188" s="5" t="s">
        <v>1745</v>
      </c>
      <c r="BG188" s="5" t="s">
        <v>1745</v>
      </c>
      <c r="BH188" s="5" t="s">
        <v>1745</v>
      </c>
      <c r="BI188" s="5" t="s">
        <v>1745</v>
      </c>
      <c r="BJ188" s="5" t="s">
        <v>1745</v>
      </c>
    </row>
    <row r="189" spans="1:62" ht="17.25" customHeight="1" x14ac:dyDescent="0.3">
      <c r="A189" t="s">
        <v>209</v>
      </c>
      <c r="B189" t="s">
        <v>1930</v>
      </c>
      <c r="C189" t="s">
        <v>211</v>
      </c>
      <c r="D189" t="str">
        <f t="shared" si="31"/>
        <v>Bridgeton city, Cumberland County</v>
      </c>
      <c r="E189" t="s">
        <v>1744</v>
      </c>
      <c r="F189" t="s">
        <v>46</v>
      </c>
      <c r="G189" s="19">
        <f>COUNTIFS('Raw Data from UFBs'!$A$3:$A$3000,'Summary By Town'!$A189,'Raw Data from UFBs'!$E$3:$E$3000,'Summary By Town'!$G$2)</f>
        <v>6</v>
      </c>
      <c r="H189" s="4">
        <f>SUMIFS('Raw Data from UFBs'!H$3:H$3000,'Raw Data from UFBs'!$A$3:$A$3000,'Summary By Town'!$A189,'Raw Data from UFBs'!$E$3:$E$3000,'Summary By Town'!$G$2)</f>
        <v>581926.1</v>
      </c>
      <c r="I189" s="4">
        <f>SUMIFS('Raw Data from UFBs'!I$3:I$3000,'Raw Data from UFBs'!$A$3:$A$3000,'Summary By Town'!$A189,'Raw Data from UFBs'!$E$3:$E$3000,'Summary By Town'!$G$2)</f>
        <v>48944200</v>
      </c>
      <c r="J189" s="20">
        <f t="shared" si="32"/>
        <v>2832318.5810005981</v>
      </c>
      <c r="K189" s="19">
        <f>COUNTIFS('Raw Data from UFBs'!$A$3:$A$3000,'Summary By Town'!$A189,'Raw Data from UFBs'!$E$3:$E$3000,'Summary By Town'!$K$2)</f>
        <v>1</v>
      </c>
      <c r="L189" s="4">
        <f>SUMIFS('Raw Data from UFBs'!H$3:H$3000,'Raw Data from UFBs'!$A$3:$A$3000,'Summary By Town'!$A189,'Raw Data from UFBs'!$E$3:$E$3000,'Summary By Town'!$K$2)</f>
        <v>26762.26</v>
      </c>
      <c r="M189" s="4">
        <f>SUMIFS('Raw Data from UFBs'!I$3:I$3000,'Raw Data from UFBs'!$A$3:$A$3000,'Summary By Town'!$A189,'Raw Data from UFBs'!$E$3:$E$3000,'Summary By Town'!$K$2)</f>
        <v>15000000</v>
      </c>
      <c r="N189" s="20">
        <f t="shared" si="33"/>
        <v>868024.78567448177</v>
      </c>
      <c r="O189" s="4">
        <f>COUNTIFS('Raw Data from UFBs'!$A$3:$A$3000,'Summary By Town'!$A189,'Raw Data from UFBs'!$E$3:$E$3000,'Summary By Town'!$O$2)</f>
        <v>0</v>
      </c>
      <c r="P189" s="4">
        <f>SUMIFS('Raw Data from UFBs'!H$3:H$3000,'Raw Data from UFBs'!$A$3:$A$3000,'Summary By Town'!$A189,'Raw Data from UFBs'!$E$3:$E$3000,'Summary By Town'!$O$2)</f>
        <v>0</v>
      </c>
      <c r="Q189" s="4">
        <f>SUMIFS('Raw Data from UFBs'!I$3:I$3000,'Raw Data from UFBs'!$A$3:$A$3000,'Summary By Town'!$A189,'Raw Data from UFBs'!$E$3:$E$3000,'Summary By Town'!$O$2)</f>
        <v>0</v>
      </c>
      <c r="R189" s="4">
        <f t="shared" si="34"/>
        <v>0</v>
      </c>
      <c r="S189" s="104">
        <f>COUNTIFS('Raw Data from UFBs'!$A$3:$A$3000,'Summary By Town'!$A189,'Raw Data from UFBs'!$E$3:$E$3000,'Summary By Town'!$S$2)</f>
        <v>0</v>
      </c>
      <c r="T189" s="4">
        <f>SUMIFS('Raw Data from UFBs'!H$3:H$3000,'Raw Data from UFBs'!$A$3:$A$3000,'Summary By Town'!$A189,'Raw Data from UFBs'!$E$3:$E$3000,'Summary By Town'!$S$2)</f>
        <v>0</v>
      </c>
      <c r="U189" s="4">
        <f>SUMIFS('Raw Data from UFBs'!I$3:I$3000,'Raw Data from UFBs'!$A$3:$A$3000,'Summary By Town'!$A189,'Raw Data from UFBs'!$E$3:$E$3000,'Summary By Town'!$S$2)</f>
        <v>0</v>
      </c>
      <c r="V189" s="20">
        <f t="shared" si="35"/>
        <v>0</v>
      </c>
      <c r="W189" s="104">
        <f>COUNTIFS('Raw Data from UFBs'!$A$3:$A$3000,'Summary By Town'!$A189,'Raw Data from UFBs'!$E$3:$E$3000,'Summary By Town'!$W$2)</f>
        <v>0</v>
      </c>
      <c r="X189" s="4">
        <f>SUMIFS('Raw Data from UFBs'!H$3:H$3000,'Raw Data from UFBs'!$A$3:$A$3000,'Summary By Town'!$A189,'Raw Data from UFBs'!$E$3:$E$3000,'Summary By Town'!$W$2)</f>
        <v>0</v>
      </c>
      <c r="Y189" s="4">
        <f>SUMIFS('Raw Data from UFBs'!I$3:I$3000,'Raw Data from UFBs'!$A$3:$A$3000,'Summary By Town'!$A189,'Raw Data from UFBs'!$E$3:$E$3000,'Summary By Town'!$W$2)</f>
        <v>0</v>
      </c>
      <c r="Z189" s="20">
        <f t="shared" si="36"/>
        <v>0</v>
      </c>
      <c r="AA189" s="4">
        <f>COUNTIFS('Raw Data from UFBs'!$A$3:$A$3000,'Summary By Town'!$A189,'Raw Data from UFBs'!$E$3:$E$3000,'Summary By Town'!$AA$2)</f>
        <v>0</v>
      </c>
      <c r="AB189" s="4">
        <f>SUMIFS('Raw Data from UFBs'!H$3:H$3000,'Raw Data from UFBs'!$A$3:$A$3000,'Summary By Town'!$A189,'Raw Data from UFBs'!$E$3:$E$3000,'Summary By Town'!$AA$2)</f>
        <v>0</v>
      </c>
      <c r="AC189" s="4">
        <f>SUMIFS('Raw Data from UFBs'!I$3:I$3000,'Raw Data from UFBs'!$A$3:$A$3000,'Summary By Town'!$A189,'Raw Data from UFBs'!$E$3:$E$3000,'Summary By Town'!$AA$2)</f>
        <v>0</v>
      </c>
      <c r="AD189" s="4">
        <f t="shared" si="37"/>
        <v>0</v>
      </c>
      <c r="AE189" s="19">
        <f>COUNTIFS('Raw Data from UFBs'!$A$3:$A$3000,'Summary By Town'!$A189,'Raw Data from UFBs'!$E$3:$E$3000,'Summary By Town'!$AE$2)</f>
        <v>0</v>
      </c>
      <c r="AF189" s="4">
        <f>SUMIFS('Raw Data from UFBs'!H$3:H$3000,'Raw Data from UFBs'!$A$3:$A$3000,'Summary By Town'!$A189,'Raw Data from UFBs'!$E$3:$E$3000,'Summary By Town'!$AE$2)</f>
        <v>0</v>
      </c>
      <c r="AG189" s="4">
        <f>SUMIFS('Raw Data from UFBs'!I$3:I$3000,'Raw Data from UFBs'!$A$3:$A$3000,'Summary By Town'!$A189,'Raw Data from UFBs'!$E$3:$E$3000,'Summary By Town'!$AE$2)</f>
        <v>0</v>
      </c>
      <c r="AH189" s="20">
        <f t="shared" si="38"/>
        <v>0</v>
      </c>
      <c r="AI189" s="19">
        <f t="shared" si="39"/>
        <v>7</v>
      </c>
      <c r="AJ189" s="4">
        <f t="shared" si="40"/>
        <v>608688.36</v>
      </c>
      <c r="AK189" s="4">
        <f t="shared" si="41"/>
        <v>63944200</v>
      </c>
      <c r="AL189" s="20">
        <f t="shared" si="42"/>
        <v>3700343.3666750798</v>
      </c>
      <c r="AM189" s="59">
        <v>1064936364</v>
      </c>
      <c r="AN189" s="60">
        <v>5.7868319044965455</v>
      </c>
      <c r="AO189" s="61">
        <v>0.62353121315673332</v>
      </c>
      <c r="AP189" s="4">
        <f t="shared" si="43"/>
        <v>1927743.3969742011</v>
      </c>
      <c r="AQ189" s="8">
        <f t="shared" si="44"/>
        <v>6.0045090168411225E-2</v>
      </c>
      <c r="AR189" s="59">
        <v>30614322.25</v>
      </c>
      <c r="AS189" s="6">
        <f t="shared" si="45"/>
        <v>6.2968677902846631E-2</v>
      </c>
      <c r="AU189" s="5" t="s">
        <v>472</v>
      </c>
      <c r="AV189" s="5" t="s">
        <v>711</v>
      </c>
      <c r="AW189" s="5" t="s">
        <v>1527</v>
      </c>
      <c r="AX189" s="5" t="s">
        <v>1745</v>
      </c>
      <c r="AY189" s="5" t="s">
        <v>1745</v>
      </c>
      <c r="AZ189" s="5" t="s">
        <v>1745</v>
      </c>
      <c r="BA189" s="5" t="s">
        <v>1745</v>
      </c>
      <c r="BB189" s="5" t="s">
        <v>1745</v>
      </c>
      <c r="BC189" s="5" t="s">
        <v>1745</v>
      </c>
      <c r="BD189" s="5" t="s">
        <v>1745</v>
      </c>
      <c r="BE189" s="5" t="s">
        <v>1745</v>
      </c>
      <c r="BF189" s="5" t="s">
        <v>1745</v>
      </c>
      <c r="BG189" s="5" t="s">
        <v>1745</v>
      </c>
      <c r="BH189" s="5" t="s">
        <v>1745</v>
      </c>
      <c r="BI189" s="5" t="s">
        <v>1745</v>
      </c>
      <c r="BJ189" s="5" t="s">
        <v>1745</v>
      </c>
    </row>
    <row r="190" spans="1:62" ht="17.25" customHeight="1" x14ac:dyDescent="0.3">
      <c r="A190" t="s">
        <v>971</v>
      </c>
      <c r="B190" t="s">
        <v>1931</v>
      </c>
      <c r="C190" t="s">
        <v>211</v>
      </c>
      <c r="D190" t="str">
        <f t="shared" si="31"/>
        <v>Millville city, Cumberland County</v>
      </c>
      <c r="E190" t="s">
        <v>1744</v>
      </c>
      <c r="F190" t="s">
        <v>7</v>
      </c>
      <c r="G190" s="19">
        <f>COUNTIFS('Raw Data from UFBs'!$A$3:$A$3000,'Summary By Town'!$A190,'Raw Data from UFBs'!$E$3:$E$3000,'Summary By Town'!$G$2)</f>
        <v>1</v>
      </c>
      <c r="H190" s="4">
        <f>SUMIFS('Raw Data from UFBs'!H$3:H$3000,'Raw Data from UFBs'!$A$3:$A$3000,'Summary By Town'!$A190,'Raw Data from UFBs'!$E$3:$E$3000,'Summary By Town'!$G$2)</f>
        <v>25000</v>
      </c>
      <c r="I190" s="4">
        <f>SUMIFS('Raw Data from UFBs'!I$3:I$3000,'Raw Data from UFBs'!$A$3:$A$3000,'Summary By Town'!$A190,'Raw Data from UFBs'!$E$3:$E$3000,'Summary By Town'!$G$2)</f>
        <v>5375000</v>
      </c>
      <c r="J190" s="20">
        <f t="shared" si="32"/>
        <v>217864.13425484669</v>
      </c>
      <c r="K190" s="19">
        <f>COUNTIFS('Raw Data from UFBs'!$A$3:$A$3000,'Summary By Town'!$A190,'Raw Data from UFBs'!$E$3:$E$3000,'Summary By Town'!$K$2)</f>
        <v>0</v>
      </c>
      <c r="L190" s="4">
        <f>SUMIFS('Raw Data from UFBs'!H$3:H$3000,'Raw Data from UFBs'!$A$3:$A$3000,'Summary By Town'!$A190,'Raw Data from UFBs'!$E$3:$E$3000,'Summary By Town'!$K$2)</f>
        <v>0</v>
      </c>
      <c r="M190" s="4">
        <f>SUMIFS('Raw Data from UFBs'!I$3:I$3000,'Raw Data from UFBs'!$A$3:$A$3000,'Summary By Town'!$A190,'Raw Data from UFBs'!$E$3:$E$3000,'Summary By Town'!$K$2)</f>
        <v>0</v>
      </c>
      <c r="N190" s="20">
        <f t="shared" si="33"/>
        <v>0</v>
      </c>
      <c r="O190" s="4">
        <f>COUNTIFS('Raw Data from UFBs'!$A$3:$A$3000,'Summary By Town'!$A190,'Raw Data from UFBs'!$E$3:$E$3000,'Summary By Town'!$O$2)</f>
        <v>0</v>
      </c>
      <c r="P190" s="4">
        <f>SUMIFS('Raw Data from UFBs'!H$3:H$3000,'Raw Data from UFBs'!$A$3:$A$3000,'Summary By Town'!$A190,'Raw Data from UFBs'!$E$3:$E$3000,'Summary By Town'!$O$2)</f>
        <v>0</v>
      </c>
      <c r="Q190" s="4">
        <f>SUMIFS('Raw Data from UFBs'!I$3:I$3000,'Raw Data from UFBs'!$A$3:$A$3000,'Summary By Town'!$A190,'Raw Data from UFBs'!$E$3:$E$3000,'Summary By Town'!$O$2)</f>
        <v>0</v>
      </c>
      <c r="R190" s="4">
        <f t="shared" si="34"/>
        <v>0</v>
      </c>
      <c r="S190" s="104">
        <f>COUNTIFS('Raw Data from UFBs'!$A$3:$A$3000,'Summary By Town'!$A190,'Raw Data from UFBs'!$E$3:$E$3000,'Summary By Town'!$S$2)</f>
        <v>0</v>
      </c>
      <c r="T190" s="4">
        <f>SUMIFS('Raw Data from UFBs'!H$3:H$3000,'Raw Data from UFBs'!$A$3:$A$3000,'Summary By Town'!$A190,'Raw Data from UFBs'!$E$3:$E$3000,'Summary By Town'!$S$2)</f>
        <v>0</v>
      </c>
      <c r="U190" s="4">
        <f>SUMIFS('Raw Data from UFBs'!I$3:I$3000,'Raw Data from UFBs'!$A$3:$A$3000,'Summary By Town'!$A190,'Raw Data from UFBs'!$E$3:$E$3000,'Summary By Town'!$S$2)</f>
        <v>0</v>
      </c>
      <c r="V190" s="20">
        <f t="shared" si="35"/>
        <v>0</v>
      </c>
      <c r="W190" s="104">
        <f>COUNTIFS('Raw Data from UFBs'!$A$3:$A$3000,'Summary By Town'!$A190,'Raw Data from UFBs'!$E$3:$E$3000,'Summary By Town'!$W$2)</f>
        <v>0</v>
      </c>
      <c r="X190" s="4">
        <f>SUMIFS('Raw Data from UFBs'!H$3:H$3000,'Raw Data from UFBs'!$A$3:$A$3000,'Summary By Town'!$A190,'Raw Data from UFBs'!$E$3:$E$3000,'Summary By Town'!$W$2)</f>
        <v>0</v>
      </c>
      <c r="Y190" s="4">
        <f>SUMIFS('Raw Data from UFBs'!I$3:I$3000,'Raw Data from UFBs'!$A$3:$A$3000,'Summary By Town'!$A190,'Raw Data from UFBs'!$E$3:$E$3000,'Summary By Town'!$W$2)</f>
        <v>0</v>
      </c>
      <c r="Z190" s="20">
        <f t="shared" si="36"/>
        <v>0</v>
      </c>
      <c r="AA190" s="4">
        <f>COUNTIFS('Raw Data from UFBs'!$A$3:$A$3000,'Summary By Town'!$A190,'Raw Data from UFBs'!$E$3:$E$3000,'Summary By Town'!$AA$2)</f>
        <v>0</v>
      </c>
      <c r="AB190" s="4">
        <f>SUMIFS('Raw Data from UFBs'!H$3:H$3000,'Raw Data from UFBs'!$A$3:$A$3000,'Summary By Town'!$A190,'Raw Data from UFBs'!$E$3:$E$3000,'Summary By Town'!$AA$2)</f>
        <v>0</v>
      </c>
      <c r="AC190" s="4">
        <f>SUMIFS('Raw Data from UFBs'!I$3:I$3000,'Raw Data from UFBs'!$A$3:$A$3000,'Summary By Town'!$A190,'Raw Data from UFBs'!$E$3:$E$3000,'Summary By Town'!$AA$2)</f>
        <v>0</v>
      </c>
      <c r="AD190" s="4">
        <f t="shared" si="37"/>
        <v>0</v>
      </c>
      <c r="AE190" s="19">
        <f>COUNTIFS('Raw Data from UFBs'!$A$3:$A$3000,'Summary By Town'!$A190,'Raw Data from UFBs'!$E$3:$E$3000,'Summary By Town'!$AE$2)</f>
        <v>0</v>
      </c>
      <c r="AF190" s="4">
        <f>SUMIFS('Raw Data from UFBs'!H$3:H$3000,'Raw Data from UFBs'!$A$3:$A$3000,'Summary By Town'!$A190,'Raw Data from UFBs'!$E$3:$E$3000,'Summary By Town'!$AE$2)</f>
        <v>0</v>
      </c>
      <c r="AG190" s="4">
        <f>SUMIFS('Raw Data from UFBs'!I$3:I$3000,'Raw Data from UFBs'!$A$3:$A$3000,'Summary By Town'!$A190,'Raw Data from UFBs'!$E$3:$E$3000,'Summary By Town'!$AE$2)</f>
        <v>0</v>
      </c>
      <c r="AH190" s="20">
        <f t="shared" si="38"/>
        <v>0</v>
      </c>
      <c r="AI190" s="19">
        <f t="shared" si="39"/>
        <v>1</v>
      </c>
      <c r="AJ190" s="4">
        <f t="shared" si="40"/>
        <v>25000</v>
      </c>
      <c r="AK190" s="4">
        <f t="shared" si="41"/>
        <v>5375000</v>
      </c>
      <c r="AL190" s="20">
        <f t="shared" si="42"/>
        <v>217864.13425484669</v>
      </c>
      <c r="AM190" s="59">
        <v>1867421885</v>
      </c>
      <c r="AN190" s="60">
        <v>4.0532862186948222</v>
      </c>
      <c r="AO190" s="61">
        <v>0.3498894148727737</v>
      </c>
      <c r="AP190" s="4">
        <f t="shared" si="43"/>
        <v>67481.119084372374</v>
      </c>
      <c r="AQ190" s="8">
        <f t="shared" si="44"/>
        <v>2.878299779591584E-3</v>
      </c>
      <c r="AR190" s="59">
        <v>39295628.909999996</v>
      </c>
      <c r="AS190" s="6">
        <f t="shared" si="45"/>
        <v>1.7172678223047781E-3</v>
      </c>
      <c r="AU190" s="5" t="s">
        <v>472</v>
      </c>
      <c r="AV190" s="5" t="s">
        <v>921</v>
      </c>
      <c r="AW190" s="5" t="s">
        <v>324</v>
      </c>
      <c r="AX190" s="5" t="s">
        <v>369</v>
      </c>
      <c r="AY190" s="5" t="s">
        <v>791</v>
      </c>
      <c r="AZ190" s="5" t="s">
        <v>342</v>
      </c>
      <c r="BA190" s="5" t="s">
        <v>1554</v>
      </c>
      <c r="BB190" s="5" t="s">
        <v>1745</v>
      </c>
      <c r="BC190" s="5" t="s">
        <v>1745</v>
      </c>
      <c r="BD190" s="5" t="s">
        <v>1745</v>
      </c>
      <c r="BE190" s="5" t="s">
        <v>1745</v>
      </c>
      <c r="BF190" s="5" t="s">
        <v>1745</v>
      </c>
      <c r="BG190" s="5" t="s">
        <v>1745</v>
      </c>
      <c r="BH190" s="5" t="s">
        <v>1745</v>
      </c>
      <c r="BI190" s="5" t="s">
        <v>1745</v>
      </c>
      <c r="BJ190" s="5" t="s">
        <v>1745</v>
      </c>
    </row>
    <row r="191" spans="1:62" ht="17.25" customHeight="1" x14ac:dyDescent="0.3">
      <c r="A191" t="s">
        <v>1383</v>
      </c>
      <c r="B191" t="s">
        <v>1932</v>
      </c>
      <c r="C191" t="s">
        <v>211</v>
      </c>
      <c r="D191" t="str">
        <f t="shared" si="31"/>
        <v>Shiloh borough, Cumberland County</v>
      </c>
      <c r="E191" t="s">
        <v>1744</v>
      </c>
      <c r="F191" t="s">
        <v>26</v>
      </c>
      <c r="G191" s="19">
        <f>COUNTIFS('Raw Data from UFBs'!$A$3:$A$3000,'Summary By Town'!$A191,'Raw Data from UFBs'!$E$3:$E$3000,'Summary By Town'!$G$2)</f>
        <v>0</v>
      </c>
      <c r="H191" s="4">
        <f>SUMIFS('Raw Data from UFBs'!H$3:H$3000,'Raw Data from UFBs'!$A$3:$A$3000,'Summary By Town'!$A191,'Raw Data from UFBs'!$E$3:$E$3000,'Summary By Town'!$G$2)</f>
        <v>0</v>
      </c>
      <c r="I191" s="4">
        <f>SUMIFS('Raw Data from UFBs'!I$3:I$3000,'Raw Data from UFBs'!$A$3:$A$3000,'Summary By Town'!$A191,'Raw Data from UFBs'!$E$3:$E$3000,'Summary By Town'!$G$2)</f>
        <v>0</v>
      </c>
      <c r="J191" s="20">
        <f t="shared" si="32"/>
        <v>0</v>
      </c>
      <c r="K191" s="19">
        <f>COUNTIFS('Raw Data from UFBs'!$A$3:$A$3000,'Summary By Town'!$A191,'Raw Data from UFBs'!$E$3:$E$3000,'Summary By Town'!$K$2)</f>
        <v>0</v>
      </c>
      <c r="L191" s="4">
        <f>SUMIFS('Raw Data from UFBs'!H$3:H$3000,'Raw Data from UFBs'!$A$3:$A$3000,'Summary By Town'!$A191,'Raw Data from UFBs'!$E$3:$E$3000,'Summary By Town'!$K$2)</f>
        <v>0</v>
      </c>
      <c r="M191" s="4">
        <f>SUMIFS('Raw Data from UFBs'!I$3:I$3000,'Raw Data from UFBs'!$A$3:$A$3000,'Summary By Town'!$A191,'Raw Data from UFBs'!$E$3:$E$3000,'Summary By Town'!$K$2)</f>
        <v>0</v>
      </c>
      <c r="N191" s="20">
        <f t="shared" si="33"/>
        <v>0</v>
      </c>
      <c r="O191" s="4">
        <f>COUNTIFS('Raw Data from UFBs'!$A$3:$A$3000,'Summary By Town'!$A191,'Raw Data from UFBs'!$E$3:$E$3000,'Summary By Town'!$O$2)</f>
        <v>0</v>
      </c>
      <c r="P191" s="4">
        <f>SUMIFS('Raw Data from UFBs'!H$3:H$3000,'Raw Data from UFBs'!$A$3:$A$3000,'Summary By Town'!$A191,'Raw Data from UFBs'!$E$3:$E$3000,'Summary By Town'!$O$2)</f>
        <v>0</v>
      </c>
      <c r="Q191" s="4">
        <f>SUMIFS('Raw Data from UFBs'!I$3:I$3000,'Raw Data from UFBs'!$A$3:$A$3000,'Summary By Town'!$A191,'Raw Data from UFBs'!$E$3:$E$3000,'Summary By Town'!$O$2)</f>
        <v>0</v>
      </c>
      <c r="R191" s="4">
        <f t="shared" si="34"/>
        <v>0</v>
      </c>
      <c r="S191" s="104">
        <f>COUNTIFS('Raw Data from UFBs'!$A$3:$A$3000,'Summary By Town'!$A191,'Raw Data from UFBs'!$E$3:$E$3000,'Summary By Town'!$S$2)</f>
        <v>0</v>
      </c>
      <c r="T191" s="4">
        <f>SUMIFS('Raw Data from UFBs'!H$3:H$3000,'Raw Data from UFBs'!$A$3:$A$3000,'Summary By Town'!$A191,'Raw Data from UFBs'!$E$3:$E$3000,'Summary By Town'!$S$2)</f>
        <v>0</v>
      </c>
      <c r="U191" s="4">
        <f>SUMIFS('Raw Data from UFBs'!I$3:I$3000,'Raw Data from UFBs'!$A$3:$A$3000,'Summary By Town'!$A191,'Raw Data from UFBs'!$E$3:$E$3000,'Summary By Town'!$S$2)</f>
        <v>0</v>
      </c>
      <c r="V191" s="20">
        <f t="shared" si="35"/>
        <v>0</v>
      </c>
      <c r="W191" s="104">
        <f>COUNTIFS('Raw Data from UFBs'!$A$3:$A$3000,'Summary By Town'!$A191,'Raw Data from UFBs'!$E$3:$E$3000,'Summary By Town'!$W$2)</f>
        <v>0</v>
      </c>
      <c r="X191" s="4">
        <f>SUMIFS('Raw Data from UFBs'!H$3:H$3000,'Raw Data from UFBs'!$A$3:$A$3000,'Summary By Town'!$A191,'Raw Data from UFBs'!$E$3:$E$3000,'Summary By Town'!$W$2)</f>
        <v>0</v>
      </c>
      <c r="Y191" s="4">
        <f>SUMIFS('Raw Data from UFBs'!I$3:I$3000,'Raw Data from UFBs'!$A$3:$A$3000,'Summary By Town'!$A191,'Raw Data from UFBs'!$E$3:$E$3000,'Summary By Town'!$W$2)</f>
        <v>0</v>
      </c>
      <c r="Z191" s="20">
        <f t="shared" si="36"/>
        <v>0</v>
      </c>
      <c r="AA191" s="4">
        <f>COUNTIFS('Raw Data from UFBs'!$A$3:$A$3000,'Summary By Town'!$A191,'Raw Data from UFBs'!$E$3:$E$3000,'Summary By Town'!$AA$2)</f>
        <v>0</v>
      </c>
      <c r="AB191" s="4">
        <f>SUMIFS('Raw Data from UFBs'!H$3:H$3000,'Raw Data from UFBs'!$A$3:$A$3000,'Summary By Town'!$A191,'Raw Data from UFBs'!$E$3:$E$3000,'Summary By Town'!$AA$2)</f>
        <v>0</v>
      </c>
      <c r="AC191" s="4">
        <f>SUMIFS('Raw Data from UFBs'!I$3:I$3000,'Raw Data from UFBs'!$A$3:$A$3000,'Summary By Town'!$A191,'Raw Data from UFBs'!$E$3:$E$3000,'Summary By Town'!$AA$2)</f>
        <v>0</v>
      </c>
      <c r="AD191" s="4">
        <f t="shared" si="37"/>
        <v>0</v>
      </c>
      <c r="AE191" s="19">
        <f>COUNTIFS('Raw Data from UFBs'!$A$3:$A$3000,'Summary By Town'!$A191,'Raw Data from UFBs'!$E$3:$E$3000,'Summary By Town'!$AE$2)</f>
        <v>0</v>
      </c>
      <c r="AF191" s="4">
        <f>SUMIFS('Raw Data from UFBs'!H$3:H$3000,'Raw Data from UFBs'!$A$3:$A$3000,'Summary By Town'!$A191,'Raw Data from UFBs'!$E$3:$E$3000,'Summary By Town'!$AE$2)</f>
        <v>0</v>
      </c>
      <c r="AG191" s="4">
        <f>SUMIFS('Raw Data from UFBs'!I$3:I$3000,'Raw Data from UFBs'!$A$3:$A$3000,'Summary By Town'!$A191,'Raw Data from UFBs'!$E$3:$E$3000,'Summary By Town'!$AE$2)</f>
        <v>0</v>
      </c>
      <c r="AH191" s="20">
        <f t="shared" si="38"/>
        <v>0</v>
      </c>
      <c r="AI191" s="19">
        <f t="shared" si="39"/>
        <v>0</v>
      </c>
      <c r="AJ191" s="4">
        <f t="shared" si="40"/>
        <v>0</v>
      </c>
      <c r="AK191" s="4">
        <f t="shared" si="41"/>
        <v>0</v>
      </c>
      <c r="AL191" s="20">
        <f t="shared" si="42"/>
        <v>0</v>
      </c>
      <c r="AM191" s="59">
        <v>36063593</v>
      </c>
      <c r="AN191" s="60">
        <v>3.1451488316233194</v>
      </c>
      <c r="AO191" s="61">
        <v>0.10673742218335579</v>
      </c>
      <c r="AP191" s="4">
        <f t="shared" si="43"/>
        <v>0</v>
      </c>
      <c r="AQ191" s="8">
        <f t="shared" si="44"/>
        <v>0</v>
      </c>
      <c r="AR191" s="59">
        <v>335654.62</v>
      </c>
      <c r="AS191" s="6">
        <f t="shared" si="45"/>
        <v>0</v>
      </c>
      <c r="AU191" s="5" t="s">
        <v>1466</v>
      </c>
      <c r="AV191" s="5" t="s">
        <v>711</v>
      </c>
      <c r="AW191" s="5" t="s">
        <v>1745</v>
      </c>
      <c r="AX191" s="5" t="s">
        <v>1745</v>
      </c>
      <c r="AY191" s="5" t="s">
        <v>1745</v>
      </c>
      <c r="AZ191" s="5" t="s">
        <v>1745</v>
      </c>
      <c r="BA191" s="5" t="s">
        <v>1745</v>
      </c>
      <c r="BB191" s="5" t="s">
        <v>1745</v>
      </c>
      <c r="BC191" s="5" t="s">
        <v>1745</v>
      </c>
      <c r="BD191" s="5" t="s">
        <v>1745</v>
      </c>
      <c r="BE191" s="5" t="s">
        <v>1745</v>
      </c>
      <c r="BF191" s="5" t="s">
        <v>1745</v>
      </c>
      <c r="BG191" s="5" t="s">
        <v>1745</v>
      </c>
      <c r="BH191" s="5" t="s">
        <v>1745</v>
      </c>
      <c r="BI191" s="5" t="s">
        <v>1745</v>
      </c>
      <c r="BJ191" s="5" t="s">
        <v>1745</v>
      </c>
    </row>
    <row r="192" spans="1:62" ht="17.25" customHeight="1" x14ac:dyDescent="0.3">
      <c r="A192" t="s">
        <v>1554</v>
      </c>
      <c r="B192" t="s">
        <v>1933</v>
      </c>
      <c r="C192" t="s">
        <v>211</v>
      </c>
      <c r="D192" t="str">
        <f t="shared" si="31"/>
        <v>Vineland city, Cumberland County</v>
      </c>
      <c r="E192" t="s">
        <v>1744</v>
      </c>
      <c r="F192" t="s">
        <v>74</v>
      </c>
      <c r="G192" s="19">
        <f>COUNTIFS('Raw Data from UFBs'!$A$3:$A$3000,'Summary By Town'!$A192,'Raw Data from UFBs'!$E$3:$E$3000,'Summary By Town'!$G$2)</f>
        <v>0</v>
      </c>
      <c r="H192" s="4">
        <f>SUMIFS('Raw Data from UFBs'!H$3:H$3000,'Raw Data from UFBs'!$A$3:$A$3000,'Summary By Town'!$A192,'Raw Data from UFBs'!$E$3:$E$3000,'Summary By Town'!$G$2)</f>
        <v>0</v>
      </c>
      <c r="I192" s="4">
        <f>SUMIFS('Raw Data from UFBs'!I$3:I$3000,'Raw Data from UFBs'!$A$3:$A$3000,'Summary By Town'!$A192,'Raw Data from UFBs'!$E$3:$E$3000,'Summary By Town'!$G$2)</f>
        <v>0</v>
      </c>
      <c r="J192" s="20">
        <f t="shared" si="32"/>
        <v>0</v>
      </c>
      <c r="K192" s="19">
        <f>COUNTIFS('Raw Data from UFBs'!$A$3:$A$3000,'Summary By Town'!$A192,'Raw Data from UFBs'!$E$3:$E$3000,'Summary By Town'!$K$2)</f>
        <v>48</v>
      </c>
      <c r="L192" s="4">
        <f>SUMIFS('Raw Data from UFBs'!H$3:H$3000,'Raw Data from UFBs'!$A$3:$A$3000,'Summary By Town'!$A192,'Raw Data from UFBs'!$E$3:$E$3000,'Summary By Town'!$K$2)</f>
        <v>1947623.5072000003</v>
      </c>
      <c r="M192" s="4">
        <f>SUMIFS('Raw Data from UFBs'!I$3:I$3000,'Raw Data from UFBs'!$A$3:$A$3000,'Summary By Town'!$A192,'Raw Data from UFBs'!$E$3:$E$3000,'Summary By Town'!$K$2)</f>
        <v>123881000</v>
      </c>
      <c r="N192" s="20">
        <f t="shared" si="33"/>
        <v>4095468.3939246261</v>
      </c>
      <c r="O192" s="4">
        <f>COUNTIFS('Raw Data from UFBs'!$A$3:$A$3000,'Summary By Town'!$A192,'Raw Data from UFBs'!$E$3:$E$3000,'Summary By Town'!$O$2)</f>
        <v>0</v>
      </c>
      <c r="P192" s="4">
        <f>SUMIFS('Raw Data from UFBs'!H$3:H$3000,'Raw Data from UFBs'!$A$3:$A$3000,'Summary By Town'!$A192,'Raw Data from UFBs'!$E$3:$E$3000,'Summary By Town'!$O$2)</f>
        <v>0</v>
      </c>
      <c r="Q192" s="4">
        <f>SUMIFS('Raw Data from UFBs'!I$3:I$3000,'Raw Data from UFBs'!$A$3:$A$3000,'Summary By Town'!$A192,'Raw Data from UFBs'!$E$3:$E$3000,'Summary By Town'!$O$2)</f>
        <v>0</v>
      </c>
      <c r="R192" s="4">
        <f t="shared" si="34"/>
        <v>0</v>
      </c>
      <c r="S192" s="104">
        <f>COUNTIFS('Raw Data from UFBs'!$A$3:$A$3000,'Summary By Town'!$A192,'Raw Data from UFBs'!$E$3:$E$3000,'Summary By Town'!$S$2)</f>
        <v>0</v>
      </c>
      <c r="T192" s="4">
        <f>SUMIFS('Raw Data from UFBs'!H$3:H$3000,'Raw Data from UFBs'!$A$3:$A$3000,'Summary By Town'!$A192,'Raw Data from UFBs'!$E$3:$E$3000,'Summary By Town'!$S$2)</f>
        <v>0</v>
      </c>
      <c r="U192" s="4">
        <f>SUMIFS('Raw Data from UFBs'!I$3:I$3000,'Raw Data from UFBs'!$A$3:$A$3000,'Summary By Town'!$A192,'Raw Data from UFBs'!$E$3:$E$3000,'Summary By Town'!$S$2)</f>
        <v>0</v>
      </c>
      <c r="V192" s="20">
        <f t="shared" si="35"/>
        <v>0</v>
      </c>
      <c r="W192" s="104">
        <f>COUNTIFS('Raw Data from UFBs'!$A$3:$A$3000,'Summary By Town'!$A192,'Raw Data from UFBs'!$E$3:$E$3000,'Summary By Town'!$W$2)</f>
        <v>0</v>
      </c>
      <c r="X192" s="4">
        <f>SUMIFS('Raw Data from UFBs'!H$3:H$3000,'Raw Data from UFBs'!$A$3:$A$3000,'Summary By Town'!$A192,'Raw Data from UFBs'!$E$3:$E$3000,'Summary By Town'!$W$2)</f>
        <v>0</v>
      </c>
      <c r="Y192" s="4">
        <f>SUMIFS('Raw Data from UFBs'!I$3:I$3000,'Raw Data from UFBs'!$A$3:$A$3000,'Summary By Town'!$A192,'Raw Data from UFBs'!$E$3:$E$3000,'Summary By Town'!$W$2)</f>
        <v>0</v>
      </c>
      <c r="Z192" s="20">
        <f t="shared" si="36"/>
        <v>0</v>
      </c>
      <c r="AA192" s="4">
        <f>COUNTIFS('Raw Data from UFBs'!$A$3:$A$3000,'Summary By Town'!$A192,'Raw Data from UFBs'!$E$3:$E$3000,'Summary By Town'!$AA$2)</f>
        <v>0</v>
      </c>
      <c r="AB192" s="4">
        <f>SUMIFS('Raw Data from UFBs'!H$3:H$3000,'Raw Data from UFBs'!$A$3:$A$3000,'Summary By Town'!$A192,'Raw Data from UFBs'!$E$3:$E$3000,'Summary By Town'!$AA$2)</f>
        <v>0</v>
      </c>
      <c r="AC192" s="4">
        <f>SUMIFS('Raw Data from UFBs'!I$3:I$3000,'Raw Data from UFBs'!$A$3:$A$3000,'Summary By Town'!$A192,'Raw Data from UFBs'!$E$3:$E$3000,'Summary By Town'!$AA$2)</f>
        <v>0</v>
      </c>
      <c r="AD192" s="4">
        <f t="shared" si="37"/>
        <v>0</v>
      </c>
      <c r="AE192" s="19">
        <f>COUNTIFS('Raw Data from UFBs'!$A$3:$A$3000,'Summary By Town'!$A192,'Raw Data from UFBs'!$E$3:$E$3000,'Summary By Town'!$AE$2)</f>
        <v>0</v>
      </c>
      <c r="AF192" s="4">
        <f>SUMIFS('Raw Data from UFBs'!H$3:H$3000,'Raw Data from UFBs'!$A$3:$A$3000,'Summary By Town'!$A192,'Raw Data from UFBs'!$E$3:$E$3000,'Summary By Town'!$AE$2)</f>
        <v>0</v>
      </c>
      <c r="AG192" s="4">
        <f>SUMIFS('Raw Data from UFBs'!I$3:I$3000,'Raw Data from UFBs'!$A$3:$A$3000,'Summary By Town'!$A192,'Raw Data from UFBs'!$E$3:$E$3000,'Summary By Town'!$AE$2)</f>
        <v>0</v>
      </c>
      <c r="AH192" s="20">
        <f t="shared" si="38"/>
        <v>0</v>
      </c>
      <c r="AI192" s="19">
        <f t="shared" si="39"/>
        <v>48</v>
      </c>
      <c r="AJ192" s="4">
        <f t="shared" si="40"/>
        <v>1947623.5072000003</v>
      </c>
      <c r="AK192" s="4">
        <f t="shared" si="41"/>
        <v>123881000</v>
      </c>
      <c r="AL192" s="20">
        <f t="shared" si="42"/>
        <v>4095468.3939246261</v>
      </c>
      <c r="AM192" s="59">
        <v>5054533100</v>
      </c>
      <c r="AN192" s="60">
        <v>3.3059697563989845</v>
      </c>
      <c r="AO192" s="61">
        <v>0.35146013640489887</v>
      </c>
      <c r="AP192" s="4">
        <f t="shared" si="43"/>
        <v>754881.85686480149</v>
      </c>
      <c r="AQ192" s="8">
        <f t="shared" si="44"/>
        <v>2.4508890840975996E-2</v>
      </c>
      <c r="AR192" s="59">
        <v>90371119.840000004</v>
      </c>
      <c r="AS192" s="6">
        <f t="shared" si="45"/>
        <v>8.3531316000211402E-3</v>
      </c>
      <c r="AU192" s="5" t="s">
        <v>921</v>
      </c>
      <c r="AV192" s="5" t="s">
        <v>1216</v>
      </c>
      <c r="AW192" s="5" t="s">
        <v>971</v>
      </c>
      <c r="AX192" s="5" t="s">
        <v>342</v>
      </c>
      <c r="AY192" s="5" t="s">
        <v>225</v>
      </c>
      <c r="AZ192" s="5" t="s">
        <v>1066</v>
      </c>
      <c r="BA192" s="5" t="s">
        <v>228</v>
      </c>
      <c r="BB192" s="5" t="s">
        <v>516</v>
      </c>
      <c r="BC192" s="5" t="s">
        <v>1745</v>
      </c>
      <c r="BD192" s="5" t="s">
        <v>1745</v>
      </c>
      <c r="BE192" s="5" t="s">
        <v>1745</v>
      </c>
      <c r="BF192" s="5" t="s">
        <v>1745</v>
      </c>
      <c r="BG192" s="5" t="s">
        <v>1745</v>
      </c>
      <c r="BH192" s="5" t="s">
        <v>1745</v>
      </c>
      <c r="BI192" s="5" t="s">
        <v>1745</v>
      </c>
      <c r="BJ192" s="5" t="s">
        <v>1745</v>
      </c>
    </row>
    <row r="193" spans="1:62" ht="17.25" customHeight="1" x14ac:dyDescent="0.3">
      <c r="A193" t="s">
        <v>324</v>
      </c>
      <c r="B193" t="s">
        <v>1934</v>
      </c>
      <c r="C193" t="s">
        <v>211</v>
      </c>
      <c r="D193" t="str">
        <f t="shared" si="31"/>
        <v>Commercial township, Cumberland County</v>
      </c>
      <c r="E193" t="s">
        <v>1744</v>
      </c>
      <c r="F193" t="s">
        <v>26</v>
      </c>
      <c r="G193" s="19">
        <f>COUNTIFS('Raw Data from UFBs'!$A$3:$A$3000,'Summary By Town'!$A193,'Raw Data from UFBs'!$E$3:$E$3000,'Summary By Town'!$G$2)</f>
        <v>0</v>
      </c>
      <c r="H193" s="4">
        <f>SUMIFS('Raw Data from UFBs'!H$3:H$3000,'Raw Data from UFBs'!$A$3:$A$3000,'Summary By Town'!$A193,'Raw Data from UFBs'!$E$3:$E$3000,'Summary By Town'!$G$2)</f>
        <v>0</v>
      </c>
      <c r="I193" s="4">
        <f>SUMIFS('Raw Data from UFBs'!I$3:I$3000,'Raw Data from UFBs'!$A$3:$A$3000,'Summary By Town'!$A193,'Raw Data from UFBs'!$E$3:$E$3000,'Summary By Town'!$G$2)</f>
        <v>0</v>
      </c>
      <c r="J193" s="20">
        <f t="shared" si="32"/>
        <v>0</v>
      </c>
      <c r="K193" s="19">
        <f>COUNTIFS('Raw Data from UFBs'!$A$3:$A$3000,'Summary By Town'!$A193,'Raw Data from UFBs'!$E$3:$E$3000,'Summary By Town'!$K$2)</f>
        <v>0</v>
      </c>
      <c r="L193" s="4">
        <f>SUMIFS('Raw Data from UFBs'!H$3:H$3000,'Raw Data from UFBs'!$A$3:$A$3000,'Summary By Town'!$A193,'Raw Data from UFBs'!$E$3:$E$3000,'Summary By Town'!$K$2)</f>
        <v>0</v>
      </c>
      <c r="M193" s="4">
        <f>SUMIFS('Raw Data from UFBs'!I$3:I$3000,'Raw Data from UFBs'!$A$3:$A$3000,'Summary By Town'!$A193,'Raw Data from UFBs'!$E$3:$E$3000,'Summary By Town'!$K$2)</f>
        <v>0</v>
      </c>
      <c r="N193" s="20">
        <f t="shared" si="33"/>
        <v>0</v>
      </c>
      <c r="O193" s="4">
        <f>COUNTIFS('Raw Data from UFBs'!$A$3:$A$3000,'Summary By Town'!$A193,'Raw Data from UFBs'!$E$3:$E$3000,'Summary By Town'!$O$2)</f>
        <v>0</v>
      </c>
      <c r="P193" s="4">
        <f>SUMIFS('Raw Data from UFBs'!H$3:H$3000,'Raw Data from UFBs'!$A$3:$A$3000,'Summary By Town'!$A193,'Raw Data from UFBs'!$E$3:$E$3000,'Summary By Town'!$O$2)</f>
        <v>0</v>
      </c>
      <c r="Q193" s="4">
        <f>SUMIFS('Raw Data from UFBs'!I$3:I$3000,'Raw Data from UFBs'!$A$3:$A$3000,'Summary By Town'!$A193,'Raw Data from UFBs'!$E$3:$E$3000,'Summary By Town'!$O$2)</f>
        <v>0</v>
      </c>
      <c r="R193" s="4">
        <f t="shared" si="34"/>
        <v>0</v>
      </c>
      <c r="S193" s="104">
        <f>COUNTIFS('Raw Data from UFBs'!$A$3:$A$3000,'Summary By Town'!$A193,'Raw Data from UFBs'!$E$3:$E$3000,'Summary By Town'!$S$2)</f>
        <v>0</v>
      </c>
      <c r="T193" s="4">
        <f>SUMIFS('Raw Data from UFBs'!H$3:H$3000,'Raw Data from UFBs'!$A$3:$A$3000,'Summary By Town'!$A193,'Raw Data from UFBs'!$E$3:$E$3000,'Summary By Town'!$S$2)</f>
        <v>0</v>
      </c>
      <c r="U193" s="4">
        <f>SUMIFS('Raw Data from UFBs'!I$3:I$3000,'Raw Data from UFBs'!$A$3:$A$3000,'Summary By Town'!$A193,'Raw Data from UFBs'!$E$3:$E$3000,'Summary By Town'!$S$2)</f>
        <v>0</v>
      </c>
      <c r="V193" s="20">
        <f t="shared" si="35"/>
        <v>0</v>
      </c>
      <c r="W193" s="104">
        <f>COUNTIFS('Raw Data from UFBs'!$A$3:$A$3000,'Summary By Town'!$A193,'Raw Data from UFBs'!$E$3:$E$3000,'Summary By Town'!$W$2)</f>
        <v>0</v>
      </c>
      <c r="X193" s="4">
        <f>SUMIFS('Raw Data from UFBs'!H$3:H$3000,'Raw Data from UFBs'!$A$3:$A$3000,'Summary By Town'!$A193,'Raw Data from UFBs'!$E$3:$E$3000,'Summary By Town'!$W$2)</f>
        <v>0</v>
      </c>
      <c r="Y193" s="4">
        <f>SUMIFS('Raw Data from UFBs'!I$3:I$3000,'Raw Data from UFBs'!$A$3:$A$3000,'Summary By Town'!$A193,'Raw Data from UFBs'!$E$3:$E$3000,'Summary By Town'!$W$2)</f>
        <v>0</v>
      </c>
      <c r="Z193" s="20">
        <f t="shared" si="36"/>
        <v>0</v>
      </c>
      <c r="AA193" s="4">
        <f>COUNTIFS('Raw Data from UFBs'!$A$3:$A$3000,'Summary By Town'!$A193,'Raw Data from UFBs'!$E$3:$E$3000,'Summary By Town'!$AA$2)</f>
        <v>0</v>
      </c>
      <c r="AB193" s="4">
        <f>SUMIFS('Raw Data from UFBs'!H$3:H$3000,'Raw Data from UFBs'!$A$3:$A$3000,'Summary By Town'!$A193,'Raw Data from UFBs'!$E$3:$E$3000,'Summary By Town'!$AA$2)</f>
        <v>0</v>
      </c>
      <c r="AC193" s="4">
        <f>SUMIFS('Raw Data from UFBs'!I$3:I$3000,'Raw Data from UFBs'!$A$3:$A$3000,'Summary By Town'!$A193,'Raw Data from UFBs'!$E$3:$E$3000,'Summary By Town'!$AA$2)</f>
        <v>0</v>
      </c>
      <c r="AD193" s="4">
        <f t="shared" si="37"/>
        <v>0</v>
      </c>
      <c r="AE193" s="19">
        <f>COUNTIFS('Raw Data from UFBs'!$A$3:$A$3000,'Summary By Town'!$A193,'Raw Data from UFBs'!$E$3:$E$3000,'Summary By Town'!$AE$2)</f>
        <v>1</v>
      </c>
      <c r="AF193" s="4">
        <f>SUMIFS('Raw Data from UFBs'!H$3:H$3000,'Raw Data from UFBs'!$A$3:$A$3000,'Summary By Town'!$A193,'Raw Data from UFBs'!$E$3:$E$3000,'Summary By Town'!$AE$2)</f>
        <v>18548</v>
      </c>
      <c r="AG193" s="4">
        <f>SUMIFS('Raw Data from UFBs'!I$3:I$3000,'Raw Data from UFBs'!$A$3:$A$3000,'Summary By Town'!$A193,'Raw Data from UFBs'!$E$3:$E$3000,'Summary By Town'!$AE$2)</f>
        <v>1169000</v>
      </c>
      <c r="AH193" s="20">
        <f t="shared" si="38"/>
        <v>32209.937089574269</v>
      </c>
      <c r="AI193" s="19">
        <f t="shared" si="39"/>
        <v>1</v>
      </c>
      <c r="AJ193" s="4">
        <f t="shared" si="40"/>
        <v>18548</v>
      </c>
      <c r="AK193" s="4">
        <f t="shared" si="41"/>
        <v>1169000</v>
      </c>
      <c r="AL193" s="20">
        <f t="shared" si="42"/>
        <v>32209.937089574269</v>
      </c>
      <c r="AM193" s="59">
        <v>316435600</v>
      </c>
      <c r="AN193" s="60">
        <v>2.755341068398141</v>
      </c>
      <c r="AO193" s="61">
        <v>0.25553865151261057</v>
      </c>
      <c r="AP193" s="4">
        <f t="shared" si="43"/>
        <v>3491.1529809199283</v>
      </c>
      <c r="AQ193" s="8">
        <f t="shared" si="44"/>
        <v>3.6942746012142754E-3</v>
      </c>
      <c r="AR193" s="59">
        <v>4298616.68</v>
      </c>
      <c r="AS193" s="6">
        <f t="shared" si="45"/>
        <v>8.1215731497136625E-4</v>
      </c>
      <c r="AU193" s="5" t="s">
        <v>921</v>
      </c>
      <c r="AV193" s="5" t="s">
        <v>369</v>
      </c>
      <c r="AW193" s="5" t="s">
        <v>971</v>
      </c>
      <c r="AX193" s="5" t="s">
        <v>1745</v>
      </c>
      <c r="AY193" s="5" t="s">
        <v>1745</v>
      </c>
      <c r="AZ193" s="5" t="s">
        <v>1745</v>
      </c>
      <c r="BA193" s="5" t="s">
        <v>1745</v>
      </c>
      <c r="BB193" s="5" t="s">
        <v>1745</v>
      </c>
      <c r="BC193" s="5" t="s">
        <v>1745</v>
      </c>
      <c r="BD193" s="5" t="s">
        <v>1745</v>
      </c>
      <c r="BE193" s="5" t="s">
        <v>1745</v>
      </c>
      <c r="BF193" s="5" t="s">
        <v>1745</v>
      </c>
      <c r="BG193" s="5" t="s">
        <v>1745</v>
      </c>
      <c r="BH193" s="5" t="s">
        <v>1745</v>
      </c>
      <c r="BI193" s="5" t="s">
        <v>1745</v>
      </c>
      <c r="BJ193" s="5" t="s">
        <v>1745</v>
      </c>
    </row>
    <row r="194" spans="1:62" ht="17.25" customHeight="1" x14ac:dyDescent="0.3">
      <c r="A194" t="s">
        <v>342</v>
      </c>
      <c r="B194" t="s">
        <v>1935</v>
      </c>
      <c r="C194" t="s">
        <v>211</v>
      </c>
      <c r="D194" t="str">
        <f t="shared" si="31"/>
        <v>Deerfield township, Cumberland County</v>
      </c>
      <c r="E194" t="s">
        <v>1744</v>
      </c>
      <c r="F194" t="s">
        <v>26</v>
      </c>
      <c r="G194" s="19">
        <f>COUNTIFS('Raw Data from UFBs'!$A$3:$A$3000,'Summary By Town'!$A194,'Raw Data from UFBs'!$E$3:$E$3000,'Summary By Town'!$G$2)</f>
        <v>0</v>
      </c>
      <c r="H194" s="4">
        <f>SUMIFS('Raw Data from UFBs'!H$3:H$3000,'Raw Data from UFBs'!$A$3:$A$3000,'Summary By Town'!$A194,'Raw Data from UFBs'!$E$3:$E$3000,'Summary By Town'!$G$2)</f>
        <v>0</v>
      </c>
      <c r="I194" s="4">
        <f>SUMIFS('Raw Data from UFBs'!I$3:I$3000,'Raw Data from UFBs'!$A$3:$A$3000,'Summary By Town'!$A194,'Raw Data from UFBs'!$E$3:$E$3000,'Summary By Town'!$G$2)</f>
        <v>0</v>
      </c>
      <c r="J194" s="20">
        <f t="shared" si="32"/>
        <v>0</v>
      </c>
      <c r="K194" s="19">
        <f>COUNTIFS('Raw Data from UFBs'!$A$3:$A$3000,'Summary By Town'!$A194,'Raw Data from UFBs'!$E$3:$E$3000,'Summary By Town'!$K$2)</f>
        <v>0</v>
      </c>
      <c r="L194" s="4">
        <f>SUMIFS('Raw Data from UFBs'!H$3:H$3000,'Raw Data from UFBs'!$A$3:$A$3000,'Summary By Town'!$A194,'Raw Data from UFBs'!$E$3:$E$3000,'Summary By Town'!$K$2)</f>
        <v>0</v>
      </c>
      <c r="M194" s="4">
        <f>SUMIFS('Raw Data from UFBs'!I$3:I$3000,'Raw Data from UFBs'!$A$3:$A$3000,'Summary By Town'!$A194,'Raw Data from UFBs'!$E$3:$E$3000,'Summary By Town'!$K$2)</f>
        <v>0</v>
      </c>
      <c r="N194" s="20">
        <f t="shared" si="33"/>
        <v>0</v>
      </c>
      <c r="O194" s="4">
        <f>COUNTIFS('Raw Data from UFBs'!$A$3:$A$3000,'Summary By Town'!$A194,'Raw Data from UFBs'!$E$3:$E$3000,'Summary By Town'!$O$2)</f>
        <v>0</v>
      </c>
      <c r="P194" s="4">
        <f>SUMIFS('Raw Data from UFBs'!H$3:H$3000,'Raw Data from UFBs'!$A$3:$A$3000,'Summary By Town'!$A194,'Raw Data from UFBs'!$E$3:$E$3000,'Summary By Town'!$O$2)</f>
        <v>0</v>
      </c>
      <c r="Q194" s="4">
        <f>SUMIFS('Raw Data from UFBs'!I$3:I$3000,'Raw Data from UFBs'!$A$3:$A$3000,'Summary By Town'!$A194,'Raw Data from UFBs'!$E$3:$E$3000,'Summary By Town'!$O$2)</f>
        <v>0</v>
      </c>
      <c r="R194" s="4">
        <f t="shared" si="34"/>
        <v>0</v>
      </c>
      <c r="S194" s="104">
        <f>COUNTIFS('Raw Data from UFBs'!$A$3:$A$3000,'Summary By Town'!$A194,'Raw Data from UFBs'!$E$3:$E$3000,'Summary By Town'!$S$2)</f>
        <v>0</v>
      </c>
      <c r="T194" s="4">
        <f>SUMIFS('Raw Data from UFBs'!H$3:H$3000,'Raw Data from UFBs'!$A$3:$A$3000,'Summary By Town'!$A194,'Raw Data from UFBs'!$E$3:$E$3000,'Summary By Town'!$S$2)</f>
        <v>0</v>
      </c>
      <c r="U194" s="4">
        <f>SUMIFS('Raw Data from UFBs'!I$3:I$3000,'Raw Data from UFBs'!$A$3:$A$3000,'Summary By Town'!$A194,'Raw Data from UFBs'!$E$3:$E$3000,'Summary By Town'!$S$2)</f>
        <v>0</v>
      </c>
      <c r="V194" s="20">
        <f t="shared" si="35"/>
        <v>0</v>
      </c>
      <c r="W194" s="104">
        <f>COUNTIFS('Raw Data from UFBs'!$A$3:$A$3000,'Summary By Town'!$A194,'Raw Data from UFBs'!$E$3:$E$3000,'Summary By Town'!$W$2)</f>
        <v>0</v>
      </c>
      <c r="X194" s="4">
        <f>SUMIFS('Raw Data from UFBs'!H$3:H$3000,'Raw Data from UFBs'!$A$3:$A$3000,'Summary By Town'!$A194,'Raw Data from UFBs'!$E$3:$E$3000,'Summary By Town'!$W$2)</f>
        <v>0</v>
      </c>
      <c r="Y194" s="4">
        <f>SUMIFS('Raw Data from UFBs'!I$3:I$3000,'Raw Data from UFBs'!$A$3:$A$3000,'Summary By Town'!$A194,'Raw Data from UFBs'!$E$3:$E$3000,'Summary By Town'!$W$2)</f>
        <v>0</v>
      </c>
      <c r="Z194" s="20">
        <f t="shared" si="36"/>
        <v>0</v>
      </c>
      <c r="AA194" s="4">
        <f>COUNTIFS('Raw Data from UFBs'!$A$3:$A$3000,'Summary By Town'!$A194,'Raw Data from UFBs'!$E$3:$E$3000,'Summary By Town'!$AA$2)</f>
        <v>0</v>
      </c>
      <c r="AB194" s="4">
        <f>SUMIFS('Raw Data from UFBs'!H$3:H$3000,'Raw Data from UFBs'!$A$3:$A$3000,'Summary By Town'!$A194,'Raw Data from UFBs'!$E$3:$E$3000,'Summary By Town'!$AA$2)</f>
        <v>0</v>
      </c>
      <c r="AC194" s="4">
        <f>SUMIFS('Raw Data from UFBs'!I$3:I$3000,'Raw Data from UFBs'!$A$3:$A$3000,'Summary By Town'!$A194,'Raw Data from UFBs'!$E$3:$E$3000,'Summary By Town'!$AA$2)</f>
        <v>0</v>
      </c>
      <c r="AD194" s="4">
        <f t="shared" si="37"/>
        <v>0</v>
      </c>
      <c r="AE194" s="19">
        <f>COUNTIFS('Raw Data from UFBs'!$A$3:$A$3000,'Summary By Town'!$A194,'Raw Data from UFBs'!$E$3:$E$3000,'Summary By Town'!$AE$2)</f>
        <v>0</v>
      </c>
      <c r="AF194" s="4">
        <f>SUMIFS('Raw Data from UFBs'!H$3:H$3000,'Raw Data from UFBs'!$A$3:$A$3000,'Summary By Town'!$A194,'Raw Data from UFBs'!$E$3:$E$3000,'Summary By Town'!$AE$2)</f>
        <v>0</v>
      </c>
      <c r="AG194" s="4">
        <f>SUMIFS('Raw Data from UFBs'!I$3:I$3000,'Raw Data from UFBs'!$A$3:$A$3000,'Summary By Town'!$A194,'Raw Data from UFBs'!$E$3:$E$3000,'Summary By Town'!$AE$2)</f>
        <v>0</v>
      </c>
      <c r="AH194" s="20">
        <f t="shared" si="38"/>
        <v>0</v>
      </c>
      <c r="AI194" s="19">
        <f t="shared" si="39"/>
        <v>0</v>
      </c>
      <c r="AJ194" s="4">
        <f t="shared" si="40"/>
        <v>0</v>
      </c>
      <c r="AK194" s="4">
        <f t="shared" si="41"/>
        <v>0</v>
      </c>
      <c r="AL194" s="20">
        <f t="shared" si="42"/>
        <v>0</v>
      </c>
      <c r="AM194" s="59">
        <v>250523358</v>
      </c>
      <c r="AN194" s="60">
        <v>3.8897709931596762</v>
      </c>
      <c r="AO194" s="61">
        <v>4.2970446827800962E-2</v>
      </c>
      <c r="AP194" s="4">
        <f t="shared" si="43"/>
        <v>0</v>
      </c>
      <c r="AQ194" s="8">
        <f t="shared" si="44"/>
        <v>0</v>
      </c>
      <c r="AR194" s="59">
        <v>3383650.02</v>
      </c>
      <c r="AS194" s="6">
        <f t="shared" si="45"/>
        <v>0</v>
      </c>
      <c r="AU194" s="5" t="s">
        <v>472</v>
      </c>
      <c r="AV194" s="5" t="s">
        <v>1216</v>
      </c>
      <c r="AW194" s="5" t="s">
        <v>971</v>
      </c>
      <c r="AX194" s="5" t="s">
        <v>1527</v>
      </c>
      <c r="AY194" s="5" t="s">
        <v>1554</v>
      </c>
      <c r="AZ194" s="5" t="s">
        <v>1745</v>
      </c>
      <c r="BA194" s="5" t="s">
        <v>1745</v>
      </c>
      <c r="BB194" s="5" t="s">
        <v>1745</v>
      </c>
      <c r="BC194" s="5" t="s">
        <v>1745</v>
      </c>
      <c r="BD194" s="5" t="s">
        <v>1745</v>
      </c>
      <c r="BE194" s="5" t="s">
        <v>1745</v>
      </c>
      <c r="BF194" s="5" t="s">
        <v>1745</v>
      </c>
      <c r="BG194" s="5" t="s">
        <v>1745</v>
      </c>
      <c r="BH194" s="5" t="s">
        <v>1745</v>
      </c>
      <c r="BI194" s="5" t="s">
        <v>1745</v>
      </c>
      <c r="BJ194" s="5" t="s">
        <v>1745</v>
      </c>
    </row>
    <row r="195" spans="1:62" ht="17.25" customHeight="1" x14ac:dyDescent="0.3">
      <c r="A195" t="s">
        <v>369</v>
      </c>
      <c r="B195" t="s">
        <v>1936</v>
      </c>
      <c r="C195" t="s">
        <v>211</v>
      </c>
      <c r="D195" t="str">
        <f t="shared" si="31"/>
        <v>Downe township, Cumberland County</v>
      </c>
      <c r="E195" t="s">
        <v>1744</v>
      </c>
      <c r="F195" t="s">
        <v>26</v>
      </c>
      <c r="G195" s="19">
        <f>COUNTIFS('Raw Data from UFBs'!$A$3:$A$3000,'Summary By Town'!$A195,'Raw Data from UFBs'!$E$3:$E$3000,'Summary By Town'!$G$2)</f>
        <v>0</v>
      </c>
      <c r="H195" s="4">
        <f>SUMIFS('Raw Data from UFBs'!H$3:H$3000,'Raw Data from UFBs'!$A$3:$A$3000,'Summary By Town'!$A195,'Raw Data from UFBs'!$E$3:$E$3000,'Summary By Town'!$G$2)</f>
        <v>0</v>
      </c>
      <c r="I195" s="4">
        <f>SUMIFS('Raw Data from UFBs'!I$3:I$3000,'Raw Data from UFBs'!$A$3:$A$3000,'Summary By Town'!$A195,'Raw Data from UFBs'!$E$3:$E$3000,'Summary By Town'!$G$2)</f>
        <v>0</v>
      </c>
      <c r="J195" s="20">
        <f t="shared" si="32"/>
        <v>0</v>
      </c>
      <c r="K195" s="19">
        <f>COUNTIFS('Raw Data from UFBs'!$A$3:$A$3000,'Summary By Town'!$A195,'Raw Data from UFBs'!$E$3:$E$3000,'Summary By Town'!$K$2)</f>
        <v>0</v>
      </c>
      <c r="L195" s="4">
        <f>SUMIFS('Raw Data from UFBs'!H$3:H$3000,'Raw Data from UFBs'!$A$3:$A$3000,'Summary By Town'!$A195,'Raw Data from UFBs'!$E$3:$E$3000,'Summary By Town'!$K$2)</f>
        <v>0</v>
      </c>
      <c r="M195" s="4">
        <f>SUMIFS('Raw Data from UFBs'!I$3:I$3000,'Raw Data from UFBs'!$A$3:$A$3000,'Summary By Town'!$A195,'Raw Data from UFBs'!$E$3:$E$3000,'Summary By Town'!$K$2)</f>
        <v>0</v>
      </c>
      <c r="N195" s="20">
        <f t="shared" si="33"/>
        <v>0</v>
      </c>
      <c r="O195" s="4">
        <f>COUNTIFS('Raw Data from UFBs'!$A$3:$A$3000,'Summary By Town'!$A195,'Raw Data from UFBs'!$E$3:$E$3000,'Summary By Town'!$O$2)</f>
        <v>0</v>
      </c>
      <c r="P195" s="4">
        <f>SUMIFS('Raw Data from UFBs'!H$3:H$3000,'Raw Data from UFBs'!$A$3:$A$3000,'Summary By Town'!$A195,'Raw Data from UFBs'!$E$3:$E$3000,'Summary By Town'!$O$2)</f>
        <v>0</v>
      </c>
      <c r="Q195" s="4">
        <f>SUMIFS('Raw Data from UFBs'!I$3:I$3000,'Raw Data from UFBs'!$A$3:$A$3000,'Summary By Town'!$A195,'Raw Data from UFBs'!$E$3:$E$3000,'Summary By Town'!$O$2)</f>
        <v>0</v>
      </c>
      <c r="R195" s="4">
        <f t="shared" si="34"/>
        <v>0</v>
      </c>
      <c r="S195" s="104">
        <f>COUNTIFS('Raw Data from UFBs'!$A$3:$A$3000,'Summary By Town'!$A195,'Raw Data from UFBs'!$E$3:$E$3000,'Summary By Town'!$S$2)</f>
        <v>0</v>
      </c>
      <c r="T195" s="4">
        <f>SUMIFS('Raw Data from UFBs'!H$3:H$3000,'Raw Data from UFBs'!$A$3:$A$3000,'Summary By Town'!$A195,'Raw Data from UFBs'!$E$3:$E$3000,'Summary By Town'!$S$2)</f>
        <v>0</v>
      </c>
      <c r="U195" s="4">
        <f>SUMIFS('Raw Data from UFBs'!I$3:I$3000,'Raw Data from UFBs'!$A$3:$A$3000,'Summary By Town'!$A195,'Raw Data from UFBs'!$E$3:$E$3000,'Summary By Town'!$S$2)</f>
        <v>0</v>
      </c>
      <c r="V195" s="20">
        <f t="shared" si="35"/>
        <v>0</v>
      </c>
      <c r="W195" s="104">
        <f>COUNTIFS('Raw Data from UFBs'!$A$3:$A$3000,'Summary By Town'!$A195,'Raw Data from UFBs'!$E$3:$E$3000,'Summary By Town'!$W$2)</f>
        <v>0</v>
      </c>
      <c r="X195" s="4">
        <f>SUMIFS('Raw Data from UFBs'!H$3:H$3000,'Raw Data from UFBs'!$A$3:$A$3000,'Summary By Town'!$A195,'Raw Data from UFBs'!$E$3:$E$3000,'Summary By Town'!$W$2)</f>
        <v>0</v>
      </c>
      <c r="Y195" s="4">
        <f>SUMIFS('Raw Data from UFBs'!I$3:I$3000,'Raw Data from UFBs'!$A$3:$A$3000,'Summary By Town'!$A195,'Raw Data from UFBs'!$E$3:$E$3000,'Summary By Town'!$W$2)</f>
        <v>0</v>
      </c>
      <c r="Z195" s="20">
        <f t="shared" si="36"/>
        <v>0</v>
      </c>
      <c r="AA195" s="4">
        <f>COUNTIFS('Raw Data from UFBs'!$A$3:$A$3000,'Summary By Town'!$A195,'Raw Data from UFBs'!$E$3:$E$3000,'Summary By Town'!$AA$2)</f>
        <v>0</v>
      </c>
      <c r="AB195" s="4">
        <f>SUMIFS('Raw Data from UFBs'!H$3:H$3000,'Raw Data from UFBs'!$A$3:$A$3000,'Summary By Town'!$A195,'Raw Data from UFBs'!$E$3:$E$3000,'Summary By Town'!$AA$2)</f>
        <v>0</v>
      </c>
      <c r="AC195" s="4">
        <f>SUMIFS('Raw Data from UFBs'!I$3:I$3000,'Raw Data from UFBs'!$A$3:$A$3000,'Summary By Town'!$A195,'Raw Data from UFBs'!$E$3:$E$3000,'Summary By Town'!$AA$2)</f>
        <v>0</v>
      </c>
      <c r="AD195" s="4">
        <f t="shared" si="37"/>
        <v>0</v>
      </c>
      <c r="AE195" s="19">
        <f>COUNTIFS('Raw Data from UFBs'!$A$3:$A$3000,'Summary By Town'!$A195,'Raw Data from UFBs'!$E$3:$E$3000,'Summary By Town'!$AE$2)</f>
        <v>0</v>
      </c>
      <c r="AF195" s="4">
        <f>SUMIFS('Raw Data from UFBs'!H$3:H$3000,'Raw Data from UFBs'!$A$3:$A$3000,'Summary By Town'!$A195,'Raw Data from UFBs'!$E$3:$E$3000,'Summary By Town'!$AE$2)</f>
        <v>0</v>
      </c>
      <c r="AG195" s="4">
        <f>SUMIFS('Raw Data from UFBs'!I$3:I$3000,'Raw Data from UFBs'!$A$3:$A$3000,'Summary By Town'!$A195,'Raw Data from UFBs'!$E$3:$E$3000,'Summary By Town'!$AE$2)</f>
        <v>0</v>
      </c>
      <c r="AH195" s="20">
        <f t="shared" si="38"/>
        <v>0</v>
      </c>
      <c r="AI195" s="19">
        <f t="shared" si="39"/>
        <v>0</v>
      </c>
      <c r="AJ195" s="4">
        <f t="shared" si="40"/>
        <v>0</v>
      </c>
      <c r="AK195" s="4">
        <f t="shared" si="41"/>
        <v>0</v>
      </c>
      <c r="AL195" s="20">
        <f t="shared" si="42"/>
        <v>0</v>
      </c>
      <c r="AM195" s="59">
        <v>198358100</v>
      </c>
      <c r="AN195" s="60">
        <v>2.9307700752265431</v>
      </c>
      <c r="AO195" s="61">
        <v>0.13887897212372924</v>
      </c>
      <c r="AP195" s="4">
        <f t="shared" si="43"/>
        <v>0</v>
      </c>
      <c r="AQ195" s="8">
        <f t="shared" si="44"/>
        <v>0</v>
      </c>
      <c r="AR195" s="59">
        <v>2954488.12</v>
      </c>
      <c r="AS195" s="6">
        <f t="shared" si="45"/>
        <v>0</v>
      </c>
      <c r="AU195" s="5" t="s">
        <v>324</v>
      </c>
      <c r="AV195" s="5" t="s">
        <v>791</v>
      </c>
      <c r="AW195" s="5" t="s">
        <v>971</v>
      </c>
      <c r="AX195" s="5" t="s">
        <v>1745</v>
      </c>
      <c r="AY195" s="5" t="s">
        <v>1745</v>
      </c>
      <c r="AZ195" s="5" t="s">
        <v>1745</v>
      </c>
      <c r="BA195" s="5" t="s">
        <v>1745</v>
      </c>
      <c r="BB195" s="5" t="s">
        <v>1745</v>
      </c>
      <c r="BC195" s="5" t="s">
        <v>1745</v>
      </c>
      <c r="BD195" s="5" t="s">
        <v>1745</v>
      </c>
      <c r="BE195" s="5" t="s">
        <v>1745</v>
      </c>
      <c r="BF195" s="5" t="s">
        <v>1745</v>
      </c>
      <c r="BG195" s="5" t="s">
        <v>1745</v>
      </c>
      <c r="BH195" s="5" t="s">
        <v>1745</v>
      </c>
      <c r="BI195" s="5" t="s">
        <v>1745</v>
      </c>
      <c r="BJ195" s="5" t="s">
        <v>1745</v>
      </c>
    </row>
    <row r="196" spans="1:62" ht="17.25" customHeight="1" x14ac:dyDescent="0.3">
      <c r="A196" t="s">
        <v>472</v>
      </c>
      <c r="B196" t="s">
        <v>1937</v>
      </c>
      <c r="C196" t="s">
        <v>211</v>
      </c>
      <c r="D196" t="str">
        <f t="shared" ref="D196:D259" si="46">B196&amp;", "&amp;C196&amp;" County"</f>
        <v>Fairfield township, Cumberland County</v>
      </c>
      <c r="E196" t="s">
        <v>1744</v>
      </c>
      <c r="F196" t="s">
        <v>26</v>
      </c>
      <c r="G196" s="19">
        <f>COUNTIFS('Raw Data from UFBs'!$A$3:$A$3000,'Summary By Town'!$A196,'Raw Data from UFBs'!$E$3:$E$3000,'Summary By Town'!$G$2)</f>
        <v>0</v>
      </c>
      <c r="H196" s="4">
        <f>SUMIFS('Raw Data from UFBs'!H$3:H$3000,'Raw Data from UFBs'!$A$3:$A$3000,'Summary By Town'!$A196,'Raw Data from UFBs'!$E$3:$E$3000,'Summary By Town'!$G$2)</f>
        <v>0</v>
      </c>
      <c r="I196" s="4">
        <f>SUMIFS('Raw Data from UFBs'!I$3:I$3000,'Raw Data from UFBs'!$A$3:$A$3000,'Summary By Town'!$A196,'Raw Data from UFBs'!$E$3:$E$3000,'Summary By Town'!$G$2)</f>
        <v>0</v>
      </c>
      <c r="J196" s="20">
        <f t="shared" ref="J196:J259" si="47">IFERROR((I196/100)*$AN196,"--")</f>
        <v>0</v>
      </c>
      <c r="K196" s="19">
        <f>COUNTIFS('Raw Data from UFBs'!$A$3:$A$3000,'Summary By Town'!$A196,'Raw Data from UFBs'!$E$3:$E$3000,'Summary By Town'!$K$2)</f>
        <v>0</v>
      </c>
      <c r="L196" s="4">
        <f>SUMIFS('Raw Data from UFBs'!H$3:H$3000,'Raw Data from UFBs'!$A$3:$A$3000,'Summary By Town'!$A196,'Raw Data from UFBs'!$E$3:$E$3000,'Summary By Town'!$K$2)</f>
        <v>0</v>
      </c>
      <c r="M196" s="4">
        <f>SUMIFS('Raw Data from UFBs'!I$3:I$3000,'Raw Data from UFBs'!$A$3:$A$3000,'Summary By Town'!$A196,'Raw Data from UFBs'!$E$3:$E$3000,'Summary By Town'!$K$2)</f>
        <v>0</v>
      </c>
      <c r="N196" s="20">
        <f t="shared" ref="N196:N259" si="48">IFERROR((M196/100)*$AN196,"--")</f>
        <v>0</v>
      </c>
      <c r="O196" s="4">
        <f>COUNTIFS('Raw Data from UFBs'!$A$3:$A$3000,'Summary By Town'!$A196,'Raw Data from UFBs'!$E$3:$E$3000,'Summary By Town'!$O$2)</f>
        <v>0</v>
      </c>
      <c r="P196" s="4">
        <f>SUMIFS('Raw Data from UFBs'!H$3:H$3000,'Raw Data from UFBs'!$A$3:$A$3000,'Summary By Town'!$A196,'Raw Data from UFBs'!$E$3:$E$3000,'Summary By Town'!$O$2)</f>
        <v>0</v>
      </c>
      <c r="Q196" s="4">
        <f>SUMIFS('Raw Data from UFBs'!I$3:I$3000,'Raw Data from UFBs'!$A$3:$A$3000,'Summary By Town'!$A196,'Raw Data from UFBs'!$E$3:$E$3000,'Summary By Town'!$O$2)</f>
        <v>0</v>
      </c>
      <c r="R196" s="4">
        <f t="shared" si="34"/>
        <v>0</v>
      </c>
      <c r="S196" s="104">
        <f>COUNTIFS('Raw Data from UFBs'!$A$3:$A$3000,'Summary By Town'!$A196,'Raw Data from UFBs'!$E$3:$E$3000,'Summary By Town'!$S$2)</f>
        <v>0</v>
      </c>
      <c r="T196" s="4">
        <f>SUMIFS('Raw Data from UFBs'!H$3:H$3000,'Raw Data from UFBs'!$A$3:$A$3000,'Summary By Town'!$A196,'Raw Data from UFBs'!$E$3:$E$3000,'Summary By Town'!$S$2)</f>
        <v>0</v>
      </c>
      <c r="U196" s="4">
        <f>SUMIFS('Raw Data from UFBs'!I$3:I$3000,'Raw Data from UFBs'!$A$3:$A$3000,'Summary By Town'!$A196,'Raw Data from UFBs'!$E$3:$E$3000,'Summary By Town'!$S$2)</f>
        <v>0</v>
      </c>
      <c r="V196" s="20">
        <f t="shared" si="35"/>
        <v>0</v>
      </c>
      <c r="W196" s="104">
        <f>COUNTIFS('Raw Data from UFBs'!$A$3:$A$3000,'Summary By Town'!$A196,'Raw Data from UFBs'!$E$3:$E$3000,'Summary By Town'!$W$2)</f>
        <v>0</v>
      </c>
      <c r="X196" s="4">
        <f>SUMIFS('Raw Data from UFBs'!H$3:H$3000,'Raw Data from UFBs'!$A$3:$A$3000,'Summary By Town'!$A196,'Raw Data from UFBs'!$E$3:$E$3000,'Summary By Town'!$W$2)</f>
        <v>0</v>
      </c>
      <c r="Y196" s="4">
        <f>SUMIFS('Raw Data from UFBs'!I$3:I$3000,'Raw Data from UFBs'!$A$3:$A$3000,'Summary By Town'!$A196,'Raw Data from UFBs'!$E$3:$E$3000,'Summary By Town'!$W$2)</f>
        <v>0</v>
      </c>
      <c r="Z196" s="20">
        <f t="shared" si="36"/>
        <v>0</v>
      </c>
      <c r="AA196" s="4">
        <f>COUNTIFS('Raw Data from UFBs'!$A$3:$A$3000,'Summary By Town'!$A196,'Raw Data from UFBs'!$E$3:$E$3000,'Summary By Town'!$AA$2)</f>
        <v>0</v>
      </c>
      <c r="AB196" s="4">
        <f>SUMIFS('Raw Data from UFBs'!H$3:H$3000,'Raw Data from UFBs'!$A$3:$A$3000,'Summary By Town'!$A196,'Raw Data from UFBs'!$E$3:$E$3000,'Summary By Town'!$AA$2)</f>
        <v>0</v>
      </c>
      <c r="AC196" s="4">
        <f>SUMIFS('Raw Data from UFBs'!I$3:I$3000,'Raw Data from UFBs'!$A$3:$A$3000,'Summary By Town'!$A196,'Raw Data from UFBs'!$E$3:$E$3000,'Summary By Town'!$AA$2)</f>
        <v>0</v>
      </c>
      <c r="AD196" s="4">
        <f t="shared" si="37"/>
        <v>0</v>
      </c>
      <c r="AE196" s="19">
        <f>COUNTIFS('Raw Data from UFBs'!$A$3:$A$3000,'Summary By Town'!$A196,'Raw Data from UFBs'!$E$3:$E$3000,'Summary By Town'!$AE$2)</f>
        <v>0</v>
      </c>
      <c r="AF196" s="4">
        <f>SUMIFS('Raw Data from UFBs'!H$3:H$3000,'Raw Data from UFBs'!$A$3:$A$3000,'Summary By Town'!$A196,'Raw Data from UFBs'!$E$3:$E$3000,'Summary By Town'!$AE$2)</f>
        <v>0</v>
      </c>
      <c r="AG196" s="4">
        <f>SUMIFS('Raw Data from UFBs'!I$3:I$3000,'Raw Data from UFBs'!$A$3:$A$3000,'Summary By Town'!$A196,'Raw Data from UFBs'!$E$3:$E$3000,'Summary By Town'!$AE$2)</f>
        <v>0</v>
      </c>
      <c r="AH196" s="20">
        <f t="shared" ref="AH196:AH259" si="49">IFERROR((AG196/100)*$AN196,"--")</f>
        <v>0</v>
      </c>
      <c r="AI196" s="19">
        <f t="shared" si="39"/>
        <v>0</v>
      </c>
      <c r="AJ196" s="4">
        <f t="shared" si="40"/>
        <v>0</v>
      </c>
      <c r="AK196" s="4">
        <f t="shared" si="41"/>
        <v>0</v>
      </c>
      <c r="AL196" s="20">
        <f t="shared" si="42"/>
        <v>0</v>
      </c>
      <c r="AM196" s="59">
        <v>457436340</v>
      </c>
      <c r="AN196" s="60">
        <v>2.9713782044661343</v>
      </c>
      <c r="AO196" s="61">
        <v>0.16667370868330056</v>
      </c>
      <c r="AP196" s="4">
        <f t="shared" ref="AP196:AP259" si="50">(AL196-AJ196)*AO196</f>
        <v>0</v>
      </c>
      <c r="AQ196" s="8">
        <f t="shared" ref="AQ196:AQ259" si="51">AK196/AM196</f>
        <v>0</v>
      </c>
      <c r="AR196" s="59">
        <v>3445549.94</v>
      </c>
      <c r="AS196" s="6">
        <f t="shared" ref="AS196:AS259" si="52">AP196/AR196</f>
        <v>0</v>
      </c>
      <c r="AU196" s="5" t="s">
        <v>791</v>
      </c>
      <c r="AV196" s="5" t="s">
        <v>576</v>
      </c>
      <c r="AW196" s="5" t="s">
        <v>971</v>
      </c>
      <c r="AX196" s="5" t="s">
        <v>209</v>
      </c>
      <c r="AY196" s="5" t="s">
        <v>342</v>
      </c>
      <c r="AZ196" s="5" t="s">
        <v>711</v>
      </c>
      <c r="BA196" s="5" t="s">
        <v>1527</v>
      </c>
      <c r="BB196" s="5" t="s">
        <v>1745</v>
      </c>
      <c r="BC196" s="5" t="s">
        <v>1745</v>
      </c>
      <c r="BD196" s="5" t="s">
        <v>1745</v>
      </c>
      <c r="BE196" s="5" t="s">
        <v>1745</v>
      </c>
      <c r="BF196" s="5" t="s">
        <v>1745</v>
      </c>
      <c r="BG196" s="5" t="s">
        <v>1745</v>
      </c>
      <c r="BH196" s="5" t="s">
        <v>1745</v>
      </c>
      <c r="BI196" s="5" t="s">
        <v>1745</v>
      </c>
      <c r="BJ196" s="5" t="s">
        <v>1745</v>
      </c>
    </row>
    <row r="197" spans="1:62" ht="17.25" customHeight="1" x14ac:dyDescent="0.3">
      <c r="A197" t="s">
        <v>576</v>
      </c>
      <c r="B197" t="s">
        <v>1938</v>
      </c>
      <c r="C197" t="s">
        <v>211</v>
      </c>
      <c r="D197" t="str">
        <f t="shared" si="46"/>
        <v>Greenwich township, Cumberland County</v>
      </c>
      <c r="E197" t="s">
        <v>1744</v>
      </c>
      <c r="F197" t="s">
        <v>26</v>
      </c>
      <c r="G197" s="19">
        <f>COUNTIFS('Raw Data from UFBs'!$A$3:$A$3000,'Summary By Town'!$A197,'Raw Data from UFBs'!$E$3:$E$3000,'Summary By Town'!$G$2)</f>
        <v>0</v>
      </c>
      <c r="H197" s="4">
        <f>SUMIFS('Raw Data from UFBs'!H$3:H$3000,'Raw Data from UFBs'!$A$3:$A$3000,'Summary By Town'!$A197,'Raw Data from UFBs'!$E$3:$E$3000,'Summary By Town'!$G$2)</f>
        <v>0</v>
      </c>
      <c r="I197" s="4">
        <f>SUMIFS('Raw Data from UFBs'!I$3:I$3000,'Raw Data from UFBs'!$A$3:$A$3000,'Summary By Town'!$A197,'Raw Data from UFBs'!$E$3:$E$3000,'Summary By Town'!$G$2)</f>
        <v>0</v>
      </c>
      <c r="J197" s="20">
        <f t="shared" si="47"/>
        <v>0</v>
      </c>
      <c r="K197" s="19">
        <f>COUNTIFS('Raw Data from UFBs'!$A$3:$A$3000,'Summary By Town'!$A197,'Raw Data from UFBs'!$E$3:$E$3000,'Summary By Town'!$K$2)</f>
        <v>0</v>
      </c>
      <c r="L197" s="4">
        <f>SUMIFS('Raw Data from UFBs'!H$3:H$3000,'Raw Data from UFBs'!$A$3:$A$3000,'Summary By Town'!$A197,'Raw Data from UFBs'!$E$3:$E$3000,'Summary By Town'!$K$2)</f>
        <v>0</v>
      </c>
      <c r="M197" s="4">
        <f>SUMIFS('Raw Data from UFBs'!I$3:I$3000,'Raw Data from UFBs'!$A$3:$A$3000,'Summary By Town'!$A197,'Raw Data from UFBs'!$E$3:$E$3000,'Summary By Town'!$K$2)</f>
        <v>0</v>
      </c>
      <c r="N197" s="20">
        <f t="shared" si="48"/>
        <v>0</v>
      </c>
      <c r="O197" s="4">
        <f>COUNTIFS('Raw Data from UFBs'!$A$3:$A$3000,'Summary By Town'!$A197,'Raw Data from UFBs'!$E$3:$E$3000,'Summary By Town'!$O$2)</f>
        <v>0</v>
      </c>
      <c r="P197" s="4">
        <f>SUMIFS('Raw Data from UFBs'!H$3:H$3000,'Raw Data from UFBs'!$A$3:$A$3000,'Summary By Town'!$A197,'Raw Data from UFBs'!$E$3:$E$3000,'Summary By Town'!$O$2)</f>
        <v>0</v>
      </c>
      <c r="Q197" s="4">
        <f>SUMIFS('Raw Data from UFBs'!I$3:I$3000,'Raw Data from UFBs'!$A$3:$A$3000,'Summary By Town'!$A197,'Raw Data from UFBs'!$E$3:$E$3000,'Summary By Town'!$O$2)</f>
        <v>0</v>
      </c>
      <c r="R197" s="4">
        <f t="shared" ref="R197:R260" si="53">IFERROR((Q197/100)*$AN197,"--")</f>
        <v>0</v>
      </c>
      <c r="S197" s="104">
        <f>COUNTIFS('Raw Data from UFBs'!$A$3:$A$3000,'Summary By Town'!$A197,'Raw Data from UFBs'!$E$3:$E$3000,'Summary By Town'!$S$2)</f>
        <v>0</v>
      </c>
      <c r="T197" s="4">
        <f>SUMIFS('Raw Data from UFBs'!H$3:H$3000,'Raw Data from UFBs'!$A$3:$A$3000,'Summary By Town'!$A197,'Raw Data from UFBs'!$E$3:$E$3000,'Summary By Town'!$S$2)</f>
        <v>0</v>
      </c>
      <c r="U197" s="4">
        <f>SUMIFS('Raw Data from UFBs'!I$3:I$3000,'Raw Data from UFBs'!$A$3:$A$3000,'Summary By Town'!$A197,'Raw Data from UFBs'!$E$3:$E$3000,'Summary By Town'!$S$2)</f>
        <v>0</v>
      </c>
      <c r="V197" s="20">
        <f t="shared" ref="V197:V260" si="54">IFERROR((U197/100)*$AN197,"--")</f>
        <v>0</v>
      </c>
      <c r="W197" s="104">
        <f>COUNTIFS('Raw Data from UFBs'!$A$3:$A$3000,'Summary By Town'!$A197,'Raw Data from UFBs'!$E$3:$E$3000,'Summary By Town'!$W$2)</f>
        <v>0</v>
      </c>
      <c r="X197" s="4">
        <f>SUMIFS('Raw Data from UFBs'!H$3:H$3000,'Raw Data from UFBs'!$A$3:$A$3000,'Summary By Town'!$A197,'Raw Data from UFBs'!$E$3:$E$3000,'Summary By Town'!$W$2)</f>
        <v>0</v>
      </c>
      <c r="Y197" s="4">
        <f>SUMIFS('Raw Data from UFBs'!I$3:I$3000,'Raw Data from UFBs'!$A$3:$A$3000,'Summary By Town'!$A197,'Raw Data from UFBs'!$E$3:$E$3000,'Summary By Town'!$W$2)</f>
        <v>0</v>
      </c>
      <c r="Z197" s="20">
        <f t="shared" ref="Z197:Z260" si="55">IFERROR((Y197/100)*$AN197,"--")</f>
        <v>0</v>
      </c>
      <c r="AA197" s="4">
        <f>COUNTIFS('Raw Data from UFBs'!$A$3:$A$3000,'Summary By Town'!$A197,'Raw Data from UFBs'!$E$3:$E$3000,'Summary By Town'!$AA$2)</f>
        <v>0</v>
      </c>
      <c r="AB197" s="4">
        <f>SUMIFS('Raw Data from UFBs'!H$3:H$3000,'Raw Data from UFBs'!$A$3:$A$3000,'Summary By Town'!$A197,'Raw Data from UFBs'!$E$3:$E$3000,'Summary By Town'!$AA$2)</f>
        <v>0</v>
      </c>
      <c r="AC197" s="4">
        <f>SUMIFS('Raw Data from UFBs'!I$3:I$3000,'Raw Data from UFBs'!$A$3:$A$3000,'Summary By Town'!$A197,'Raw Data from UFBs'!$E$3:$E$3000,'Summary By Town'!$AA$2)</f>
        <v>0</v>
      </c>
      <c r="AD197" s="4">
        <f t="shared" ref="AD197:AD260" si="56">IFERROR((AC197/100)*$AN197,"--")</f>
        <v>0</v>
      </c>
      <c r="AE197" s="19">
        <f>COUNTIFS('Raw Data from UFBs'!$A$3:$A$3000,'Summary By Town'!$A197,'Raw Data from UFBs'!$E$3:$E$3000,'Summary By Town'!$AE$2)</f>
        <v>0</v>
      </c>
      <c r="AF197" s="4">
        <f>SUMIFS('Raw Data from UFBs'!H$3:H$3000,'Raw Data from UFBs'!$A$3:$A$3000,'Summary By Town'!$A197,'Raw Data from UFBs'!$E$3:$E$3000,'Summary By Town'!$AE$2)</f>
        <v>0</v>
      </c>
      <c r="AG197" s="4">
        <f>SUMIFS('Raw Data from UFBs'!I$3:I$3000,'Raw Data from UFBs'!$A$3:$A$3000,'Summary By Town'!$A197,'Raw Data from UFBs'!$E$3:$E$3000,'Summary By Town'!$AE$2)</f>
        <v>0</v>
      </c>
      <c r="AH197" s="20">
        <f t="shared" si="49"/>
        <v>0</v>
      </c>
      <c r="AI197" s="19">
        <f t="shared" ref="AI197:AI260" si="57">AE197+K197+G197+O197+S197+W197+AA197</f>
        <v>0</v>
      </c>
      <c r="AJ197" s="4">
        <f t="shared" ref="AJ197:AJ260" si="58">AF197+L197+H197+P197+T197+X197+AB197</f>
        <v>0</v>
      </c>
      <c r="AK197" s="4">
        <f t="shared" ref="AK197:AK260" si="59">AG197+M197+I197+Q197+U197+Y197+AC197</f>
        <v>0</v>
      </c>
      <c r="AL197" s="20">
        <f t="shared" ref="AL197:AL260" si="60">AH197+N197+J197+R197+V197+Z197+AD197</f>
        <v>0</v>
      </c>
      <c r="AM197" s="59">
        <v>83262017</v>
      </c>
      <c r="AN197" s="60">
        <v>3.638277490032467</v>
      </c>
      <c r="AO197" s="61">
        <v>0.13287768581556364</v>
      </c>
      <c r="AP197" s="4">
        <f t="shared" si="50"/>
        <v>0</v>
      </c>
      <c r="AQ197" s="8">
        <f t="shared" si="51"/>
        <v>0</v>
      </c>
      <c r="AR197" s="59">
        <v>866070.79</v>
      </c>
      <c r="AS197" s="6">
        <f t="shared" si="52"/>
        <v>0</v>
      </c>
      <c r="AU197" s="5" t="s">
        <v>1466</v>
      </c>
      <c r="AV197" s="5" t="s">
        <v>472</v>
      </c>
      <c r="AW197" s="5" t="s">
        <v>711</v>
      </c>
      <c r="AX197" s="5" t="s">
        <v>859</v>
      </c>
      <c r="AY197" s="5" t="s">
        <v>1745</v>
      </c>
      <c r="AZ197" s="5" t="s">
        <v>1745</v>
      </c>
      <c r="BA197" s="5" t="s">
        <v>1745</v>
      </c>
      <c r="BB197" s="5" t="s">
        <v>1745</v>
      </c>
      <c r="BC197" s="5" t="s">
        <v>1745</v>
      </c>
      <c r="BD197" s="5" t="s">
        <v>1745</v>
      </c>
      <c r="BE197" s="5" t="s">
        <v>1745</v>
      </c>
      <c r="BF197" s="5" t="s">
        <v>1745</v>
      </c>
      <c r="BG197" s="5" t="s">
        <v>1745</v>
      </c>
      <c r="BH197" s="5" t="s">
        <v>1745</v>
      </c>
      <c r="BI197" s="5" t="s">
        <v>1745</v>
      </c>
      <c r="BJ197" s="5" t="s">
        <v>1745</v>
      </c>
    </row>
    <row r="198" spans="1:62" ht="17.25" customHeight="1" x14ac:dyDescent="0.3">
      <c r="A198" t="s">
        <v>711</v>
      </c>
      <c r="B198" t="s">
        <v>1939</v>
      </c>
      <c r="C198" t="s">
        <v>211</v>
      </c>
      <c r="D198" t="str">
        <f t="shared" si="46"/>
        <v>Hopewell township, Cumberland County</v>
      </c>
      <c r="E198" t="s">
        <v>1744</v>
      </c>
      <c r="F198" t="s">
        <v>26</v>
      </c>
      <c r="G198" s="19">
        <f>COUNTIFS('Raw Data from UFBs'!$A$3:$A$3000,'Summary By Town'!$A198,'Raw Data from UFBs'!$E$3:$E$3000,'Summary By Town'!$G$2)</f>
        <v>0</v>
      </c>
      <c r="H198" s="4">
        <f>SUMIFS('Raw Data from UFBs'!H$3:H$3000,'Raw Data from UFBs'!$A$3:$A$3000,'Summary By Town'!$A198,'Raw Data from UFBs'!$E$3:$E$3000,'Summary By Town'!$G$2)</f>
        <v>0</v>
      </c>
      <c r="I198" s="4">
        <f>SUMIFS('Raw Data from UFBs'!I$3:I$3000,'Raw Data from UFBs'!$A$3:$A$3000,'Summary By Town'!$A198,'Raw Data from UFBs'!$E$3:$E$3000,'Summary By Town'!$G$2)</f>
        <v>0</v>
      </c>
      <c r="J198" s="20">
        <f t="shared" si="47"/>
        <v>0</v>
      </c>
      <c r="K198" s="19">
        <f>COUNTIFS('Raw Data from UFBs'!$A$3:$A$3000,'Summary By Town'!$A198,'Raw Data from UFBs'!$E$3:$E$3000,'Summary By Town'!$K$2)</f>
        <v>0</v>
      </c>
      <c r="L198" s="4">
        <f>SUMIFS('Raw Data from UFBs'!H$3:H$3000,'Raw Data from UFBs'!$A$3:$A$3000,'Summary By Town'!$A198,'Raw Data from UFBs'!$E$3:$E$3000,'Summary By Town'!$K$2)</f>
        <v>0</v>
      </c>
      <c r="M198" s="4">
        <f>SUMIFS('Raw Data from UFBs'!I$3:I$3000,'Raw Data from UFBs'!$A$3:$A$3000,'Summary By Town'!$A198,'Raw Data from UFBs'!$E$3:$E$3000,'Summary By Town'!$K$2)</f>
        <v>0</v>
      </c>
      <c r="N198" s="20">
        <f t="shared" si="48"/>
        <v>0</v>
      </c>
      <c r="O198" s="4">
        <f>COUNTIFS('Raw Data from UFBs'!$A$3:$A$3000,'Summary By Town'!$A198,'Raw Data from UFBs'!$E$3:$E$3000,'Summary By Town'!$O$2)</f>
        <v>0</v>
      </c>
      <c r="P198" s="4">
        <f>SUMIFS('Raw Data from UFBs'!H$3:H$3000,'Raw Data from UFBs'!$A$3:$A$3000,'Summary By Town'!$A198,'Raw Data from UFBs'!$E$3:$E$3000,'Summary By Town'!$O$2)</f>
        <v>0</v>
      </c>
      <c r="Q198" s="4">
        <f>SUMIFS('Raw Data from UFBs'!I$3:I$3000,'Raw Data from UFBs'!$A$3:$A$3000,'Summary By Town'!$A198,'Raw Data from UFBs'!$E$3:$E$3000,'Summary By Town'!$O$2)</f>
        <v>0</v>
      </c>
      <c r="R198" s="4">
        <f t="shared" si="53"/>
        <v>0</v>
      </c>
      <c r="S198" s="104">
        <f>COUNTIFS('Raw Data from UFBs'!$A$3:$A$3000,'Summary By Town'!$A198,'Raw Data from UFBs'!$E$3:$E$3000,'Summary By Town'!$S$2)</f>
        <v>0</v>
      </c>
      <c r="T198" s="4">
        <f>SUMIFS('Raw Data from UFBs'!H$3:H$3000,'Raw Data from UFBs'!$A$3:$A$3000,'Summary By Town'!$A198,'Raw Data from UFBs'!$E$3:$E$3000,'Summary By Town'!$S$2)</f>
        <v>0</v>
      </c>
      <c r="U198" s="4">
        <f>SUMIFS('Raw Data from UFBs'!I$3:I$3000,'Raw Data from UFBs'!$A$3:$A$3000,'Summary By Town'!$A198,'Raw Data from UFBs'!$E$3:$E$3000,'Summary By Town'!$S$2)</f>
        <v>0</v>
      </c>
      <c r="V198" s="20">
        <f t="shared" si="54"/>
        <v>0</v>
      </c>
      <c r="W198" s="104">
        <f>COUNTIFS('Raw Data from UFBs'!$A$3:$A$3000,'Summary By Town'!$A198,'Raw Data from UFBs'!$E$3:$E$3000,'Summary By Town'!$W$2)</f>
        <v>0</v>
      </c>
      <c r="X198" s="4">
        <f>SUMIFS('Raw Data from UFBs'!H$3:H$3000,'Raw Data from UFBs'!$A$3:$A$3000,'Summary By Town'!$A198,'Raw Data from UFBs'!$E$3:$E$3000,'Summary By Town'!$W$2)</f>
        <v>0</v>
      </c>
      <c r="Y198" s="4">
        <f>SUMIFS('Raw Data from UFBs'!I$3:I$3000,'Raw Data from UFBs'!$A$3:$A$3000,'Summary By Town'!$A198,'Raw Data from UFBs'!$E$3:$E$3000,'Summary By Town'!$W$2)</f>
        <v>0</v>
      </c>
      <c r="Z198" s="20">
        <f t="shared" si="55"/>
        <v>0</v>
      </c>
      <c r="AA198" s="4">
        <f>COUNTIFS('Raw Data from UFBs'!$A$3:$A$3000,'Summary By Town'!$A198,'Raw Data from UFBs'!$E$3:$E$3000,'Summary By Town'!$AA$2)</f>
        <v>0</v>
      </c>
      <c r="AB198" s="4">
        <f>SUMIFS('Raw Data from UFBs'!H$3:H$3000,'Raw Data from UFBs'!$A$3:$A$3000,'Summary By Town'!$A198,'Raw Data from UFBs'!$E$3:$E$3000,'Summary By Town'!$AA$2)</f>
        <v>0</v>
      </c>
      <c r="AC198" s="4">
        <f>SUMIFS('Raw Data from UFBs'!I$3:I$3000,'Raw Data from UFBs'!$A$3:$A$3000,'Summary By Town'!$A198,'Raw Data from UFBs'!$E$3:$E$3000,'Summary By Town'!$AA$2)</f>
        <v>0</v>
      </c>
      <c r="AD198" s="4">
        <f t="shared" si="56"/>
        <v>0</v>
      </c>
      <c r="AE198" s="19">
        <f>COUNTIFS('Raw Data from UFBs'!$A$3:$A$3000,'Summary By Town'!$A198,'Raw Data from UFBs'!$E$3:$E$3000,'Summary By Town'!$AE$2)</f>
        <v>1</v>
      </c>
      <c r="AF198" s="4">
        <f>SUMIFS('Raw Data from UFBs'!H$3:H$3000,'Raw Data from UFBs'!$A$3:$A$3000,'Summary By Town'!$A198,'Raw Data from UFBs'!$E$3:$E$3000,'Summary By Town'!$AE$2)</f>
        <v>112700</v>
      </c>
      <c r="AG198" s="4">
        <f>SUMIFS('Raw Data from UFBs'!I$3:I$3000,'Raw Data from UFBs'!$A$3:$A$3000,'Summary By Town'!$A198,'Raw Data from UFBs'!$E$3:$E$3000,'Summary By Town'!$AE$2)</f>
        <v>3974600</v>
      </c>
      <c r="AH198" s="20">
        <f t="shared" si="49"/>
        <v>146722.26520289981</v>
      </c>
      <c r="AI198" s="19">
        <f t="shared" si="57"/>
        <v>1</v>
      </c>
      <c r="AJ198" s="4">
        <f t="shared" si="58"/>
        <v>112700</v>
      </c>
      <c r="AK198" s="4">
        <f t="shared" si="59"/>
        <v>3974600</v>
      </c>
      <c r="AL198" s="20">
        <f t="shared" si="60"/>
        <v>146722.26520289981</v>
      </c>
      <c r="AM198" s="59">
        <v>350045259</v>
      </c>
      <c r="AN198" s="60">
        <v>3.6914976400870478</v>
      </c>
      <c r="AO198" s="61">
        <v>9.7245637937761947E-2</v>
      </c>
      <c r="AP198" s="4">
        <f t="shared" si="50"/>
        <v>3308.5168837437122</v>
      </c>
      <c r="AQ198" s="8">
        <f t="shared" si="51"/>
        <v>1.1354531729281327E-2</v>
      </c>
      <c r="AR198" s="59">
        <v>2647236</v>
      </c>
      <c r="AS198" s="6">
        <f t="shared" si="52"/>
        <v>1.249800502767306E-3</v>
      </c>
      <c r="AU198" s="5" t="s">
        <v>1466</v>
      </c>
      <c r="AV198" s="5" t="s">
        <v>472</v>
      </c>
      <c r="AW198" s="5" t="s">
        <v>576</v>
      </c>
      <c r="AX198" s="5" t="s">
        <v>209</v>
      </c>
      <c r="AY198" s="5" t="s">
        <v>1383</v>
      </c>
      <c r="AZ198" s="5" t="s">
        <v>1527</v>
      </c>
      <c r="BA198" s="5" t="s">
        <v>49</v>
      </c>
      <c r="BB198" s="5" t="s">
        <v>1745</v>
      </c>
      <c r="BC198" s="5" t="s">
        <v>1745</v>
      </c>
      <c r="BD198" s="5" t="s">
        <v>1745</v>
      </c>
      <c r="BE198" s="5" t="s">
        <v>1745</v>
      </c>
      <c r="BF198" s="5" t="s">
        <v>1745</v>
      </c>
      <c r="BG198" s="5" t="s">
        <v>1745</v>
      </c>
      <c r="BH198" s="5" t="s">
        <v>1745</v>
      </c>
      <c r="BI198" s="5" t="s">
        <v>1745</v>
      </c>
      <c r="BJ198" s="5" t="s">
        <v>1745</v>
      </c>
    </row>
    <row r="199" spans="1:62" ht="17.25" customHeight="1" x14ac:dyDescent="0.3">
      <c r="A199" t="s">
        <v>791</v>
      </c>
      <c r="B199" t="s">
        <v>1940</v>
      </c>
      <c r="C199" t="s">
        <v>211</v>
      </c>
      <c r="D199" t="str">
        <f t="shared" si="46"/>
        <v>Lawrence township, Cumberland County</v>
      </c>
      <c r="E199" t="s">
        <v>1744</v>
      </c>
      <c r="F199" t="s">
        <v>26</v>
      </c>
      <c r="G199" s="19">
        <f>COUNTIFS('Raw Data from UFBs'!$A$3:$A$3000,'Summary By Town'!$A199,'Raw Data from UFBs'!$E$3:$E$3000,'Summary By Town'!$G$2)</f>
        <v>0</v>
      </c>
      <c r="H199" s="4">
        <f>SUMIFS('Raw Data from UFBs'!H$3:H$3000,'Raw Data from UFBs'!$A$3:$A$3000,'Summary By Town'!$A199,'Raw Data from UFBs'!$E$3:$E$3000,'Summary By Town'!$G$2)</f>
        <v>0</v>
      </c>
      <c r="I199" s="4">
        <f>SUMIFS('Raw Data from UFBs'!I$3:I$3000,'Raw Data from UFBs'!$A$3:$A$3000,'Summary By Town'!$A199,'Raw Data from UFBs'!$E$3:$E$3000,'Summary By Town'!$G$2)</f>
        <v>0</v>
      </c>
      <c r="J199" s="20">
        <f t="shared" si="47"/>
        <v>0</v>
      </c>
      <c r="K199" s="19">
        <f>COUNTIFS('Raw Data from UFBs'!$A$3:$A$3000,'Summary By Town'!$A199,'Raw Data from UFBs'!$E$3:$E$3000,'Summary By Town'!$K$2)</f>
        <v>0</v>
      </c>
      <c r="L199" s="4">
        <f>SUMIFS('Raw Data from UFBs'!H$3:H$3000,'Raw Data from UFBs'!$A$3:$A$3000,'Summary By Town'!$A199,'Raw Data from UFBs'!$E$3:$E$3000,'Summary By Town'!$K$2)</f>
        <v>0</v>
      </c>
      <c r="M199" s="4">
        <f>SUMIFS('Raw Data from UFBs'!I$3:I$3000,'Raw Data from UFBs'!$A$3:$A$3000,'Summary By Town'!$A199,'Raw Data from UFBs'!$E$3:$E$3000,'Summary By Town'!$K$2)</f>
        <v>0</v>
      </c>
      <c r="N199" s="20">
        <f t="shared" si="48"/>
        <v>0</v>
      </c>
      <c r="O199" s="4">
        <f>COUNTIFS('Raw Data from UFBs'!$A$3:$A$3000,'Summary By Town'!$A199,'Raw Data from UFBs'!$E$3:$E$3000,'Summary By Town'!$O$2)</f>
        <v>0</v>
      </c>
      <c r="P199" s="4">
        <f>SUMIFS('Raw Data from UFBs'!H$3:H$3000,'Raw Data from UFBs'!$A$3:$A$3000,'Summary By Town'!$A199,'Raw Data from UFBs'!$E$3:$E$3000,'Summary By Town'!$O$2)</f>
        <v>0</v>
      </c>
      <c r="Q199" s="4">
        <f>SUMIFS('Raw Data from UFBs'!I$3:I$3000,'Raw Data from UFBs'!$A$3:$A$3000,'Summary By Town'!$A199,'Raw Data from UFBs'!$E$3:$E$3000,'Summary By Town'!$O$2)</f>
        <v>0</v>
      </c>
      <c r="R199" s="4">
        <f t="shared" si="53"/>
        <v>0</v>
      </c>
      <c r="S199" s="104">
        <f>COUNTIFS('Raw Data from UFBs'!$A$3:$A$3000,'Summary By Town'!$A199,'Raw Data from UFBs'!$E$3:$E$3000,'Summary By Town'!$S$2)</f>
        <v>0</v>
      </c>
      <c r="T199" s="4">
        <f>SUMIFS('Raw Data from UFBs'!H$3:H$3000,'Raw Data from UFBs'!$A$3:$A$3000,'Summary By Town'!$A199,'Raw Data from UFBs'!$E$3:$E$3000,'Summary By Town'!$S$2)</f>
        <v>0</v>
      </c>
      <c r="U199" s="4">
        <f>SUMIFS('Raw Data from UFBs'!I$3:I$3000,'Raw Data from UFBs'!$A$3:$A$3000,'Summary By Town'!$A199,'Raw Data from UFBs'!$E$3:$E$3000,'Summary By Town'!$S$2)</f>
        <v>0</v>
      </c>
      <c r="V199" s="20">
        <f t="shared" si="54"/>
        <v>0</v>
      </c>
      <c r="W199" s="104">
        <f>COUNTIFS('Raw Data from UFBs'!$A$3:$A$3000,'Summary By Town'!$A199,'Raw Data from UFBs'!$E$3:$E$3000,'Summary By Town'!$W$2)</f>
        <v>0</v>
      </c>
      <c r="X199" s="4">
        <f>SUMIFS('Raw Data from UFBs'!H$3:H$3000,'Raw Data from UFBs'!$A$3:$A$3000,'Summary By Town'!$A199,'Raw Data from UFBs'!$E$3:$E$3000,'Summary By Town'!$W$2)</f>
        <v>0</v>
      </c>
      <c r="Y199" s="4">
        <f>SUMIFS('Raw Data from UFBs'!I$3:I$3000,'Raw Data from UFBs'!$A$3:$A$3000,'Summary By Town'!$A199,'Raw Data from UFBs'!$E$3:$E$3000,'Summary By Town'!$W$2)</f>
        <v>0</v>
      </c>
      <c r="Z199" s="20">
        <f t="shared" si="55"/>
        <v>0</v>
      </c>
      <c r="AA199" s="4">
        <f>COUNTIFS('Raw Data from UFBs'!$A$3:$A$3000,'Summary By Town'!$A199,'Raw Data from UFBs'!$E$3:$E$3000,'Summary By Town'!$AA$2)</f>
        <v>0</v>
      </c>
      <c r="AB199" s="4">
        <f>SUMIFS('Raw Data from UFBs'!H$3:H$3000,'Raw Data from UFBs'!$A$3:$A$3000,'Summary By Town'!$A199,'Raw Data from UFBs'!$E$3:$E$3000,'Summary By Town'!$AA$2)</f>
        <v>0</v>
      </c>
      <c r="AC199" s="4">
        <f>SUMIFS('Raw Data from UFBs'!I$3:I$3000,'Raw Data from UFBs'!$A$3:$A$3000,'Summary By Town'!$A199,'Raw Data from UFBs'!$E$3:$E$3000,'Summary By Town'!$AA$2)</f>
        <v>0</v>
      </c>
      <c r="AD199" s="4">
        <f t="shared" si="56"/>
        <v>0</v>
      </c>
      <c r="AE199" s="19">
        <f>COUNTIFS('Raw Data from UFBs'!$A$3:$A$3000,'Summary By Town'!$A199,'Raw Data from UFBs'!$E$3:$E$3000,'Summary By Town'!$AE$2)</f>
        <v>0</v>
      </c>
      <c r="AF199" s="4">
        <f>SUMIFS('Raw Data from UFBs'!H$3:H$3000,'Raw Data from UFBs'!$A$3:$A$3000,'Summary By Town'!$A199,'Raw Data from UFBs'!$E$3:$E$3000,'Summary By Town'!$AE$2)</f>
        <v>0</v>
      </c>
      <c r="AG199" s="4">
        <f>SUMIFS('Raw Data from UFBs'!I$3:I$3000,'Raw Data from UFBs'!$A$3:$A$3000,'Summary By Town'!$A199,'Raw Data from UFBs'!$E$3:$E$3000,'Summary By Town'!$AE$2)</f>
        <v>0</v>
      </c>
      <c r="AH199" s="20">
        <f t="shared" si="49"/>
        <v>0</v>
      </c>
      <c r="AI199" s="19">
        <f t="shared" si="57"/>
        <v>0</v>
      </c>
      <c r="AJ199" s="4">
        <f t="shared" si="58"/>
        <v>0</v>
      </c>
      <c r="AK199" s="4">
        <f t="shared" si="59"/>
        <v>0</v>
      </c>
      <c r="AL199" s="20">
        <f t="shared" si="60"/>
        <v>0</v>
      </c>
      <c r="AM199" s="59">
        <v>275566627</v>
      </c>
      <c r="AN199" s="60">
        <v>2.9772657922148094</v>
      </c>
      <c r="AO199" s="61">
        <v>0.22546466418686464</v>
      </c>
      <c r="AP199" s="4">
        <f t="shared" si="50"/>
        <v>0</v>
      </c>
      <c r="AQ199" s="8">
        <f t="shared" si="51"/>
        <v>0</v>
      </c>
      <c r="AR199" s="59">
        <v>2729545.69</v>
      </c>
      <c r="AS199" s="6">
        <f t="shared" si="52"/>
        <v>0</v>
      </c>
      <c r="AU199" s="5" t="s">
        <v>472</v>
      </c>
      <c r="AV199" s="5" t="s">
        <v>369</v>
      </c>
      <c r="AW199" s="5" t="s">
        <v>971</v>
      </c>
      <c r="AX199" s="5" t="s">
        <v>1745</v>
      </c>
      <c r="AY199" s="5" t="s">
        <v>1745</v>
      </c>
      <c r="AZ199" s="5" t="s">
        <v>1745</v>
      </c>
      <c r="BA199" s="5" t="s">
        <v>1745</v>
      </c>
      <c r="BB199" s="5" t="s">
        <v>1745</v>
      </c>
      <c r="BC199" s="5" t="s">
        <v>1745</v>
      </c>
      <c r="BD199" s="5" t="s">
        <v>1745</v>
      </c>
      <c r="BE199" s="5" t="s">
        <v>1745</v>
      </c>
      <c r="BF199" s="5" t="s">
        <v>1745</v>
      </c>
      <c r="BG199" s="5" t="s">
        <v>1745</v>
      </c>
      <c r="BH199" s="5" t="s">
        <v>1745</v>
      </c>
      <c r="BI199" s="5" t="s">
        <v>1745</v>
      </c>
      <c r="BJ199" s="5" t="s">
        <v>1745</v>
      </c>
    </row>
    <row r="200" spans="1:62" ht="17.25" customHeight="1" x14ac:dyDescent="0.3">
      <c r="A200" t="s">
        <v>921</v>
      </c>
      <c r="B200" t="s">
        <v>1941</v>
      </c>
      <c r="C200" t="s">
        <v>211</v>
      </c>
      <c r="D200" t="str">
        <f t="shared" si="46"/>
        <v>Maurice River township, Cumberland County</v>
      </c>
      <c r="E200" t="s">
        <v>1744</v>
      </c>
      <c r="F200" t="s">
        <v>26</v>
      </c>
      <c r="G200" s="19">
        <f>COUNTIFS('Raw Data from UFBs'!$A$3:$A$3000,'Summary By Town'!$A200,'Raw Data from UFBs'!$E$3:$E$3000,'Summary By Town'!$G$2)</f>
        <v>0</v>
      </c>
      <c r="H200" s="4">
        <f>SUMIFS('Raw Data from UFBs'!H$3:H$3000,'Raw Data from UFBs'!$A$3:$A$3000,'Summary By Town'!$A200,'Raw Data from UFBs'!$E$3:$E$3000,'Summary By Town'!$G$2)</f>
        <v>0</v>
      </c>
      <c r="I200" s="4">
        <f>SUMIFS('Raw Data from UFBs'!I$3:I$3000,'Raw Data from UFBs'!$A$3:$A$3000,'Summary By Town'!$A200,'Raw Data from UFBs'!$E$3:$E$3000,'Summary By Town'!$G$2)</f>
        <v>0</v>
      </c>
      <c r="J200" s="20">
        <f t="shared" si="47"/>
        <v>0</v>
      </c>
      <c r="K200" s="19">
        <f>COUNTIFS('Raw Data from UFBs'!$A$3:$A$3000,'Summary By Town'!$A200,'Raw Data from UFBs'!$E$3:$E$3000,'Summary By Town'!$K$2)</f>
        <v>0</v>
      </c>
      <c r="L200" s="4">
        <f>SUMIFS('Raw Data from UFBs'!H$3:H$3000,'Raw Data from UFBs'!$A$3:$A$3000,'Summary By Town'!$A200,'Raw Data from UFBs'!$E$3:$E$3000,'Summary By Town'!$K$2)</f>
        <v>0</v>
      </c>
      <c r="M200" s="4">
        <f>SUMIFS('Raw Data from UFBs'!I$3:I$3000,'Raw Data from UFBs'!$A$3:$A$3000,'Summary By Town'!$A200,'Raw Data from UFBs'!$E$3:$E$3000,'Summary By Town'!$K$2)</f>
        <v>0</v>
      </c>
      <c r="N200" s="20">
        <f t="shared" si="48"/>
        <v>0</v>
      </c>
      <c r="O200" s="4">
        <f>COUNTIFS('Raw Data from UFBs'!$A$3:$A$3000,'Summary By Town'!$A200,'Raw Data from UFBs'!$E$3:$E$3000,'Summary By Town'!$O$2)</f>
        <v>0</v>
      </c>
      <c r="P200" s="4">
        <f>SUMIFS('Raw Data from UFBs'!H$3:H$3000,'Raw Data from UFBs'!$A$3:$A$3000,'Summary By Town'!$A200,'Raw Data from UFBs'!$E$3:$E$3000,'Summary By Town'!$O$2)</f>
        <v>0</v>
      </c>
      <c r="Q200" s="4">
        <f>SUMIFS('Raw Data from UFBs'!I$3:I$3000,'Raw Data from UFBs'!$A$3:$A$3000,'Summary By Town'!$A200,'Raw Data from UFBs'!$E$3:$E$3000,'Summary By Town'!$O$2)</f>
        <v>0</v>
      </c>
      <c r="R200" s="4">
        <f t="shared" si="53"/>
        <v>0</v>
      </c>
      <c r="S200" s="104">
        <f>COUNTIFS('Raw Data from UFBs'!$A$3:$A$3000,'Summary By Town'!$A200,'Raw Data from UFBs'!$E$3:$E$3000,'Summary By Town'!$S$2)</f>
        <v>0</v>
      </c>
      <c r="T200" s="4">
        <f>SUMIFS('Raw Data from UFBs'!H$3:H$3000,'Raw Data from UFBs'!$A$3:$A$3000,'Summary By Town'!$A200,'Raw Data from UFBs'!$E$3:$E$3000,'Summary By Town'!$S$2)</f>
        <v>0</v>
      </c>
      <c r="U200" s="4">
        <f>SUMIFS('Raw Data from UFBs'!I$3:I$3000,'Raw Data from UFBs'!$A$3:$A$3000,'Summary By Town'!$A200,'Raw Data from UFBs'!$E$3:$E$3000,'Summary By Town'!$S$2)</f>
        <v>0</v>
      </c>
      <c r="V200" s="20">
        <f t="shared" si="54"/>
        <v>0</v>
      </c>
      <c r="W200" s="104">
        <f>COUNTIFS('Raw Data from UFBs'!$A$3:$A$3000,'Summary By Town'!$A200,'Raw Data from UFBs'!$E$3:$E$3000,'Summary By Town'!$W$2)</f>
        <v>0</v>
      </c>
      <c r="X200" s="4">
        <f>SUMIFS('Raw Data from UFBs'!H$3:H$3000,'Raw Data from UFBs'!$A$3:$A$3000,'Summary By Town'!$A200,'Raw Data from UFBs'!$E$3:$E$3000,'Summary By Town'!$W$2)</f>
        <v>0</v>
      </c>
      <c r="Y200" s="4">
        <f>SUMIFS('Raw Data from UFBs'!I$3:I$3000,'Raw Data from UFBs'!$A$3:$A$3000,'Summary By Town'!$A200,'Raw Data from UFBs'!$E$3:$E$3000,'Summary By Town'!$W$2)</f>
        <v>0</v>
      </c>
      <c r="Z200" s="20">
        <f t="shared" si="55"/>
        <v>0</v>
      </c>
      <c r="AA200" s="4">
        <f>COUNTIFS('Raw Data from UFBs'!$A$3:$A$3000,'Summary By Town'!$A200,'Raw Data from UFBs'!$E$3:$E$3000,'Summary By Town'!$AA$2)</f>
        <v>0</v>
      </c>
      <c r="AB200" s="4">
        <f>SUMIFS('Raw Data from UFBs'!H$3:H$3000,'Raw Data from UFBs'!$A$3:$A$3000,'Summary By Town'!$A200,'Raw Data from UFBs'!$E$3:$E$3000,'Summary By Town'!$AA$2)</f>
        <v>0</v>
      </c>
      <c r="AC200" s="4">
        <f>SUMIFS('Raw Data from UFBs'!I$3:I$3000,'Raw Data from UFBs'!$A$3:$A$3000,'Summary By Town'!$A200,'Raw Data from UFBs'!$E$3:$E$3000,'Summary By Town'!$AA$2)</f>
        <v>0</v>
      </c>
      <c r="AD200" s="4">
        <f t="shared" si="56"/>
        <v>0</v>
      </c>
      <c r="AE200" s="19">
        <f>COUNTIFS('Raw Data from UFBs'!$A$3:$A$3000,'Summary By Town'!$A200,'Raw Data from UFBs'!$E$3:$E$3000,'Summary By Town'!$AE$2)</f>
        <v>0</v>
      </c>
      <c r="AF200" s="4">
        <f>SUMIFS('Raw Data from UFBs'!H$3:H$3000,'Raw Data from UFBs'!$A$3:$A$3000,'Summary By Town'!$A200,'Raw Data from UFBs'!$E$3:$E$3000,'Summary By Town'!$AE$2)</f>
        <v>0</v>
      </c>
      <c r="AG200" s="4">
        <f>SUMIFS('Raw Data from UFBs'!I$3:I$3000,'Raw Data from UFBs'!$A$3:$A$3000,'Summary By Town'!$A200,'Raw Data from UFBs'!$E$3:$E$3000,'Summary By Town'!$AE$2)</f>
        <v>0</v>
      </c>
      <c r="AH200" s="20">
        <f t="shared" si="49"/>
        <v>0</v>
      </c>
      <c r="AI200" s="19">
        <f t="shared" si="57"/>
        <v>0</v>
      </c>
      <c r="AJ200" s="4">
        <f t="shared" si="58"/>
        <v>0</v>
      </c>
      <c r="AK200" s="4">
        <f t="shared" si="59"/>
        <v>0</v>
      </c>
      <c r="AL200" s="20">
        <f t="shared" si="60"/>
        <v>0</v>
      </c>
      <c r="AM200" s="59">
        <v>464395133</v>
      </c>
      <c r="AN200" s="60">
        <v>2.6658079599776343</v>
      </c>
      <c r="AO200" s="61">
        <v>0.16819226450183089</v>
      </c>
      <c r="AP200" s="4">
        <f t="shared" si="50"/>
        <v>0</v>
      </c>
      <c r="AQ200" s="8">
        <f t="shared" si="51"/>
        <v>0</v>
      </c>
      <c r="AR200" s="59">
        <v>4159475.59</v>
      </c>
      <c r="AS200" s="6">
        <f t="shared" si="52"/>
        <v>0</v>
      </c>
      <c r="AU200" s="5" t="s">
        <v>357</v>
      </c>
      <c r="AV200" s="5" t="s">
        <v>1539</v>
      </c>
      <c r="AW200" s="5" t="s">
        <v>324</v>
      </c>
      <c r="AX200" s="5" t="s">
        <v>1652</v>
      </c>
      <c r="AY200" s="5" t="s">
        <v>457</v>
      </c>
      <c r="AZ200" s="5" t="s">
        <v>971</v>
      </c>
      <c r="BA200" s="5" t="s">
        <v>1554</v>
      </c>
      <c r="BB200" s="5" t="s">
        <v>228</v>
      </c>
      <c r="BC200" s="5" t="s">
        <v>1745</v>
      </c>
      <c r="BD200" s="5" t="s">
        <v>1745</v>
      </c>
      <c r="BE200" s="5" t="s">
        <v>1745</v>
      </c>
      <c r="BF200" s="5" t="s">
        <v>1745</v>
      </c>
      <c r="BG200" s="5" t="s">
        <v>1745</v>
      </c>
      <c r="BH200" s="5" t="s">
        <v>1745</v>
      </c>
      <c r="BI200" s="5" t="s">
        <v>1745</v>
      </c>
      <c r="BJ200" s="5" t="s">
        <v>1745</v>
      </c>
    </row>
    <row r="201" spans="1:62" ht="17.25" customHeight="1" x14ac:dyDescent="0.3">
      <c r="A201" t="s">
        <v>1466</v>
      </c>
      <c r="B201" t="s">
        <v>1942</v>
      </c>
      <c r="C201" t="s">
        <v>211</v>
      </c>
      <c r="D201" t="str">
        <f t="shared" si="46"/>
        <v>Stow Creek township, Cumberland County</v>
      </c>
      <c r="E201" t="s">
        <v>1744</v>
      </c>
      <c r="F201" t="s">
        <v>26</v>
      </c>
      <c r="G201" s="19">
        <f>COUNTIFS('Raw Data from UFBs'!$A$3:$A$3000,'Summary By Town'!$A201,'Raw Data from UFBs'!$E$3:$E$3000,'Summary By Town'!$G$2)</f>
        <v>0</v>
      </c>
      <c r="H201" s="4">
        <f>SUMIFS('Raw Data from UFBs'!H$3:H$3000,'Raw Data from UFBs'!$A$3:$A$3000,'Summary By Town'!$A201,'Raw Data from UFBs'!$E$3:$E$3000,'Summary By Town'!$G$2)</f>
        <v>0</v>
      </c>
      <c r="I201" s="4">
        <f>SUMIFS('Raw Data from UFBs'!I$3:I$3000,'Raw Data from UFBs'!$A$3:$A$3000,'Summary By Town'!$A201,'Raw Data from UFBs'!$E$3:$E$3000,'Summary By Town'!$G$2)</f>
        <v>0</v>
      </c>
      <c r="J201" s="20">
        <f t="shared" si="47"/>
        <v>0</v>
      </c>
      <c r="K201" s="19">
        <f>COUNTIFS('Raw Data from UFBs'!$A$3:$A$3000,'Summary By Town'!$A201,'Raw Data from UFBs'!$E$3:$E$3000,'Summary By Town'!$K$2)</f>
        <v>0</v>
      </c>
      <c r="L201" s="4">
        <f>SUMIFS('Raw Data from UFBs'!H$3:H$3000,'Raw Data from UFBs'!$A$3:$A$3000,'Summary By Town'!$A201,'Raw Data from UFBs'!$E$3:$E$3000,'Summary By Town'!$K$2)</f>
        <v>0</v>
      </c>
      <c r="M201" s="4">
        <f>SUMIFS('Raw Data from UFBs'!I$3:I$3000,'Raw Data from UFBs'!$A$3:$A$3000,'Summary By Town'!$A201,'Raw Data from UFBs'!$E$3:$E$3000,'Summary By Town'!$K$2)</f>
        <v>0</v>
      </c>
      <c r="N201" s="20">
        <f t="shared" si="48"/>
        <v>0</v>
      </c>
      <c r="O201" s="4">
        <f>COUNTIFS('Raw Data from UFBs'!$A$3:$A$3000,'Summary By Town'!$A201,'Raw Data from UFBs'!$E$3:$E$3000,'Summary By Town'!$O$2)</f>
        <v>0</v>
      </c>
      <c r="P201" s="4">
        <f>SUMIFS('Raw Data from UFBs'!H$3:H$3000,'Raw Data from UFBs'!$A$3:$A$3000,'Summary By Town'!$A201,'Raw Data from UFBs'!$E$3:$E$3000,'Summary By Town'!$O$2)</f>
        <v>0</v>
      </c>
      <c r="Q201" s="4">
        <f>SUMIFS('Raw Data from UFBs'!I$3:I$3000,'Raw Data from UFBs'!$A$3:$A$3000,'Summary By Town'!$A201,'Raw Data from UFBs'!$E$3:$E$3000,'Summary By Town'!$O$2)</f>
        <v>0</v>
      </c>
      <c r="R201" s="4">
        <f t="shared" si="53"/>
        <v>0</v>
      </c>
      <c r="S201" s="104">
        <f>COUNTIFS('Raw Data from UFBs'!$A$3:$A$3000,'Summary By Town'!$A201,'Raw Data from UFBs'!$E$3:$E$3000,'Summary By Town'!$S$2)</f>
        <v>0</v>
      </c>
      <c r="T201" s="4">
        <f>SUMIFS('Raw Data from UFBs'!H$3:H$3000,'Raw Data from UFBs'!$A$3:$A$3000,'Summary By Town'!$A201,'Raw Data from UFBs'!$E$3:$E$3000,'Summary By Town'!$S$2)</f>
        <v>0</v>
      </c>
      <c r="U201" s="4">
        <f>SUMIFS('Raw Data from UFBs'!I$3:I$3000,'Raw Data from UFBs'!$A$3:$A$3000,'Summary By Town'!$A201,'Raw Data from UFBs'!$E$3:$E$3000,'Summary By Town'!$S$2)</f>
        <v>0</v>
      </c>
      <c r="V201" s="20">
        <f t="shared" si="54"/>
        <v>0</v>
      </c>
      <c r="W201" s="104">
        <f>COUNTIFS('Raw Data from UFBs'!$A$3:$A$3000,'Summary By Town'!$A201,'Raw Data from UFBs'!$E$3:$E$3000,'Summary By Town'!$W$2)</f>
        <v>0</v>
      </c>
      <c r="X201" s="4">
        <f>SUMIFS('Raw Data from UFBs'!H$3:H$3000,'Raw Data from UFBs'!$A$3:$A$3000,'Summary By Town'!$A201,'Raw Data from UFBs'!$E$3:$E$3000,'Summary By Town'!$W$2)</f>
        <v>0</v>
      </c>
      <c r="Y201" s="4">
        <f>SUMIFS('Raw Data from UFBs'!I$3:I$3000,'Raw Data from UFBs'!$A$3:$A$3000,'Summary By Town'!$A201,'Raw Data from UFBs'!$E$3:$E$3000,'Summary By Town'!$W$2)</f>
        <v>0</v>
      </c>
      <c r="Z201" s="20">
        <f t="shared" si="55"/>
        <v>0</v>
      </c>
      <c r="AA201" s="4">
        <f>COUNTIFS('Raw Data from UFBs'!$A$3:$A$3000,'Summary By Town'!$A201,'Raw Data from UFBs'!$E$3:$E$3000,'Summary By Town'!$AA$2)</f>
        <v>0</v>
      </c>
      <c r="AB201" s="4">
        <f>SUMIFS('Raw Data from UFBs'!H$3:H$3000,'Raw Data from UFBs'!$A$3:$A$3000,'Summary By Town'!$A201,'Raw Data from UFBs'!$E$3:$E$3000,'Summary By Town'!$AA$2)</f>
        <v>0</v>
      </c>
      <c r="AC201" s="4">
        <f>SUMIFS('Raw Data from UFBs'!I$3:I$3000,'Raw Data from UFBs'!$A$3:$A$3000,'Summary By Town'!$A201,'Raw Data from UFBs'!$E$3:$E$3000,'Summary By Town'!$AA$2)</f>
        <v>0</v>
      </c>
      <c r="AD201" s="4">
        <f t="shared" si="56"/>
        <v>0</v>
      </c>
      <c r="AE201" s="19">
        <f>COUNTIFS('Raw Data from UFBs'!$A$3:$A$3000,'Summary By Town'!$A201,'Raw Data from UFBs'!$E$3:$E$3000,'Summary By Town'!$AE$2)</f>
        <v>0</v>
      </c>
      <c r="AF201" s="4">
        <f>SUMIFS('Raw Data from UFBs'!H$3:H$3000,'Raw Data from UFBs'!$A$3:$A$3000,'Summary By Town'!$A201,'Raw Data from UFBs'!$E$3:$E$3000,'Summary By Town'!$AE$2)</f>
        <v>0</v>
      </c>
      <c r="AG201" s="4">
        <f>SUMIFS('Raw Data from UFBs'!I$3:I$3000,'Raw Data from UFBs'!$A$3:$A$3000,'Summary By Town'!$A201,'Raw Data from UFBs'!$E$3:$E$3000,'Summary By Town'!$AE$2)</f>
        <v>0</v>
      </c>
      <c r="AH201" s="20">
        <f t="shared" si="49"/>
        <v>0</v>
      </c>
      <c r="AI201" s="19">
        <f t="shared" si="57"/>
        <v>0</v>
      </c>
      <c r="AJ201" s="4">
        <f t="shared" si="58"/>
        <v>0</v>
      </c>
      <c r="AK201" s="4">
        <f t="shared" si="59"/>
        <v>0</v>
      </c>
      <c r="AL201" s="20">
        <f t="shared" si="60"/>
        <v>0</v>
      </c>
      <c r="AM201" s="59">
        <v>120367549</v>
      </c>
      <c r="AN201" s="60">
        <v>2.9916568746263823</v>
      </c>
      <c r="AO201" s="61">
        <v>7.0504744945313516E-2</v>
      </c>
      <c r="AP201" s="4">
        <f t="shared" si="50"/>
        <v>0</v>
      </c>
      <c r="AQ201" s="8">
        <f t="shared" si="51"/>
        <v>0</v>
      </c>
      <c r="AR201" s="59">
        <v>959641.85</v>
      </c>
      <c r="AS201" s="6">
        <f t="shared" si="52"/>
        <v>0</v>
      </c>
      <c r="AU201" s="5" t="s">
        <v>576</v>
      </c>
      <c r="AV201" s="5" t="s">
        <v>1383</v>
      </c>
      <c r="AW201" s="5" t="s">
        <v>711</v>
      </c>
      <c r="AX201" s="5" t="s">
        <v>859</v>
      </c>
      <c r="AY201" s="5" t="s">
        <v>1252</v>
      </c>
      <c r="AZ201" s="5" t="s">
        <v>49</v>
      </c>
      <c r="BA201" s="5" t="s">
        <v>1745</v>
      </c>
      <c r="BB201" s="5" t="s">
        <v>1745</v>
      </c>
      <c r="BC201" s="5" t="s">
        <v>1745</v>
      </c>
      <c r="BD201" s="5" t="s">
        <v>1745</v>
      </c>
      <c r="BE201" s="5" t="s">
        <v>1745</v>
      </c>
      <c r="BF201" s="5" t="s">
        <v>1745</v>
      </c>
      <c r="BG201" s="5" t="s">
        <v>1745</v>
      </c>
      <c r="BH201" s="5" t="s">
        <v>1745</v>
      </c>
      <c r="BI201" s="5" t="s">
        <v>1745</v>
      </c>
      <c r="BJ201" s="5" t="s">
        <v>1745</v>
      </c>
    </row>
    <row r="202" spans="1:62" ht="17.25" customHeight="1" x14ac:dyDescent="0.3">
      <c r="A202" t="s">
        <v>1527</v>
      </c>
      <c r="B202" t="s">
        <v>1943</v>
      </c>
      <c r="C202" t="s">
        <v>211</v>
      </c>
      <c r="D202" t="str">
        <f t="shared" si="46"/>
        <v>Upper Deerfield township, Cumberland County</v>
      </c>
      <c r="E202" t="s">
        <v>1744</v>
      </c>
      <c r="F202" t="s">
        <v>26</v>
      </c>
      <c r="G202" s="19">
        <f>COUNTIFS('Raw Data from UFBs'!$A$3:$A$3000,'Summary By Town'!$A202,'Raw Data from UFBs'!$E$3:$E$3000,'Summary By Town'!$G$2)</f>
        <v>3</v>
      </c>
      <c r="H202" s="4">
        <f>SUMIFS('Raw Data from UFBs'!H$3:H$3000,'Raw Data from UFBs'!$A$3:$A$3000,'Summary By Town'!$A202,'Raw Data from UFBs'!$E$3:$E$3000,'Summary By Town'!$G$2)</f>
        <v>287082.25</v>
      </c>
      <c r="I202" s="4">
        <f>SUMIFS('Raw Data from UFBs'!I$3:I$3000,'Raw Data from UFBs'!$A$3:$A$3000,'Summary By Town'!$A202,'Raw Data from UFBs'!$E$3:$E$3000,'Summary By Town'!$G$2)</f>
        <v>12352800</v>
      </c>
      <c r="J202" s="20">
        <f t="shared" si="47"/>
        <v>406457.43336965633</v>
      </c>
      <c r="K202" s="19">
        <f>COUNTIFS('Raw Data from UFBs'!$A$3:$A$3000,'Summary By Town'!$A202,'Raw Data from UFBs'!$E$3:$E$3000,'Summary By Town'!$K$2)</f>
        <v>0</v>
      </c>
      <c r="L202" s="4">
        <f>SUMIFS('Raw Data from UFBs'!H$3:H$3000,'Raw Data from UFBs'!$A$3:$A$3000,'Summary By Town'!$A202,'Raw Data from UFBs'!$E$3:$E$3000,'Summary By Town'!$K$2)</f>
        <v>0</v>
      </c>
      <c r="M202" s="4">
        <f>SUMIFS('Raw Data from UFBs'!I$3:I$3000,'Raw Data from UFBs'!$A$3:$A$3000,'Summary By Town'!$A202,'Raw Data from UFBs'!$E$3:$E$3000,'Summary By Town'!$K$2)</f>
        <v>0</v>
      </c>
      <c r="N202" s="20">
        <f t="shared" si="48"/>
        <v>0</v>
      </c>
      <c r="O202" s="4">
        <f>COUNTIFS('Raw Data from UFBs'!$A$3:$A$3000,'Summary By Town'!$A202,'Raw Data from UFBs'!$E$3:$E$3000,'Summary By Town'!$O$2)</f>
        <v>0</v>
      </c>
      <c r="P202" s="4">
        <f>SUMIFS('Raw Data from UFBs'!H$3:H$3000,'Raw Data from UFBs'!$A$3:$A$3000,'Summary By Town'!$A202,'Raw Data from UFBs'!$E$3:$E$3000,'Summary By Town'!$O$2)</f>
        <v>0</v>
      </c>
      <c r="Q202" s="4">
        <f>SUMIFS('Raw Data from UFBs'!I$3:I$3000,'Raw Data from UFBs'!$A$3:$A$3000,'Summary By Town'!$A202,'Raw Data from UFBs'!$E$3:$E$3000,'Summary By Town'!$O$2)</f>
        <v>0</v>
      </c>
      <c r="R202" s="4">
        <f t="shared" si="53"/>
        <v>0</v>
      </c>
      <c r="S202" s="104">
        <f>COUNTIFS('Raw Data from UFBs'!$A$3:$A$3000,'Summary By Town'!$A202,'Raw Data from UFBs'!$E$3:$E$3000,'Summary By Town'!$S$2)</f>
        <v>0</v>
      </c>
      <c r="T202" s="4">
        <f>SUMIFS('Raw Data from UFBs'!H$3:H$3000,'Raw Data from UFBs'!$A$3:$A$3000,'Summary By Town'!$A202,'Raw Data from UFBs'!$E$3:$E$3000,'Summary By Town'!$S$2)</f>
        <v>0</v>
      </c>
      <c r="U202" s="4">
        <f>SUMIFS('Raw Data from UFBs'!I$3:I$3000,'Raw Data from UFBs'!$A$3:$A$3000,'Summary By Town'!$A202,'Raw Data from UFBs'!$E$3:$E$3000,'Summary By Town'!$S$2)</f>
        <v>0</v>
      </c>
      <c r="V202" s="20">
        <f t="shared" si="54"/>
        <v>0</v>
      </c>
      <c r="W202" s="104">
        <f>COUNTIFS('Raw Data from UFBs'!$A$3:$A$3000,'Summary By Town'!$A202,'Raw Data from UFBs'!$E$3:$E$3000,'Summary By Town'!$W$2)</f>
        <v>0</v>
      </c>
      <c r="X202" s="4">
        <f>SUMIFS('Raw Data from UFBs'!H$3:H$3000,'Raw Data from UFBs'!$A$3:$A$3000,'Summary By Town'!$A202,'Raw Data from UFBs'!$E$3:$E$3000,'Summary By Town'!$W$2)</f>
        <v>0</v>
      </c>
      <c r="Y202" s="4">
        <f>SUMIFS('Raw Data from UFBs'!I$3:I$3000,'Raw Data from UFBs'!$A$3:$A$3000,'Summary By Town'!$A202,'Raw Data from UFBs'!$E$3:$E$3000,'Summary By Town'!$W$2)</f>
        <v>0</v>
      </c>
      <c r="Z202" s="20">
        <f t="shared" si="55"/>
        <v>0</v>
      </c>
      <c r="AA202" s="4">
        <f>COUNTIFS('Raw Data from UFBs'!$A$3:$A$3000,'Summary By Town'!$A202,'Raw Data from UFBs'!$E$3:$E$3000,'Summary By Town'!$AA$2)</f>
        <v>0</v>
      </c>
      <c r="AB202" s="4">
        <f>SUMIFS('Raw Data from UFBs'!H$3:H$3000,'Raw Data from UFBs'!$A$3:$A$3000,'Summary By Town'!$A202,'Raw Data from UFBs'!$E$3:$E$3000,'Summary By Town'!$AA$2)</f>
        <v>0</v>
      </c>
      <c r="AC202" s="4">
        <f>SUMIFS('Raw Data from UFBs'!I$3:I$3000,'Raw Data from UFBs'!$A$3:$A$3000,'Summary By Town'!$A202,'Raw Data from UFBs'!$E$3:$E$3000,'Summary By Town'!$AA$2)</f>
        <v>0</v>
      </c>
      <c r="AD202" s="4">
        <f t="shared" si="56"/>
        <v>0</v>
      </c>
      <c r="AE202" s="19">
        <f>COUNTIFS('Raw Data from UFBs'!$A$3:$A$3000,'Summary By Town'!$A202,'Raw Data from UFBs'!$E$3:$E$3000,'Summary By Town'!$AE$2)</f>
        <v>0</v>
      </c>
      <c r="AF202" s="4">
        <f>SUMIFS('Raw Data from UFBs'!H$3:H$3000,'Raw Data from UFBs'!$A$3:$A$3000,'Summary By Town'!$A202,'Raw Data from UFBs'!$E$3:$E$3000,'Summary By Town'!$AE$2)</f>
        <v>0</v>
      </c>
      <c r="AG202" s="4">
        <f>SUMIFS('Raw Data from UFBs'!I$3:I$3000,'Raw Data from UFBs'!$A$3:$A$3000,'Summary By Town'!$A202,'Raw Data from UFBs'!$E$3:$E$3000,'Summary By Town'!$AE$2)</f>
        <v>0</v>
      </c>
      <c r="AH202" s="20">
        <f t="shared" si="49"/>
        <v>0</v>
      </c>
      <c r="AI202" s="19">
        <f t="shared" si="57"/>
        <v>3</v>
      </c>
      <c r="AJ202" s="4">
        <f t="shared" si="58"/>
        <v>287082.25</v>
      </c>
      <c r="AK202" s="4">
        <f t="shared" si="59"/>
        <v>12352800</v>
      </c>
      <c r="AL202" s="20">
        <f t="shared" si="60"/>
        <v>406457.43336965633</v>
      </c>
      <c r="AM202" s="59">
        <v>777188229</v>
      </c>
      <c r="AN202" s="60">
        <v>3.2904073033616372</v>
      </c>
      <c r="AO202" s="61">
        <v>5.7439695860816958E-2</v>
      </c>
      <c r="AP202" s="4">
        <f t="shared" si="50"/>
        <v>6856.8742260823137</v>
      </c>
      <c r="AQ202" s="8">
        <f t="shared" si="51"/>
        <v>1.589421910814864E-2</v>
      </c>
      <c r="AR202" s="59">
        <v>6465488</v>
      </c>
      <c r="AS202" s="6">
        <f t="shared" si="52"/>
        <v>1.0605346767455625E-3</v>
      </c>
      <c r="AU202" s="5" t="s">
        <v>472</v>
      </c>
      <c r="AV202" s="5" t="s">
        <v>1216</v>
      </c>
      <c r="AW202" s="5" t="s">
        <v>209</v>
      </c>
      <c r="AX202" s="5" t="s">
        <v>342</v>
      </c>
      <c r="AY202" s="5" t="s">
        <v>711</v>
      </c>
      <c r="AZ202" s="5" t="s">
        <v>49</v>
      </c>
      <c r="BA202" s="5" t="s">
        <v>1533</v>
      </c>
      <c r="BB202" s="5" t="s">
        <v>1745</v>
      </c>
      <c r="BC202" s="5" t="s">
        <v>1745</v>
      </c>
      <c r="BD202" s="5" t="s">
        <v>1745</v>
      </c>
      <c r="BE202" s="5" t="s">
        <v>1745</v>
      </c>
      <c r="BF202" s="5" t="s">
        <v>1745</v>
      </c>
      <c r="BG202" s="5" t="s">
        <v>1745</v>
      </c>
      <c r="BH202" s="5" t="s">
        <v>1745</v>
      </c>
      <c r="BI202" s="5" t="s">
        <v>1745</v>
      </c>
      <c r="BJ202" s="5" t="s">
        <v>1745</v>
      </c>
    </row>
    <row r="203" spans="1:62" ht="17.25" customHeight="1" x14ac:dyDescent="0.3">
      <c r="A203" t="s">
        <v>242</v>
      </c>
      <c r="B203" t="s">
        <v>1944</v>
      </c>
      <c r="C203" t="s">
        <v>126</v>
      </c>
      <c r="D203" t="str">
        <f t="shared" si="46"/>
        <v>Caldwell borough, Essex County</v>
      </c>
      <c r="E203" t="s">
        <v>1769</v>
      </c>
      <c r="F203" t="s">
        <v>70</v>
      </c>
      <c r="G203" s="19">
        <f>COUNTIFS('Raw Data from UFBs'!$A$3:$A$3000,'Summary By Town'!$A203,'Raw Data from UFBs'!$E$3:$E$3000,'Summary By Town'!$G$2)</f>
        <v>0</v>
      </c>
      <c r="H203" s="4">
        <f>SUMIFS('Raw Data from UFBs'!H$3:H$3000,'Raw Data from UFBs'!$A$3:$A$3000,'Summary By Town'!$A203,'Raw Data from UFBs'!$E$3:$E$3000,'Summary By Town'!$G$2)</f>
        <v>0</v>
      </c>
      <c r="I203" s="4">
        <f>SUMIFS('Raw Data from UFBs'!I$3:I$3000,'Raw Data from UFBs'!$A$3:$A$3000,'Summary By Town'!$A203,'Raw Data from UFBs'!$E$3:$E$3000,'Summary By Town'!$G$2)</f>
        <v>0</v>
      </c>
      <c r="J203" s="20">
        <f t="shared" si="47"/>
        <v>0</v>
      </c>
      <c r="K203" s="19">
        <f>COUNTIFS('Raw Data from UFBs'!$A$3:$A$3000,'Summary By Town'!$A203,'Raw Data from UFBs'!$E$3:$E$3000,'Summary By Town'!$K$2)</f>
        <v>0</v>
      </c>
      <c r="L203" s="4">
        <f>SUMIFS('Raw Data from UFBs'!H$3:H$3000,'Raw Data from UFBs'!$A$3:$A$3000,'Summary By Town'!$A203,'Raw Data from UFBs'!$E$3:$E$3000,'Summary By Town'!$K$2)</f>
        <v>0</v>
      </c>
      <c r="M203" s="4">
        <f>SUMIFS('Raw Data from UFBs'!I$3:I$3000,'Raw Data from UFBs'!$A$3:$A$3000,'Summary By Town'!$A203,'Raw Data from UFBs'!$E$3:$E$3000,'Summary By Town'!$K$2)</f>
        <v>0</v>
      </c>
      <c r="N203" s="20">
        <f t="shared" si="48"/>
        <v>0</v>
      </c>
      <c r="O203" s="4">
        <f>COUNTIFS('Raw Data from UFBs'!$A$3:$A$3000,'Summary By Town'!$A203,'Raw Data from UFBs'!$E$3:$E$3000,'Summary By Town'!$O$2)</f>
        <v>0</v>
      </c>
      <c r="P203" s="4">
        <f>SUMIFS('Raw Data from UFBs'!H$3:H$3000,'Raw Data from UFBs'!$A$3:$A$3000,'Summary By Town'!$A203,'Raw Data from UFBs'!$E$3:$E$3000,'Summary By Town'!$O$2)</f>
        <v>0</v>
      </c>
      <c r="Q203" s="4">
        <f>SUMIFS('Raw Data from UFBs'!I$3:I$3000,'Raw Data from UFBs'!$A$3:$A$3000,'Summary By Town'!$A203,'Raw Data from UFBs'!$E$3:$E$3000,'Summary By Town'!$O$2)</f>
        <v>0</v>
      </c>
      <c r="R203" s="4">
        <f t="shared" si="53"/>
        <v>0</v>
      </c>
      <c r="S203" s="104">
        <f>COUNTIFS('Raw Data from UFBs'!$A$3:$A$3000,'Summary By Town'!$A203,'Raw Data from UFBs'!$E$3:$E$3000,'Summary By Town'!$S$2)</f>
        <v>0</v>
      </c>
      <c r="T203" s="4">
        <f>SUMIFS('Raw Data from UFBs'!H$3:H$3000,'Raw Data from UFBs'!$A$3:$A$3000,'Summary By Town'!$A203,'Raw Data from UFBs'!$E$3:$E$3000,'Summary By Town'!$S$2)</f>
        <v>0</v>
      </c>
      <c r="U203" s="4">
        <f>SUMIFS('Raw Data from UFBs'!I$3:I$3000,'Raw Data from UFBs'!$A$3:$A$3000,'Summary By Town'!$A203,'Raw Data from UFBs'!$E$3:$E$3000,'Summary By Town'!$S$2)</f>
        <v>0</v>
      </c>
      <c r="V203" s="20">
        <f t="shared" si="54"/>
        <v>0</v>
      </c>
      <c r="W203" s="104">
        <f>COUNTIFS('Raw Data from UFBs'!$A$3:$A$3000,'Summary By Town'!$A203,'Raw Data from UFBs'!$E$3:$E$3000,'Summary By Town'!$W$2)</f>
        <v>0</v>
      </c>
      <c r="X203" s="4">
        <f>SUMIFS('Raw Data from UFBs'!H$3:H$3000,'Raw Data from UFBs'!$A$3:$A$3000,'Summary By Town'!$A203,'Raw Data from UFBs'!$E$3:$E$3000,'Summary By Town'!$W$2)</f>
        <v>0</v>
      </c>
      <c r="Y203" s="4">
        <f>SUMIFS('Raw Data from UFBs'!I$3:I$3000,'Raw Data from UFBs'!$A$3:$A$3000,'Summary By Town'!$A203,'Raw Data from UFBs'!$E$3:$E$3000,'Summary By Town'!$W$2)</f>
        <v>0</v>
      </c>
      <c r="Z203" s="20">
        <f t="shared" si="55"/>
        <v>0</v>
      </c>
      <c r="AA203" s="4">
        <f>COUNTIFS('Raw Data from UFBs'!$A$3:$A$3000,'Summary By Town'!$A203,'Raw Data from UFBs'!$E$3:$E$3000,'Summary By Town'!$AA$2)</f>
        <v>0</v>
      </c>
      <c r="AB203" s="4">
        <f>SUMIFS('Raw Data from UFBs'!H$3:H$3000,'Raw Data from UFBs'!$A$3:$A$3000,'Summary By Town'!$A203,'Raw Data from UFBs'!$E$3:$E$3000,'Summary By Town'!$AA$2)</f>
        <v>0</v>
      </c>
      <c r="AC203" s="4">
        <f>SUMIFS('Raw Data from UFBs'!I$3:I$3000,'Raw Data from UFBs'!$A$3:$A$3000,'Summary By Town'!$A203,'Raw Data from UFBs'!$E$3:$E$3000,'Summary By Town'!$AA$2)</f>
        <v>0</v>
      </c>
      <c r="AD203" s="4">
        <f t="shared" si="56"/>
        <v>0</v>
      </c>
      <c r="AE203" s="19">
        <f>COUNTIFS('Raw Data from UFBs'!$A$3:$A$3000,'Summary By Town'!$A203,'Raw Data from UFBs'!$E$3:$E$3000,'Summary By Town'!$AE$2)</f>
        <v>1</v>
      </c>
      <c r="AF203" s="4">
        <f>SUMIFS('Raw Data from UFBs'!H$3:H$3000,'Raw Data from UFBs'!$A$3:$A$3000,'Summary By Town'!$A203,'Raw Data from UFBs'!$E$3:$E$3000,'Summary By Town'!$AE$2)</f>
        <v>327222.49</v>
      </c>
      <c r="AG203" s="4">
        <f>SUMIFS('Raw Data from UFBs'!I$3:I$3000,'Raw Data from UFBs'!$A$3:$A$3000,'Summary By Town'!$A203,'Raw Data from UFBs'!$E$3:$E$3000,'Summary By Town'!$AE$2)</f>
        <v>16486400</v>
      </c>
      <c r="AH203" s="20">
        <f t="shared" si="49"/>
        <v>536887.66292295174</v>
      </c>
      <c r="AI203" s="19">
        <f t="shared" si="57"/>
        <v>1</v>
      </c>
      <c r="AJ203" s="4">
        <f t="shared" si="58"/>
        <v>327222.49</v>
      </c>
      <c r="AK203" s="4">
        <f t="shared" si="59"/>
        <v>16486400</v>
      </c>
      <c r="AL203" s="20">
        <f t="shared" si="60"/>
        <v>536887.66292295174</v>
      </c>
      <c r="AM203" s="59">
        <v>1329099200</v>
      </c>
      <c r="AN203" s="60">
        <v>3.2565488094608388</v>
      </c>
      <c r="AO203" s="61">
        <v>0.32667087434821351</v>
      </c>
      <c r="AP203" s="4">
        <f t="shared" si="50"/>
        <v>68491.50535911003</v>
      </c>
      <c r="AQ203" s="8">
        <f t="shared" si="51"/>
        <v>1.2404190748139792E-2</v>
      </c>
      <c r="AR203" s="59">
        <v>15332264.700000001</v>
      </c>
      <c r="AS203" s="6">
        <f t="shared" si="52"/>
        <v>4.4671486371553465E-3</v>
      </c>
      <c r="AU203" s="5" t="s">
        <v>454</v>
      </c>
      <c r="AV203" s="5" t="s">
        <v>1613</v>
      </c>
      <c r="AW203" s="5" t="s">
        <v>1081</v>
      </c>
      <c r="AX203" s="5" t="s">
        <v>1745</v>
      </c>
      <c r="AY203" s="5" t="s">
        <v>1745</v>
      </c>
      <c r="AZ203" s="5" t="s">
        <v>1745</v>
      </c>
      <c r="BA203" s="5" t="s">
        <v>1745</v>
      </c>
      <c r="BB203" s="5" t="s">
        <v>1745</v>
      </c>
      <c r="BC203" s="5" t="s">
        <v>1745</v>
      </c>
      <c r="BD203" s="5" t="s">
        <v>1745</v>
      </c>
      <c r="BE203" s="5" t="s">
        <v>1745</v>
      </c>
      <c r="BF203" s="5" t="s">
        <v>1745</v>
      </c>
      <c r="BG203" s="5" t="s">
        <v>1745</v>
      </c>
      <c r="BH203" s="5" t="s">
        <v>1745</v>
      </c>
      <c r="BI203" s="5" t="s">
        <v>1745</v>
      </c>
      <c r="BJ203" s="5" t="s">
        <v>1745</v>
      </c>
    </row>
    <row r="204" spans="1:62" ht="17.25" customHeight="1" x14ac:dyDescent="0.3">
      <c r="A204" t="s">
        <v>396</v>
      </c>
      <c r="B204" t="s">
        <v>1945</v>
      </c>
      <c r="C204" t="s">
        <v>126</v>
      </c>
      <c r="D204" t="str">
        <f t="shared" si="46"/>
        <v>East Orange city, Essex County</v>
      </c>
      <c r="E204" t="s">
        <v>1769</v>
      </c>
      <c r="F204" t="s">
        <v>70</v>
      </c>
      <c r="G204" s="19">
        <f>COUNTIFS('Raw Data from UFBs'!$A$3:$A$3000,'Summary By Town'!$A204,'Raw Data from UFBs'!$E$3:$E$3000,'Summary By Town'!$G$2)</f>
        <v>5</v>
      </c>
      <c r="H204" s="4">
        <f>SUMIFS('Raw Data from UFBs'!H$3:H$3000,'Raw Data from UFBs'!$A$3:$A$3000,'Summary By Town'!$A204,'Raw Data from UFBs'!$E$3:$E$3000,'Summary By Town'!$G$2)</f>
        <v>654329.92000000004</v>
      </c>
      <c r="I204" s="4">
        <f>SUMIFS('Raw Data from UFBs'!I$3:I$3000,'Raw Data from UFBs'!$A$3:$A$3000,'Summary By Town'!$A204,'Raw Data from UFBs'!$E$3:$E$3000,'Summary By Town'!$G$2)</f>
        <v>1950659.1300000001</v>
      </c>
      <c r="J204" s="20">
        <f t="shared" si="47"/>
        <v>63217.966367534755</v>
      </c>
      <c r="K204" s="19">
        <f>COUNTIFS('Raw Data from UFBs'!$A$3:$A$3000,'Summary By Town'!$A204,'Raw Data from UFBs'!$E$3:$E$3000,'Summary By Town'!$K$2)</f>
        <v>0</v>
      </c>
      <c r="L204" s="4">
        <f>SUMIFS('Raw Data from UFBs'!H$3:H$3000,'Raw Data from UFBs'!$A$3:$A$3000,'Summary By Town'!$A204,'Raw Data from UFBs'!$E$3:$E$3000,'Summary By Town'!$K$2)</f>
        <v>0</v>
      </c>
      <c r="M204" s="4">
        <f>SUMIFS('Raw Data from UFBs'!I$3:I$3000,'Raw Data from UFBs'!$A$3:$A$3000,'Summary By Town'!$A204,'Raw Data from UFBs'!$E$3:$E$3000,'Summary By Town'!$K$2)</f>
        <v>0</v>
      </c>
      <c r="N204" s="20">
        <f t="shared" si="48"/>
        <v>0</v>
      </c>
      <c r="O204" s="4">
        <f>COUNTIFS('Raw Data from UFBs'!$A$3:$A$3000,'Summary By Town'!$A204,'Raw Data from UFBs'!$E$3:$E$3000,'Summary By Town'!$O$2)</f>
        <v>0</v>
      </c>
      <c r="P204" s="4">
        <f>SUMIFS('Raw Data from UFBs'!H$3:H$3000,'Raw Data from UFBs'!$A$3:$A$3000,'Summary By Town'!$A204,'Raw Data from UFBs'!$E$3:$E$3000,'Summary By Town'!$O$2)</f>
        <v>0</v>
      </c>
      <c r="Q204" s="4">
        <f>SUMIFS('Raw Data from UFBs'!I$3:I$3000,'Raw Data from UFBs'!$A$3:$A$3000,'Summary By Town'!$A204,'Raw Data from UFBs'!$E$3:$E$3000,'Summary By Town'!$O$2)</f>
        <v>0</v>
      </c>
      <c r="R204" s="4">
        <f t="shared" si="53"/>
        <v>0</v>
      </c>
      <c r="S204" s="104">
        <f>COUNTIFS('Raw Data from UFBs'!$A$3:$A$3000,'Summary By Town'!$A204,'Raw Data from UFBs'!$E$3:$E$3000,'Summary By Town'!$S$2)</f>
        <v>0</v>
      </c>
      <c r="T204" s="4">
        <f>SUMIFS('Raw Data from UFBs'!H$3:H$3000,'Raw Data from UFBs'!$A$3:$A$3000,'Summary By Town'!$A204,'Raw Data from UFBs'!$E$3:$E$3000,'Summary By Town'!$S$2)</f>
        <v>0</v>
      </c>
      <c r="U204" s="4">
        <f>SUMIFS('Raw Data from UFBs'!I$3:I$3000,'Raw Data from UFBs'!$A$3:$A$3000,'Summary By Town'!$A204,'Raw Data from UFBs'!$E$3:$E$3000,'Summary By Town'!$S$2)</f>
        <v>0</v>
      </c>
      <c r="V204" s="20">
        <f t="shared" si="54"/>
        <v>0</v>
      </c>
      <c r="W204" s="104">
        <f>COUNTIFS('Raw Data from UFBs'!$A$3:$A$3000,'Summary By Town'!$A204,'Raw Data from UFBs'!$E$3:$E$3000,'Summary By Town'!$W$2)</f>
        <v>0</v>
      </c>
      <c r="X204" s="4">
        <f>SUMIFS('Raw Data from UFBs'!H$3:H$3000,'Raw Data from UFBs'!$A$3:$A$3000,'Summary By Town'!$A204,'Raw Data from UFBs'!$E$3:$E$3000,'Summary By Town'!$W$2)</f>
        <v>0</v>
      </c>
      <c r="Y204" s="4">
        <f>SUMIFS('Raw Data from UFBs'!I$3:I$3000,'Raw Data from UFBs'!$A$3:$A$3000,'Summary By Town'!$A204,'Raw Data from UFBs'!$E$3:$E$3000,'Summary By Town'!$W$2)</f>
        <v>0</v>
      </c>
      <c r="Z204" s="20">
        <f t="shared" si="55"/>
        <v>0</v>
      </c>
      <c r="AA204" s="4">
        <f>COUNTIFS('Raw Data from UFBs'!$A$3:$A$3000,'Summary By Town'!$A204,'Raw Data from UFBs'!$E$3:$E$3000,'Summary By Town'!$AA$2)</f>
        <v>0</v>
      </c>
      <c r="AB204" s="4">
        <f>SUMIFS('Raw Data from UFBs'!H$3:H$3000,'Raw Data from UFBs'!$A$3:$A$3000,'Summary By Town'!$A204,'Raw Data from UFBs'!$E$3:$E$3000,'Summary By Town'!$AA$2)</f>
        <v>0</v>
      </c>
      <c r="AC204" s="4">
        <f>SUMIFS('Raw Data from UFBs'!I$3:I$3000,'Raw Data from UFBs'!$A$3:$A$3000,'Summary By Town'!$A204,'Raw Data from UFBs'!$E$3:$E$3000,'Summary By Town'!$AA$2)</f>
        <v>0</v>
      </c>
      <c r="AD204" s="4">
        <f t="shared" si="56"/>
        <v>0</v>
      </c>
      <c r="AE204" s="19">
        <f>COUNTIFS('Raw Data from UFBs'!$A$3:$A$3000,'Summary By Town'!$A204,'Raw Data from UFBs'!$E$3:$E$3000,'Summary By Town'!$AE$2)</f>
        <v>40</v>
      </c>
      <c r="AF204" s="4">
        <f>SUMIFS('Raw Data from UFBs'!H$3:H$3000,'Raw Data from UFBs'!$A$3:$A$3000,'Summary By Town'!$A204,'Raw Data from UFBs'!$E$3:$E$3000,'Summary By Town'!$AE$2)</f>
        <v>4457809.93</v>
      </c>
      <c r="AG204" s="4">
        <f>SUMIFS('Raw Data from UFBs'!I$3:I$3000,'Raw Data from UFBs'!$A$3:$A$3000,'Summary By Town'!$A204,'Raw Data from UFBs'!$E$3:$E$3000,'Summary By Town'!$AE$2)</f>
        <v>18384858.960000001</v>
      </c>
      <c r="AH204" s="20">
        <f t="shared" si="49"/>
        <v>595825.98390993616</v>
      </c>
      <c r="AI204" s="19">
        <f t="shared" si="57"/>
        <v>45</v>
      </c>
      <c r="AJ204" s="4">
        <f t="shared" si="58"/>
        <v>5112139.8499999996</v>
      </c>
      <c r="AK204" s="4">
        <f t="shared" si="59"/>
        <v>20335518.09</v>
      </c>
      <c r="AL204" s="20">
        <f t="shared" si="60"/>
        <v>659043.95027747087</v>
      </c>
      <c r="AM204" s="59">
        <v>6940056220</v>
      </c>
      <c r="AN204" s="60">
        <v>3.2408515355286474</v>
      </c>
      <c r="AO204" s="61">
        <v>0.61631880411208551</v>
      </c>
      <c r="AP204" s="4">
        <f t="shared" si="50"/>
        <v>-2744526.7395134205</v>
      </c>
      <c r="AQ204" s="8">
        <f t="shared" si="51"/>
        <v>2.9301661896335473E-3</v>
      </c>
      <c r="AR204" s="59">
        <v>171327172.28999999</v>
      </c>
      <c r="AS204" s="6">
        <f t="shared" si="52"/>
        <v>-1.6019214598766904E-2</v>
      </c>
      <c r="AU204" s="5" t="s">
        <v>1419</v>
      </c>
      <c r="AV204" s="5" t="s">
        <v>294</v>
      </c>
      <c r="AW204" s="5" t="s">
        <v>558</v>
      </c>
      <c r="AX204" s="5" t="s">
        <v>168</v>
      </c>
      <c r="AY204" s="5" t="s">
        <v>988</v>
      </c>
      <c r="AZ204" s="5" t="s">
        <v>1063</v>
      </c>
      <c r="BA204" s="5" t="s">
        <v>1745</v>
      </c>
      <c r="BB204" s="5" t="s">
        <v>1745</v>
      </c>
      <c r="BC204" s="5" t="s">
        <v>1745</v>
      </c>
      <c r="BD204" s="5" t="s">
        <v>1745</v>
      </c>
      <c r="BE204" s="5" t="s">
        <v>1745</v>
      </c>
      <c r="BF204" s="5" t="s">
        <v>1745</v>
      </c>
      <c r="BG204" s="5" t="s">
        <v>1745</v>
      </c>
      <c r="BH204" s="5" t="s">
        <v>1745</v>
      </c>
      <c r="BI204" s="5" t="s">
        <v>1745</v>
      </c>
      <c r="BJ204" s="5" t="s">
        <v>1745</v>
      </c>
    </row>
    <row r="205" spans="1:62" ht="17.25" customHeight="1" x14ac:dyDescent="0.3">
      <c r="A205" t="s">
        <v>454</v>
      </c>
      <c r="B205" t="s">
        <v>1946</v>
      </c>
      <c r="C205" t="s">
        <v>126</v>
      </c>
      <c r="D205" t="str">
        <f t="shared" si="46"/>
        <v>Essex Fells borough, Essex County</v>
      </c>
      <c r="E205" t="s">
        <v>1769</v>
      </c>
      <c r="F205" t="s">
        <v>7</v>
      </c>
      <c r="G205" s="19">
        <f>COUNTIFS('Raw Data from UFBs'!$A$3:$A$3000,'Summary By Town'!$A205,'Raw Data from UFBs'!$E$3:$E$3000,'Summary By Town'!$G$2)</f>
        <v>0</v>
      </c>
      <c r="H205" s="4">
        <f>SUMIFS('Raw Data from UFBs'!H$3:H$3000,'Raw Data from UFBs'!$A$3:$A$3000,'Summary By Town'!$A205,'Raw Data from UFBs'!$E$3:$E$3000,'Summary By Town'!$G$2)</f>
        <v>0</v>
      </c>
      <c r="I205" s="4">
        <f>SUMIFS('Raw Data from UFBs'!I$3:I$3000,'Raw Data from UFBs'!$A$3:$A$3000,'Summary By Town'!$A205,'Raw Data from UFBs'!$E$3:$E$3000,'Summary By Town'!$G$2)</f>
        <v>0</v>
      </c>
      <c r="J205" s="20">
        <f t="shared" si="47"/>
        <v>0</v>
      </c>
      <c r="K205" s="19">
        <f>COUNTIFS('Raw Data from UFBs'!$A$3:$A$3000,'Summary By Town'!$A205,'Raw Data from UFBs'!$E$3:$E$3000,'Summary By Town'!$K$2)</f>
        <v>0</v>
      </c>
      <c r="L205" s="4">
        <f>SUMIFS('Raw Data from UFBs'!H$3:H$3000,'Raw Data from UFBs'!$A$3:$A$3000,'Summary By Town'!$A205,'Raw Data from UFBs'!$E$3:$E$3000,'Summary By Town'!$K$2)</f>
        <v>0</v>
      </c>
      <c r="M205" s="4">
        <f>SUMIFS('Raw Data from UFBs'!I$3:I$3000,'Raw Data from UFBs'!$A$3:$A$3000,'Summary By Town'!$A205,'Raw Data from UFBs'!$E$3:$E$3000,'Summary By Town'!$K$2)</f>
        <v>0</v>
      </c>
      <c r="N205" s="20">
        <f t="shared" si="48"/>
        <v>0</v>
      </c>
      <c r="O205" s="4">
        <f>COUNTIFS('Raw Data from UFBs'!$A$3:$A$3000,'Summary By Town'!$A205,'Raw Data from UFBs'!$E$3:$E$3000,'Summary By Town'!$O$2)</f>
        <v>0</v>
      </c>
      <c r="P205" s="4">
        <f>SUMIFS('Raw Data from UFBs'!H$3:H$3000,'Raw Data from UFBs'!$A$3:$A$3000,'Summary By Town'!$A205,'Raw Data from UFBs'!$E$3:$E$3000,'Summary By Town'!$O$2)</f>
        <v>0</v>
      </c>
      <c r="Q205" s="4">
        <f>SUMIFS('Raw Data from UFBs'!I$3:I$3000,'Raw Data from UFBs'!$A$3:$A$3000,'Summary By Town'!$A205,'Raw Data from UFBs'!$E$3:$E$3000,'Summary By Town'!$O$2)</f>
        <v>0</v>
      </c>
      <c r="R205" s="4">
        <f t="shared" si="53"/>
        <v>0</v>
      </c>
      <c r="S205" s="104">
        <f>COUNTIFS('Raw Data from UFBs'!$A$3:$A$3000,'Summary By Town'!$A205,'Raw Data from UFBs'!$E$3:$E$3000,'Summary By Town'!$S$2)</f>
        <v>0</v>
      </c>
      <c r="T205" s="4">
        <f>SUMIFS('Raw Data from UFBs'!H$3:H$3000,'Raw Data from UFBs'!$A$3:$A$3000,'Summary By Town'!$A205,'Raw Data from UFBs'!$E$3:$E$3000,'Summary By Town'!$S$2)</f>
        <v>0</v>
      </c>
      <c r="U205" s="4">
        <f>SUMIFS('Raw Data from UFBs'!I$3:I$3000,'Raw Data from UFBs'!$A$3:$A$3000,'Summary By Town'!$A205,'Raw Data from UFBs'!$E$3:$E$3000,'Summary By Town'!$S$2)</f>
        <v>0</v>
      </c>
      <c r="V205" s="20">
        <f t="shared" si="54"/>
        <v>0</v>
      </c>
      <c r="W205" s="104">
        <f>COUNTIFS('Raw Data from UFBs'!$A$3:$A$3000,'Summary By Town'!$A205,'Raw Data from UFBs'!$E$3:$E$3000,'Summary By Town'!$W$2)</f>
        <v>0</v>
      </c>
      <c r="X205" s="4">
        <f>SUMIFS('Raw Data from UFBs'!H$3:H$3000,'Raw Data from UFBs'!$A$3:$A$3000,'Summary By Town'!$A205,'Raw Data from UFBs'!$E$3:$E$3000,'Summary By Town'!$W$2)</f>
        <v>0</v>
      </c>
      <c r="Y205" s="4">
        <f>SUMIFS('Raw Data from UFBs'!I$3:I$3000,'Raw Data from UFBs'!$A$3:$A$3000,'Summary By Town'!$A205,'Raw Data from UFBs'!$E$3:$E$3000,'Summary By Town'!$W$2)</f>
        <v>0</v>
      </c>
      <c r="Z205" s="20">
        <f t="shared" si="55"/>
        <v>0</v>
      </c>
      <c r="AA205" s="4">
        <f>COUNTIFS('Raw Data from UFBs'!$A$3:$A$3000,'Summary By Town'!$A205,'Raw Data from UFBs'!$E$3:$E$3000,'Summary By Town'!$AA$2)</f>
        <v>0</v>
      </c>
      <c r="AB205" s="4">
        <f>SUMIFS('Raw Data from UFBs'!H$3:H$3000,'Raw Data from UFBs'!$A$3:$A$3000,'Summary By Town'!$A205,'Raw Data from UFBs'!$E$3:$E$3000,'Summary By Town'!$AA$2)</f>
        <v>0</v>
      </c>
      <c r="AC205" s="4">
        <f>SUMIFS('Raw Data from UFBs'!I$3:I$3000,'Raw Data from UFBs'!$A$3:$A$3000,'Summary By Town'!$A205,'Raw Data from UFBs'!$E$3:$E$3000,'Summary By Town'!$AA$2)</f>
        <v>0</v>
      </c>
      <c r="AD205" s="4">
        <f t="shared" si="56"/>
        <v>0</v>
      </c>
      <c r="AE205" s="19">
        <f>COUNTIFS('Raw Data from UFBs'!$A$3:$A$3000,'Summary By Town'!$A205,'Raw Data from UFBs'!$E$3:$E$3000,'Summary By Town'!$AE$2)</f>
        <v>0</v>
      </c>
      <c r="AF205" s="4">
        <f>SUMIFS('Raw Data from UFBs'!H$3:H$3000,'Raw Data from UFBs'!$A$3:$A$3000,'Summary By Town'!$A205,'Raw Data from UFBs'!$E$3:$E$3000,'Summary By Town'!$AE$2)</f>
        <v>0</v>
      </c>
      <c r="AG205" s="4">
        <f>SUMIFS('Raw Data from UFBs'!I$3:I$3000,'Raw Data from UFBs'!$A$3:$A$3000,'Summary By Town'!$A205,'Raw Data from UFBs'!$E$3:$E$3000,'Summary By Town'!$AE$2)</f>
        <v>0</v>
      </c>
      <c r="AH205" s="20">
        <f t="shared" si="49"/>
        <v>0</v>
      </c>
      <c r="AI205" s="19">
        <f t="shared" si="57"/>
        <v>0</v>
      </c>
      <c r="AJ205" s="4">
        <f t="shared" si="58"/>
        <v>0</v>
      </c>
      <c r="AK205" s="4">
        <f t="shared" si="59"/>
        <v>0</v>
      </c>
      <c r="AL205" s="20">
        <f t="shared" si="60"/>
        <v>0</v>
      </c>
      <c r="AM205" s="59">
        <v>873466900</v>
      </c>
      <c r="AN205" s="60">
        <v>2.3104793130362782</v>
      </c>
      <c r="AO205" s="61">
        <v>0.27753989746320029</v>
      </c>
      <c r="AP205" s="4">
        <f t="shared" si="50"/>
        <v>0</v>
      </c>
      <c r="AQ205" s="8">
        <f t="shared" si="51"/>
        <v>0</v>
      </c>
      <c r="AR205" s="59">
        <v>7103586.2000000002</v>
      </c>
      <c r="AS205" s="6">
        <f t="shared" si="52"/>
        <v>0</v>
      </c>
      <c r="AU205" s="5" t="s">
        <v>1631</v>
      </c>
      <c r="AV205" s="5" t="s">
        <v>1324</v>
      </c>
      <c r="AW205" s="5" t="s">
        <v>242</v>
      </c>
      <c r="AX205" s="5" t="s">
        <v>1548</v>
      </c>
      <c r="AY205" s="5" t="s">
        <v>1613</v>
      </c>
      <c r="AZ205" s="5" t="s">
        <v>1081</v>
      </c>
      <c r="BA205" s="5" t="s">
        <v>1745</v>
      </c>
      <c r="BB205" s="5" t="s">
        <v>1745</v>
      </c>
      <c r="BC205" s="5" t="s">
        <v>1745</v>
      </c>
      <c r="BD205" s="5" t="s">
        <v>1745</v>
      </c>
      <c r="BE205" s="5" t="s">
        <v>1745</v>
      </c>
      <c r="BF205" s="5" t="s">
        <v>1745</v>
      </c>
      <c r="BG205" s="5" t="s">
        <v>1745</v>
      </c>
      <c r="BH205" s="5" t="s">
        <v>1745</v>
      </c>
      <c r="BI205" s="5" t="s">
        <v>1745</v>
      </c>
      <c r="BJ205" s="5" t="s">
        <v>1745</v>
      </c>
    </row>
    <row r="206" spans="1:62" ht="17.25" customHeight="1" x14ac:dyDescent="0.3">
      <c r="A206" t="s">
        <v>558</v>
      </c>
      <c r="B206" t="s">
        <v>1947</v>
      </c>
      <c r="C206" t="s">
        <v>126</v>
      </c>
      <c r="D206" t="str">
        <f t="shared" si="46"/>
        <v>Glen Ridge borough, Essex County</v>
      </c>
      <c r="E206" t="s">
        <v>1769</v>
      </c>
      <c r="F206" t="s">
        <v>7</v>
      </c>
      <c r="G206" s="19">
        <f>COUNTIFS('Raw Data from UFBs'!$A$3:$A$3000,'Summary By Town'!$A206,'Raw Data from UFBs'!$E$3:$E$3000,'Summary By Town'!$G$2)</f>
        <v>0</v>
      </c>
      <c r="H206" s="4">
        <f>SUMIFS('Raw Data from UFBs'!H$3:H$3000,'Raw Data from UFBs'!$A$3:$A$3000,'Summary By Town'!$A206,'Raw Data from UFBs'!$E$3:$E$3000,'Summary By Town'!$G$2)</f>
        <v>0</v>
      </c>
      <c r="I206" s="4">
        <f>SUMIFS('Raw Data from UFBs'!I$3:I$3000,'Raw Data from UFBs'!$A$3:$A$3000,'Summary By Town'!$A206,'Raw Data from UFBs'!$E$3:$E$3000,'Summary By Town'!$G$2)</f>
        <v>0</v>
      </c>
      <c r="J206" s="20">
        <f t="shared" si="47"/>
        <v>0</v>
      </c>
      <c r="K206" s="19">
        <f>COUNTIFS('Raw Data from UFBs'!$A$3:$A$3000,'Summary By Town'!$A206,'Raw Data from UFBs'!$E$3:$E$3000,'Summary By Town'!$K$2)</f>
        <v>1</v>
      </c>
      <c r="L206" s="4">
        <f>SUMIFS('Raw Data from UFBs'!H$3:H$3000,'Raw Data from UFBs'!$A$3:$A$3000,'Summary By Town'!$A206,'Raw Data from UFBs'!$E$3:$E$3000,'Summary By Town'!$K$2)</f>
        <v>612083.04</v>
      </c>
      <c r="M206" s="4">
        <f>SUMIFS('Raw Data from UFBs'!I$3:I$3000,'Raw Data from UFBs'!$A$3:$A$3000,'Summary By Town'!$A206,'Raw Data from UFBs'!$E$3:$E$3000,'Summary By Town'!$K$2)</f>
        <v>28126400</v>
      </c>
      <c r="N206" s="20">
        <f t="shared" si="48"/>
        <v>986555.86404453591</v>
      </c>
      <c r="O206" s="4">
        <f>COUNTIFS('Raw Data from UFBs'!$A$3:$A$3000,'Summary By Town'!$A206,'Raw Data from UFBs'!$E$3:$E$3000,'Summary By Town'!$O$2)</f>
        <v>0</v>
      </c>
      <c r="P206" s="4">
        <f>SUMIFS('Raw Data from UFBs'!H$3:H$3000,'Raw Data from UFBs'!$A$3:$A$3000,'Summary By Town'!$A206,'Raw Data from UFBs'!$E$3:$E$3000,'Summary By Town'!$O$2)</f>
        <v>0</v>
      </c>
      <c r="Q206" s="4">
        <f>SUMIFS('Raw Data from UFBs'!I$3:I$3000,'Raw Data from UFBs'!$A$3:$A$3000,'Summary By Town'!$A206,'Raw Data from UFBs'!$E$3:$E$3000,'Summary By Town'!$O$2)</f>
        <v>0</v>
      </c>
      <c r="R206" s="4">
        <f t="shared" si="53"/>
        <v>0</v>
      </c>
      <c r="S206" s="104">
        <f>COUNTIFS('Raw Data from UFBs'!$A$3:$A$3000,'Summary By Town'!$A206,'Raw Data from UFBs'!$E$3:$E$3000,'Summary By Town'!$S$2)</f>
        <v>0</v>
      </c>
      <c r="T206" s="4">
        <f>SUMIFS('Raw Data from UFBs'!H$3:H$3000,'Raw Data from UFBs'!$A$3:$A$3000,'Summary By Town'!$A206,'Raw Data from UFBs'!$E$3:$E$3000,'Summary By Town'!$S$2)</f>
        <v>0</v>
      </c>
      <c r="U206" s="4">
        <f>SUMIFS('Raw Data from UFBs'!I$3:I$3000,'Raw Data from UFBs'!$A$3:$A$3000,'Summary By Town'!$A206,'Raw Data from UFBs'!$E$3:$E$3000,'Summary By Town'!$S$2)</f>
        <v>0</v>
      </c>
      <c r="V206" s="20">
        <f t="shared" si="54"/>
        <v>0</v>
      </c>
      <c r="W206" s="104">
        <f>COUNTIFS('Raw Data from UFBs'!$A$3:$A$3000,'Summary By Town'!$A206,'Raw Data from UFBs'!$E$3:$E$3000,'Summary By Town'!$W$2)</f>
        <v>0</v>
      </c>
      <c r="X206" s="4">
        <f>SUMIFS('Raw Data from UFBs'!H$3:H$3000,'Raw Data from UFBs'!$A$3:$A$3000,'Summary By Town'!$A206,'Raw Data from UFBs'!$E$3:$E$3000,'Summary By Town'!$W$2)</f>
        <v>0</v>
      </c>
      <c r="Y206" s="4">
        <f>SUMIFS('Raw Data from UFBs'!I$3:I$3000,'Raw Data from UFBs'!$A$3:$A$3000,'Summary By Town'!$A206,'Raw Data from UFBs'!$E$3:$E$3000,'Summary By Town'!$W$2)</f>
        <v>0</v>
      </c>
      <c r="Z206" s="20">
        <f t="shared" si="55"/>
        <v>0</v>
      </c>
      <c r="AA206" s="4">
        <f>COUNTIFS('Raw Data from UFBs'!$A$3:$A$3000,'Summary By Town'!$A206,'Raw Data from UFBs'!$E$3:$E$3000,'Summary By Town'!$AA$2)</f>
        <v>0</v>
      </c>
      <c r="AB206" s="4">
        <f>SUMIFS('Raw Data from UFBs'!H$3:H$3000,'Raw Data from UFBs'!$A$3:$A$3000,'Summary By Town'!$A206,'Raw Data from UFBs'!$E$3:$E$3000,'Summary By Town'!$AA$2)</f>
        <v>0</v>
      </c>
      <c r="AC206" s="4">
        <f>SUMIFS('Raw Data from UFBs'!I$3:I$3000,'Raw Data from UFBs'!$A$3:$A$3000,'Summary By Town'!$A206,'Raw Data from UFBs'!$E$3:$E$3000,'Summary By Town'!$AA$2)</f>
        <v>0</v>
      </c>
      <c r="AD206" s="4">
        <f t="shared" si="56"/>
        <v>0</v>
      </c>
      <c r="AE206" s="19">
        <f>COUNTIFS('Raw Data from UFBs'!$A$3:$A$3000,'Summary By Town'!$A206,'Raw Data from UFBs'!$E$3:$E$3000,'Summary By Town'!$AE$2)</f>
        <v>0</v>
      </c>
      <c r="AF206" s="4">
        <f>SUMIFS('Raw Data from UFBs'!H$3:H$3000,'Raw Data from UFBs'!$A$3:$A$3000,'Summary By Town'!$A206,'Raw Data from UFBs'!$E$3:$E$3000,'Summary By Town'!$AE$2)</f>
        <v>0</v>
      </c>
      <c r="AG206" s="4">
        <f>SUMIFS('Raw Data from UFBs'!I$3:I$3000,'Raw Data from UFBs'!$A$3:$A$3000,'Summary By Town'!$A206,'Raw Data from UFBs'!$E$3:$E$3000,'Summary By Town'!$AE$2)</f>
        <v>0</v>
      </c>
      <c r="AH206" s="20">
        <f t="shared" si="49"/>
        <v>0</v>
      </c>
      <c r="AI206" s="19">
        <f t="shared" si="57"/>
        <v>1</v>
      </c>
      <c r="AJ206" s="4">
        <f t="shared" si="58"/>
        <v>612083.04</v>
      </c>
      <c r="AK206" s="4">
        <f t="shared" si="59"/>
        <v>28126400</v>
      </c>
      <c r="AL206" s="20">
        <f t="shared" si="60"/>
        <v>986555.86404453591</v>
      </c>
      <c r="AM206" s="59">
        <v>1890581000</v>
      </c>
      <c r="AN206" s="60">
        <v>3.5075795837524031</v>
      </c>
      <c r="AO206" s="61">
        <v>0.23448464063234026</v>
      </c>
      <c r="AP206" s="4">
        <f t="shared" si="50"/>
        <v>87808.125572660574</v>
      </c>
      <c r="AQ206" s="8">
        <f t="shared" si="51"/>
        <v>1.4877119784870366E-2</v>
      </c>
      <c r="AR206" s="59">
        <v>17592596.93</v>
      </c>
      <c r="AS206" s="6">
        <f t="shared" si="52"/>
        <v>4.9911974861951537E-3</v>
      </c>
      <c r="AU206" s="5" t="s">
        <v>396</v>
      </c>
      <c r="AV206" s="5" t="s">
        <v>294</v>
      </c>
      <c r="AW206" s="5" t="s">
        <v>168</v>
      </c>
      <c r="AX206" s="5" t="s">
        <v>988</v>
      </c>
      <c r="AY206" s="5" t="s">
        <v>1745</v>
      </c>
      <c r="AZ206" s="5" t="s">
        <v>1745</v>
      </c>
      <c r="BA206" s="5" t="s">
        <v>1745</v>
      </c>
      <c r="BB206" s="5" t="s">
        <v>1745</v>
      </c>
      <c r="BC206" s="5" t="s">
        <v>1745</v>
      </c>
      <c r="BD206" s="5" t="s">
        <v>1745</v>
      </c>
      <c r="BE206" s="5" t="s">
        <v>1745</v>
      </c>
      <c r="BF206" s="5" t="s">
        <v>1745</v>
      </c>
      <c r="BG206" s="5" t="s">
        <v>1745</v>
      </c>
      <c r="BH206" s="5" t="s">
        <v>1745</v>
      </c>
      <c r="BI206" s="5" t="s">
        <v>1745</v>
      </c>
      <c r="BJ206" s="5" t="s">
        <v>1745</v>
      </c>
    </row>
    <row r="207" spans="1:62" ht="17.25" customHeight="1" x14ac:dyDescent="0.3">
      <c r="A207" t="s">
        <v>1063</v>
      </c>
      <c r="B207" t="s">
        <v>1948</v>
      </c>
      <c r="C207" t="s">
        <v>126</v>
      </c>
      <c r="D207" t="str">
        <f t="shared" si="46"/>
        <v>Newark city, Essex County</v>
      </c>
      <c r="E207" t="s">
        <v>1769</v>
      </c>
      <c r="F207" t="s">
        <v>74</v>
      </c>
      <c r="G207" s="19">
        <f>COUNTIFS('Raw Data from UFBs'!$A$3:$A$3000,'Summary By Town'!$A207,'Raw Data from UFBs'!$E$3:$E$3000,'Summary By Town'!$G$2)</f>
        <v>471</v>
      </c>
      <c r="H207" s="4">
        <f>SUMIFS('Raw Data from UFBs'!H$3:H$3000,'Raw Data from UFBs'!$A$3:$A$3000,'Summary By Town'!$A207,'Raw Data from UFBs'!$E$3:$E$3000,'Summary By Town'!$G$2)</f>
        <v>2575211.6199999922</v>
      </c>
      <c r="I207" s="4">
        <f>SUMIFS('Raw Data from UFBs'!I$3:I$3000,'Raw Data from UFBs'!$A$3:$A$3000,'Summary By Town'!$A207,'Raw Data from UFBs'!$E$3:$E$3000,'Summary By Town'!$G$2)</f>
        <v>56821400</v>
      </c>
      <c r="J207" s="20">
        <f t="shared" si="47"/>
        <v>2272202.8988812957</v>
      </c>
      <c r="K207" s="19">
        <f>COUNTIFS('Raw Data from UFBs'!$A$3:$A$3000,'Summary By Town'!$A207,'Raw Data from UFBs'!$E$3:$E$3000,'Summary By Town'!$K$2)</f>
        <v>5</v>
      </c>
      <c r="L207" s="4">
        <f>SUMIFS('Raw Data from UFBs'!H$3:H$3000,'Raw Data from UFBs'!$A$3:$A$3000,'Summary By Town'!$A207,'Raw Data from UFBs'!$E$3:$E$3000,'Summary By Town'!$K$2)</f>
        <v>1384693.26</v>
      </c>
      <c r="M207" s="4">
        <f>SUMIFS('Raw Data from UFBs'!I$3:I$3000,'Raw Data from UFBs'!$A$3:$A$3000,'Summary By Town'!$A207,'Raw Data from UFBs'!$E$3:$E$3000,'Summary By Town'!$K$2)</f>
        <v>17571500</v>
      </c>
      <c r="N207" s="20">
        <f t="shared" si="48"/>
        <v>702658.03443232109</v>
      </c>
      <c r="O207" s="4">
        <f>COUNTIFS('Raw Data from UFBs'!$A$3:$A$3000,'Summary By Town'!$A207,'Raw Data from UFBs'!$E$3:$E$3000,'Summary By Town'!$O$2)</f>
        <v>0</v>
      </c>
      <c r="P207" s="4">
        <f>SUMIFS('Raw Data from UFBs'!H$3:H$3000,'Raw Data from UFBs'!$A$3:$A$3000,'Summary By Town'!$A207,'Raw Data from UFBs'!$E$3:$E$3000,'Summary By Town'!$O$2)</f>
        <v>0</v>
      </c>
      <c r="Q207" s="4">
        <f>SUMIFS('Raw Data from UFBs'!I$3:I$3000,'Raw Data from UFBs'!$A$3:$A$3000,'Summary By Town'!$A207,'Raw Data from UFBs'!$E$3:$E$3000,'Summary By Town'!$O$2)</f>
        <v>0</v>
      </c>
      <c r="R207" s="4">
        <f t="shared" si="53"/>
        <v>0</v>
      </c>
      <c r="S207" s="104">
        <f>COUNTIFS('Raw Data from UFBs'!$A$3:$A$3000,'Summary By Town'!$A207,'Raw Data from UFBs'!$E$3:$E$3000,'Summary By Town'!$S$2)</f>
        <v>0</v>
      </c>
      <c r="T207" s="4">
        <f>SUMIFS('Raw Data from UFBs'!H$3:H$3000,'Raw Data from UFBs'!$A$3:$A$3000,'Summary By Town'!$A207,'Raw Data from UFBs'!$E$3:$E$3000,'Summary By Town'!$S$2)</f>
        <v>0</v>
      </c>
      <c r="U207" s="4">
        <f>SUMIFS('Raw Data from UFBs'!I$3:I$3000,'Raw Data from UFBs'!$A$3:$A$3000,'Summary By Town'!$A207,'Raw Data from UFBs'!$E$3:$E$3000,'Summary By Town'!$S$2)</f>
        <v>0</v>
      </c>
      <c r="V207" s="20">
        <f t="shared" si="54"/>
        <v>0</v>
      </c>
      <c r="W207" s="104">
        <f>COUNTIFS('Raw Data from UFBs'!$A$3:$A$3000,'Summary By Town'!$A207,'Raw Data from UFBs'!$E$3:$E$3000,'Summary By Town'!$W$2)</f>
        <v>0</v>
      </c>
      <c r="X207" s="4">
        <f>SUMIFS('Raw Data from UFBs'!H$3:H$3000,'Raw Data from UFBs'!$A$3:$A$3000,'Summary By Town'!$A207,'Raw Data from UFBs'!$E$3:$E$3000,'Summary By Town'!$W$2)</f>
        <v>0</v>
      </c>
      <c r="Y207" s="4">
        <f>SUMIFS('Raw Data from UFBs'!I$3:I$3000,'Raw Data from UFBs'!$A$3:$A$3000,'Summary By Town'!$A207,'Raw Data from UFBs'!$E$3:$E$3000,'Summary By Town'!$W$2)</f>
        <v>0</v>
      </c>
      <c r="Z207" s="20">
        <f t="shared" si="55"/>
        <v>0</v>
      </c>
      <c r="AA207" s="4">
        <f>COUNTIFS('Raw Data from UFBs'!$A$3:$A$3000,'Summary By Town'!$A207,'Raw Data from UFBs'!$E$3:$E$3000,'Summary By Town'!$AA$2)</f>
        <v>0</v>
      </c>
      <c r="AB207" s="4">
        <f>SUMIFS('Raw Data from UFBs'!H$3:H$3000,'Raw Data from UFBs'!$A$3:$A$3000,'Summary By Town'!$A207,'Raw Data from UFBs'!$E$3:$E$3000,'Summary By Town'!$AA$2)</f>
        <v>0</v>
      </c>
      <c r="AC207" s="4">
        <f>SUMIFS('Raw Data from UFBs'!I$3:I$3000,'Raw Data from UFBs'!$A$3:$A$3000,'Summary By Town'!$A207,'Raw Data from UFBs'!$E$3:$E$3000,'Summary By Town'!$AA$2)</f>
        <v>0</v>
      </c>
      <c r="AD207" s="4">
        <f t="shared" si="56"/>
        <v>0</v>
      </c>
      <c r="AE207" s="19">
        <f>COUNTIFS('Raw Data from UFBs'!$A$3:$A$3000,'Summary By Town'!$A207,'Raw Data from UFBs'!$E$3:$E$3000,'Summary By Town'!$AE$2)</f>
        <v>382</v>
      </c>
      <c r="AF207" s="4">
        <f>SUMIFS('Raw Data from UFBs'!H$3:H$3000,'Raw Data from UFBs'!$A$3:$A$3000,'Summary By Town'!$A207,'Raw Data from UFBs'!$E$3:$E$3000,'Summary By Town'!$AE$2)</f>
        <v>27608992.970000003</v>
      </c>
      <c r="AG207" s="4">
        <f>SUMIFS('Raw Data from UFBs'!I$3:I$3000,'Raw Data from UFBs'!$A$3:$A$3000,'Summary By Town'!$A207,'Raw Data from UFBs'!$E$3:$E$3000,'Summary By Town'!$AE$2)</f>
        <v>425034000</v>
      </c>
      <c r="AH207" s="20">
        <f t="shared" si="49"/>
        <v>16996474.68952037</v>
      </c>
      <c r="AI207" s="19">
        <f t="shared" si="57"/>
        <v>858</v>
      </c>
      <c r="AJ207" s="4">
        <f t="shared" si="58"/>
        <v>31568897.849999998</v>
      </c>
      <c r="AK207" s="4">
        <f t="shared" si="59"/>
        <v>499426900</v>
      </c>
      <c r="AL207" s="20">
        <f t="shared" si="60"/>
        <v>19971335.62283399</v>
      </c>
      <c r="AM207" s="59">
        <v>25686249700</v>
      </c>
      <c r="AN207" s="60">
        <v>3.9988506071326926</v>
      </c>
      <c r="AO207" s="61">
        <v>0.57960966254753676</v>
      </c>
      <c r="AP207" s="4">
        <f>(AL207-AJ207)*AO207</f>
        <v>-6722059.1288617486</v>
      </c>
      <c r="AQ207" s="8">
        <f t="shared" si="51"/>
        <v>1.9443356108151514E-2</v>
      </c>
      <c r="AR207" s="59">
        <v>974534752.62000012</v>
      </c>
      <c r="AS207" s="6">
        <f t="shared" si="52"/>
        <v>-6.8977110470301289E-3</v>
      </c>
      <c r="AU207" s="5" t="s">
        <v>427</v>
      </c>
      <c r="AV207" s="5" t="s">
        <v>110</v>
      </c>
      <c r="AW207" s="5" t="s">
        <v>909</v>
      </c>
      <c r="AX207" s="5" t="s">
        <v>1419</v>
      </c>
      <c r="AY207" s="5" t="s">
        <v>746</v>
      </c>
      <c r="AZ207" s="5" t="s">
        <v>396</v>
      </c>
      <c r="BA207" s="5" t="s">
        <v>124</v>
      </c>
      <c r="BB207" s="5" t="s">
        <v>168</v>
      </c>
      <c r="BC207" s="5" t="s">
        <v>684</v>
      </c>
      <c r="BD207" s="5" t="s">
        <v>642</v>
      </c>
      <c r="BE207" s="5" t="s">
        <v>393</v>
      </c>
      <c r="BF207" s="5" t="s">
        <v>725</v>
      </c>
      <c r="BG207" s="5" t="s">
        <v>740</v>
      </c>
      <c r="BH207" s="5" t="s">
        <v>1745</v>
      </c>
      <c r="BI207" s="5" t="s">
        <v>1745</v>
      </c>
      <c r="BJ207" s="5" t="s">
        <v>1745</v>
      </c>
    </row>
    <row r="208" spans="1:62" ht="17.25" customHeight="1" x14ac:dyDescent="0.3">
      <c r="A208" t="s">
        <v>1081</v>
      </c>
      <c r="B208" t="s">
        <v>1949</v>
      </c>
      <c r="C208" t="s">
        <v>126</v>
      </c>
      <c r="D208" t="str">
        <f t="shared" si="46"/>
        <v>North Caldwell borough, Essex County</v>
      </c>
      <c r="E208" t="s">
        <v>1769</v>
      </c>
      <c r="F208" t="s">
        <v>7</v>
      </c>
      <c r="G208" s="19">
        <f>COUNTIFS('Raw Data from UFBs'!$A$3:$A$3000,'Summary By Town'!$A208,'Raw Data from UFBs'!$E$3:$E$3000,'Summary By Town'!$G$2)</f>
        <v>1</v>
      </c>
      <c r="H208" s="4">
        <f>SUMIFS('Raw Data from UFBs'!H$3:H$3000,'Raw Data from UFBs'!$A$3:$A$3000,'Summary By Town'!$A208,'Raw Data from UFBs'!$E$3:$E$3000,'Summary By Town'!$G$2)</f>
        <v>36502.720000000001</v>
      </c>
      <c r="I208" s="4">
        <f>SUMIFS('Raw Data from UFBs'!I$3:I$3000,'Raw Data from UFBs'!$A$3:$A$3000,'Summary By Town'!$A208,'Raw Data from UFBs'!$E$3:$E$3000,'Summary By Town'!$G$2)</f>
        <v>825000</v>
      </c>
      <c r="J208" s="20">
        <f t="shared" si="47"/>
        <v>19034.521166693674</v>
      </c>
      <c r="K208" s="19">
        <f>COUNTIFS('Raw Data from UFBs'!$A$3:$A$3000,'Summary By Town'!$A208,'Raw Data from UFBs'!$E$3:$E$3000,'Summary By Town'!$K$2)</f>
        <v>0</v>
      </c>
      <c r="L208" s="4">
        <f>SUMIFS('Raw Data from UFBs'!H$3:H$3000,'Raw Data from UFBs'!$A$3:$A$3000,'Summary By Town'!$A208,'Raw Data from UFBs'!$E$3:$E$3000,'Summary By Town'!$K$2)</f>
        <v>0</v>
      </c>
      <c r="M208" s="4">
        <f>SUMIFS('Raw Data from UFBs'!I$3:I$3000,'Raw Data from UFBs'!$A$3:$A$3000,'Summary By Town'!$A208,'Raw Data from UFBs'!$E$3:$E$3000,'Summary By Town'!$K$2)</f>
        <v>0</v>
      </c>
      <c r="N208" s="20">
        <f t="shared" si="48"/>
        <v>0</v>
      </c>
      <c r="O208" s="4">
        <f>COUNTIFS('Raw Data from UFBs'!$A$3:$A$3000,'Summary By Town'!$A208,'Raw Data from UFBs'!$E$3:$E$3000,'Summary By Town'!$O$2)</f>
        <v>0</v>
      </c>
      <c r="P208" s="4">
        <f>SUMIFS('Raw Data from UFBs'!H$3:H$3000,'Raw Data from UFBs'!$A$3:$A$3000,'Summary By Town'!$A208,'Raw Data from UFBs'!$E$3:$E$3000,'Summary By Town'!$O$2)</f>
        <v>0</v>
      </c>
      <c r="Q208" s="4">
        <f>SUMIFS('Raw Data from UFBs'!I$3:I$3000,'Raw Data from UFBs'!$A$3:$A$3000,'Summary By Town'!$A208,'Raw Data from UFBs'!$E$3:$E$3000,'Summary By Town'!$O$2)</f>
        <v>0</v>
      </c>
      <c r="R208" s="4">
        <f t="shared" si="53"/>
        <v>0</v>
      </c>
      <c r="S208" s="104">
        <f>COUNTIFS('Raw Data from UFBs'!$A$3:$A$3000,'Summary By Town'!$A208,'Raw Data from UFBs'!$E$3:$E$3000,'Summary By Town'!$S$2)</f>
        <v>0</v>
      </c>
      <c r="T208" s="4">
        <f>SUMIFS('Raw Data from UFBs'!H$3:H$3000,'Raw Data from UFBs'!$A$3:$A$3000,'Summary By Town'!$A208,'Raw Data from UFBs'!$E$3:$E$3000,'Summary By Town'!$S$2)</f>
        <v>0</v>
      </c>
      <c r="U208" s="4">
        <f>SUMIFS('Raw Data from UFBs'!I$3:I$3000,'Raw Data from UFBs'!$A$3:$A$3000,'Summary By Town'!$A208,'Raw Data from UFBs'!$E$3:$E$3000,'Summary By Town'!$S$2)</f>
        <v>0</v>
      </c>
      <c r="V208" s="20">
        <f t="shared" si="54"/>
        <v>0</v>
      </c>
      <c r="W208" s="104">
        <f>COUNTIFS('Raw Data from UFBs'!$A$3:$A$3000,'Summary By Town'!$A208,'Raw Data from UFBs'!$E$3:$E$3000,'Summary By Town'!$W$2)</f>
        <v>0</v>
      </c>
      <c r="X208" s="4">
        <f>SUMIFS('Raw Data from UFBs'!H$3:H$3000,'Raw Data from UFBs'!$A$3:$A$3000,'Summary By Town'!$A208,'Raw Data from UFBs'!$E$3:$E$3000,'Summary By Town'!$W$2)</f>
        <v>0</v>
      </c>
      <c r="Y208" s="4">
        <f>SUMIFS('Raw Data from UFBs'!I$3:I$3000,'Raw Data from UFBs'!$A$3:$A$3000,'Summary By Town'!$A208,'Raw Data from UFBs'!$E$3:$E$3000,'Summary By Town'!$W$2)</f>
        <v>0</v>
      </c>
      <c r="Z208" s="20">
        <f t="shared" si="55"/>
        <v>0</v>
      </c>
      <c r="AA208" s="4">
        <f>COUNTIFS('Raw Data from UFBs'!$A$3:$A$3000,'Summary By Town'!$A208,'Raw Data from UFBs'!$E$3:$E$3000,'Summary By Town'!$AA$2)</f>
        <v>0</v>
      </c>
      <c r="AB208" s="4">
        <f>SUMIFS('Raw Data from UFBs'!H$3:H$3000,'Raw Data from UFBs'!$A$3:$A$3000,'Summary By Town'!$A208,'Raw Data from UFBs'!$E$3:$E$3000,'Summary By Town'!$AA$2)</f>
        <v>0</v>
      </c>
      <c r="AC208" s="4">
        <f>SUMIFS('Raw Data from UFBs'!I$3:I$3000,'Raw Data from UFBs'!$A$3:$A$3000,'Summary By Town'!$A208,'Raw Data from UFBs'!$E$3:$E$3000,'Summary By Town'!$AA$2)</f>
        <v>0</v>
      </c>
      <c r="AD208" s="4">
        <f t="shared" si="56"/>
        <v>0</v>
      </c>
      <c r="AE208" s="19">
        <f>COUNTIFS('Raw Data from UFBs'!$A$3:$A$3000,'Summary By Town'!$A208,'Raw Data from UFBs'!$E$3:$E$3000,'Summary By Town'!$AE$2)</f>
        <v>0</v>
      </c>
      <c r="AF208" s="4">
        <f>SUMIFS('Raw Data from UFBs'!H$3:H$3000,'Raw Data from UFBs'!$A$3:$A$3000,'Summary By Town'!$A208,'Raw Data from UFBs'!$E$3:$E$3000,'Summary By Town'!$AE$2)</f>
        <v>0</v>
      </c>
      <c r="AG208" s="4">
        <f>SUMIFS('Raw Data from UFBs'!I$3:I$3000,'Raw Data from UFBs'!$A$3:$A$3000,'Summary By Town'!$A208,'Raw Data from UFBs'!$E$3:$E$3000,'Summary By Town'!$AE$2)</f>
        <v>0</v>
      </c>
      <c r="AH208" s="20">
        <f t="shared" si="49"/>
        <v>0</v>
      </c>
      <c r="AI208" s="19">
        <f t="shared" si="57"/>
        <v>1</v>
      </c>
      <c r="AJ208" s="4">
        <f t="shared" si="58"/>
        <v>36502.720000000001</v>
      </c>
      <c r="AK208" s="4">
        <f t="shared" si="59"/>
        <v>825000</v>
      </c>
      <c r="AL208" s="20">
        <f t="shared" si="60"/>
        <v>19034.521166693674</v>
      </c>
      <c r="AM208" s="59">
        <v>2104419100</v>
      </c>
      <c r="AN208" s="60">
        <v>2.3072146868719603</v>
      </c>
      <c r="AO208" s="61">
        <v>0.18548706455576086</v>
      </c>
      <c r="AP208" s="4">
        <f t="shared" si="50"/>
        <v>-3240.1249246663574</v>
      </c>
      <c r="AQ208" s="8">
        <f t="shared" si="51"/>
        <v>3.9203217648043585E-4</v>
      </c>
      <c r="AR208" s="59">
        <v>14116619.460000001</v>
      </c>
      <c r="AS208" s="6">
        <f t="shared" si="52"/>
        <v>-2.2952555559405561E-4</v>
      </c>
      <c r="AU208" s="5" t="s">
        <v>454</v>
      </c>
      <c r="AV208" s="5" t="s">
        <v>242</v>
      </c>
      <c r="AW208" s="5" t="s">
        <v>1548</v>
      </c>
      <c r="AX208" s="5" t="s">
        <v>1613</v>
      </c>
      <c r="AY208" s="5" t="s">
        <v>265</v>
      </c>
      <c r="AZ208" s="5" t="s">
        <v>823</v>
      </c>
      <c r="BA208" s="5" t="s">
        <v>475</v>
      </c>
      <c r="BB208" s="5" t="s">
        <v>1601</v>
      </c>
      <c r="BC208" s="5" t="s">
        <v>1745</v>
      </c>
      <c r="BD208" s="5" t="s">
        <v>1745</v>
      </c>
      <c r="BE208" s="5" t="s">
        <v>1745</v>
      </c>
      <c r="BF208" s="5" t="s">
        <v>1745</v>
      </c>
      <c r="BG208" s="5" t="s">
        <v>1745</v>
      </c>
      <c r="BH208" s="5" t="s">
        <v>1745</v>
      </c>
      <c r="BI208" s="5" t="s">
        <v>1745</v>
      </c>
      <c r="BJ208" s="5" t="s">
        <v>1745</v>
      </c>
    </row>
    <row r="209" spans="1:62" ht="17.25" customHeight="1" x14ac:dyDescent="0.3">
      <c r="A209" t="s">
        <v>1324</v>
      </c>
      <c r="B209" t="s">
        <v>1950</v>
      </c>
      <c r="C209" t="s">
        <v>126</v>
      </c>
      <c r="D209" t="str">
        <f t="shared" si="46"/>
        <v>Roseland borough, Essex County</v>
      </c>
      <c r="E209" t="s">
        <v>1769</v>
      </c>
      <c r="F209" t="s">
        <v>7</v>
      </c>
      <c r="G209" s="19">
        <f>COUNTIFS('Raw Data from UFBs'!$A$3:$A$3000,'Summary By Town'!$A209,'Raw Data from UFBs'!$E$3:$E$3000,'Summary By Town'!$G$2)</f>
        <v>0</v>
      </c>
      <c r="H209" s="4">
        <f>SUMIFS('Raw Data from UFBs'!H$3:H$3000,'Raw Data from UFBs'!$A$3:$A$3000,'Summary By Town'!$A209,'Raw Data from UFBs'!$E$3:$E$3000,'Summary By Town'!$G$2)</f>
        <v>0</v>
      </c>
      <c r="I209" s="4">
        <f>SUMIFS('Raw Data from UFBs'!I$3:I$3000,'Raw Data from UFBs'!$A$3:$A$3000,'Summary By Town'!$A209,'Raw Data from UFBs'!$E$3:$E$3000,'Summary By Town'!$G$2)</f>
        <v>0</v>
      </c>
      <c r="J209" s="20">
        <f t="shared" si="47"/>
        <v>0</v>
      </c>
      <c r="K209" s="19">
        <f>COUNTIFS('Raw Data from UFBs'!$A$3:$A$3000,'Summary By Town'!$A209,'Raw Data from UFBs'!$E$3:$E$3000,'Summary By Town'!$K$2)</f>
        <v>1</v>
      </c>
      <c r="L209" s="4">
        <f>SUMIFS('Raw Data from UFBs'!H$3:H$3000,'Raw Data from UFBs'!$A$3:$A$3000,'Summary By Town'!$A209,'Raw Data from UFBs'!$E$3:$E$3000,'Summary By Town'!$K$2)</f>
        <v>144909.26</v>
      </c>
      <c r="M209" s="4">
        <f>SUMIFS('Raw Data from UFBs'!I$3:I$3000,'Raw Data from UFBs'!$A$3:$A$3000,'Summary By Town'!$A209,'Raw Data from UFBs'!$E$3:$E$3000,'Summary By Town'!$K$2)</f>
        <v>26210000</v>
      </c>
      <c r="N209" s="20">
        <f t="shared" si="48"/>
        <v>487787.17252275586</v>
      </c>
      <c r="O209" s="4">
        <f>COUNTIFS('Raw Data from UFBs'!$A$3:$A$3000,'Summary By Town'!$A209,'Raw Data from UFBs'!$E$3:$E$3000,'Summary By Town'!$O$2)</f>
        <v>0</v>
      </c>
      <c r="P209" s="4">
        <f>SUMIFS('Raw Data from UFBs'!H$3:H$3000,'Raw Data from UFBs'!$A$3:$A$3000,'Summary By Town'!$A209,'Raw Data from UFBs'!$E$3:$E$3000,'Summary By Town'!$O$2)</f>
        <v>0</v>
      </c>
      <c r="Q209" s="4">
        <f>SUMIFS('Raw Data from UFBs'!I$3:I$3000,'Raw Data from UFBs'!$A$3:$A$3000,'Summary By Town'!$A209,'Raw Data from UFBs'!$E$3:$E$3000,'Summary By Town'!$O$2)</f>
        <v>0</v>
      </c>
      <c r="R209" s="4">
        <f t="shared" si="53"/>
        <v>0</v>
      </c>
      <c r="S209" s="104">
        <f>COUNTIFS('Raw Data from UFBs'!$A$3:$A$3000,'Summary By Town'!$A209,'Raw Data from UFBs'!$E$3:$E$3000,'Summary By Town'!$S$2)</f>
        <v>0</v>
      </c>
      <c r="T209" s="4">
        <f>SUMIFS('Raw Data from UFBs'!H$3:H$3000,'Raw Data from UFBs'!$A$3:$A$3000,'Summary By Town'!$A209,'Raw Data from UFBs'!$E$3:$E$3000,'Summary By Town'!$S$2)</f>
        <v>0</v>
      </c>
      <c r="U209" s="4">
        <f>SUMIFS('Raw Data from UFBs'!I$3:I$3000,'Raw Data from UFBs'!$A$3:$A$3000,'Summary By Town'!$A209,'Raw Data from UFBs'!$E$3:$E$3000,'Summary By Town'!$S$2)</f>
        <v>0</v>
      </c>
      <c r="V209" s="20">
        <f t="shared" si="54"/>
        <v>0</v>
      </c>
      <c r="W209" s="104">
        <f>COUNTIFS('Raw Data from UFBs'!$A$3:$A$3000,'Summary By Town'!$A209,'Raw Data from UFBs'!$E$3:$E$3000,'Summary By Town'!$W$2)</f>
        <v>0</v>
      </c>
      <c r="X209" s="4">
        <f>SUMIFS('Raw Data from UFBs'!H$3:H$3000,'Raw Data from UFBs'!$A$3:$A$3000,'Summary By Town'!$A209,'Raw Data from UFBs'!$E$3:$E$3000,'Summary By Town'!$W$2)</f>
        <v>0</v>
      </c>
      <c r="Y209" s="4">
        <f>SUMIFS('Raw Data from UFBs'!I$3:I$3000,'Raw Data from UFBs'!$A$3:$A$3000,'Summary By Town'!$A209,'Raw Data from UFBs'!$E$3:$E$3000,'Summary By Town'!$W$2)</f>
        <v>0</v>
      </c>
      <c r="Z209" s="20">
        <f t="shared" si="55"/>
        <v>0</v>
      </c>
      <c r="AA209" s="4">
        <f>COUNTIFS('Raw Data from UFBs'!$A$3:$A$3000,'Summary By Town'!$A209,'Raw Data from UFBs'!$E$3:$E$3000,'Summary By Town'!$AA$2)</f>
        <v>0</v>
      </c>
      <c r="AB209" s="4">
        <f>SUMIFS('Raw Data from UFBs'!H$3:H$3000,'Raw Data from UFBs'!$A$3:$A$3000,'Summary By Town'!$A209,'Raw Data from UFBs'!$E$3:$E$3000,'Summary By Town'!$AA$2)</f>
        <v>0</v>
      </c>
      <c r="AC209" s="4">
        <f>SUMIFS('Raw Data from UFBs'!I$3:I$3000,'Raw Data from UFBs'!$A$3:$A$3000,'Summary By Town'!$A209,'Raw Data from UFBs'!$E$3:$E$3000,'Summary By Town'!$AA$2)</f>
        <v>0</v>
      </c>
      <c r="AD209" s="4">
        <f t="shared" si="56"/>
        <v>0</v>
      </c>
      <c r="AE209" s="19">
        <f>COUNTIFS('Raw Data from UFBs'!$A$3:$A$3000,'Summary By Town'!$A209,'Raw Data from UFBs'!$E$3:$E$3000,'Summary By Town'!$AE$2)</f>
        <v>0</v>
      </c>
      <c r="AF209" s="4">
        <f>SUMIFS('Raw Data from UFBs'!H$3:H$3000,'Raw Data from UFBs'!$A$3:$A$3000,'Summary By Town'!$A209,'Raw Data from UFBs'!$E$3:$E$3000,'Summary By Town'!$AE$2)</f>
        <v>0</v>
      </c>
      <c r="AG209" s="4">
        <f>SUMIFS('Raw Data from UFBs'!I$3:I$3000,'Raw Data from UFBs'!$A$3:$A$3000,'Summary By Town'!$A209,'Raw Data from UFBs'!$E$3:$E$3000,'Summary By Town'!$AE$2)</f>
        <v>0</v>
      </c>
      <c r="AH209" s="20">
        <f t="shared" si="49"/>
        <v>0</v>
      </c>
      <c r="AI209" s="19">
        <f t="shared" si="57"/>
        <v>1</v>
      </c>
      <c r="AJ209" s="4">
        <f t="shared" si="58"/>
        <v>144909.26</v>
      </c>
      <c r="AK209" s="4">
        <f t="shared" si="59"/>
        <v>26210000</v>
      </c>
      <c r="AL209" s="20">
        <f t="shared" si="60"/>
        <v>487787.17252275586</v>
      </c>
      <c r="AM209" s="59">
        <v>2221792300</v>
      </c>
      <c r="AN209" s="60">
        <v>1.8610727681142918</v>
      </c>
      <c r="AO209" s="61">
        <v>0.29655109025180693</v>
      </c>
      <c r="AP209" s="4">
        <f t="shared" si="50"/>
        <v>101680.81878188693</v>
      </c>
      <c r="AQ209" s="8">
        <f t="shared" si="51"/>
        <v>1.1796782264480797E-2</v>
      </c>
      <c r="AR209" s="59">
        <v>17022695.219999999</v>
      </c>
      <c r="AS209" s="6">
        <f t="shared" si="52"/>
        <v>5.9732502678202177E-3</v>
      </c>
      <c r="AU209" s="5" t="s">
        <v>832</v>
      </c>
      <c r="AV209" s="5" t="s">
        <v>1631</v>
      </c>
      <c r="AW209" s="5" t="s">
        <v>454</v>
      </c>
      <c r="AX209" s="5" t="s">
        <v>1613</v>
      </c>
      <c r="AY209" s="5" t="s">
        <v>390</v>
      </c>
      <c r="AZ209" s="5" t="s">
        <v>1745</v>
      </c>
      <c r="BA209" s="5" t="s">
        <v>1745</v>
      </c>
      <c r="BB209" s="5" t="s">
        <v>1745</v>
      </c>
      <c r="BC209" s="5" t="s">
        <v>1745</v>
      </c>
      <c r="BD209" s="5" t="s">
        <v>1745</v>
      </c>
      <c r="BE209" s="5" t="s">
        <v>1745</v>
      </c>
      <c r="BF209" s="5" t="s">
        <v>1745</v>
      </c>
      <c r="BG209" s="5" t="s">
        <v>1745</v>
      </c>
      <c r="BH209" s="5" t="s">
        <v>1745</v>
      </c>
      <c r="BI209" s="5" t="s">
        <v>1745</v>
      </c>
      <c r="BJ209" s="5" t="s">
        <v>1745</v>
      </c>
    </row>
    <row r="210" spans="1:62" ht="17.25" customHeight="1" x14ac:dyDescent="0.3">
      <c r="A210" t="s">
        <v>124</v>
      </c>
      <c r="B210" t="s">
        <v>1951</v>
      </c>
      <c r="C210" t="s">
        <v>126</v>
      </c>
      <c r="D210" t="str">
        <f t="shared" si="46"/>
        <v>Belleville township, Essex County</v>
      </c>
      <c r="E210" t="s">
        <v>1769</v>
      </c>
      <c r="F210" t="s">
        <v>70</v>
      </c>
      <c r="G210" s="19">
        <f>COUNTIFS('Raw Data from UFBs'!$A$3:$A$3000,'Summary By Town'!$A210,'Raw Data from UFBs'!$E$3:$E$3000,'Summary By Town'!$G$2)</f>
        <v>0</v>
      </c>
      <c r="H210" s="4">
        <f>SUMIFS('Raw Data from UFBs'!H$3:H$3000,'Raw Data from UFBs'!$A$3:$A$3000,'Summary By Town'!$A210,'Raw Data from UFBs'!$E$3:$E$3000,'Summary By Town'!$G$2)</f>
        <v>0</v>
      </c>
      <c r="I210" s="4">
        <f>SUMIFS('Raw Data from UFBs'!I$3:I$3000,'Raw Data from UFBs'!$A$3:$A$3000,'Summary By Town'!$A210,'Raw Data from UFBs'!$E$3:$E$3000,'Summary By Town'!$G$2)</f>
        <v>0</v>
      </c>
      <c r="J210" s="20">
        <f t="shared" si="47"/>
        <v>0</v>
      </c>
      <c r="K210" s="19">
        <f>COUNTIFS('Raw Data from UFBs'!$A$3:$A$3000,'Summary By Town'!$A210,'Raw Data from UFBs'!$E$3:$E$3000,'Summary By Town'!$K$2)</f>
        <v>0</v>
      </c>
      <c r="L210" s="4">
        <f>SUMIFS('Raw Data from UFBs'!H$3:H$3000,'Raw Data from UFBs'!$A$3:$A$3000,'Summary By Town'!$A210,'Raw Data from UFBs'!$E$3:$E$3000,'Summary By Town'!$K$2)</f>
        <v>0</v>
      </c>
      <c r="M210" s="4">
        <f>SUMIFS('Raw Data from UFBs'!I$3:I$3000,'Raw Data from UFBs'!$A$3:$A$3000,'Summary By Town'!$A210,'Raw Data from UFBs'!$E$3:$E$3000,'Summary By Town'!$K$2)</f>
        <v>0</v>
      </c>
      <c r="N210" s="20">
        <f t="shared" si="48"/>
        <v>0</v>
      </c>
      <c r="O210" s="4">
        <f>COUNTIFS('Raw Data from UFBs'!$A$3:$A$3000,'Summary By Town'!$A210,'Raw Data from UFBs'!$E$3:$E$3000,'Summary By Town'!$O$2)</f>
        <v>0</v>
      </c>
      <c r="P210" s="4">
        <f>SUMIFS('Raw Data from UFBs'!H$3:H$3000,'Raw Data from UFBs'!$A$3:$A$3000,'Summary By Town'!$A210,'Raw Data from UFBs'!$E$3:$E$3000,'Summary By Town'!$O$2)</f>
        <v>0</v>
      </c>
      <c r="Q210" s="4">
        <f>SUMIFS('Raw Data from UFBs'!I$3:I$3000,'Raw Data from UFBs'!$A$3:$A$3000,'Summary By Town'!$A210,'Raw Data from UFBs'!$E$3:$E$3000,'Summary By Town'!$O$2)</f>
        <v>0</v>
      </c>
      <c r="R210" s="4">
        <f t="shared" si="53"/>
        <v>0</v>
      </c>
      <c r="S210" s="104">
        <f>COUNTIFS('Raw Data from UFBs'!$A$3:$A$3000,'Summary By Town'!$A210,'Raw Data from UFBs'!$E$3:$E$3000,'Summary By Town'!$S$2)</f>
        <v>0</v>
      </c>
      <c r="T210" s="4">
        <f>SUMIFS('Raw Data from UFBs'!H$3:H$3000,'Raw Data from UFBs'!$A$3:$A$3000,'Summary By Town'!$A210,'Raw Data from UFBs'!$E$3:$E$3000,'Summary By Town'!$S$2)</f>
        <v>0</v>
      </c>
      <c r="U210" s="4">
        <f>SUMIFS('Raw Data from UFBs'!I$3:I$3000,'Raw Data from UFBs'!$A$3:$A$3000,'Summary By Town'!$A210,'Raw Data from UFBs'!$E$3:$E$3000,'Summary By Town'!$S$2)</f>
        <v>0</v>
      </c>
      <c r="V210" s="20">
        <f t="shared" si="54"/>
        <v>0</v>
      </c>
      <c r="W210" s="104">
        <f>COUNTIFS('Raw Data from UFBs'!$A$3:$A$3000,'Summary By Town'!$A210,'Raw Data from UFBs'!$E$3:$E$3000,'Summary By Town'!$W$2)</f>
        <v>0</v>
      </c>
      <c r="X210" s="4">
        <f>SUMIFS('Raw Data from UFBs'!H$3:H$3000,'Raw Data from UFBs'!$A$3:$A$3000,'Summary By Town'!$A210,'Raw Data from UFBs'!$E$3:$E$3000,'Summary By Town'!$W$2)</f>
        <v>0</v>
      </c>
      <c r="Y210" s="4">
        <f>SUMIFS('Raw Data from UFBs'!I$3:I$3000,'Raw Data from UFBs'!$A$3:$A$3000,'Summary By Town'!$A210,'Raw Data from UFBs'!$E$3:$E$3000,'Summary By Town'!$W$2)</f>
        <v>0</v>
      </c>
      <c r="Z210" s="20">
        <f t="shared" si="55"/>
        <v>0</v>
      </c>
      <c r="AA210" s="4">
        <f>COUNTIFS('Raw Data from UFBs'!$A$3:$A$3000,'Summary By Town'!$A210,'Raw Data from UFBs'!$E$3:$E$3000,'Summary By Town'!$AA$2)</f>
        <v>0</v>
      </c>
      <c r="AB210" s="4">
        <f>SUMIFS('Raw Data from UFBs'!H$3:H$3000,'Raw Data from UFBs'!$A$3:$A$3000,'Summary By Town'!$A210,'Raw Data from UFBs'!$E$3:$E$3000,'Summary By Town'!$AA$2)</f>
        <v>0</v>
      </c>
      <c r="AC210" s="4">
        <f>SUMIFS('Raw Data from UFBs'!I$3:I$3000,'Raw Data from UFBs'!$A$3:$A$3000,'Summary By Town'!$A210,'Raw Data from UFBs'!$E$3:$E$3000,'Summary By Town'!$AA$2)</f>
        <v>0</v>
      </c>
      <c r="AD210" s="4">
        <f t="shared" si="56"/>
        <v>0</v>
      </c>
      <c r="AE210" s="19">
        <f>COUNTIFS('Raw Data from UFBs'!$A$3:$A$3000,'Summary By Town'!$A210,'Raw Data from UFBs'!$E$3:$E$3000,'Summary By Town'!$AE$2)</f>
        <v>4</v>
      </c>
      <c r="AF210" s="4">
        <f>SUMIFS('Raw Data from UFBs'!H$3:H$3000,'Raw Data from UFBs'!$A$3:$A$3000,'Summary By Town'!$A210,'Raw Data from UFBs'!$E$3:$E$3000,'Summary By Town'!$AE$2)</f>
        <v>812879.61</v>
      </c>
      <c r="AG210" s="4">
        <f>SUMIFS('Raw Data from UFBs'!I$3:I$3000,'Raw Data from UFBs'!$A$3:$A$3000,'Summary By Town'!$A210,'Raw Data from UFBs'!$E$3:$E$3000,'Summary By Town'!$AE$2)</f>
        <v>64355800</v>
      </c>
      <c r="AH210" s="20">
        <f t="shared" si="49"/>
        <v>2674893.5380670289</v>
      </c>
      <c r="AI210" s="19">
        <f t="shared" si="57"/>
        <v>4</v>
      </c>
      <c r="AJ210" s="4">
        <f t="shared" si="58"/>
        <v>812879.61</v>
      </c>
      <c r="AK210" s="4">
        <f t="shared" si="59"/>
        <v>64355800</v>
      </c>
      <c r="AL210" s="20">
        <f t="shared" si="60"/>
        <v>2674893.5380670289</v>
      </c>
      <c r="AM210" s="59">
        <v>3612718950</v>
      </c>
      <c r="AN210" s="60">
        <v>4.1564140886556125</v>
      </c>
      <c r="AO210" s="61">
        <v>0.4723774877292628</v>
      </c>
      <c r="AP210" s="4">
        <f t="shared" si="50"/>
        <v>879573.46145719942</v>
      </c>
      <c r="AQ210" s="8">
        <f t="shared" si="51"/>
        <v>1.7813674656313911E-2</v>
      </c>
      <c r="AR210" s="59">
        <v>87433113.950000003</v>
      </c>
      <c r="AS210" s="6">
        <f t="shared" si="52"/>
        <v>1.0059958083618037E-2</v>
      </c>
      <c r="AU210" s="5" t="s">
        <v>746</v>
      </c>
      <c r="AV210" s="5" t="s">
        <v>1072</v>
      </c>
      <c r="AW210" s="5" t="s">
        <v>868</v>
      </c>
      <c r="AX210" s="5" t="s">
        <v>1105</v>
      </c>
      <c r="AY210" s="5" t="s">
        <v>168</v>
      </c>
      <c r="AZ210" s="5" t="s">
        <v>1063</v>
      </c>
      <c r="BA210" s="5" t="s">
        <v>1745</v>
      </c>
      <c r="BB210" s="5" t="s">
        <v>1745</v>
      </c>
      <c r="BC210" s="5" t="s">
        <v>1745</v>
      </c>
      <c r="BD210" s="5" t="s">
        <v>1745</v>
      </c>
      <c r="BE210" s="5" t="s">
        <v>1745</v>
      </c>
      <c r="BF210" s="5" t="s">
        <v>1745</v>
      </c>
      <c r="BG210" s="5" t="s">
        <v>1745</v>
      </c>
      <c r="BH210" s="5" t="s">
        <v>1745</v>
      </c>
      <c r="BI210" s="5" t="s">
        <v>1745</v>
      </c>
      <c r="BJ210" s="5" t="s">
        <v>1745</v>
      </c>
    </row>
    <row r="211" spans="1:62" ht="17.25" customHeight="1" x14ac:dyDescent="0.3">
      <c r="A211" t="s">
        <v>168</v>
      </c>
      <c r="B211" t="s">
        <v>1952</v>
      </c>
      <c r="C211" t="s">
        <v>126</v>
      </c>
      <c r="D211" t="str">
        <f t="shared" si="46"/>
        <v>Bloomfield township, Essex County</v>
      </c>
      <c r="E211" t="s">
        <v>1769</v>
      </c>
      <c r="F211" t="s">
        <v>70</v>
      </c>
      <c r="G211" s="19">
        <f>COUNTIFS('Raw Data from UFBs'!$A$3:$A$3000,'Summary By Town'!$A211,'Raw Data from UFBs'!$E$3:$E$3000,'Summary By Town'!$G$2)</f>
        <v>3</v>
      </c>
      <c r="H211" s="4">
        <f>SUMIFS('Raw Data from UFBs'!H$3:H$3000,'Raw Data from UFBs'!$A$3:$A$3000,'Summary By Town'!$A211,'Raw Data from UFBs'!$E$3:$E$3000,'Summary By Town'!$G$2)</f>
        <v>392788</v>
      </c>
      <c r="I211" s="4">
        <f>SUMIFS('Raw Data from UFBs'!I$3:I$3000,'Raw Data from UFBs'!$A$3:$A$3000,'Summary By Town'!$A211,'Raw Data from UFBs'!$E$3:$E$3000,'Summary By Town'!$G$2)</f>
        <v>37833200</v>
      </c>
      <c r="J211" s="20">
        <f t="shared" si="47"/>
        <v>1319743.2923737625</v>
      </c>
      <c r="K211" s="19">
        <f>COUNTIFS('Raw Data from UFBs'!$A$3:$A$3000,'Summary By Town'!$A211,'Raw Data from UFBs'!$E$3:$E$3000,'Summary By Town'!$K$2)</f>
        <v>0</v>
      </c>
      <c r="L211" s="4">
        <f>SUMIFS('Raw Data from UFBs'!H$3:H$3000,'Raw Data from UFBs'!$A$3:$A$3000,'Summary By Town'!$A211,'Raw Data from UFBs'!$E$3:$E$3000,'Summary By Town'!$K$2)</f>
        <v>0</v>
      </c>
      <c r="M211" s="4">
        <f>SUMIFS('Raw Data from UFBs'!I$3:I$3000,'Raw Data from UFBs'!$A$3:$A$3000,'Summary By Town'!$A211,'Raw Data from UFBs'!$E$3:$E$3000,'Summary By Town'!$K$2)</f>
        <v>0</v>
      </c>
      <c r="N211" s="20">
        <f t="shared" si="48"/>
        <v>0</v>
      </c>
      <c r="O211" s="4">
        <f>COUNTIFS('Raw Data from UFBs'!$A$3:$A$3000,'Summary By Town'!$A211,'Raw Data from UFBs'!$E$3:$E$3000,'Summary By Town'!$O$2)</f>
        <v>0</v>
      </c>
      <c r="P211" s="4">
        <f>SUMIFS('Raw Data from UFBs'!H$3:H$3000,'Raw Data from UFBs'!$A$3:$A$3000,'Summary By Town'!$A211,'Raw Data from UFBs'!$E$3:$E$3000,'Summary By Town'!$O$2)</f>
        <v>0</v>
      </c>
      <c r="Q211" s="4">
        <f>SUMIFS('Raw Data from UFBs'!I$3:I$3000,'Raw Data from UFBs'!$A$3:$A$3000,'Summary By Town'!$A211,'Raw Data from UFBs'!$E$3:$E$3000,'Summary By Town'!$O$2)</f>
        <v>0</v>
      </c>
      <c r="R211" s="4">
        <f t="shared" si="53"/>
        <v>0</v>
      </c>
      <c r="S211" s="104">
        <f>COUNTIFS('Raw Data from UFBs'!$A$3:$A$3000,'Summary By Town'!$A211,'Raw Data from UFBs'!$E$3:$E$3000,'Summary By Town'!$S$2)</f>
        <v>0</v>
      </c>
      <c r="T211" s="4">
        <f>SUMIFS('Raw Data from UFBs'!H$3:H$3000,'Raw Data from UFBs'!$A$3:$A$3000,'Summary By Town'!$A211,'Raw Data from UFBs'!$E$3:$E$3000,'Summary By Town'!$S$2)</f>
        <v>0</v>
      </c>
      <c r="U211" s="4">
        <f>SUMIFS('Raw Data from UFBs'!I$3:I$3000,'Raw Data from UFBs'!$A$3:$A$3000,'Summary By Town'!$A211,'Raw Data from UFBs'!$E$3:$E$3000,'Summary By Town'!$S$2)</f>
        <v>0</v>
      </c>
      <c r="V211" s="20">
        <f t="shared" si="54"/>
        <v>0</v>
      </c>
      <c r="W211" s="104">
        <f>COUNTIFS('Raw Data from UFBs'!$A$3:$A$3000,'Summary By Town'!$A211,'Raw Data from UFBs'!$E$3:$E$3000,'Summary By Town'!$W$2)</f>
        <v>0</v>
      </c>
      <c r="X211" s="4">
        <f>SUMIFS('Raw Data from UFBs'!H$3:H$3000,'Raw Data from UFBs'!$A$3:$A$3000,'Summary By Town'!$A211,'Raw Data from UFBs'!$E$3:$E$3000,'Summary By Town'!$W$2)</f>
        <v>0</v>
      </c>
      <c r="Y211" s="4">
        <f>SUMIFS('Raw Data from UFBs'!I$3:I$3000,'Raw Data from UFBs'!$A$3:$A$3000,'Summary By Town'!$A211,'Raw Data from UFBs'!$E$3:$E$3000,'Summary By Town'!$W$2)</f>
        <v>0</v>
      </c>
      <c r="Z211" s="20">
        <f t="shared" si="55"/>
        <v>0</v>
      </c>
      <c r="AA211" s="4">
        <f>COUNTIFS('Raw Data from UFBs'!$A$3:$A$3000,'Summary By Town'!$A211,'Raw Data from UFBs'!$E$3:$E$3000,'Summary By Town'!$AA$2)</f>
        <v>0</v>
      </c>
      <c r="AB211" s="4">
        <f>SUMIFS('Raw Data from UFBs'!H$3:H$3000,'Raw Data from UFBs'!$A$3:$A$3000,'Summary By Town'!$A211,'Raw Data from UFBs'!$E$3:$E$3000,'Summary By Town'!$AA$2)</f>
        <v>0</v>
      </c>
      <c r="AC211" s="4">
        <f>SUMIFS('Raw Data from UFBs'!I$3:I$3000,'Raw Data from UFBs'!$A$3:$A$3000,'Summary By Town'!$A211,'Raw Data from UFBs'!$E$3:$E$3000,'Summary By Town'!$AA$2)</f>
        <v>0</v>
      </c>
      <c r="AD211" s="4">
        <f t="shared" si="56"/>
        <v>0</v>
      </c>
      <c r="AE211" s="19">
        <f>COUNTIFS('Raw Data from UFBs'!$A$3:$A$3000,'Summary By Town'!$A211,'Raw Data from UFBs'!$E$3:$E$3000,'Summary By Town'!$AE$2)</f>
        <v>4</v>
      </c>
      <c r="AF211" s="4">
        <f>SUMIFS('Raw Data from UFBs'!H$3:H$3000,'Raw Data from UFBs'!$A$3:$A$3000,'Summary By Town'!$A211,'Raw Data from UFBs'!$E$3:$E$3000,'Summary By Town'!$AE$2)</f>
        <v>2742966</v>
      </c>
      <c r="AG211" s="4">
        <f>SUMIFS('Raw Data from UFBs'!I$3:I$3000,'Raw Data from UFBs'!$A$3:$A$3000,'Summary By Town'!$A211,'Raw Data from UFBs'!$E$3:$E$3000,'Summary By Town'!$AE$2)</f>
        <v>213432900</v>
      </c>
      <c r="AH211" s="20">
        <f t="shared" si="49"/>
        <v>7445223.7227324154</v>
      </c>
      <c r="AI211" s="19">
        <f t="shared" si="57"/>
        <v>7</v>
      </c>
      <c r="AJ211" s="4">
        <f t="shared" si="58"/>
        <v>3135754</v>
      </c>
      <c r="AK211" s="4">
        <f t="shared" si="59"/>
        <v>251266100</v>
      </c>
      <c r="AL211" s="20">
        <f t="shared" si="60"/>
        <v>8764967.0151061788</v>
      </c>
      <c r="AM211" s="59">
        <v>6317865100</v>
      </c>
      <c r="AN211" s="60">
        <v>3.4883205554215939</v>
      </c>
      <c r="AO211" s="61">
        <v>0.39676890199156084</v>
      </c>
      <c r="AP211" s="4">
        <f t="shared" si="50"/>
        <v>2233496.6670802822</v>
      </c>
      <c r="AQ211" s="8">
        <f t="shared" si="51"/>
        <v>3.977072888118488E-2</v>
      </c>
      <c r="AR211" s="59">
        <v>101860519.56999999</v>
      </c>
      <c r="AS211" s="6">
        <f t="shared" si="52"/>
        <v>2.1927010352086333E-2</v>
      </c>
      <c r="AU211" s="5" t="s">
        <v>396</v>
      </c>
      <c r="AV211" s="5" t="s">
        <v>124</v>
      </c>
      <c r="AW211" s="5" t="s">
        <v>558</v>
      </c>
      <c r="AX211" s="5" t="s">
        <v>1105</v>
      </c>
      <c r="AY211" s="5" t="s">
        <v>988</v>
      </c>
      <c r="AZ211" s="5" t="s">
        <v>1063</v>
      </c>
      <c r="BA211" s="5" t="s">
        <v>306</v>
      </c>
      <c r="BB211" s="5" t="s">
        <v>1745</v>
      </c>
      <c r="BC211" s="5" t="s">
        <v>1745</v>
      </c>
      <c r="BD211" s="5" t="s">
        <v>1745</v>
      </c>
      <c r="BE211" s="5" t="s">
        <v>1745</v>
      </c>
      <c r="BF211" s="5" t="s">
        <v>1745</v>
      </c>
      <c r="BG211" s="5" t="s">
        <v>1745</v>
      </c>
      <c r="BH211" s="5" t="s">
        <v>1745</v>
      </c>
      <c r="BI211" s="5" t="s">
        <v>1745</v>
      </c>
      <c r="BJ211" s="5" t="s">
        <v>1745</v>
      </c>
    </row>
    <row r="212" spans="1:62" ht="17.25" customHeight="1" x14ac:dyDescent="0.3">
      <c r="A212" t="s">
        <v>265</v>
      </c>
      <c r="B212" t="s">
        <v>1953</v>
      </c>
      <c r="C212" t="s">
        <v>126</v>
      </c>
      <c r="D212" t="str">
        <f t="shared" si="46"/>
        <v>Cedar Grove township, Essex County</v>
      </c>
      <c r="E212" t="s">
        <v>1769</v>
      </c>
      <c r="F212" t="s">
        <v>7</v>
      </c>
      <c r="G212" s="19">
        <f>COUNTIFS('Raw Data from UFBs'!$A$3:$A$3000,'Summary By Town'!$A212,'Raw Data from UFBs'!$E$3:$E$3000,'Summary By Town'!$G$2)</f>
        <v>2</v>
      </c>
      <c r="H212" s="4">
        <f>SUMIFS('Raw Data from UFBs'!H$3:H$3000,'Raw Data from UFBs'!$A$3:$A$3000,'Summary By Town'!$A212,'Raw Data from UFBs'!$E$3:$E$3000,'Summary By Town'!$G$2)</f>
        <v>6146818.5199999996</v>
      </c>
      <c r="I212" s="4">
        <f>SUMIFS('Raw Data from UFBs'!I$3:I$3000,'Raw Data from UFBs'!$A$3:$A$3000,'Summary By Town'!$A212,'Raw Data from UFBs'!$E$3:$E$3000,'Summary By Town'!$G$2)</f>
        <v>256409126.47999999</v>
      </c>
      <c r="J212" s="20">
        <f t="shared" si="47"/>
        <v>6672995.2384357909</v>
      </c>
      <c r="K212" s="19">
        <f>COUNTIFS('Raw Data from UFBs'!$A$3:$A$3000,'Summary By Town'!$A212,'Raw Data from UFBs'!$E$3:$E$3000,'Summary By Town'!$K$2)</f>
        <v>0</v>
      </c>
      <c r="L212" s="4">
        <f>SUMIFS('Raw Data from UFBs'!H$3:H$3000,'Raw Data from UFBs'!$A$3:$A$3000,'Summary By Town'!$A212,'Raw Data from UFBs'!$E$3:$E$3000,'Summary By Town'!$K$2)</f>
        <v>0</v>
      </c>
      <c r="M212" s="4">
        <f>SUMIFS('Raw Data from UFBs'!I$3:I$3000,'Raw Data from UFBs'!$A$3:$A$3000,'Summary By Town'!$A212,'Raw Data from UFBs'!$E$3:$E$3000,'Summary By Town'!$K$2)</f>
        <v>0</v>
      </c>
      <c r="N212" s="20">
        <f t="shared" si="48"/>
        <v>0</v>
      </c>
      <c r="O212" s="4">
        <f>COUNTIFS('Raw Data from UFBs'!$A$3:$A$3000,'Summary By Town'!$A212,'Raw Data from UFBs'!$E$3:$E$3000,'Summary By Town'!$O$2)</f>
        <v>0</v>
      </c>
      <c r="P212" s="4">
        <f>SUMIFS('Raw Data from UFBs'!H$3:H$3000,'Raw Data from UFBs'!$A$3:$A$3000,'Summary By Town'!$A212,'Raw Data from UFBs'!$E$3:$E$3000,'Summary By Town'!$O$2)</f>
        <v>0</v>
      </c>
      <c r="Q212" s="4">
        <f>SUMIFS('Raw Data from UFBs'!I$3:I$3000,'Raw Data from UFBs'!$A$3:$A$3000,'Summary By Town'!$A212,'Raw Data from UFBs'!$E$3:$E$3000,'Summary By Town'!$O$2)</f>
        <v>0</v>
      </c>
      <c r="R212" s="4">
        <f t="shared" si="53"/>
        <v>0</v>
      </c>
      <c r="S212" s="104">
        <f>COUNTIFS('Raw Data from UFBs'!$A$3:$A$3000,'Summary By Town'!$A212,'Raw Data from UFBs'!$E$3:$E$3000,'Summary By Town'!$S$2)</f>
        <v>0</v>
      </c>
      <c r="T212" s="4">
        <f>SUMIFS('Raw Data from UFBs'!H$3:H$3000,'Raw Data from UFBs'!$A$3:$A$3000,'Summary By Town'!$A212,'Raw Data from UFBs'!$E$3:$E$3000,'Summary By Town'!$S$2)</f>
        <v>0</v>
      </c>
      <c r="U212" s="4">
        <f>SUMIFS('Raw Data from UFBs'!I$3:I$3000,'Raw Data from UFBs'!$A$3:$A$3000,'Summary By Town'!$A212,'Raw Data from UFBs'!$E$3:$E$3000,'Summary By Town'!$S$2)</f>
        <v>0</v>
      </c>
      <c r="V212" s="20">
        <f t="shared" si="54"/>
        <v>0</v>
      </c>
      <c r="W212" s="104">
        <f>COUNTIFS('Raw Data from UFBs'!$A$3:$A$3000,'Summary By Town'!$A212,'Raw Data from UFBs'!$E$3:$E$3000,'Summary By Town'!$W$2)</f>
        <v>0</v>
      </c>
      <c r="X212" s="4">
        <f>SUMIFS('Raw Data from UFBs'!H$3:H$3000,'Raw Data from UFBs'!$A$3:$A$3000,'Summary By Town'!$A212,'Raw Data from UFBs'!$E$3:$E$3000,'Summary By Town'!$W$2)</f>
        <v>0</v>
      </c>
      <c r="Y212" s="4">
        <f>SUMIFS('Raw Data from UFBs'!I$3:I$3000,'Raw Data from UFBs'!$A$3:$A$3000,'Summary By Town'!$A212,'Raw Data from UFBs'!$E$3:$E$3000,'Summary By Town'!$W$2)</f>
        <v>0</v>
      </c>
      <c r="Z212" s="20">
        <f t="shared" si="55"/>
        <v>0</v>
      </c>
      <c r="AA212" s="4">
        <f>COUNTIFS('Raw Data from UFBs'!$A$3:$A$3000,'Summary By Town'!$A212,'Raw Data from UFBs'!$E$3:$E$3000,'Summary By Town'!$AA$2)</f>
        <v>0</v>
      </c>
      <c r="AB212" s="4">
        <f>SUMIFS('Raw Data from UFBs'!H$3:H$3000,'Raw Data from UFBs'!$A$3:$A$3000,'Summary By Town'!$A212,'Raw Data from UFBs'!$E$3:$E$3000,'Summary By Town'!$AA$2)</f>
        <v>0</v>
      </c>
      <c r="AC212" s="4">
        <f>SUMIFS('Raw Data from UFBs'!I$3:I$3000,'Raw Data from UFBs'!$A$3:$A$3000,'Summary By Town'!$A212,'Raw Data from UFBs'!$E$3:$E$3000,'Summary By Town'!$AA$2)</f>
        <v>0</v>
      </c>
      <c r="AD212" s="4">
        <f t="shared" si="56"/>
        <v>0</v>
      </c>
      <c r="AE212" s="19">
        <f>COUNTIFS('Raw Data from UFBs'!$A$3:$A$3000,'Summary By Town'!$A212,'Raw Data from UFBs'!$E$3:$E$3000,'Summary By Town'!$AE$2)</f>
        <v>0</v>
      </c>
      <c r="AF212" s="4">
        <f>SUMIFS('Raw Data from UFBs'!H$3:H$3000,'Raw Data from UFBs'!$A$3:$A$3000,'Summary By Town'!$A212,'Raw Data from UFBs'!$E$3:$E$3000,'Summary By Town'!$AE$2)</f>
        <v>0</v>
      </c>
      <c r="AG212" s="4">
        <f>SUMIFS('Raw Data from UFBs'!I$3:I$3000,'Raw Data from UFBs'!$A$3:$A$3000,'Summary By Town'!$A212,'Raw Data from UFBs'!$E$3:$E$3000,'Summary By Town'!$AE$2)</f>
        <v>0</v>
      </c>
      <c r="AH212" s="20">
        <f t="shared" si="49"/>
        <v>0</v>
      </c>
      <c r="AI212" s="19">
        <f t="shared" si="57"/>
        <v>2</v>
      </c>
      <c r="AJ212" s="4">
        <f t="shared" si="58"/>
        <v>6146818.5199999996</v>
      </c>
      <c r="AK212" s="4">
        <f t="shared" si="59"/>
        <v>256409126.47999999</v>
      </c>
      <c r="AL212" s="20">
        <f t="shared" si="60"/>
        <v>6672995.2384357909</v>
      </c>
      <c r="AM212" s="59">
        <v>2752717600</v>
      </c>
      <c r="AN212" s="60">
        <v>2.6024796114097315</v>
      </c>
      <c r="AO212" s="61">
        <v>0.22380353356164806</v>
      </c>
      <c r="AP212" s="4">
        <f t="shared" si="50"/>
        <v>117760.20886380246</v>
      </c>
      <c r="AQ212" s="8">
        <f t="shared" si="51"/>
        <v>9.3147632172657299E-2</v>
      </c>
      <c r="AR212" s="59">
        <v>23533272.48</v>
      </c>
      <c r="AS212" s="6">
        <f t="shared" si="52"/>
        <v>5.00398782038844E-3</v>
      </c>
      <c r="AU212" s="5" t="s">
        <v>1548</v>
      </c>
      <c r="AV212" s="5" t="s">
        <v>988</v>
      </c>
      <c r="AW212" s="5" t="s">
        <v>1081</v>
      </c>
      <c r="AX212" s="5" t="s">
        <v>823</v>
      </c>
      <c r="AY212" s="5" t="s">
        <v>1745</v>
      </c>
      <c r="AZ212" s="5" t="s">
        <v>1745</v>
      </c>
      <c r="BA212" s="5" t="s">
        <v>1745</v>
      </c>
      <c r="BB212" s="5" t="s">
        <v>1745</v>
      </c>
      <c r="BC212" s="5" t="s">
        <v>1745</v>
      </c>
      <c r="BD212" s="5" t="s">
        <v>1745</v>
      </c>
      <c r="BE212" s="5" t="s">
        <v>1745</v>
      </c>
      <c r="BF212" s="5" t="s">
        <v>1745</v>
      </c>
      <c r="BG212" s="5" t="s">
        <v>1745</v>
      </c>
      <c r="BH212" s="5" t="s">
        <v>1745</v>
      </c>
      <c r="BI212" s="5" t="s">
        <v>1745</v>
      </c>
      <c r="BJ212" s="5" t="s">
        <v>1745</v>
      </c>
    </row>
    <row r="213" spans="1:62" ht="17.25" customHeight="1" x14ac:dyDescent="0.3">
      <c r="A213" t="s">
        <v>294</v>
      </c>
      <c r="B213" s="84" t="s">
        <v>1954</v>
      </c>
      <c r="C213" t="s">
        <v>126</v>
      </c>
      <c r="D213" t="str">
        <f t="shared" si="46"/>
        <v>City of Orange township, Essex County</v>
      </c>
      <c r="E213" t="s">
        <v>1769</v>
      </c>
      <c r="F213" t="s">
        <v>70</v>
      </c>
      <c r="G213" s="19">
        <f>COUNTIFS('Raw Data from UFBs'!$A$3:$A$3000,'Summary By Town'!$A213,'Raw Data from UFBs'!$E$3:$E$3000,'Summary By Town'!$G$2)</f>
        <v>17</v>
      </c>
      <c r="H213" s="4">
        <f>SUMIFS('Raw Data from UFBs'!H$3:H$3000,'Raw Data from UFBs'!$A$3:$A$3000,'Summary By Town'!$A213,'Raw Data from UFBs'!$E$3:$E$3000,'Summary By Town'!$G$2)</f>
        <v>1701764</v>
      </c>
      <c r="I213" s="4">
        <f>SUMIFS('Raw Data from UFBs'!I$3:I$3000,'Raw Data from UFBs'!$A$3:$A$3000,'Summary By Town'!$A213,'Raw Data from UFBs'!$E$3:$E$3000,'Summary By Town'!$G$2)</f>
        <v>189644200</v>
      </c>
      <c r="J213" s="20">
        <f t="shared" si="47"/>
        <v>7640924.7621536134</v>
      </c>
      <c r="K213" s="19">
        <f>COUNTIFS('Raw Data from UFBs'!$A$3:$A$3000,'Summary By Town'!$A213,'Raw Data from UFBs'!$E$3:$E$3000,'Summary By Town'!$K$2)</f>
        <v>0</v>
      </c>
      <c r="L213" s="4">
        <f>SUMIFS('Raw Data from UFBs'!H$3:H$3000,'Raw Data from UFBs'!$A$3:$A$3000,'Summary By Town'!$A213,'Raw Data from UFBs'!$E$3:$E$3000,'Summary By Town'!$K$2)</f>
        <v>0</v>
      </c>
      <c r="M213" s="4">
        <f>SUMIFS('Raw Data from UFBs'!I$3:I$3000,'Raw Data from UFBs'!$A$3:$A$3000,'Summary By Town'!$A213,'Raw Data from UFBs'!$E$3:$E$3000,'Summary By Town'!$K$2)</f>
        <v>0</v>
      </c>
      <c r="N213" s="20">
        <f t="shared" si="48"/>
        <v>0</v>
      </c>
      <c r="O213" s="4">
        <f>COUNTIFS('Raw Data from UFBs'!$A$3:$A$3000,'Summary By Town'!$A213,'Raw Data from UFBs'!$E$3:$E$3000,'Summary By Town'!$O$2)</f>
        <v>0</v>
      </c>
      <c r="P213" s="4">
        <f>SUMIFS('Raw Data from UFBs'!H$3:H$3000,'Raw Data from UFBs'!$A$3:$A$3000,'Summary By Town'!$A213,'Raw Data from UFBs'!$E$3:$E$3000,'Summary By Town'!$O$2)</f>
        <v>0</v>
      </c>
      <c r="Q213" s="4">
        <f>SUMIFS('Raw Data from UFBs'!I$3:I$3000,'Raw Data from UFBs'!$A$3:$A$3000,'Summary By Town'!$A213,'Raw Data from UFBs'!$E$3:$E$3000,'Summary By Town'!$O$2)</f>
        <v>0</v>
      </c>
      <c r="R213" s="4">
        <f t="shared" si="53"/>
        <v>0</v>
      </c>
      <c r="S213" s="104">
        <f>COUNTIFS('Raw Data from UFBs'!$A$3:$A$3000,'Summary By Town'!$A213,'Raw Data from UFBs'!$E$3:$E$3000,'Summary By Town'!$S$2)</f>
        <v>0</v>
      </c>
      <c r="T213" s="4">
        <f>SUMIFS('Raw Data from UFBs'!H$3:H$3000,'Raw Data from UFBs'!$A$3:$A$3000,'Summary By Town'!$A213,'Raw Data from UFBs'!$E$3:$E$3000,'Summary By Town'!$S$2)</f>
        <v>0</v>
      </c>
      <c r="U213" s="4">
        <f>SUMIFS('Raw Data from UFBs'!I$3:I$3000,'Raw Data from UFBs'!$A$3:$A$3000,'Summary By Town'!$A213,'Raw Data from UFBs'!$E$3:$E$3000,'Summary By Town'!$S$2)</f>
        <v>0</v>
      </c>
      <c r="V213" s="20">
        <f t="shared" si="54"/>
        <v>0</v>
      </c>
      <c r="W213" s="104">
        <f>COUNTIFS('Raw Data from UFBs'!$A$3:$A$3000,'Summary By Town'!$A213,'Raw Data from UFBs'!$E$3:$E$3000,'Summary By Town'!$W$2)</f>
        <v>0</v>
      </c>
      <c r="X213" s="4">
        <f>SUMIFS('Raw Data from UFBs'!H$3:H$3000,'Raw Data from UFBs'!$A$3:$A$3000,'Summary By Town'!$A213,'Raw Data from UFBs'!$E$3:$E$3000,'Summary By Town'!$W$2)</f>
        <v>0</v>
      </c>
      <c r="Y213" s="4">
        <f>SUMIFS('Raw Data from UFBs'!I$3:I$3000,'Raw Data from UFBs'!$A$3:$A$3000,'Summary By Town'!$A213,'Raw Data from UFBs'!$E$3:$E$3000,'Summary By Town'!$W$2)</f>
        <v>0</v>
      </c>
      <c r="Z213" s="20">
        <f t="shared" si="55"/>
        <v>0</v>
      </c>
      <c r="AA213" s="4">
        <f>COUNTIFS('Raw Data from UFBs'!$A$3:$A$3000,'Summary By Town'!$A213,'Raw Data from UFBs'!$E$3:$E$3000,'Summary By Town'!$AA$2)</f>
        <v>0</v>
      </c>
      <c r="AB213" s="4">
        <f>SUMIFS('Raw Data from UFBs'!H$3:H$3000,'Raw Data from UFBs'!$A$3:$A$3000,'Summary By Town'!$A213,'Raw Data from UFBs'!$E$3:$E$3000,'Summary By Town'!$AA$2)</f>
        <v>0</v>
      </c>
      <c r="AC213" s="4">
        <f>SUMIFS('Raw Data from UFBs'!I$3:I$3000,'Raw Data from UFBs'!$A$3:$A$3000,'Summary By Town'!$A213,'Raw Data from UFBs'!$E$3:$E$3000,'Summary By Town'!$AA$2)</f>
        <v>0</v>
      </c>
      <c r="AD213" s="4">
        <f t="shared" si="56"/>
        <v>0</v>
      </c>
      <c r="AE213" s="19">
        <f>COUNTIFS('Raw Data from UFBs'!$A$3:$A$3000,'Summary By Town'!$A213,'Raw Data from UFBs'!$E$3:$E$3000,'Summary By Town'!$AE$2)</f>
        <v>10</v>
      </c>
      <c r="AF213" s="4">
        <f>SUMIFS('Raw Data from UFBs'!H$3:H$3000,'Raw Data from UFBs'!$A$3:$A$3000,'Summary By Town'!$A213,'Raw Data from UFBs'!$E$3:$E$3000,'Summary By Town'!$AE$2)</f>
        <v>859053</v>
      </c>
      <c r="AG213" s="4">
        <f>SUMIFS('Raw Data from UFBs'!I$3:I$3000,'Raw Data from UFBs'!$A$3:$A$3000,'Summary By Town'!$A213,'Raw Data from UFBs'!$E$3:$E$3000,'Summary By Town'!$AE$2)</f>
        <v>91036200</v>
      </c>
      <c r="AH213" s="20">
        <f t="shared" si="49"/>
        <v>3667925.2770839748</v>
      </c>
      <c r="AI213" s="19">
        <f t="shared" si="57"/>
        <v>27</v>
      </c>
      <c r="AJ213" s="4">
        <f t="shared" si="58"/>
        <v>2560817</v>
      </c>
      <c r="AK213" s="4">
        <f t="shared" si="59"/>
        <v>280680400</v>
      </c>
      <c r="AL213" s="20">
        <f t="shared" si="60"/>
        <v>11308850.039237589</v>
      </c>
      <c r="AM213" s="59">
        <v>2958837500</v>
      </c>
      <c r="AN213" s="60">
        <v>4.0290843390694855</v>
      </c>
      <c r="AO213" s="61">
        <v>0.75746465553051023</v>
      </c>
      <c r="AP213" s="4">
        <f t="shared" si="50"/>
        <v>6626325.8326356225</v>
      </c>
      <c r="AQ213" s="8">
        <f t="shared" si="51"/>
        <v>9.4861715116156264E-2</v>
      </c>
      <c r="AR213" s="59">
        <v>95591567</v>
      </c>
      <c r="AS213" s="6">
        <f t="shared" si="52"/>
        <v>6.9319146453950514E-2</v>
      </c>
      <c r="AU213" s="5" t="s">
        <v>1419</v>
      </c>
      <c r="AV213" s="5" t="s">
        <v>396</v>
      </c>
      <c r="AW213" s="5" t="s">
        <v>1631</v>
      </c>
      <c r="AX213" s="5" t="s">
        <v>558</v>
      </c>
      <c r="AY213" s="5" t="s">
        <v>988</v>
      </c>
      <c r="AZ213" s="5" t="s">
        <v>1745</v>
      </c>
      <c r="BA213" s="5" t="s">
        <v>1745</v>
      </c>
      <c r="BB213" s="5" t="s">
        <v>1745</v>
      </c>
      <c r="BC213" s="5" t="s">
        <v>1745</v>
      </c>
      <c r="BD213" s="5" t="s">
        <v>1745</v>
      </c>
      <c r="BE213" s="5" t="s">
        <v>1745</v>
      </c>
      <c r="BF213" s="5" t="s">
        <v>1745</v>
      </c>
      <c r="BG213" s="5" t="s">
        <v>1745</v>
      </c>
      <c r="BH213" s="5" t="s">
        <v>1745</v>
      </c>
      <c r="BI213" s="5" t="s">
        <v>1745</v>
      </c>
      <c r="BJ213" s="5" t="s">
        <v>1745</v>
      </c>
    </row>
    <row r="214" spans="1:62" ht="17.25" customHeight="1" x14ac:dyDescent="0.3">
      <c r="A214" t="s">
        <v>475</v>
      </c>
      <c r="B214" s="84" t="s">
        <v>1937</v>
      </c>
      <c r="C214" t="s">
        <v>126</v>
      </c>
      <c r="D214" t="str">
        <f t="shared" si="46"/>
        <v>Fairfield township, Essex County</v>
      </c>
      <c r="E214" t="s">
        <v>1769</v>
      </c>
      <c r="F214" t="s">
        <v>7</v>
      </c>
      <c r="G214" s="19">
        <f>COUNTIFS('Raw Data from UFBs'!$A$3:$A$3000,'Summary By Town'!$A214,'Raw Data from UFBs'!$E$3:$E$3000,'Summary By Town'!$G$2)</f>
        <v>0</v>
      </c>
      <c r="H214" s="4">
        <f>SUMIFS('Raw Data from UFBs'!H$3:H$3000,'Raw Data from UFBs'!$A$3:$A$3000,'Summary By Town'!$A214,'Raw Data from UFBs'!$E$3:$E$3000,'Summary By Town'!$G$2)</f>
        <v>0</v>
      </c>
      <c r="I214" s="4">
        <f>SUMIFS('Raw Data from UFBs'!I$3:I$3000,'Raw Data from UFBs'!$A$3:$A$3000,'Summary By Town'!$A214,'Raw Data from UFBs'!$E$3:$E$3000,'Summary By Town'!$G$2)</f>
        <v>0</v>
      </c>
      <c r="J214" s="20">
        <f t="shared" si="47"/>
        <v>0</v>
      </c>
      <c r="K214" s="19">
        <f>COUNTIFS('Raw Data from UFBs'!$A$3:$A$3000,'Summary By Town'!$A214,'Raw Data from UFBs'!$E$3:$E$3000,'Summary By Town'!$K$2)</f>
        <v>0</v>
      </c>
      <c r="L214" s="4">
        <f>SUMIFS('Raw Data from UFBs'!H$3:H$3000,'Raw Data from UFBs'!$A$3:$A$3000,'Summary By Town'!$A214,'Raw Data from UFBs'!$E$3:$E$3000,'Summary By Town'!$K$2)</f>
        <v>0</v>
      </c>
      <c r="M214" s="4">
        <f>SUMIFS('Raw Data from UFBs'!I$3:I$3000,'Raw Data from UFBs'!$A$3:$A$3000,'Summary By Town'!$A214,'Raw Data from UFBs'!$E$3:$E$3000,'Summary By Town'!$K$2)</f>
        <v>0</v>
      </c>
      <c r="N214" s="20">
        <f t="shared" si="48"/>
        <v>0</v>
      </c>
      <c r="O214" s="4">
        <f>COUNTIFS('Raw Data from UFBs'!$A$3:$A$3000,'Summary By Town'!$A214,'Raw Data from UFBs'!$E$3:$E$3000,'Summary By Town'!$O$2)</f>
        <v>0</v>
      </c>
      <c r="P214" s="4">
        <f>SUMIFS('Raw Data from UFBs'!H$3:H$3000,'Raw Data from UFBs'!$A$3:$A$3000,'Summary By Town'!$A214,'Raw Data from UFBs'!$E$3:$E$3000,'Summary By Town'!$O$2)</f>
        <v>0</v>
      </c>
      <c r="Q214" s="4">
        <f>SUMIFS('Raw Data from UFBs'!I$3:I$3000,'Raw Data from UFBs'!$A$3:$A$3000,'Summary By Town'!$A214,'Raw Data from UFBs'!$E$3:$E$3000,'Summary By Town'!$O$2)</f>
        <v>0</v>
      </c>
      <c r="R214" s="4">
        <f t="shared" si="53"/>
        <v>0</v>
      </c>
      <c r="S214" s="104">
        <f>COUNTIFS('Raw Data from UFBs'!$A$3:$A$3000,'Summary By Town'!$A214,'Raw Data from UFBs'!$E$3:$E$3000,'Summary By Town'!$S$2)</f>
        <v>0</v>
      </c>
      <c r="T214" s="4">
        <f>SUMIFS('Raw Data from UFBs'!H$3:H$3000,'Raw Data from UFBs'!$A$3:$A$3000,'Summary By Town'!$A214,'Raw Data from UFBs'!$E$3:$E$3000,'Summary By Town'!$S$2)</f>
        <v>0</v>
      </c>
      <c r="U214" s="4">
        <f>SUMIFS('Raw Data from UFBs'!I$3:I$3000,'Raw Data from UFBs'!$A$3:$A$3000,'Summary By Town'!$A214,'Raw Data from UFBs'!$E$3:$E$3000,'Summary By Town'!$S$2)</f>
        <v>0</v>
      </c>
      <c r="V214" s="20">
        <f t="shared" si="54"/>
        <v>0</v>
      </c>
      <c r="W214" s="104">
        <f>COUNTIFS('Raw Data from UFBs'!$A$3:$A$3000,'Summary By Town'!$A214,'Raw Data from UFBs'!$E$3:$E$3000,'Summary By Town'!$W$2)</f>
        <v>0</v>
      </c>
      <c r="X214" s="4">
        <f>SUMIFS('Raw Data from UFBs'!H$3:H$3000,'Raw Data from UFBs'!$A$3:$A$3000,'Summary By Town'!$A214,'Raw Data from UFBs'!$E$3:$E$3000,'Summary By Town'!$W$2)</f>
        <v>0</v>
      </c>
      <c r="Y214" s="4">
        <f>SUMIFS('Raw Data from UFBs'!I$3:I$3000,'Raw Data from UFBs'!$A$3:$A$3000,'Summary By Town'!$A214,'Raw Data from UFBs'!$E$3:$E$3000,'Summary By Town'!$W$2)</f>
        <v>0</v>
      </c>
      <c r="Z214" s="20">
        <f t="shared" si="55"/>
        <v>0</v>
      </c>
      <c r="AA214" s="4">
        <f>COUNTIFS('Raw Data from UFBs'!$A$3:$A$3000,'Summary By Town'!$A214,'Raw Data from UFBs'!$E$3:$E$3000,'Summary By Town'!$AA$2)</f>
        <v>0</v>
      </c>
      <c r="AB214" s="4">
        <f>SUMIFS('Raw Data from UFBs'!H$3:H$3000,'Raw Data from UFBs'!$A$3:$A$3000,'Summary By Town'!$A214,'Raw Data from UFBs'!$E$3:$E$3000,'Summary By Town'!$AA$2)</f>
        <v>0</v>
      </c>
      <c r="AC214" s="4">
        <f>SUMIFS('Raw Data from UFBs'!I$3:I$3000,'Raw Data from UFBs'!$A$3:$A$3000,'Summary By Town'!$A214,'Raw Data from UFBs'!$E$3:$E$3000,'Summary By Town'!$AA$2)</f>
        <v>0</v>
      </c>
      <c r="AD214" s="4">
        <f t="shared" si="56"/>
        <v>0</v>
      </c>
      <c r="AE214" s="19">
        <f>COUNTIFS('Raw Data from UFBs'!$A$3:$A$3000,'Summary By Town'!$A214,'Raw Data from UFBs'!$E$3:$E$3000,'Summary By Town'!$AE$2)</f>
        <v>0</v>
      </c>
      <c r="AF214" s="4">
        <f>SUMIFS('Raw Data from UFBs'!H$3:H$3000,'Raw Data from UFBs'!$A$3:$A$3000,'Summary By Town'!$A214,'Raw Data from UFBs'!$E$3:$E$3000,'Summary By Town'!$AE$2)</f>
        <v>0</v>
      </c>
      <c r="AG214" s="4">
        <f>SUMIFS('Raw Data from UFBs'!I$3:I$3000,'Raw Data from UFBs'!$A$3:$A$3000,'Summary By Town'!$A214,'Raw Data from UFBs'!$E$3:$E$3000,'Summary By Town'!$AE$2)</f>
        <v>0</v>
      </c>
      <c r="AH214" s="20">
        <f t="shared" si="49"/>
        <v>0</v>
      </c>
      <c r="AI214" s="19">
        <f t="shared" si="57"/>
        <v>0</v>
      </c>
      <c r="AJ214" s="4">
        <f t="shared" si="58"/>
        <v>0</v>
      </c>
      <c r="AK214" s="4">
        <f t="shared" si="59"/>
        <v>0</v>
      </c>
      <c r="AL214" s="20">
        <f t="shared" si="60"/>
        <v>0</v>
      </c>
      <c r="AM214" s="59">
        <v>3489437600</v>
      </c>
      <c r="AN214" s="60">
        <v>2.0808410634525401</v>
      </c>
      <c r="AO214" s="61">
        <v>0.27921064059974388</v>
      </c>
      <c r="AP214" s="4">
        <f t="shared" si="50"/>
        <v>0</v>
      </c>
      <c r="AQ214" s="8">
        <f t="shared" si="51"/>
        <v>0</v>
      </c>
      <c r="AR214" s="59">
        <v>26774031.050000001</v>
      </c>
      <c r="AS214" s="6">
        <f t="shared" si="52"/>
        <v>0</v>
      </c>
      <c r="AU214" s="5" t="s">
        <v>808</v>
      </c>
      <c r="AV214" s="5" t="s">
        <v>997</v>
      </c>
      <c r="AW214" s="5" t="s">
        <v>1613</v>
      </c>
      <c r="AX214" s="5" t="s">
        <v>1081</v>
      </c>
      <c r="AY214" s="5" t="s">
        <v>823</v>
      </c>
      <c r="AZ214" s="5" t="s">
        <v>1601</v>
      </c>
      <c r="BA214" s="5" t="s">
        <v>390</v>
      </c>
      <c r="BB214" s="5" t="s">
        <v>1745</v>
      </c>
      <c r="BC214" s="5" t="s">
        <v>1745</v>
      </c>
      <c r="BD214" s="5" t="s">
        <v>1745</v>
      </c>
      <c r="BE214" s="5" t="s">
        <v>1745</v>
      </c>
      <c r="BF214" s="5" t="s">
        <v>1745</v>
      </c>
      <c r="BG214" s="5" t="s">
        <v>1745</v>
      </c>
      <c r="BH214" s="5" t="s">
        <v>1745</v>
      </c>
      <c r="BI214" s="5" t="s">
        <v>1745</v>
      </c>
      <c r="BJ214" s="5" t="s">
        <v>1745</v>
      </c>
    </row>
    <row r="215" spans="1:62" ht="17.25" customHeight="1" x14ac:dyDescent="0.3">
      <c r="A215" t="s">
        <v>725</v>
      </c>
      <c r="B215" s="84" t="s">
        <v>1955</v>
      </c>
      <c r="C215" t="s">
        <v>126</v>
      </c>
      <c r="D215" t="str">
        <f t="shared" si="46"/>
        <v>Irvington township, Essex County</v>
      </c>
      <c r="E215" t="s">
        <v>1769</v>
      </c>
      <c r="F215" t="s">
        <v>70</v>
      </c>
      <c r="G215" s="19">
        <f>COUNTIFS('Raw Data from UFBs'!$A$3:$A$3000,'Summary By Town'!$A215,'Raw Data from UFBs'!$E$3:$E$3000,'Summary By Town'!$G$2)</f>
        <v>11</v>
      </c>
      <c r="H215" s="4">
        <f>SUMIFS('Raw Data from UFBs'!H$3:H$3000,'Raw Data from UFBs'!$A$3:$A$3000,'Summary By Town'!$A215,'Raw Data from UFBs'!$E$3:$E$3000,'Summary By Town'!$G$2)</f>
        <v>795123.35</v>
      </c>
      <c r="I215" s="4">
        <f>SUMIFS('Raw Data from UFBs'!I$3:I$3000,'Raw Data from UFBs'!$A$3:$A$3000,'Summary By Town'!$A215,'Raw Data from UFBs'!$E$3:$E$3000,'Summary By Town'!$G$2)</f>
        <v>56012600</v>
      </c>
      <c r="J215" s="20">
        <f t="shared" si="47"/>
        <v>1448571.4912620778</v>
      </c>
      <c r="K215" s="19">
        <f>COUNTIFS('Raw Data from UFBs'!$A$3:$A$3000,'Summary By Town'!$A215,'Raw Data from UFBs'!$E$3:$E$3000,'Summary By Town'!$K$2)</f>
        <v>2</v>
      </c>
      <c r="L215" s="4">
        <f>SUMIFS('Raw Data from UFBs'!H$3:H$3000,'Raw Data from UFBs'!$A$3:$A$3000,'Summary By Town'!$A215,'Raw Data from UFBs'!$E$3:$E$3000,'Summary By Town'!$K$2)</f>
        <v>108830.66</v>
      </c>
      <c r="M215" s="4">
        <f>SUMIFS('Raw Data from UFBs'!I$3:I$3000,'Raw Data from UFBs'!$A$3:$A$3000,'Summary By Town'!$A215,'Raw Data from UFBs'!$E$3:$E$3000,'Summary By Town'!$K$2)</f>
        <v>1129000</v>
      </c>
      <c r="N215" s="20">
        <f t="shared" si="48"/>
        <v>29197.666482807188</v>
      </c>
      <c r="O215" s="4">
        <f>COUNTIFS('Raw Data from UFBs'!$A$3:$A$3000,'Summary By Town'!$A215,'Raw Data from UFBs'!$E$3:$E$3000,'Summary By Town'!$O$2)</f>
        <v>0</v>
      </c>
      <c r="P215" s="4">
        <f>SUMIFS('Raw Data from UFBs'!H$3:H$3000,'Raw Data from UFBs'!$A$3:$A$3000,'Summary By Town'!$A215,'Raw Data from UFBs'!$E$3:$E$3000,'Summary By Town'!$O$2)</f>
        <v>0</v>
      </c>
      <c r="Q215" s="4">
        <f>SUMIFS('Raw Data from UFBs'!I$3:I$3000,'Raw Data from UFBs'!$A$3:$A$3000,'Summary By Town'!$A215,'Raw Data from UFBs'!$E$3:$E$3000,'Summary By Town'!$O$2)</f>
        <v>0</v>
      </c>
      <c r="R215" s="4">
        <f t="shared" si="53"/>
        <v>0</v>
      </c>
      <c r="S215" s="104">
        <f>COUNTIFS('Raw Data from UFBs'!$A$3:$A$3000,'Summary By Town'!$A215,'Raw Data from UFBs'!$E$3:$E$3000,'Summary By Town'!$S$2)</f>
        <v>0</v>
      </c>
      <c r="T215" s="4">
        <f>SUMIFS('Raw Data from UFBs'!H$3:H$3000,'Raw Data from UFBs'!$A$3:$A$3000,'Summary By Town'!$A215,'Raw Data from UFBs'!$E$3:$E$3000,'Summary By Town'!$S$2)</f>
        <v>0</v>
      </c>
      <c r="U215" s="4">
        <f>SUMIFS('Raw Data from UFBs'!I$3:I$3000,'Raw Data from UFBs'!$A$3:$A$3000,'Summary By Town'!$A215,'Raw Data from UFBs'!$E$3:$E$3000,'Summary By Town'!$S$2)</f>
        <v>0</v>
      </c>
      <c r="V215" s="20">
        <f t="shared" si="54"/>
        <v>0</v>
      </c>
      <c r="W215" s="104">
        <f>COUNTIFS('Raw Data from UFBs'!$A$3:$A$3000,'Summary By Town'!$A215,'Raw Data from UFBs'!$E$3:$E$3000,'Summary By Town'!$W$2)</f>
        <v>0</v>
      </c>
      <c r="X215" s="4">
        <f>SUMIFS('Raw Data from UFBs'!H$3:H$3000,'Raw Data from UFBs'!$A$3:$A$3000,'Summary By Town'!$A215,'Raw Data from UFBs'!$E$3:$E$3000,'Summary By Town'!$W$2)</f>
        <v>0</v>
      </c>
      <c r="Y215" s="4">
        <f>SUMIFS('Raw Data from UFBs'!I$3:I$3000,'Raw Data from UFBs'!$A$3:$A$3000,'Summary By Town'!$A215,'Raw Data from UFBs'!$E$3:$E$3000,'Summary By Town'!$W$2)</f>
        <v>0</v>
      </c>
      <c r="Z215" s="20">
        <f t="shared" si="55"/>
        <v>0</v>
      </c>
      <c r="AA215" s="4">
        <f>COUNTIFS('Raw Data from UFBs'!$A$3:$A$3000,'Summary By Town'!$A215,'Raw Data from UFBs'!$E$3:$E$3000,'Summary By Town'!$AA$2)</f>
        <v>0</v>
      </c>
      <c r="AB215" s="4">
        <f>SUMIFS('Raw Data from UFBs'!H$3:H$3000,'Raw Data from UFBs'!$A$3:$A$3000,'Summary By Town'!$A215,'Raw Data from UFBs'!$E$3:$E$3000,'Summary By Town'!$AA$2)</f>
        <v>0</v>
      </c>
      <c r="AC215" s="4">
        <f>SUMIFS('Raw Data from UFBs'!I$3:I$3000,'Raw Data from UFBs'!$A$3:$A$3000,'Summary By Town'!$A215,'Raw Data from UFBs'!$E$3:$E$3000,'Summary By Town'!$AA$2)</f>
        <v>0</v>
      </c>
      <c r="AD215" s="4">
        <f t="shared" si="56"/>
        <v>0</v>
      </c>
      <c r="AE215" s="19">
        <f>COUNTIFS('Raw Data from UFBs'!$A$3:$A$3000,'Summary By Town'!$A215,'Raw Data from UFBs'!$E$3:$E$3000,'Summary By Town'!$AE$2)</f>
        <v>0</v>
      </c>
      <c r="AF215" s="4">
        <f>SUMIFS('Raw Data from UFBs'!H$3:H$3000,'Raw Data from UFBs'!$A$3:$A$3000,'Summary By Town'!$A215,'Raw Data from UFBs'!$E$3:$E$3000,'Summary By Town'!$AE$2)</f>
        <v>0</v>
      </c>
      <c r="AG215" s="4">
        <f>SUMIFS('Raw Data from UFBs'!I$3:I$3000,'Raw Data from UFBs'!$A$3:$A$3000,'Summary By Town'!$A215,'Raw Data from UFBs'!$E$3:$E$3000,'Summary By Town'!$AE$2)</f>
        <v>0</v>
      </c>
      <c r="AH215" s="20">
        <f t="shared" si="49"/>
        <v>0</v>
      </c>
      <c r="AI215" s="19">
        <f t="shared" si="57"/>
        <v>13</v>
      </c>
      <c r="AJ215" s="4">
        <f t="shared" si="58"/>
        <v>903954.01</v>
      </c>
      <c r="AK215" s="4">
        <f t="shared" si="59"/>
        <v>57141600</v>
      </c>
      <c r="AL215" s="20">
        <f t="shared" si="60"/>
        <v>1477769.157744885</v>
      </c>
      <c r="AM215" s="59">
        <v>5552796200</v>
      </c>
      <c r="AN215" s="60">
        <v>2.58615292141782</v>
      </c>
      <c r="AO215" s="61">
        <v>0.71490931638839861</v>
      </c>
      <c r="AP215" s="4">
        <f>(AL215-AJ215)*AO215</f>
        <v>410225.79500760365</v>
      </c>
      <c r="AQ215" s="8">
        <f t="shared" si="51"/>
        <v>1.0290599175961113E-2</v>
      </c>
      <c r="AR215" s="59">
        <v>130778046.88</v>
      </c>
      <c r="AS215" s="6">
        <f t="shared" si="52"/>
        <v>3.1368093100826071E-3</v>
      </c>
      <c r="AU215" s="5" t="s">
        <v>1524</v>
      </c>
      <c r="AV215" s="5" t="s">
        <v>909</v>
      </c>
      <c r="AW215" s="5" t="s">
        <v>684</v>
      </c>
      <c r="AX215" s="5" t="s">
        <v>1063</v>
      </c>
      <c r="AY215" s="5" t="s">
        <v>1745</v>
      </c>
      <c r="AZ215" s="5" t="s">
        <v>1745</v>
      </c>
      <c r="BA215" s="5" t="s">
        <v>1745</v>
      </c>
      <c r="BB215" s="5" t="s">
        <v>1745</v>
      </c>
      <c r="BC215" s="5" t="s">
        <v>1745</v>
      </c>
      <c r="BD215" s="5" t="s">
        <v>1745</v>
      </c>
      <c r="BE215" s="5" t="s">
        <v>1745</v>
      </c>
      <c r="BF215" s="5" t="s">
        <v>1745</v>
      </c>
      <c r="BG215" s="5" t="s">
        <v>1745</v>
      </c>
      <c r="BH215" s="5" t="s">
        <v>1745</v>
      </c>
      <c r="BI215" s="5" t="s">
        <v>1745</v>
      </c>
      <c r="BJ215" s="5" t="s">
        <v>1745</v>
      </c>
    </row>
    <row r="216" spans="1:62" ht="17.25" customHeight="1" x14ac:dyDescent="0.3">
      <c r="A216" t="s">
        <v>832</v>
      </c>
      <c r="B216" s="84" t="s">
        <v>1956</v>
      </c>
      <c r="C216" t="s">
        <v>126</v>
      </c>
      <c r="D216" t="str">
        <f t="shared" si="46"/>
        <v>Livingston township, Essex County</v>
      </c>
      <c r="E216" t="s">
        <v>1769</v>
      </c>
      <c r="F216" t="s">
        <v>7</v>
      </c>
      <c r="G216" s="19">
        <f>COUNTIFS('Raw Data from UFBs'!$A$3:$A$3000,'Summary By Town'!$A216,'Raw Data from UFBs'!$E$3:$E$3000,'Summary By Town'!$G$2)</f>
        <v>0</v>
      </c>
      <c r="H216" s="4">
        <f>SUMIFS('Raw Data from UFBs'!H$3:H$3000,'Raw Data from UFBs'!$A$3:$A$3000,'Summary By Town'!$A216,'Raw Data from UFBs'!$E$3:$E$3000,'Summary By Town'!$G$2)</f>
        <v>0</v>
      </c>
      <c r="I216" s="4">
        <f>SUMIFS('Raw Data from UFBs'!I$3:I$3000,'Raw Data from UFBs'!$A$3:$A$3000,'Summary By Town'!$A216,'Raw Data from UFBs'!$E$3:$E$3000,'Summary By Town'!$G$2)</f>
        <v>0</v>
      </c>
      <c r="J216" s="20">
        <f t="shared" si="47"/>
        <v>0</v>
      </c>
      <c r="K216" s="19">
        <f>COUNTIFS('Raw Data from UFBs'!$A$3:$A$3000,'Summary By Town'!$A216,'Raw Data from UFBs'!$E$3:$E$3000,'Summary By Town'!$K$2)</f>
        <v>3</v>
      </c>
      <c r="L216" s="4">
        <f>SUMIFS('Raw Data from UFBs'!H$3:H$3000,'Raw Data from UFBs'!$A$3:$A$3000,'Summary By Town'!$A216,'Raw Data from UFBs'!$E$3:$E$3000,'Summary By Town'!$K$2)</f>
        <v>1215843.8799999999</v>
      </c>
      <c r="M216" s="4">
        <f>SUMIFS('Raw Data from UFBs'!I$3:I$3000,'Raw Data from UFBs'!$A$3:$A$3000,'Summary By Town'!$A216,'Raw Data from UFBs'!$E$3:$E$3000,'Summary By Town'!$K$2)</f>
        <v>155233700</v>
      </c>
      <c r="N216" s="20">
        <f t="shared" si="48"/>
        <v>3927967.6412906693</v>
      </c>
      <c r="O216" s="4">
        <f>COUNTIFS('Raw Data from UFBs'!$A$3:$A$3000,'Summary By Town'!$A216,'Raw Data from UFBs'!$E$3:$E$3000,'Summary By Town'!$O$2)</f>
        <v>0</v>
      </c>
      <c r="P216" s="4">
        <f>SUMIFS('Raw Data from UFBs'!H$3:H$3000,'Raw Data from UFBs'!$A$3:$A$3000,'Summary By Town'!$A216,'Raw Data from UFBs'!$E$3:$E$3000,'Summary By Town'!$O$2)</f>
        <v>0</v>
      </c>
      <c r="Q216" s="4">
        <f>SUMIFS('Raw Data from UFBs'!I$3:I$3000,'Raw Data from UFBs'!$A$3:$A$3000,'Summary By Town'!$A216,'Raw Data from UFBs'!$E$3:$E$3000,'Summary By Town'!$O$2)</f>
        <v>0</v>
      </c>
      <c r="R216" s="4">
        <f t="shared" si="53"/>
        <v>0</v>
      </c>
      <c r="S216" s="104">
        <f>COUNTIFS('Raw Data from UFBs'!$A$3:$A$3000,'Summary By Town'!$A216,'Raw Data from UFBs'!$E$3:$E$3000,'Summary By Town'!$S$2)</f>
        <v>0</v>
      </c>
      <c r="T216" s="4">
        <f>SUMIFS('Raw Data from UFBs'!H$3:H$3000,'Raw Data from UFBs'!$A$3:$A$3000,'Summary By Town'!$A216,'Raw Data from UFBs'!$E$3:$E$3000,'Summary By Town'!$S$2)</f>
        <v>0</v>
      </c>
      <c r="U216" s="4">
        <f>SUMIFS('Raw Data from UFBs'!I$3:I$3000,'Raw Data from UFBs'!$A$3:$A$3000,'Summary By Town'!$A216,'Raw Data from UFBs'!$E$3:$E$3000,'Summary By Town'!$S$2)</f>
        <v>0</v>
      </c>
      <c r="V216" s="20">
        <f t="shared" si="54"/>
        <v>0</v>
      </c>
      <c r="W216" s="104">
        <f>COUNTIFS('Raw Data from UFBs'!$A$3:$A$3000,'Summary By Town'!$A216,'Raw Data from UFBs'!$E$3:$E$3000,'Summary By Town'!$W$2)</f>
        <v>0</v>
      </c>
      <c r="X216" s="4">
        <f>SUMIFS('Raw Data from UFBs'!H$3:H$3000,'Raw Data from UFBs'!$A$3:$A$3000,'Summary By Town'!$A216,'Raw Data from UFBs'!$E$3:$E$3000,'Summary By Town'!$W$2)</f>
        <v>0</v>
      </c>
      <c r="Y216" s="4">
        <f>SUMIFS('Raw Data from UFBs'!I$3:I$3000,'Raw Data from UFBs'!$A$3:$A$3000,'Summary By Town'!$A216,'Raw Data from UFBs'!$E$3:$E$3000,'Summary By Town'!$W$2)</f>
        <v>0</v>
      </c>
      <c r="Z216" s="20">
        <f t="shared" si="55"/>
        <v>0</v>
      </c>
      <c r="AA216" s="4">
        <f>COUNTIFS('Raw Data from UFBs'!$A$3:$A$3000,'Summary By Town'!$A216,'Raw Data from UFBs'!$E$3:$E$3000,'Summary By Town'!$AA$2)</f>
        <v>0</v>
      </c>
      <c r="AB216" s="4">
        <f>SUMIFS('Raw Data from UFBs'!H$3:H$3000,'Raw Data from UFBs'!$A$3:$A$3000,'Summary By Town'!$A216,'Raw Data from UFBs'!$E$3:$E$3000,'Summary By Town'!$AA$2)</f>
        <v>0</v>
      </c>
      <c r="AC216" s="4">
        <f>SUMIFS('Raw Data from UFBs'!I$3:I$3000,'Raw Data from UFBs'!$A$3:$A$3000,'Summary By Town'!$A216,'Raw Data from UFBs'!$E$3:$E$3000,'Summary By Town'!$AA$2)</f>
        <v>0</v>
      </c>
      <c r="AD216" s="4">
        <f t="shared" si="56"/>
        <v>0</v>
      </c>
      <c r="AE216" s="19">
        <f>COUNTIFS('Raw Data from UFBs'!$A$3:$A$3000,'Summary By Town'!$A216,'Raw Data from UFBs'!$E$3:$E$3000,'Summary By Town'!$AE$2)</f>
        <v>1</v>
      </c>
      <c r="AF216" s="4">
        <f>SUMIFS('Raw Data from UFBs'!H$3:H$3000,'Raw Data from UFBs'!$A$3:$A$3000,'Summary By Town'!$A216,'Raw Data from UFBs'!$E$3:$E$3000,'Summary By Town'!$AE$2)</f>
        <v>90759.79</v>
      </c>
      <c r="AG216" s="4">
        <f>SUMIFS('Raw Data from UFBs'!I$3:I$3000,'Raw Data from UFBs'!$A$3:$A$3000,'Summary By Town'!$A216,'Raw Data from UFBs'!$E$3:$E$3000,'Summary By Town'!$AE$2)</f>
        <v>24558600</v>
      </c>
      <c r="AH216" s="20">
        <f t="shared" si="49"/>
        <v>621420.38819793018</v>
      </c>
      <c r="AI216" s="19">
        <f t="shared" si="57"/>
        <v>4</v>
      </c>
      <c r="AJ216" s="4">
        <f t="shared" si="58"/>
        <v>1306603.67</v>
      </c>
      <c r="AK216" s="4">
        <f t="shared" si="59"/>
        <v>179792300</v>
      </c>
      <c r="AL216" s="20">
        <f t="shared" si="60"/>
        <v>4549388.0294885999</v>
      </c>
      <c r="AM216" s="59">
        <v>10253669900</v>
      </c>
      <c r="AN216" s="60">
        <v>2.5303575456171368</v>
      </c>
      <c r="AO216" s="61">
        <v>0.20422585729656118</v>
      </c>
      <c r="AP216" s="4">
        <f t="shared" si="50"/>
        <v>662260.4158444393</v>
      </c>
      <c r="AQ216" s="8">
        <f t="shared" si="51"/>
        <v>1.7534434183413689E-2</v>
      </c>
      <c r="AR216" s="59">
        <v>65383058.480000004</v>
      </c>
      <c r="AS216" s="6">
        <f t="shared" si="52"/>
        <v>1.0128929897750468E-2</v>
      </c>
      <c r="AU216" s="5" t="s">
        <v>498</v>
      </c>
      <c r="AV216" s="5" t="s">
        <v>959</v>
      </c>
      <c r="AW216" s="5" t="s">
        <v>1631</v>
      </c>
      <c r="AX216" s="5" t="s">
        <v>1324</v>
      </c>
      <c r="AY216" s="5" t="s">
        <v>390</v>
      </c>
      <c r="AZ216" s="5" t="s">
        <v>1745</v>
      </c>
      <c r="BA216" s="5" t="s">
        <v>1745</v>
      </c>
      <c r="BB216" s="5" t="s">
        <v>1745</v>
      </c>
      <c r="BC216" s="5" t="s">
        <v>1745</v>
      </c>
      <c r="BD216" s="5" t="s">
        <v>1745</v>
      </c>
      <c r="BE216" s="5" t="s">
        <v>1745</v>
      </c>
      <c r="BF216" s="5" t="s">
        <v>1745</v>
      </c>
      <c r="BG216" s="5" t="s">
        <v>1745</v>
      </c>
      <c r="BH216" s="5" t="s">
        <v>1745</v>
      </c>
      <c r="BI216" s="5" t="s">
        <v>1745</v>
      </c>
      <c r="BJ216" s="5" t="s">
        <v>1745</v>
      </c>
    </row>
    <row r="217" spans="1:62" ht="17.25" customHeight="1" x14ac:dyDescent="0.3">
      <c r="A217" t="s">
        <v>909</v>
      </c>
      <c r="B217" s="84" t="s">
        <v>1957</v>
      </c>
      <c r="C217" t="s">
        <v>126</v>
      </c>
      <c r="D217" t="str">
        <f t="shared" si="46"/>
        <v>Maplewood township, Essex County</v>
      </c>
      <c r="E217" t="s">
        <v>1769</v>
      </c>
      <c r="F217" t="s">
        <v>7</v>
      </c>
      <c r="G217" s="19">
        <f>COUNTIFS('Raw Data from UFBs'!$A$3:$A$3000,'Summary By Town'!$A217,'Raw Data from UFBs'!$E$3:$E$3000,'Summary By Town'!$G$2)</f>
        <v>1</v>
      </c>
      <c r="H217" s="4">
        <f>SUMIFS('Raw Data from UFBs'!H$3:H$3000,'Raw Data from UFBs'!$A$3:$A$3000,'Summary By Town'!$A217,'Raw Data from UFBs'!$E$3:$E$3000,'Summary By Town'!$G$2)</f>
        <v>164800</v>
      </c>
      <c r="I217" s="4">
        <f>SUMIFS('Raw Data from UFBs'!I$3:I$3000,'Raw Data from UFBs'!$A$3:$A$3000,'Summary By Town'!$A217,'Raw Data from UFBs'!$E$3:$E$3000,'Summary By Town'!$G$2)</f>
        <v>18240000</v>
      </c>
      <c r="J217" s="20">
        <f t="shared" si="47"/>
        <v>437897.33864111413</v>
      </c>
      <c r="K217" s="19">
        <f>COUNTIFS('Raw Data from UFBs'!$A$3:$A$3000,'Summary By Town'!$A217,'Raw Data from UFBs'!$E$3:$E$3000,'Summary By Town'!$K$2)</f>
        <v>0</v>
      </c>
      <c r="L217" s="4">
        <f>SUMIFS('Raw Data from UFBs'!H$3:H$3000,'Raw Data from UFBs'!$A$3:$A$3000,'Summary By Town'!$A217,'Raw Data from UFBs'!$E$3:$E$3000,'Summary By Town'!$K$2)</f>
        <v>0</v>
      </c>
      <c r="M217" s="4">
        <f>SUMIFS('Raw Data from UFBs'!I$3:I$3000,'Raw Data from UFBs'!$A$3:$A$3000,'Summary By Town'!$A217,'Raw Data from UFBs'!$E$3:$E$3000,'Summary By Town'!$K$2)</f>
        <v>0</v>
      </c>
      <c r="N217" s="20">
        <f t="shared" si="48"/>
        <v>0</v>
      </c>
      <c r="O217" s="4">
        <f>COUNTIFS('Raw Data from UFBs'!$A$3:$A$3000,'Summary By Town'!$A217,'Raw Data from UFBs'!$E$3:$E$3000,'Summary By Town'!$O$2)</f>
        <v>0</v>
      </c>
      <c r="P217" s="4">
        <f>SUMIFS('Raw Data from UFBs'!H$3:H$3000,'Raw Data from UFBs'!$A$3:$A$3000,'Summary By Town'!$A217,'Raw Data from UFBs'!$E$3:$E$3000,'Summary By Town'!$O$2)</f>
        <v>0</v>
      </c>
      <c r="Q217" s="4">
        <f>SUMIFS('Raw Data from UFBs'!I$3:I$3000,'Raw Data from UFBs'!$A$3:$A$3000,'Summary By Town'!$A217,'Raw Data from UFBs'!$E$3:$E$3000,'Summary By Town'!$O$2)</f>
        <v>0</v>
      </c>
      <c r="R217" s="4">
        <f t="shared" si="53"/>
        <v>0</v>
      </c>
      <c r="S217" s="104">
        <f>COUNTIFS('Raw Data from UFBs'!$A$3:$A$3000,'Summary By Town'!$A217,'Raw Data from UFBs'!$E$3:$E$3000,'Summary By Town'!$S$2)</f>
        <v>2</v>
      </c>
      <c r="T217" s="4">
        <f>SUMIFS('Raw Data from UFBs'!H$3:H$3000,'Raw Data from UFBs'!$A$3:$A$3000,'Summary By Town'!$A217,'Raw Data from UFBs'!$E$3:$E$3000,'Summary By Town'!$S$2)</f>
        <v>743400</v>
      </c>
      <c r="U217" s="4">
        <f>SUMIFS('Raw Data from UFBs'!I$3:I$3000,'Raw Data from UFBs'!$A$3:$A$3000,'Summary By Town'!$A217,'Raw Data from UFBs'!$E$3:$E$3000,'Summary By Town'!$S$2)</f>
        <v>75640000</v>
      </c>
      <c r="V217" s="20">
        <f t="shared" si="54"/>
        <v>1815929.5337069009</v>
      </c>
      <c r="W217" s="104">
        <f>COUNTIFS('Raw Data from UFBs'!$A$3:$A$3000,'Summary By Town'!$A217,'Raw Data from UFBs'!$E$3:$E$3000,'Summary By Town'!$W$2)</f>
        <v>0</v>
      </c>
      <c r="X217" s="4">
        <f>SUMIFS('Raw Data from UFBs'!H$3:H$3000,'Raw Data from UFBs'!$A$3:$A$3000,'Summary By Town'!$A217,'Raw Data from UFBs'!$E$3:$E$3000,'Summary By Town'!$W$2)</f>
        <v>0</v>
      </c>
      <c r="Y217" s="4">
        <f>SUMIFS('Raw Data from UFBs'!I$3:I$3000,'Raw Data from UFBs'!$A$3:$A$3000,'Summary By Town'!$A217,'Raw Data from UFBs'!$E$3:$E$3000,'Summary By Town'!$W$2)</f>
        <v>0</v>
      </c>
      <c r="Z217" s="20">
        <f t="shared" si="55"/>
        <v>0</v>
      </c>
      <c r="AA217" s="4">
        <f>COUNTIFS('Raw Data from UFBs'!$A$3:$A$3000,'Summary By Town'!$A217,'Raw Data from UFBs'!$E$3:$E$3000,'Summary By Town'!$AA$2)</f>
        <v>0</v>
      </c>
      <c r="AB217" s="4">
        <f>SUMIFS('Raw Data from UFBs'!H$3:H$3000,'Raw Data from UFBs'!$A$3:$A$3000,'Summary By Town'!$A217,'Raw Data from UFBs'!$E$3:$E$3000,'Summary By Town'!$AA$2)</f>
        <v>0</v>
      </c>
      <c r="AC217" s="4">
        <f>SUMIFS('Raw Data from UFBs'!I$3:I$3000,'Raw Data from UFBs'!$A$3:$A$3000,'Summary By Town'!$A217,'Raw Data from UFBs'!$E$3:$E$3000,'Summary By Town'!$AA$2)</f>
        <v>0</v>
      </c>
      <c r="AD217" s="4">
        <f t="shared" si="56"/>
        <v>0</v>
      </c>
      <c r="AE217" s="19">
        <f>COUNTIFS('Raw Data from UFBs'!$A$3:$A$3000,'Summary By Town'!$A217,'Raw Data from UFBs'!$E$3:$E$3000,'Summary By Town'!$AE$2)</f>
        <v>0</v>
      </c>
      <c r="AF217" s="4">
        <f>SUMIFS('Raw Data from UFBs'!H$3:H$3000,'Raw Data from UFBs'!$A$3:$A$3000,'Summary By Town'!$A217,'Raw Data from UFBs'!$E$3:$E$3000,'Summary By Town'!$AE$2)</f>
        <v>0</v>
      </c>
      <c r="AG217" s="4">
        <f>SUMIFS('Raw Data from UFBs'!I$3:I$3000,'Raw Data from UFBs'!$A$3:$A$3000,'Summary By Town'!$A217,'Raw Data from UFBs'!$E$3:$E$3000,'Summary By Town'!$AE$2)</f>
        <v>0</v>
      </c>
      <c r="AH217" s="20">
        <f t="shared" si="49"/>
        <v>0</v>
      </c>
      <c r="AI217" s="19">
        <f t="shared" si="57"/>
        <v>3</v>
      </c>
      <c r="AJ217" s="4">
        <f t="shared" si="58"/>
        <v>908200</v>
      </c>
      <c r="AK217" s="4">
        <f t="shared" si="59"/>
        <v>93880000</v>
      </c>
      <c r="AL217" s="20">
        <f t="shared" si="60"/>
        <v>2253826.8723480152</v>
      </c>
      <c r="AM217" s="59">
        <v>7260655500</v>
      </c>
      <c r="AN217" s="60">
        <v>2.4007529530762834</v>
      </c>
      <c r="AO217" s="61">
        <v>0.29015793883795699</v>
      </c>
      <c r="AP217" s="4">
        <f t="shared" si="50"/>
        <v>390444.31972546672</v>
      </c>
      <c r="AQ217" s="8">
        <f t="shared" si="51"/>
        <v>1.2929962039928765E-2</v>
      </c>
      <c r="AR217" s="59">
        <v>57553254.640000001</v>
      </c>
      <c r="AS217" s="6">
        <f t="shared" si="52"/>
        <v>6.7840528249484017E-3</v>
      </c>
      <c r="AU217" s="5" t="s">
        <v>1524</v>
      </c>
      <c r="AV217" s="5" t="s">
        <v>959</v>
      </c>
      <c r="AW217" s="5" t="s">
        <v>1419</v>
      </c>
      <c r="AX217" s="5" t="s">
        <v>1631</v>
      </c>
      <c r="AY217" s="5" t="s">
        <v>725</v>
      </c>
      <c r="AZ217" s="5" t="s">
        <v>1063</v>
      </c>
      <c r="BA217" s="5" t="s">
        <v>1745</v>
      </c>
      <c r="BB217" s="5" t="s">
        <v>1745</v>
      </c>
      <c r="BC217" s="5" t="s">
        <v>1745</v>
      </c>
      <c r="BD217" s="5" t="s">
        <v>1745</v>
      </c>
      <c r="BE217" s="5" t="s">
        <v>1745</v>
      </c>
      <c r="BF217" s="5" t="s">
        <v>1745</v>
      </c>
      <c r="BG217" s="5" t="s">
        <v>1745</v>
      </c>
      <c r="BH217" s="5" t="s">
        <v>1745</v>
      </c>
      <c r="BI217" s="5" t="s">
        <v>1745</v>
      </c>
      <c r="BJ217" s="5" t="s">
        <v>1745</v>
      </c>
    </row>
    <row r="218" spans="1:62" ht="17.25" customHeight="1" x14ac:dyDescent="0.3">
      <c r="A218" t="s">
        <v>959</v>
      </c>
      <c r="B218" t="s">
        <v>1958</v>
      </c>
      <c r="C218" t="s">
        <v>126</v>
      </c>
      <c r="D218" t="str">
        <f t="shared" si="46"/>
        <v>Millburn township, Essex County</v>
      </c>
      <c r="E218" t="s">
        <v>1769</v>
      </c>
      <c r="F218" t="s">
        <v>7</v>
      </c>
      <c r="G218" s="19">
        <f>COUNTIFS('Raw Data from UFBs'!$A$3:$A$3000,'Summary By Town'!$A218,'Raw Data from UFBs'!$E$3:$E$3000,'Summary By Town'!$G$2)</f>
        <v>0</v>
      </c>
      <c r="H218" s="4">
        <f>SUMIFS('Raw Data from UFBs'!H$3:H$3000,'Raw Data from UFBs'!$A$3:$A$3000,'Summary By Town'!$A218,'Raw Data from UFBs'!$E$3:$E$3000,'Summary By Town'!$G$2)</f>
        <v>0</v>
      </c>
      <c r="I218" s="4">
        <f>SUMIFS('Raw Data from UFBs'!I$3:I$3000,'Raw Data from UFBs'!$A$3:$A$3000,'Summary By Town'!$A218,'Raw Data from UFBs'!$E$3:$E$3000,'Summary By Town'!$G$2)</f>
        <v>0</v>
      </c>
      <c r="J218" s="20">
        <f t="shared" si="47"/>
        <v>0</v>
      </c>
      <c r="K218" s="19">
        <f>COUNTIFS('Raw Data from UFBs'!$A$3:$A$3000,'Summary By Town'!$A218,'Raw Data from UFBs'!$E$3:$E$3000,'Summary By Town'!$K$2)</f>
        <v>0</v>
      </c>
      <c r="L218" s="4">
        <f>SUMIFS('Raw Data from UFBs'!H$3:H$3000,'Raw Data from UFBs'!$A$3:$A$3000,'Summary By Town'!$A218,'Raw Data from UFBs'!$E$3:$E$3000,'Summary By Town'!$K$2)</f>
        <v>0</v>
      </c>
      <c r="M218" s="4">
        <f>SUMIFS('Raw Data from UFBs'!I$3:I$3000,'Raw Data from UFBs'!$A$3:$A$3000,'Summary By Town'!$A218,'Raw Data from UFBs'!$E$3:$E$3000,'Summary By Town'!$K$2)</f>
        <v>0</v>
      </c>
      <c r="N218" s="20">
        <f t="shared" si="48"/>
        <v>0</v>
      </c>
      <c r="O218" s="4">
        <f>COUNTIFS('Raw Data from UFBs'!$A$3:$A$3000,'Summary By Town'!$A218,'Raw Data from UFBs'!$E$3:$E$3000,'Summary By Town'!$O$2)</f>
        <v>0</v>
      </c>
      <c r="P218" s="4">
        <f>SUMIFS('Raw Data from UFBs'!H$3:H$3000,'Raw Data from UFBs'!$A$3:$A$3000,'Summary By Town'!$A218,'Raw Data from UFBs'!$E$3:$E$3000,'Summary By Town'!$O$2)</f>
        <v>0</v>
      </c>
      <c r="Q218" s="4">
        <f>SUMIFS('Raw Data from UFBs'!I$3:I$3000,'Raw Data from UFBs'!$A$3:$A$3000,'Summary By Town'!$A218,'Raw Data from UFBs'!$E$3:$E$3000,'Summary By Town'!$O$2)</f>
        <v>0</v>
      </c>
      <c r="R218" s="4">
        <f t="shared" si="53"/>
        <v>0</v>
      </c>
      <c r="S218" s="104">
        <f>COUNTIFS('Raw Data from UFBs'!$A$3:$A$3000,'Summary By Town'!$A218,'Raw Data from UFBs'!$E$3:$E$3000,'Summary By Town'!$S$2)</f>
        <v>0</v>
      </c>
      <c r="T218" s="4">
        <f>SUMIFS('Raw Data from UFBs'!H$3:H$3000,'Raw Data from UFBs'!$A$3:$A$3000,'Summary By Town'!$A218,'Raw Data from UFBs'!$E$3:$E$3000,'Summary By Town'!$S$2)</f>
        <v>0</v>
      </c>
      <c r="U218" s="4">
        <f>SUMIFS('Raw Data from UFBs'!I$3:I$3000,'Raw Data from UFBs'!$A$3:$A$3000,'Summary By Town'!$A218,'Raw Data from UFBs'!$E$3:$E$3000,'Summary By Town'!$S$2)</f>
        <v>0</v>
      </c>
      <c r="V218" s="20">
        <f t="shared" si="54"/>
        <v>0</v>
      </c>
      <c r="W218" s="104">
        <f>COUNTIFS('Raw Data from UFBs'!$A$3:$A$3000,'Summary By Town'!$A218,'Raw Data from UFBs'!$E$3:$E$3000,'Summary By Town'!$W$2)</f>
        <v>0</v>
      </c>
      <c r="X218" s="4">
        <f>SUMIFS('Raw Data from UFBs'!H$3:H$3000,'Raw Data from UFBs'!$A$3:$A$3000,'Summary By Town'!$A218,'Raw Data from UFBs'!$E$3:$E$3000,'Summary By Town'!$W$2)</f>
        <v>0</v>
      </c>
      <c r="Y218" s="4">
        <f>SUMIFS('Raw Data from UFBs'!I$3:I$3000,'Raw Data from UFBs'!$A$3:$A$3000,'Summary By Town'!$A218,'Raw Data from UFBs'!$E$3:$E$3000,'Summary By Town'!$W$2)</f>
        <v>0</v>
      </c>
      <c r="Z218" s="20">
        <f t="shared" si="55"/>
        <v>0</v>
      </c>
      <c r="AA218" s="4">
        <f>COUNTIFS('Raw Data from UFBs'!$A$3:$A$3000,'Summary By Town'!$A218,'Raw Data from UFBs'!$E$3:$E$3000,'Summary By Town'!$AA$2)</f>
        <v>0</v>
      </c>
      <c r="AB218" s="4">
        <f>SUMIFS('Raw Data from UFBs'!H$3:H$3000,'Raw Data from UFBs'!$A$3:$A$3000,'Summary By Town'!$A218,'Raw Data from UFBs'!$E$3:$E$3000,'Summary By Town'!$AA$2)</f>
        <v>0</v>
      </c>
      <c r="AC218" s="4">
        <f>SUMIFS('Raw Data from UFBs'!I$3:I$3000,'Raw Data from UFBs'!$A$3:$A$3000,'Summary By Town'!$A218,'Raw Data from UFBs'!$E$3:$E$3000,'Summary By Town'!$AA$2)</f>
        <v>0</v>
      </c>
      <c r="AD218" s="4">
        <f t="shared" si="56"/>
        <v>0</v>
      </c>
      <c r="AE218" s="19">
        <f>COUNTIFS('Raw Data from UFBs'!$A$3:$A$3000,'Summary By Town'!$A218,'Raw Data from UFBs'!$E$3:$E$3000,'Summary By Town'!$AE$2)</f>
        <v>0</v>
      </c>
      <c r="AF218" s="4">
        <f>SUMIFS('Raw Data from UFBs'!H$3:H$3000,'Raw Data from UFBs'!$A$3:$A$3000,'Summary By Town'!$A218,'Raw Data from UFBs'!$E$3:$E$3000,'Summary By Town'!$AE$2)</f>
        <v>0</v>
      </c>
      <c r="AG218" s="4">
        <f>SUMIFS('Raw Data from UFBs'!I$3:I$3000,'Raw Data from UFBs'!$A$3:$A$3000,'Summary By Town'!$A218,'Raw Data from UFBs'!$E$3:$E$3000,'Summary By Town'!$AE$2)</f>
        <v>0</v>
      </c>
      <c r="AH218" s="20">
        <f t="shared" si="49"/>
        <v>0</v>
      </c>
      <c r="AI218" s="19">
        <f t="shared" si="57"/>
        <v>0</v>
      </c>
      <c r="AJ218" s="4">
        <f t="shared" si="58"/>
        <v>0</v>
      </c>
      <c r="AK218" s="4">
        <f t="shared" si="59"/>
        <v>0</v>
      </c>
      <c r="AL218" s="20">
        <f t="shared" si="60"/>
        <v>0</v>
      </c>
      <c r="AM218" s="59">
        <v>10696956400</v>
      </c>
      <c r="AN218" s="60">
        <v>2.0185166404843842</v>
      </c>
      <c r="AO218" s="61">
        <v>0.2636510197510849</v>
      </c>
      <c r="AP218" s="4">
        <f t="shared" si="50"/>
        <v>0</v>
      </c>
      <c r="AQ218" s="8">
        <f t="shared" si="51"/>
        <v>0</v>
      </c>
      <c r="AR218" s="59">
        <v>67325374.230000004</v>
      </c>
      <c r="AS218" s="6">
        <f t="shared" si="52"/>
        <v>0</v>
      </c>
      <c r="AU218" s="5" t="s">
        <v>268</v>
      </c>
      <c r="AV218" s="5" t="s">
        <v>498</v>
      </c>
      <c r="AW218" s="5" t="s">
        <v>1449</v>
      </c>
      <c r="AX218" s="5" t="s">
        <v>1524</v>
      </c>
      <c r="AY218" s="5" t="s">
        <v>1472</v>
      </c>
      <c r="AZ218" s="5" t="s">
        <v>909</v>
      </c>
      <c r="BA218" s="5" t="s">
        <v>832</v>
      </c>
      <c r="BB218" s="5" t="s">
        <v>1631</v>
      </c>
      <c r="BC218" s="5" t="s">
        <v>1745</v>
      </c>
      <c r="BD218" s="5" t="s">
        <v>1745</v>
      </c>
      <c r="BE218" s="5" t="s">
        <v>1745</v>
      </c>
      <c r="BF218" s="5" t="s">
        <v>1745</v>
      </c>
      <c r="BG218" s="5" t="s">
        <v>1745</v>
      </c>
      <c r="BH218" s="5" t="s">
        <v>1745</v>
      </c>
      <c r="BI218" s="5" t="s">
        <v>1745</v>
      </c>
      <c r="BJ218" s="5" t="s">
        <v>1745</v>
      </c>
    </row>
    <row r="219" spans="1:62" ht="17.25" customHeight="1" x14ac:dyDescent="0.3">
      <c r="A219" t="s">
        <v>988</v>
      </c>
      <c r="B219" t="s">
        <v>1959</v>
      </c>
      <c r="C219" t="s">
        <v>126</v>
      </c>
      <c r="D219" t="str">
        <f t="shared" si="46"/>
        <v>Montclair township, Essex County</v>
      </c>
      <c r="E219" t="s">
        <v>1769</v>
      </c>
      <c r="F219" t="s">
        <v>70</v>
      </c>
      <c r="G219" s="19">
        <f>COUNTIFS('Raw Data from UFBs'!$A$3:$A$3000,'Summary By Town'!$A219,'Raw Data from UFBs'!$E$3:$E$3000,'Summary By Town'!$G$2)</f>
        <v>6</v>
      </c>
      <c r="H219" s="4">
        <f>SUMIFS('Raw Data from UFBs'!H$3:H$3000,'Raw Data from UFBs'!$A$3:$A$3000,'Summary By Town'!$A219,'Raw Data from UFBs'!$E$3:$E$3000,'Summary By Town'!$G$2)</f>
        <v>644426.64</v>
      </c>
      <c r="I219" s="4">
        <f>SUMIFS('Raw Data from UFBs'!I$3:I$3000,'Raw Data from UFBs'!$A$3:$A$3000,'Summary By Town'!$A219,'Raw Data from UFBs'!$E$3:$E$3000,'Summary By Town'!$G$2)</f>
        <v>41389900</v>
      </c>
      <c r="J219" s="20">
        <f t="shared" si="47"/>
        <v>1455107.6729090177</v>
      </c>
      <c r="K219" s="19">
        <f>COUNTIFS('Raw Data from UFBs'!$A$3:$A$3000,'Summary By Town'!$A219,'Raw Data from UFBs'!$E$3:$E$3000,'Summary By Town'!$K$2)</f>
        <v>4</v>
      </c>
      <c r="L219" s="4">
        <f>SUMIFS('Raw Data from UFBs'!H$3:H$3000,'Raw Data from UFBs'!$A$3:$A$3000,'Summary By Town'!$A219,'Raw Data from UFBs'!$E$3:$E$3000,'Summary By Town'!$K$2)</f>
        <v>3463838.9699999997</v>
      </c>
      <c r="M219" s="4">
        <f>SUMIFS('Raw Data from UFBs'!I$3:I$3000,'Raw Data from UFBs'!$A$3:$A$3000,'Summary By Town'!$A219,'Raw Data from UFBs'!$E$3:$E$3000,'Summary By Town'!$K$2)</f>
        <v>110301100</v>
      </c>
      <c r="N219" s="20">
        <f t="shared" si="48"/>
        <v>3877757.0600630795</v>
      </c>
      <c r="O219" s="4">
        <f>COUNTIFS('Raw Data from UFBs'!$A$3:$A$3000,'Summary By Town'!$A219,'Raw Data from UFBs'!$E$3:$E$3000,'Summary By Town'!$O$2)</f>
        <v>0</v>
      </c>
      <c r="P219" s="4">
        <f>SUMIFS('Raw Data from UFBs'!H$3:H$3000,'Raw Data from UFBs'!$A$3:$A$3000,'Summary By Town'!$A219,'Raw Data from UFBs'!$E$3:$E$3000,'Summary By Town'!$O$2)</f>
        <v>0</v>
      </c>
      <c r="Q219" s="4">
        <f>SUMIFS('Raw Data from UFBs'!I$3:I$3000,'Raw Data from UFBs'!$A$3:$A$3000,'Summary By Town'!$A219,'Raw Data from UFBs'!$E$3:$E$3000,'Summary By Town'!$O$2)</f>
        <v>0</v>
      </c>
      <c r="R219" s="4">
        <f t="shared" si="53"/>
        <v>0</v>
      </c>
      <c r="S219" s="104">
        <f>COUNTIFS('Raw Data from UFBs'!$A$3:$A$3000,'Summary By Town'!$A219,'Raw Data from UFBs'!$E$3:$E$3000,'Summary By Town'!$S$2)</f>
        <v>0</v>
      </c>
      <c r="T219" s="4">
        <f>SUMIFS('Raw Data from UFBs'!H$3:H$3000,'Raw Data from UFBs'!$A$3:$A$3000,'Summary By Town'!$A219,'Raw Data from UFBs'!$E$3:$E$3000,'Summary By Town'!$S$2)</f>
        <v>0</v>
      </c>
      <c r="U219" s="4">
        <f>SUMIFS('Raw Data from UFBs'!I$3:I$3000,'Raw Data from UFBs'!$A$3:$A$3000,'Summary By Town'!$A219,'Raw Data from UFBs'!$E$3:$E$3000,'Summary By Town'!$S$2)</f>
        <v>0</v>
      </c>
      <c r="V219" s="20">
        <f t="shared" si="54"/>
        <v>0</v>
      </c>
      <c r="W219" s="104">
        <f>COUNTIFS('Raw Data from UFBs'!$A$3:$A$3000,'Summary By Town'!$A219,'Raw Data from UFBs'!$E$3:$E$3000,'Summary By Town'!$W$2)</f>
        <v>0</v>
      </c>
      <c r="X219" s="4">
        <f>SUMIFS('Raw Data from UFBs'!H$3:H$3000,'Raw Data from UFBs'!$A$3:$A$3000,'Summary By Town'!$A219,'Raw Data from UFBs'!$E$3:$E$3000,'Summary By Town'!$W$2)</f>
        <v>0</v>
      </c>
      <c r="Y219" s="4">
        <f>SUMIFS('Raw Data from UFBs'!I$3:I$3000,'Raw Data from UFBs'!$A$3:$A$3000,'Summary By Town'!$A219,'Raw Data from UFBs'!$E$3:$E$3000,'Summary By Town'!$W$2)</f>
        <v>0</v>
      </c>
      <c r="Z219" s="20">
        <f t="shared" si="55"/>
        <v>0</v>
      </c>
      <c r="AA219" s="4">
        <f>COUNTIFS('Raw Data from UFBs'!$A$3:$A$3000,'Summary By Town'!$A219,'Raw Data from UFBs'!$E$3:$E$3000,'Summary By Town'!$AA$2)</f>
        <v>1</v>
      </c>
      <c r="AB219" s="4">
        <f>SUMIFS('Raw Data from UFBs'!H$3:H$3000,'Raw Data from UFBs'!$A$3:$A$3000,'Summary By Town'!$A219,'Raw Data from UFBs'!$E$3:$E$3000,'Summary By Town'!$AA$2)</f>
        <v>1403562.48</v>
      </c>
      <c r="AC219" s="4">
        <f>SUMIFS('Raw Data from UFBs'!I$3:I$3000,'Raw Data from UFBs'!$A$3:$A$3000,'Summary By Town'!$A219,'Raw Data from UFBs'!$E$3:$E$3000,'Summary By Town'!$AA$2)</f>
        <v>42482300</v>
      </c>
      <c r="AD219" s="4">
        <f t="shared" si="56"/>
        <v>1493512.2020788349</v>
      </c>
      <c r="AE219" s="19">
        <f>COUNTIFS('Raw Data from UFBs'!$A$3:$A$3000,'Summary By Town'!$A219,'Raw Data from UFBs'!$E$3:$E$3000,'Summary By Town'!$AE$2)</f>
        <v>2</v>
      </c>
      <c r="AF219" s="4">
        <f>SUMIFS('Raw Data from UFBs'!H$3:H$3000,'Raw Data from UFBs'!$A$3:$A$3000,'Summary By Town'!$A219,'Raw Data from UFBs'!$E$3:$E$3000,'Summary By Town'!$AE$2)</f>
        <v>404990.56</v>
      </c>
      <c r="AG219" s="4">
        <f>SUMIFS('Raw Data from UFBs'!I$3:I$3000,'Raw Data from UFBs'!$A$3:$A$3000,'Summary By Town'!$A219,'Raw Data from UFBs'!$E$3:$E$3000,'Summary By Town'!$AE$2)</f>
        <v>28874800</v>
      </c>
      <c r="AH219" s="20">
        <f t="shared" si="49"/>
        <v>1015125.5024465704</v>
      </c>
      <c r="AI219" s="19">
        <f t="shared" si="57"/>
        <v>13</v>
      </c>
      <c r="AJ219" s="4">
        <f t="shared" si="58"/>
        <v>5916818.6500000004</v>
      </c>
      <c r="AK219" s="4">
        <f t="shared" si="59"/>
        <v>223048100</v>
      </c>
      <c r="AL219" s="20">
        <f t="shared" si="60"/>
        <v>7841502.4374975031</v>
      </c>
      <c r="AM219" s="59">
        <v>8048126500</v>
      </c>
      <c r="AN219" s="60">
        <v>3.5156105062080791</v>
      </c>
      <c r="AO219" s="61">
        <v>0.26218706682610371</v>
      </c>
      <c r="AP219" s="4">
        <f t="shared" si="50"/>
        <v>504627.19681172614</v>
      </c>
      <c r="AQ219" s="8">
        <f t="shared" si="51"/>
        <v>2.7714288536592958E-2</v>
      </c>
      <c r="AR219" s="59">
        <v>96383318.49000001</v>
      </c>
      <c r="AS219" s="6">
        <f t="shared" si="52"/>
        <v>5.2356279563468486E-3</v>
      </c>
      <c r="AU219" s="5" t="s">
        <v>396</v>
      </c>
      <c r="AV219" s="5" t="s">
        <v>294</v>
      </c>
      <c r="AW219" s="5" t="s">
        <v>1631</v>
      </c>
      <c r="AX219" s="5" t="s">
        <v>558</v>
      </c>
      <c r="AY219" s="5" t="s">
        <v>168</v>
      </c>
      <c r="AZ219" s="5" t="s">
        <v>1548</v>
      </c>
      <c r="BA219" s="5" t="s">
        <v>265</v>
      </c>
      <c r="BB219" s="5" t="s">
        <v>823</v>
      </c>
      <c r="BC219" s="5" t="s">
        <v>306</v>
      </c>
      <c r="BD219" s="5" t="s">
        <v>1745</v>
      </c>
      <c r="BE219" s="5" t="s">
        <v>1745</v>
      </c>
      <c r="BF219" s="5" t="s">
        <v>1745</v>
      </c>
      <c r="BG219" s="5" t="s">
        <v>1745</v>
      </c>
      <c r="BH219" s="5" t="s">
        <v>1745</v>
      </c>
      <c r="BI219" s="5" t="s">
        <v>1745</v>
      </c>
      <c r="BJ219" s="5" t="s">
        <v>1745</v>
      </c>
    </row>
    <row r="220" spans="1:62" ht="17.25" customHeight="1" x14ac:dyDescent="0.3">
      <c r="A220" t="s">
        <v>1105</v>
      </c>
      <c r="B220" t="s">
        <v>1960</v>
      </c>
      <c r="C220" t="s">
        <v>126</v>
      </c>
      <c r="D220" t="str">
        <f t="shared" si="46"/>
        <v>Nutley township, Essex County</v>
      </c>
      <c r="E220" t="s">
        <v>1769</v>
      </c>
      <c r="F220" t="s">
        <v>7</v>
      </c>
      <c r="G220" s="19">
        <f>COUNTIFS('Raw Data from UFBs'!$A$3:$A$3000,'Summary By Town'!$A220,'Raw Data from UFBs'!$E$3:$E$3000,'Summary By Town'!$G$2)</f>
        <v>0</v>
      </c>
      <c r="H220" s="4">
        <f>SUMIFS('Raw Data from UFBs'!H$3:H$3000,'Raw Data from UFBs'!$A$3:$A$3000,'Summary By Town'!$A220,'Raw Data from UFBs'!$E$3:$E$3000,'Summary By Town'!$G$2)</f>
        <v>0</v>
      </c>
      <c r="I220" s="4">
        <f>SUMIFS('Raw Data from UFBs'!I$3:I$3000,'Raw Data from UFBs'!$A$3:$A$3000,'Summary By Town'!$A220,'Raw Data from UFBs'!$E$3:$E$3000,'Summary By Town'!$G$2)</f>
        <v>0</v>
      </c>
      <c r="J220" s="20">
        <f t="shared" si="47"/>
        <v>0</v>
      </c>
      <c r="K220" s="19">
        <f>COUNTIFS('Raw Data from UFBs'!$A$3:$A$3000,'Summary By Town'!$A220,'Raw Data from UFBs'!$E$3:$E$3000,'Summary By Town'!$K$2)</f>
        <v>3</v>
      </c>
      <c r="L220" s="4">
        <f>SUMIFS('Raw Data from UFBs'!H$3:H$3000,'Raw Data from UFBs'!$A$3:$A$3000,'Summary By Town'!$A220,'Raw Data from UFBs'!$E$3:$E$3000,'Summary By Town'!$K$2)</f>
        <v>2914749.8</v>
      </c>
      <c r="M220" s="4">
        <f>SUMIFS('Raw Data from UFBs'!I$3:I$3000,'Raw Data from UFBs'!$A$3:$A$3000,'Summary By Town'!$A220,'Raw Data from UFBs'!$E$3:$E$3000,'Summary By Town'!$K$2)</f>
        <v>150557200</v>
      </c>
      <c r="N220" s="20">
        <f t="shared" si="48"/>
        <v>4062867.261534303</v>
      </c>
      <c r="O220" s="4">
        <f>COUNTIFS('Raw Data from UFBs'!$A$3:$A$3000,'Summary By Town'!$A220,'Raw Data from UFBs'!$E$3:$E$3000,'Summary By Town'!$O$2)</f>
        <v>0</v>
      </c>
      <c r="P220" s="4">
        <f>SUMIFS('Raw Data from UFBs'!H$3:H$3000,'Raw Data from UFBs'!$A$3:$A$3000,'Summary By Town'!$A220,'Raw Data from UFBs'!$E$3:$E$3000,'Summary By Town'!$O$2)</f>
        <v>0</v>
      </c>
      <c r="Q220" s="4">
        <f>SUMIFS('Raw Data from UFBs'!I$3:I$3000,'Raw Data from UFBs'!$A$3:$A$3000,'Summary By Town'!$A220,'Raw Data from UFBs'!$E$3:$E$3000,'Summary By Town'!$O$2)</f>
        <v>0</v>
      </c>
      <c r="R220" s="4">
        <f t="shared" si="53"/>
        <v>0</v>
      </c>
      <c r="S220" s="104">
        <f>COUNTIFS('Raw Data from UFBs'!$A$3:$A$3000,'Summary By Town'!$A220,'Raw Data from UFBs'!$E$3:$E$3000,'Summary By Town'!$S$2)</f>
        <v>0</v>
      </c>
      <c r="T220" s="4">
        <f>SUMIFS('Raw Data from UFBs'!H$3:H$3000,'Raw Data from UFBs'!$A$3:$A$3000,'Summary By Town'!$A220,'Raw Data from UFBs'!$E$3:$E$3000,'Summary By Town'!$S$2)</f>
        <v>0</v>
      </c>
      <c r="U220" s="4">
        <f>SUMIFS('Raw Data from UFBs'!I$3:I$3000,'Raw Data from UFBs'!$A$3:$A$3000,'Summary By Town'!$A220,'Raw Data from UFBs'!$E$3:$E$3000,'Summary By Town'!$S$2)</f>
        <v>0</v>
      </c>
      <c r="V220" s="20">
        <f t="shared" si="54"/>
        <v>0</v>
      </c>
      <c r="W220" s="104">
        <f>COUNTIFS('Raw Data from UFBs'!$A$3:$A$3000,'Summary By Town'!$A220,'Raw Data from UFBs'!$E$3:$E$3000,'Summary By Town'!$W$2)</f>
        <v>0</v>
      </c>
      <c r="X220" s="4">
        <f>SUMIFS('Raw Data from UFBs'!H$3:H$3000,'Raw Data from UFBs'!$A$3:$A$3000,'Summary By Town'!$A220,'Raw Data from UFBs'!$E$3:$E$3000,'Summary By Town'!$W$2)</f>
        <v>0</v>
      </c>
      <c r="Y220" s="4">
        <f>SUMIFS('Raw Data from UFBs'!I$3:I$3000,'Raw Data from UFBs'!$A$3:$A$3000,'Summary By Town'!$A220,'Raw Data from UFBs'!$E$3:$E$3000,'Summary By Town'!$W$2)</f>
        <v>0</v>
      </c>
      <c r="Z220" s="20">
        <f t="shared" si="55"/>
        <v>0</v>
      </c>
      <c r="AA220" s="4">
        <f>COUNTIFS('Raw Data from UFBs'!$A$3:$A$3000,'Summary By Town'!$A220,'Raw Data from UFBs'!$E$3:$E$3000,'Summary By Town'!$AA$2)</f>
        <v>0</v>
      </c>
      <c r="AB220" s="4">
        <f>SUMIFS('Raw Data from UFBs'!H$3:H$3000,'Raw Data from UFBs'!$A$3:$A$3000,'Summary By Town'!$A220,'Raw Data from UFBs'!$E$3:$E$3000,'Summary By Town'!$AA$2)</f>
        <v>0</v>
      </c>
      <c r="AC220" s="4">
        <f>SUMIFS('Raw Data from UFBs'!I$3:I$3000,'Raw Data from UFBs'!$A$3:$A$3000,'Summary By Town'!$A220,'Raw Data from UFBs'!$E$3:$E$3000,'Summary By Town'!$AA$2)</f>
        <v>0</v>
      </c>
      <c r="AD220" s="4">
        <f t="shared" si="56"/>
        <v>0</v>
      </c>
      <c r="AE220" s="19">
        <f>COUNTIFS('Raw Data from UFBs'!$A$3:$A$3000,'Summary By Town'!$A220,'Raw Data from UFBs'!$E$3:$E$3000,'Summary By Town'!$AE$2)</f>
        <v>0</v>
      </c>
      <c r="AF220" s="4">
        <f>SUMIFS('Raw Data from UFBs'!H$3:H$3000,'Raw Data from UFBs'!$A$3:$A$3000,'Summary By Town'!$A220,'Raw Data from UFBs'!$E$3:$E$3000,'Summary By Town'!$AE$2)</f>
        <v>0</v>
      </c>
      <c r="AG220" s="4">
        <f>SUMIFS('Raw Data from UFBs'!I$3:I$3000,'Raw Data from UFBs'!$A$3:$A$3000,'Summary By Town'!$A220,'Raw Data from UFBs'!$E$3:$E$3000,'Summary By Town'!$AE$2)</f>
        <v>0</v>
      </c>
      <c r="AH220" s="20">
        <f t="shared" si="49"/>
        <v>0</v>
      </c>
      <c r="AI220" s="19">
        <f t="shared" si="57"/>
        <v>3</v>
      </c>
      <c r="AJ220" s="4">
        <f t="shared" si="58"/>
        <v>2914749.8</v>
      </c>
      <c r="AK220" s="4">
        <f t="shared" si="59"/>
        <v>150557200</v>
      </c>
      <c r="AL220" s="20">
        <f t="shared" si="60"/>
        <v>4062867.261534303</v>
      </c>
      <c r="AM220" s="59">
        <v>5454401300</v>
      </c>
      <c r="AN220" s="60">
        <v>2.6985539459649242</v>
      </c>
      <c r="AO220" s="61">
        <v>0.34067132106354092</v>
      </c>
      <c r="AP220" s="4">
        <f t="shared" si="50"/>
        <v>391130.69235701021</v>
      </c>
      <c r="AQ220" s="8">
        <f t="shared" si="51"/>
        <v>2.7602882831521767E-2</v>
      </c>
      <c r="AR220" s="59">
        <v>62947979.099999994</v>
      </c>
      <c r="AS220" s="6">
        <f t="shared" si="52"/>
        <v>6.2135543976027377E-3</v>
      </c>
      <c r="AU220" s="5" t="s">
        <v>124</v>
      </c>
      <c r="AV220" s="5" t="s">
        <v>868</v>
      </c>
      <c r="AW220" s="5" t="s">
        <v>168</v>
      </c>
      <c r="AX220" s="5" t="s">
        <v>306</v>
      </c>
      <c r="AY220" s="5" t="s">
        <v>1745</v>
      </c>
      <c r="AZ220" s="5" t="s">
        <v>1745</v>
      </c>
      <c r="BA220" s="5" t="s">
        <v>1745</v>
      </c>
      <c r="BB220" s="5" t="s">
        <v>1745</v>
      </c>
      <c r="BC220" s="5" t="s">
        <v>1745</v>
      </c>
      <c r="BD220" s="5" t="s">
        <v>1745</v>
      </c>
      <c r="BE220" s="5" t="s">
        <v>1745</v>
      </c>
      <c r="BF220" s="5" t="s">
        <v>1745</v>
      </c>
      <c r="BG220" s="5" t="s">
        <v>1745</v>
      </c>
      <c r="BH220" s="5" t="s">
        <v>1745</v>
      </c>
      <c r="BI220" s="5" t="s">
        <v>1745</v>
      </c>
      <c r="BJ220" s="5" t="s">
        <v>1745</v>
      </c>
    </row>
    <row r="221" spans="1:62" ht="17.25" customHeight="1" x14ac:dyDescent="0.3">
      <c r="A221" t="s">
        <v>1419</v>
      </c>
      <c r="B221" t="s">
        <v>1961</v>
      </c>
      <c r="C221" t="s">
        <v>126</v>
      </c>
      <c r="D221" t="str">
        <f t="shared" si="46"/>
        <v>South Orange Village township, Essex County</v>
      </c>
      <c r="E221" t="s">
        <v>1769</v>
      </c>
      <c r="F221" t="s">
        <v>7</v>
      </c>
      <c r="G221" s="19">
        <f>COUNTIFS('Raw Data from UFBs'!$A$3:$A$3000,'Summary By Town'!$A221,'Raw Data from UFBs'!$E$3:$E$3000,'Summary By Town'!$G$2)</f>
        <v>0</v>
      </c>
      <c r="H221" s="4">
        <f>SUMIFS('Raw Data from UFBs'!H$3:H$3000,'Raw Data from UFBs'!$A$3:$A$3000,'Summary By Town'!$A221,'Raw Data from UFBs'!$E$3:$E$3000,'Summary By Town'!$G$2)</f>
        <v>0</v>
      </c>
      <c r="I221" s="4">
        <f>SUMIFS('Raw Data from UFBs'!I$3:I$3000,'Raw Data from UFBs'!$A$3:$A$3000,'Summary By Town'!$A221,'Raw Data from UFBs'!$E$3:$E$3000,'Summary By Town'!$G$2)</f>
        <v>0</v>
      </c>
      <c r="J221" s="20">
        <f t="shared" si="47"/>
        <v>0</v>
      </c>
      <c r="K221" s="19">
        <f>COUNTIFS('Raw Data from UFBs'!$A$3:$A$3000,'Summary By Town'!$A221,'Raw Data from UFBs'!$E$3:$E$3000,'Summary By Town'!$K$2)</f>
        <v>0</v>
      </c>
      <c r="L221" s="4">
        <f>SUMIFS('Raw Data from UFBs'!H$3:H$3000,'Raw Data from UFBs'!$A$3:$A$3000,'Summary By Town'!$A221,'Raw Data from UFBs'!$E$3:$E$3000,'Summary By Town'!$K$2)</f>
        <v>0</v>
      </c>
      <c r="M221" s="4">
        <f>SUMIFS('Raw Data from UFBs'!I$3:I$3000,'Raw Data from UFBs'!$A$3:$A$3000,'Summary By Town'!$A221,'Raw Data from UFBs'!$E$3:$E$3000,'Summary By Town'!$K$2)</f>
        <v>0</v>
      </c>
      <c r="N221" s="20">
        <f t="shared" si="48"/>
        <v>0</v>
      </c>
      <c r="O221" s="4">
        <f>COUNTIFS('Raw Data from UFBs'!$A$3:$A$3000,'Summary By Town'!$A221,'Raw Data from UFBs'!$E$3:$E$3000,'Summary By Town'!$O$2)</f>
        <v>0</v>
      </c>
      <c r="P221" s="4">
        <f>SUMIFS('Raw Data from UFBs'!H$3:H$3000,'Raw Data from UFBs'!$A$3:$A$3000,'Summary By Town'!$A221,'Raw Data from UFBs'!$E$3:$E$3000,'Summary By Town'!$O$2)</f>
        <v>0</v>
      </c>
      <c r="Q221" s="4">
        <f>SUMIFS('Raw Data from UFBs'!I$3:I$3000,'Raw Data from UFBs'!$A$3:$A$3000,'Summary By Town'!$A221,'Raw Data from UFBs'!$E$3:$E$3000,'Summary By Town'!$O$2)</f>
        <v>0</v>
      </c>
      <c r="R221" s="4">
        <f t="shared" si="53"/>
        <v>0</v>
      </c>
      <c r="S221" s="104">
        <f>COUNTIFS('Raw Data from UFBs'!$A$3:$A$3000,'Summary By Town'!$A221,'Raw Data from UFBs'!$E$3:$E$3000,'Summary By Town'!$S$2)</f>
        <v>0</v>
      </c>
      <c r="T221" s="4">
        <f>SUMIFS('Raw Data from UFBs'!H$3:H$3000,'Raw Data from UFBs'!$A$3:$A$3000,'Summary By Town'!$A221,'Raw Data from UFBs'!$E$3:$E$3000,'Summary By Town'!$S$2)</f>
        <v>0</v>
      </c>
      <c r="U221" s="4">
        <f>SUMIFS('Raw Data from UFBs'!I$3:I$3000,'Raw Data from UFBs'!$A$3:$A$3000,'Summary By Town'!$A221,'Raw Data from UFBs'!$E$3:$E$3000,'Summary By Town'!$S$2)</f>
        <v>0</v>
      </c>
      <c r="V221" s="20">
        <f t="shared" si="54"/>
        <v>0</v>
      </c>
      <c r="W221" s="104">
        <f>COUNTIFS('Raw Data from UFBs'!$A$3:$A$3000,'Summary By Town'!$A221,'Raw Data from UFBs'!$E$3:$E$3000,'Summary By Town'!$W$2)</f>
        <v>9</v>
      </c>
      <c r="X221" s="4">
        <f>SUMIFS('Raw Data from UFBs'!H$3:H$3000,'Raw Data from UFBs'!$A$3:$A$3000,'Summary By Town'!$A221,'Raw Data from UFBs'!$E$3:$E$3000,'Summary By Town'!$W$2)</f>
        <v>1189967.4700000002</v>
      </c>
      <c r="Y221" s="4">
        <f>SUMIFS('Raw Data from UFBs'!I$3:I$3000,'Raw Data from UFBs'!$A$3:$A$3000,'Summary By Town'!$A221,'Raw Data from UFBs'!$E$3:$E$3000,'Summary By Town'!$W$2)</f>
        <v>44918800</v>
      </c>
      <c r="Z221" s="20">
        <f t="shared" si="55"/>
        <v>1160513.2488644768</v>
      </c>
      <c r="AA221" s="4">
        <f>COUNTIFS('Raw Data from UFBs'!$A$3:$A$3000,'Summary By Town'!$A221,'Raw Data from UFBs'!$E$3:$E$3000,'Summary By Town'!$AA$2)</f>
        <v>1</v>
      </c>
      <c r="AB221" s="4">
        <f>SUMIFS('Raw Data from UFBs'!H$3:H$3000,'Raw Data from UFBs'!$A$3:$A$3000,'Summary By Town'!$A221,'Raw Data from UFBs'!$E$3:$E$3000,'Summary By Town'!$AA$2)</f>
        <v>310070.63</v>
      </c>
      <c r="AC221" s="4">
        <f>SUMIFS('Raw Data from UFBs'!I$3:I$3000,'Raw Data from UFBs'!$A$3:$A$3000,'Summary By Town'!$A221,'Raw Data from UFBs'!$E$3:$E$3000,'Summary By Town'!$AA$2)</f>
        <v>66000000</v>
      </c>
      <c r="AD221" s="4">
        <f t="shared" si="56"/>
        <v>1705162.9701829851</v>
      </c>
      <c r="AE221" s="19">
        <f>COUNTIFS('Raw Data from UFBs'!$A$3:$A$3000,'Summary By Town'!$A221,'Raw Data from UFBs'!$E$3:$E$3000,'Summary By Town'!$AE$2)</f>
        <v>8</v>
      </c>
      <c r="AF221" s="4">
        <f>SUMIFS('Raw Data from UFBs'!H$3:H$3000,'Raw Data from UFBs'!$A$3:$A$3000,'Summary By Town'!$A221,'Raw Data from UFBs'!$E$3:$E$3000,'Summary By Town'!$AE$2)</f>
        <v>2729812.5</v>
      </c>
      <c r="AG221" s="4">
        <f>SUMIFS('Raw Data from UFBs'!I$3:I$3000,'Raw Data from UFBs'!$A$3:$A$3000,'Summary By Town'!$A221,'Raw Data from UFBs'!$E$3:$E$3000,'Summary By Town'!$AE$2)</f>
        <v>264639100</v>
      </c>
      <c r="AH221" s="20">
        <f t="shared" si="49"/>
        <v>6837163.5421598796</v>
      </c>
      <c r="AI221" s="19">
        <f t="shared" si="57"/>
        <v>18</v>
      </c>
      <c r="AJ221" s="4">
        <f t="shared" si="58"/>
        <v>4229850.6000000006</v>
      </c>
      <c r="AK221" s="4">
        <f t="shared" si="59"/>
        <v>375557900</v>
      </c>
      <c r="AL221" s="20">
        <f t="shared" si="60"/>
        <v>9702839.7612073421</v>
      </c>
      <c r="AM221" s="59">
        <v>5674654000</v>
      </c>
      <c r="AN221" s="60">
        <v>2.5835802578530078</v>
      </c>
      <c r="AO221" s="61">
        <v>0.28378390878311471</v>
      </c>
      <c r="AP221" s="4">
        <f t="shared" si="50"/>
        <v>1553146.2568950397</v>
      </c>
      <c r="AQ221" s="8">
        <f t="shared" si="51"/>
        <v>6.6181638563337961E-2</v>
      </c>
      <c r="AR221" s="59">
        <v>46590158.25</v>
      </c>
      <c r="AS221" s="6">
        <f t="shared" si="52"/>
        <v>3.3336359334968341E-2</v>
      </c>
      <c r="AU221" s="5" t="s">
        <v>909</v>
      </c>
      <c r="AV221" s="5" t="s">
        <v>396</v>
      </c>
      <c r="AW221" s="5" t="s">
        <v>294</v>
      </c>
      <c r="AX221" s="5" t="s">
        <v>1631</v>
      </c>
      <c r="AY221" s="5" t="s">
        <v>1063</v>
      </c>
      <c r="AZ221" s="5" t="s">
        <v>1745</v>
      </c>
      <c r="BA221" s="5" t="s">
        <v>1745</v>
      </c>
      <c r="BB221" s="5" t="s">
        <v>1745</v>
      </c>
      <c r="BC221" s="5" t="s">
        <v>1745</v>
      </c>
      <c r="BD221" s="5" t="s">
        <v>1745</v>
      </c>
      <c r="BE221" s="5" t="s">
        <v>1745</v>
      </c>
      <c r="BF221" s="5" t="s">
        <v>1745</v>
      </c>
      <c r="BG221" s="5" t="s">
        <v>1745</v>
      </c>
      <c r="BH221" s="5" t="s">
        <v>1745</v>
      </c>
      <c r="BI221" s="5" t="s">
        <v>1745</v>
      </c>
      <c r="BJ221" s="5" t="s">
        <v>1745</v>
      </c>
    </row>
    <row r="222" spans="1:62" ht="17.25" customHeight="1" x14ac:dyDescent="0.3">
      <c r="A222" t="s">
        <v>1548</v>
      </c>
      <c r="B222" t="s">
        <v>1962</v>
      </c>
      <c r="C222" t="s">
        <v>126</v>
      </c>
      <c r="D222" t="str">
        <f t="shared" si="46"/>
        <v>Verona township, Essex County</v>
      </c>
      <c r="E222" t="s">
        <v>1769</v>
      </c>
      <c r="F222" t="s">
        <v>7</v>
      </c>
      <c r="G222" s="19">
        <f>COUNTIFS('Raw Data from UFBs'!$A$3:$A$3000,'Summary By Town'!$A222,'Raw Data from UFBs'!$E$3:$E$3000,'Summary By Town'!$G$2)</f>
        <v>0</v>
      </c>
      <c r="H222" s="4">
        <f>SUMIFS('Raw Data from UFBs'!H$3:H$3000,'Raw Data from UFBs'!$A$3:$A$3000,'Summary By Town'!$A222,'Raw Data from UFBs'!$E$3:$E$3000,'Summary By Town'!$G$2)</f>
        <v>0</v>
      </c>
      <c r="I222" s="4">
        <f>SUMIFS('Raw Data from UFBs'!I$3:I$3000,'Raw Data from UFBs'!$A$3:$A$3000,'Summary By Town'!$A222,'Raw Data from UFBs'!$E$3:$E$3000,'Summary By Town'!$G$2)</f>
        <v>0</v>
      </c>
      <c r="J222" s="20">
        <f t="shared" si="47"/>
        <v>0</v>
      </c>
      <c r="K222" s="19">
        <f>COUNTIFS('Raw Data from UFBs'!$A$3:$A$3000,'Summary By Town'!$A222,'Raw Data from UFBs'!$E$3:$E$3000,'Summary By Town'!$K$2)</f>
        <v>0</v>
      </c>
      <c r="L222" s="4">
        <f>SUMIFS('Raw Data from UFBs'!H$3:H$3000,'Raw Data from UFBs'!$A$3:$A$3000,'Summary By Town'!$A222,'Raw Data from UFBs'!$E$3:$E$3000,'Summary By Town'!$K$2)</f>
        <v>0</v>
      </c>
      <c r="M222" s="4">
        <f>SUMIFS('Raw Data from UFBs'!I$3:I$3000,'Raw Data from UFBs'!$A$3:$A$3000,'Summary By Town'!$A222,'Raw Data from UFBs'!$E$3:$E$3000,'Summary By Town'!$K$2)</f>
        <v>0</v>
      </c>
      <c r="N222" s="20">
        <f t="shared" si="48"/>
        <v>0</v>
      </c>
      <c r="O222" s="4">
        <f>COUNTIFS('Raw Data from UFBs'!$A$3:$A$3000,'Summary By Town'!$A222,'Raw Data from UFBs'!$E$3:$E$3000,'Summary By Town'!$O$2)</f>
        <v>0</v>
      </c>
      <c r="P222" s="4">
        <f>SUMIFS('Raw Data from UFBs'!H$3:H$3000,'Raw Data from UFBs'!$A$3:$A$3000,'Summary By Town'!$A222,'Raw Data from UFBs'!$E$3:$E$3000,'Summary By Town'!$O$2)</f>
        <v>0</v>
      </c>
      <c r="Q222" s="4">
        <f>SUMIFS('Raw Data from UFBs'!I$3:I$3000,'Raw Data from UFBs'!$A$3:$A$3000,'Summary By Town'!$A222,'Raw Data from UFBs'!$E$3:$E$3000,'Summary By Town'!$O$2)</f>
        <v>0</v>
      </c>
      <c r="R222" s="4">
        <f t="shared" si="53"/>
        <v>0</v>
      </c>
      <c r="S222" s="104">
        <f>COUNTIFS('Raw Data from UFBs'!$A$3:$A$3000,'Summary By Town'!$A222,'Raw Data from UFBs'!$E$3:$E$3000,'Summary By Town'!$S$2)</f>
        <v>0</v>
      </c>
      <c r="T222" s="4">
        <f>SUMIFS('Raw Data from UFBs'!H$3:H$3000,'Raw Data from UFBs'!$A$3:$A$3000,'Summary By Town'!$A222,'Raw Data from UFBs'!$E$3:$E$3000,'Summary By Town'!$S$2)</f>
        <v>0</v>
      </c>
      <c r="U222" s="4">
        <f>SUMIFS('Raw Data from UFBs'!I$3:I$3000,'Raw Data from UFBs'!$A$3:$A$3000,'Summary By Town'!$A222,'Raw Data from UFBs'!$E$3:$E$3000,'Summary By Town'!$S$2)</f>
        <v>0</v>
      </c>
      <c r="V222" s="20">
        <f t="shared" si="54"/>
        <v>0</v>
      </c>
      <c r="W222" s="104">
        <f>COUNTIFS('Raw Data from UFBs'!$A$3:$A$3000,'Summary By Town'!$A222,'Raw Data from UFBs'!$E$3:$E$3000,'Summary By Town'!$W$2)</f>
        <v>0</v>
      </c>
      <c r="X222" s="4">
        <f>SUMIFS('Raw Data from UFBs'!H$3:H$3000,'Raw Data from UFBs'!$A$3:$A$3000,'Summary By Town'!$A222,'Raw Data from UFBs'!$E$3:$E$3000,'Summary By Town'!$W$2)</f>
        <v>0</v>
      </c>
      <c r="Y222" s="4">
        <f>SUMIFS('Raw Data from UFBs'!I$3:I$3000,'Raw Data from UFBs'!$A$3:$A$3000,'Summary By Town'!$A222,'Raw Data from UFBs'!$E$3:$E$3000,'Summary By Town'!$W$2)</f>
        <v>0</v>
      </c>
      <c r="Z222" s="20">
        <f t="shared" si="55"/>
        <v>0</v>
      </c>
      <c r="AA222" s="4">
        <f>COUNTIFS('Raw Data from UFBs'!$A$3:$A$3000,'Summary By Town'!$A222,'Raw Data from UFBs'!$E$3:$E$3000,'Summary By Town'!$AA$2)</f>
        <v>0</v>
      </c>
      <c r="AB222" s="4">
        <f>SUMIFS('Raw Data from UFBs'!H$3:H$3000,'Raw Data from UFBs'!$A$3:$A$3000,'Summary By Town'!$A222,'Raw Data from UFBs'!$E$3:$E$3000,'Summary By Town'!$AA$2)</f>
        <v>0</v>
      </c>
      <c r="AC222" s="4">
        <f>SUMIFS('Raw Data from UFBs'!I$3:I$3000,'Raw Data from UFBs'!$A$3:$A$3000,'Summary By Town'!$A222,'Raw Data from UFBs'!$E$3:$E$3000,'Summary By Town'!$AA$2)</f>
        <v>0</v>
      </c>
      <c r="AD222" s="4">
        <f t="shared" si="56"/>
        <v>0</v>
      </c>
      <c r="AE222" s="19">
        <f>COUNTIFS('Raw Data from UFBs'!$A$3:$A$3000,'Summary By Town'!$A222,'Raw Data from UFBs'!$E$3:$E$3000,'Summary By Town'!$AE$2)</f>
        <v>6</v>
      </c>
      <c r="AF222" s="4">
        <f>SUMIFS('Raw Data from UFBs'!H$3:H$3000,'Raw Data from UFBs'!$A$3:$A$3000,'Summary By Town'!$A222,'Raw Data from UFBs'!$E$3:$E$3000,'Summary By Town'!$AE$2)</f>
        <v>1725126.1600000001</v>
      </c>
      <c r="AG222" s="4">
        <f>SUMIFS('Raw Data from UFBs'!I$3:I$3000,'Raw Data from UFBs'!$A$3:$A$3000,'Summary By Town'!$A222,'Raw Data from UFBs'!$E$3:$E$3000,'Summary By Town'!$AE$2)</f>
        <v>110085700</v>
      </c>
      <c r="AH222" s="20">
        <f t="shared" si="49"/>
        <v>3483286.1886950396</v>
      </c>
      <c r="AI222" s="19">
        <f t="shared" si="57"/>
        <v>6</v>
      </c>
      <c r="AJ222" s="4">
        <f t="shared" si="58"/>
        <v>1725126.1600000001</v>
      </c>
      <c r="AK222" s="4">
        <f t="shared" si="59"/>
        <v>110085700</v>
      </c>
      <c r="AL222" s="20">
        <f t="shared" si="60"/>
        <v>3483286.1886950396</v>
      </c>
      <c r="AM222" s="59">
        <v>2766706900</v>
      </c>
      <c r="AN222" s="60">
        <v>3.1641586406727118</v>
      </c>
      <c r="AO222" s="61">
        <v>0.2650829438568641</v>
      </c>
      <c r="AP222" s="4">
        <f t="shared" si="50"/>
        <v>466058.2361779497</v>
      </c>
      <c r="AQ222" s="8">
        <f t="shared" si="51"/>
        <v>3.9789433423540459E-2</v>
      </c>
      <c r="AR222" s="59">
        <v>27678965</v>
      </c>
      <c r="AS222" s="6">
        <f t="shared" si="52"/>
        <v>1.6837993623603689E-2</v>
      </c>
      <c r="AU222" s="5" t="s">
        <v>1631</v>
      </c>
      <c r="AV222" s="5" t="s">
        <v>454</v>
      </c>
      <c r="AW222" s="5" t="s">
        <v>988</v>
      </c>
      <c r="AX222" s="5" t="s">
        <v>265</v>
      </c>
      <c r="AY222" s="5" t="s">
        <v>1081</v>
      </c>
      <c r="AZ222" s="5" t="s">
        <v>1745</v>
      </c>
      <c r="BA222" s="5" t="s">
        <v>1745</v>
      </c>
      <c r="BB222" s="5" t="s">
        <v>1745</v>
      </c>
      <c r="BC222" s="5" t="s">
        <v>1745</v>
      </c>
      <c r="BD222" s="5" t="s">
        <v>1745</v>
      </c>
      <c r="BE222" s="5" t="s">
        <v>1745</v>
      </c>
      <c r="BF222" s="5" t="s">
        <v>1745</v>
      </c>
      <c r="BG222" s="5" t="s">
        <v>1745</v>
      </c>
      <c r="BH222" s="5" t="s">
        <v>1745</v>
      </c>
      <c r="BI222" s="5" t="s">
        <v>1745</v>
      </c>
      <c r="BJ222" s="5" t="s">
        <v>1745</v>
      </c>
    </row>
    <row r="223" spans="1:62" ht="17.25" customHeight="1" x14ac:dyDescent="0.3">
      <c r="A223" t="s">
        <v>1613</v>
      </c>
      <c r="B223" t="s">
        <v>1963</v>
      </c>
      <c r="C223" t="s">
        <v>126</v>
      </c>
      <c r="D223" t="str">
        <f t="shared" si="46"/>
        <v>West Caldwell township, Essex County</v>
      </c>
      <c r="E223" t="s">
        <v>1769</v>
      </c>
      <c r="F223" t="s">
        <v>7</v>
      </c>
      <c r="G223" s="19">
        <f>COUNTIFS('Raw Data from UFBs'!$A$3:$A$3000,'Summary By Town'!$A223,'Raw Data from UFBs'!$E$3:$E$3000,'Summary By Town'!$G$2)</f>
        <v>0</v>
      </c>
      <c r="H223" s="4">
        <f>SUMIFS('Raw Data from UFBs'!H$3:H$3000,'Raw Data from UFBs'!$A$3:$A$3000,'Summary By Town'!$A223,'Raw Data from UFBs'!$E$3:$E$3000,'Summary By Town'!$G$2)</f>
        <v>0</v>
      </c>
      <c r="I223" s="4">
        <f>SUMIFS('Raw Data from UFBs'!I$3:I$3000,'Raw Data from UFBs'!$A$3:$A$3000,'Summary By Town'!$A223,'Raw Data from UFBs'!$E$3:$E$3000,'Summary By Town'!$G$2)</f>
        <v>0</v>
      </c>
      <c r="J223" s="20">
        <f t="shared" si="47"/>
        <v>0</v>
      </c>
      <c r="K223" s="19">
        <f>COUNTIFS('Raw Data from UFBs'!$A$3:$A$3000,'Summary By Town'!$A223,'Raw Data from UFBs'!$E$3:$E$3000,'Summary By Town'!$K$2)</f>
        <v>0</v>
      </c>
      <c r="L223" s="4">
        <f>SUMIFS('Raw Data from UFBs'!H$3:H$3000,'Raw Data from UFBs'!$A$3:$A$3000,'Summary By Town'!$A223,'Raw Data from UFBs'!$E$3:$E$3000,'Summary By Town'!$K$2)</f>
        <v>0</v>
      </c>
      <c r="M223" s="4">
        <f>SUMIFS('Raw Data from UFBs'!I$3:I$3000,'Raw Data from UFBs'!$A$3:$A$3000,'Summary By Town'!$A223,'Raw Data from UFBs'!$E$3:$E$3000,'Summary By Town'!$K$2)</f>
        <v>0</v>
      </c>
      <c r="N223" s="20">
        <f t="shared" si="48"/>
        <v>0</v>
      </c>
      <c r="O223" s="4">
        <f>COUNTIFS('Raw Data from UFBs'!$A$3:$A$3000,'Summary By Town'!$A223,'Raw Data from UFBs'!$E$3:$E$3000,'Summary By Town'!$O$2)</f>
        <v>0</v>
      </c>
      <c r="P223" s="4">
        <f>SUMIFS('Raw Data from UFBs'!H$3:H$3000,'Raw Data from UFBs'!$A$3:$A$3000,'Summary By Town'!$A223,'Raw Data from UFBs'!$E$3:$E$3000,'Summary By Town'!$O$2)</f>
        <v>0</v>
      </c>
      <c r="Q223" s="4">
        <f>SUMIFS('Raw Data from UFBs'!I$3:I$3000,'Raw Data from UFBs'!$A$3:$A$3000,'Summary By Town'!$A223,'Raw Data from UFBs'!$E$3:$E$3000,'Summary By Town'!$O$2)</f>
        <v>0</v>
      </c>
      <c r="R223" s="4">
        <f t="shared" si="53"/>
        <v>0</v>
      </c>
      <c r="S223" s="104">
        <f>COUNTIFS('Raw Data from UFBs'!$A$3:$A$3000,'Summary By Town'!$A223,'Raw Data from UFBs'!$E$3:$E$3000,'Summary By Town'!$S$2)</f>
        <v>0</v>
      </c>
      <c r="T223" s="4">
        <f>SUMIFS('Raw Data from UFBs'!H$3:H$3000,'Raw Data from UFBs'!$A$3:$A$3000,'Summary By Town'!$A223,'Raw Data from UFBs'!$E$3:$E$3000,'Summary By Town'!$S$2)</f>
        <v>0</v>
      </c>
      <c r="U223" s="4">
        <f>SUMIFS('Raw Data from UFBs'!I$3:I$3000,'Raw Data from UFBs'!$A$3:$A$3000,'Summary By Town'!$A223,'Raw Data from UFBs'!$E$3:$E$3000,'Summary By Town'!$S$2)</f>
        <v>0</v>
      </c>
      <c r="V223" s="20">
        <f t="shared" si="54"/>
        <v>0</v>
      </c>
      <c r="W223" s="104">
        <f>COUNTIFS('Raw Data from UFBs'!$A$3:$A$3000,'Summary By Town'!$A223,'Raw Data from UFBs'!$E$3:$E$3000,'Summary By Town'!$W$2)</f>
        <v>0</v>
      </c>
      <c r="X223" s="4">
        <f>SUMIFS('Raw Data from UFBs'!H$3:H$3000,'Raw Data from UFBs'!$A$3:$A$3000,'Summary By Town'!$A223,'Raw Data from UFBs'!$E$3:$E$3000,'Summary By Town'!$W$2)</f>
        <v>0</v>
      </c>
      <c r="Y223" s="4">
        <f>SUMIFS('Raw Data from UFBs'!I$3:I$3000,'Raw Data from UFBs'!$A$3:$A$3000,'Summary By Town'!$A223,'Raw Data from UFBs'!$E$3:$E$3000,'Summary By Town'!$W$2)</f>
        <v>0</v>
      </c>
      <c r="Z223" s="20">
        <f t="shared" si="55"/>
        <v>0</v>
      </c>
      <c r="AA223" s="4">
        <f>COUNTIFS('Raw Data from UFBs'!$A$3:$A$3000,'Summary By Town'!$A223,'Raw Data from UFBs'!$E$3:$E$3000,'Summary By Town'!$AA$2)</f>
        <v>0</v>
      </c>
      <c r="AB223" s="4">
        <f>SUMIFS('Raw Data from UFBs'!H$3:H$3000,'Raw Data from UFBs'!$A$3:$A$3000,'Summary By Town'!$A223,'Raw Data from UFBs'!$E$3:$E$3000,'Summary By Town'!$AA$2)</f>
        <v>0</v>
      </c>
      <c r="AC223" s="4">
        <f>SUMIFS('Raw Data from UFBs'!I$3:I$3000,'Raw Data from UFBs'!$A$3:$A$3000,'Summary By Town'!$A223,'Raw Data from UFBs'!$E$3:$E$3000,'Summary By Town'!$AA$2)</f>
        <v>0</v>
      </c>
      <c r="AD223" s="4">
        <f t="shared" si="56"/>
        <v>0</v>
      </c>
      <c r="AE223" s="19">
        <f>COUNTIFS('Raw Data from UFBs'!$A$3:$A$3000,'Summary By Town'!$A223,'Raw Data from UFBs'!$E$3:$E$3000,'Summary By Town'!$AE$2)</f>
        <v>0</v>
      </c>
      <c r="AF223" s="4">
        <f>SUMIFS('Raw Data from UFBs'!H$3:H$3000,'Raw Data from UFBs'!$A$3:$A$3000,'Summary By Town'!$A223,'Raw Data from UFBs'!$E$3:$E$3000,'Summary By Town'!$AE$2)</f>
        <v>0</v>
      </c>
      <c r="AG223" s="4">
        <f>SUMIFS('Raw Data from UFBs'!I$3:I$3000,'Raw Data from UFBs'!$A$3:$A$3000,'Summary By Town'!$A223,'Raw Data from UFBs'!$E$3:$E$3000,'Summary By Town'!$AE$2)</f>
        <v>0</v>
      </c>
      <c r="AH223" s="20">
        <f t="shared" si="49"/>
        <v>0</v>
      </c>
      <c r="AI223" s="19">
        <f t="shared" si="57"/>
        <v>0</v>
      </c>
      <c r="AJ223" s="4">
        <f t="shared" si="58"/>
        <v>0</v>
      </c>
      <c r="AK223" s="4">
        <f t="shared" si="59"/>
        <v>0</v>
      </c>
      <c r="AL223" s="20">
        <f t="shared" si="60"/>
        <v>0</v>
      </c>
      <c r="AM223" s="59">
        <v>2493452900</v>
      </c>
      <c r="AN223" s="60">
        <v>2.7489516912763321</v>
      </c>
      <c r="AO223" s="61">
        <v>0.26892359636180535</v>
      </c>
      <c r="AP223" s="4">
        <f t="shared" si="50"/>
        <v>0</v>
      </c>
      <c r="AQ223" s="8">
        <f t="shared" si="51"/>
        <v>0</v>
      </c>
      <c r="AR223" s="59">
        <v>24782171.509999998</v>
      </c>
      <c r="AS223" s="6">
        <f t="shared" si="52"/>
        <v>0</v>
      </c>
      <c r="AU223" s="5" t="s">
        <v>454</v>
      </c>
      <c r="AV223" s="5" t="s">
        <v>1324</v>
      </c>
      <c r="AW223" s="5" t="s">
        <v>242</v>
      </c>
      <c r="AX223" s="5" t="s">
        <v>1081</v>
      </c>
      <c r="AY223" s="5" t="s">
        <v>475</v>
      </c>
      <c r="AZ223" s="5" t="s">
        <v>390</v>
      </c>
      <c r="BA223" s="5" t="s">
        <v>1745</v>
      </c>
      <c r="BB223" s="5" t="s">
        <v>1745</v>
      </c>
      <c r="BC223" s="5" t="s">
        <v>1745</v>
      </c>
      <c r="BD223" s="5" t="s">
        <v>1745</v>
      </c>
      <c r="BE223" s="5" t="s">
        <v>1745</v>
      </c>
      <c r="BF223" s="5" t="s">
        <v>1745</v>
      </c>
      <c r="BG223" s="5" t="s">
        <v>1745</v>
      </c>
      <c r="BH223" s="5" t="s">
        <v>1745</v>
      </c>
      <c r="BI223" s="5" t="s">
        <v>1745</v>
      </c>
      <c r="BJ223" s="5" t="s">
        <v>1745</v>
      </c>
    </row>
    <row r="224" spans="1:62" ht="17.25" customHeight="1" x14ac:dyDescent="0.3">
      <c r="A224" t="s">
        <v>1631</v>
      </c>
      <c r="B224" t="s">
        <v>1964</v>
      </c>
      <c r="C224" t="s">
        <v>126</v>
      </c>
      <c r="D224" t="str">
        <f t="shared" si="46"/>
        <v>West Orange township, Essex County</v>
      </c>
      <c r="E224" t="s">
        <v>1769</v>
      </c>
      <c r="F224" t="s">
        <v>7</v>
      </c>
      <c r="G224" s="19">
        <f>COUNTIFS('Raw Data from UFBs'!$A$3:$A$3000,'Summary By Town'!$A224,'Raw Data from UFBs'!$E$3:$E$3000,'Summary By Town'!$G$2)</f>
        <v>4</v>
      </c>
      <c r="H224" s="4">
        <f>SUMIFS('Raw Data from UFBs'!H$3:H$3000,'Raw Data from UFBs'!$A$3:$A$3000,'Summary By Town'!$A224,'Raw Data from UFBs'!$E$3:$E$3000,'Summary By Town'!$G$2)</f>
        <v>348665.15</v>
      </c>
      <c r="I224" s="4">
        <f>SUMIFS('Raw Data from UFBs'!I$3:I$3000,'Raw Data from UFBs'!$A$3:$A$3000,'Summary By Town'!$A224,'Raw Data from UFBs'!$E$3:$E$3000,'Summary By Town'!$G$2)</f>
        <v>80928100</v>
      </c>
      <c r="J224" s="20">
        <f t="shared" si="47"/>
        <v>2125177.4110682751</v>
      </c>
      <c r="K224" s="19">
        <f>COUNTIFS('Raw Data from UFBs'!$A$3:$A$3000,'Summary By Town'!$A224,'Raw Data from UFBs'!$E$3:$E$3000,'Summary By Town'!$K$2)</f>
        <v>1</v>
      </c>
      <c r="L224" s="4">
        <f>SUMIFS('Raw Data from UFBs'!H$3:H$3000,'Raw Data from UFBs'!$A$3:$A$3000,'Summary By Town'!$A224,'Raw Data from UFBs'!$E$3:$E$3000,'Summary By Town'!$K$2)</f>
        <v>386422</v>
      </c>
      <c r="M224" s="4">
        <f>SUMIFS('Raw Data from UFBs'!I$3:I$3000,'Raw Data from UFBs'!$A$3:$A$3000,'Summary By Town'!$A224,'Raw Data from UFBs'!$E$3:$E$3000,'Summary By Town'!$K$2)</f>
        <v>11377000</v>
      </c>
      <c r="N224" s="20">
        <f t="shared" si="48"/>
        <v>298760.79391118494</v>
      </c>
      <c r="O224" s="4">
        <f>COUNTIFS('Raw Data from UFBs'!$A$3:$A$3000,'Summary By Town'!$A224,'Raw Data from UFBs'!$E$3:$E$3000,'Summary By Town'!$O$2)</f>
        <v>0</v>
      </c>
      <c r="P224" s="4">
        <f>SUMIFS('Raw Data from UFBs'!H$3:H$3000,'Raw Data from UFBs'!$A$3:$A$3000,'Summary By Town'!$A224,'Raw Data from UFBs'!$E$3:$E$3000,'Summary By Town'!$O$2)</f>
        <v>0</v>
      </c>
      <c r="Q224" s="4">
        <f>SUMIFS('Raw Data from UFBs'!I$3:I$3000,'Raw Data from UFBs'!$A$3:$A$3000,'Summary By Town'!$A224,'Raw Data from UFBs'!$E$3:$E$3000,'Summary By Town'!$O$2)</f>
        <v>0</v>
      </c>
      <c r="R224" s="4">
        <f t="shared" si="53"/>
        <v>0</v>
      </c>
      <c r="S224" s="104">
        <f>COUNTIFS('Raw Data from UFBs'!$A$3:$A$3000,'Summary By Town'!$A224,'Raw Data from UFBs'!$E$3:$E$3000,'Summary By Town'!$S$2)</f>
        <v>0</v>
      </c>
      <c r="T224" s="4">
        <f>SUMIFS('Raw Data from UFBs'!H$3:H$3000,'Raw Data from UFBs'!$A$3:$A$3000,'Summary By Town'!$A224,'Raw Data from UFBs'!$E$3:$E$3000,'Summary By Town'!$S$2)</f>
        <v>0</v>
      </c>
      <c r="U224" s="4">
        <f>SUMIFS('Raw Data from UFBs'!I$3:I$3000,'Raw Data from UFBs'!$A$3:$A$3000,'Summary By Town'!$A224,'Raw Data from UFBs'!$E$3:$E$3000,'Summary By Town'!$S$2)</f>
        <v>0</v>
      </c>
      <c r="V224" s="20">
        <f t="shared" si="54"/>
        <v>0</v>
      </c>
      <c r="W224" s="104">
        <f>COUNTIFS('Raw Data from UFBs'!$A$3:$A$3000,'Summary By Town'!$A224,'Raw Data from UFBs'!$E$3:$E$3000,'Summary By Town'!$W$2)</f>
        <v>0</v>
      </c>
      <c r="X224" s="4">
        <f>SUMIFS('Raw Data from UFBs'!H$3:H$3000,'Raw Data from UFBs'!$A$3:$A$3000,'Summary By Town'!$A224,'Raw Data from UFBs'!$E$3:$E$3000,'Summary By Town'!$W$2)</f>
        <v>0</v>
      </c>
      <c r="Y224" s="4">
        <f>SUMIFS('Raw Data from UFBs'!I$3:I$3000,'Raw Data from UFBs'!$A$3:$A$3000,'Summary By Town'!$A224,'Raw Data from UFBs'!$E$3:$E$3000,'Summary By Town'!$W$2)</f>
        <v>0</v>
      </c>
      <c r="Z224" s="20">
        <f t="shared" si="55"/>
        <v>0</v>
      </c>
      <c r="AA224" s="4">
        <f>COUNTIFS('Raw Data from UFBs'!$A$3:$A$3000,'Summary By Town'!$A224,'Raw Data from UFBs'!$E$3:$E$3000,'Summary By Town'!$AA$2)</f>
        <v>0</v>
      </c>
      <c r="AB224" s="4">
        <f>SUMIFS('Raw Data from UFBs'!H$3:H$3000,'Raw Data from UFBs'!$A$3:$A$3000,'Summary By Town'!$A224,'Raw Data from UFBs'!$E$3:$E$3000,'Summary By Town'!$AA$2)</f>
        <v>0</v>
      </c>
      <c r="AC224" s="4">
        <f>SUMIFS('Raw Data from UFBs'!I$3:I$3000,'Raw Data from UFBs'!$A$3:$A$3000,'Summary By Town'!$A224,'Raw Data from UFBs'!$E$3:$E$3000,'Summary By Town'!$AA$2)</f>
        <v>0</v>
      </c>
      <c r="AD224" s="4">
        <f t="shared" si="56"/>
        <v>0</v>
      </c>
      <c r="AE224" s="19">
        <f>COUNTIFS('Raw Data from UFBs'!$A$3:$A$3000,'Summary By Town'!$A224,'Raw Data from UFBs'!$E$3:$E$3000,'Summary By Town'!$AE$2)</f>
        <v>2</v>
      </c>
      <c r="AF224" s="4">
        <f>SUMIFS('Raw Data from UFBs'!H$3:H$3000,'Raw Data from UFBs'!$A$3:$A$3000,'Summary By Town'!$A224,'Raw Data from UFBs'!$E$3:$E$3000,'Summary By Town'!$AE$2)</f>
        <v>1475675.97</v>
      </c>
      <c r="AG224" s="4">
        <f>SUMIFS('Raw Data from UFBs'!I$3:I$3000,'Raw Data from UFBs'!$A$3:$A$3000,'Summary By Town'!$A224,'Raw Data from UFBs'!$E$3:$E$3000,'Summary By Town'!$AE$2)</f>
        <v>9795400</v>
      </c>
      <c r="AH224" s="20">
        <f t="shared" si="49"/>
        <v>257227.87032412944</v>
      </c>
      <c r="AI224" s="19">
        <f t="shared" si="57"/>
        <v>7</v>
      </c>
      <c r="AJ224" s="4">
        <f t="shared" si="58"/>
        <v>2210763.12</v>
      </c>
      <c r="AK224" s="4">
        <f t="shared" si="59"/>
        <v>102100500</v>
      </c>
      <c r="AL224" s="20">
        <f t="shared" si="60"/>
        <v>2681166.0753035895</v>
      </c>
      <c r="AM224" s="59">
        <v>11145641902</v>
      </c>
      <c r="AN224" s="60">
        <v>2.6260068024187828</v>
      </c>
      <c r="AO224" s="61">
        <v>0.26578915218267368</v>
      </c>
      <c r="AP224" s="4">
        <f t="shared" si="50"/>
        <v>125028.00267436515</v>
      </c>
      <c r="AQ224" s="8">
        <f t="shared" si="51"/>
        <v>9.1605760258347112E-3</v>
      </c>
      <c r="AR224" s="59">
        <v>102168683.47999999</v>
      </c>
      <c r="AS224" s="6">
        <f t="shared" si="52"/>
        <v>1.2237409587336023E-3</v>
      </c>
      <c r="AU224" s="5" t="s">
        <v>909</v>
      </c>
      <c r="AV224" s="5" t="s">
        <v>959</v>
      </c>
      <c r="AW224" s="5" t="s">
        <v>1419</v>
      </c>
      <c r="AX224" s="5" t="s">
        <v>294</v>
      </c>
      <c r="AY224" s="5" t="s">
        <v>832</v>
      </c>
      <c r="AZ224" s="5" t="s">
        <v>454</v>
      </c>
      <c r="BA224" s="5" t="s">
        <v>1324</v>
      </c>
      <c r="BB224" s="5" t="s">
        <v>1548</v>
      </c>
      <c r="BC224" s="5" t="s">
        <v>988</v>
      </c>
      <c r="BD224" s="5" t="s">
        <v>1745</v>
      </c>
      <c r="BE224" s="5" t="s">
        <v>1745</v>
      </c>
      <c r="BF224" s="5" t="s">
        <v>1745</v>
      </c>
      <c r="BG224" s="5" t="s">
        <v>1745</v>
      </c>
      <c r="BH224" s="5" t="s">
        <v>1745</v>
      </c>
      <c r="BI224" s="5" t="s">
        <v>1745</v>
      </c>
      <c r="BJ224" s="5" t="s">
        <v>1745</v>
      </c>
    </row>
    <row r="225" spans="1:62" ht="17.25" customHeight="1" x14ac:dyDescent="0.3">
      <c r="A225" t="s">
        <v>296</v>
      </c>
      <c r="B225" t="s">
        <v>1965</v>
      </c>
      <c r="C225" t="s">
        <v>298</v>
      </c>
      <c r="D225" t="str">
        <f t="shared" si="46"/>
        <v>Clayton borough, Gloucester County</v>
      </c>
      <c r="E225" t="s">
        <v>1744</v>
      </c>
      <c r="F225" t="s">
        <v>7</v>
      </c>
      <c r="G225" s="19">
        <f>COUNTIFS('Raw Data from UFBs'!$A$3:$A$3000,'Summary By Town'!$A225,'Raw Data from UFBs'!$E$3:$E$3000,'Summary By Town'!$G$2)</f>
        <v>2</v>
      </c>
      <c r="H225" s="4">
        <f>SUMIFS('Raw Data from UFBs'!H$3:H$3000,'Raw Data from UFBs'!$A$3:$A$3000,'Summary By Town'!$A225,'Raw Data from UFBs'!$E$3:$E$3000,'Summary By Town'!$G$2)</f>
        <v>71592.600000000006</v>
      </c>
      <c r="I225" s="4">
        <f>SUMIFS('Raw Data from UFBs'!I$3:I$3000,'Raw Data from UFBs'!$A$3:$A$3000,'Summary By Town'!$A225,'Raw Data from UFBs'!$E$3:$E$3000,'Summary By Town'!$G$2)</f>
        <v>13030000</v>
      </c>
      <c r="J225" s="20">
        <f t="shared" si="47"/>
        <v>334661.13538458844</v>
      </c>
      <c r="K225" s="19">
        <f>COUNTIFS('Raw Data from UFBs'!$A$3:$A$3000,'Summary By Town'!$A225,'Raw Data from UFBs'!$E$3:$E$3000,'Summary By Town'!$K$2)</f>
        <v>0</v>
      </c>
      <c r="L225" s="4">
        <f>SUMIFS('Raw Data from UFBs'!H$3:H$3000,'Raw Data from UFBs'!$A$3:$A$3000,'Summary By Town'!$A225,'Raw Data from UFBs'!$E$3:$E$3000,'Summary By Town'!$K$2)</f>
        <v>0</v>
      </c>
      <c r="M225" s="4">
        <f>SUMIFS('Raw Data from UFBs'!I$3:I$3000,'Raw Data from UFBs'!$A$3:$A$3000,'Summary By Town'!$A225,'Raw Data from UFBs'!$E$3:$E$3000,'Summary By Town'!$K$2)</f>
        <v>0</v>
      </c>
      <c r="N225" s="20">
        <f t="shared" si="48"/>
        <v>0</v>
      </c>
      <c r="O225" s="4">
        <f>COUNTIFS('Raw Data from UFBs'!$A$3:$A$3000,'Summary By Town'!$A225,'Raw Data from UFBs'!$E$3:$E$3000,'Summary By Town'!$O$2)</f>
        <v>0</v>
      </c>
      <c r="P225" s="4">
        <f>SUMIFS('Raw Data from UFBs'!H$3:H$3000,'Raw Data from UFBs'!$A$3:$A$3000,'Summary By Town'!$A225,'Raw Data from UFBs'!$E$3:$E$3000,'Summary By Town'!$O$2)</f>
        <v>0</v>
      </c>
      <c r="Q225" s="4">
        <f>SUMIFS('Raw Data from UFBs'!I$3:I$3000,'Raw Data from UFBs'!$A$3:$A$3000,'Summary By Town'!$A225,'Raw Data from UFBs'!$E$3:$E$3000,'Summary By Town'!$O$2)</f>
        <v>0</v>
      </c>
      <c r="R225" s="4">
        <f t="shared" si="53"/>
        <v>0</v>
      </c>
      <c r="S225" s="104">
        <f>COUNTIFS('Raw Data from UFBs'!$A$3:$A$3000,'Summary By Town'!$A225,'Raw Data from UFBs'!$E$3:$E$3000,'Summary By Town'!$S$2)</f>
        <v>0</v>
      </c>
      <c r="T225" s="4">
        <f>SUMIFS('Raw Data from UFBs'!H$3:H$3000,'Raw Data from UFBs'!$A$3:$A$3000,'Summary By Town'!$A225,'Raw Data from UFBs'!$E$3:$E$3000,'Summary By Town'!$S$2)</f>
        <v>0</v>
      </c>
      <c r="U225" s="4">
        <f>SUMIFS('Raw Data from UFBs'!I$3:I$3000,'Raw Data from UFBs'!$A$3:$A$3000,'Summary By Town'!$A225,'Raw Data from UFBs'!$E$3:$E$3000,'Summary By Town'!$S$2)</f>
        <v>0</v>
      </c>
      <c r="V225" s="20">
        <f t="shared" si="54"/>
        <v>0</v>
      </c>
      <c r="W225" s="104">
        <f>COUNTIFS('Raw Data from UFBs'!$A$3:$A$3000,'Summary By Town'!$A225,'Raw Data from UFBs'!$E$3:$E$3000,'Summary By Town'!$W$2)</f>
        <v>0</v>
      </c>
      <c r="X225" s="4">
        <f>SUMIFS('Raw Data from UFBs'!H$3:H$3000,'Raw Data from UFBs'!$A$3:$A$3000,'Summary By Town'!$A225,'Raw Data from UFBs'!$E$3:$E$3000,'Summary By Town'!$W$2)</f>
        <v>0</v>
      </c>
      <c r="Y225" s="4">
        <f>SUMIFS('Raw Data from UFBs'!I$3:I$3000,'Raw Data from UFBs'!$A$3:$A$3000,'Summary By Town'!$A225,'Raw Data from UFBs'!$E$3:$E$3000,'Summary By Town'!$W$2)</f>
        <v>0</v>
      </c>
      <c r="Z225" s="20">
        <f t="shared" si="55"/>
        <v>0</v>
      </c>
      <c r="AA225" s="4">
        <f>COUNTIFS('Raw Data from UFBs'!$A$3:$A$3000,'Summary By Town'!$A225,'Raw Data from UFBs'!$E$3:$E$3000,'Summary By Town'!$AA$2)</f>
        <v>0</v>
      </c>
      <c r="AB225" s="4">
        <f>SUMIFS('Raw Data from UFBs'!H$3:H$3000,'Raw Data from UFBs'!$A$3:$A$3000,'Summary By Town'!$A225,'Raw Data from UFBs'!$E$3:$E$3000,'Summary By Town'!$AA$2)</f>
        <v>0</v>
      </c>
      <c r="AC225" s="4">
        <f>SUMIFS('Raw Data from UFBs'!I$3:I$3000,'Raw Data from UFBs'!$A$3:$A$3000,'Summary By Town'!$A225,'Raw Data from UFBs'!$E$3:$E$3000,'Summary By Town'!$AA$2)</f>
        <v>0</v>
      </c>
      <c r="AD225" s="4">
        <f t="shared" si="56"/>
        <v>0</v>
      </c>
      <c r="AE225" s="19">
        <f>COUNTIFS('Raw Data from UFBs'!$A$3:$A$3000,'Summary By Town'!$A225,'Raw Data from UFBs'!$E$3:$E$3000,'Summary By Town'!$AE$2)</f>
        <v>2</v>
      </c>
      <c r="AF225" s="4">
        <f>SUMIFS('Raw Data from UFBs'!H$3:H$3000,'Raw Data from UFBs'!$A$3:$A$3000,'Summary By Town'!$A225,'Raw Data from UFBs'!$E$3:$E$3000,'Summary By Town'!$AE$2)</f>
        <v>1030829.46</v>
      </c>
      <c r="AG225" s="4">
        <f>SUMIFS('Raw Data from UFBs'!I$3:I$3000,'Raw Data from UFBs'!$A$3:$A$3000,'Summary By Town'!$A225,'Raw Data from UFBs'!$E$3:$E$3000,'Summary By Town'!$AE$2)</f>
        <v>68430200</v>
      </c>
      <c r="AH225" s="20">
        <f t="shared" si="49"/>
        <v>1757553.9851569044</v>
      </c>
      <c r="AI225" s="19">
        <f t="shared" si="57"/>
        <v>4</v>
      </c>
      <c r="AJ225" s="4">
        <f t="shared" si="58"/>
        <v>1102422.06</v>
      </c>
      <c r="AK225" s="4">
        <f t="shared" si="59"/>
        <v>81460200</v>
      </c>
      <c r="AL225" s="20">
        <f t="shared" si="60"/>
        <v>2092215.1205414929</v>
      </c>
      <c r="AM225" s="59">
        <v>979983400</v>
      </c>
      <c r="AN225" s="60">
        <v>2.5683893736346004</v>
      </c>
      <c r="AO225" s="61">
        <v>0.27345113935922127</v>
      </c>
      <c r="AP225" s="4">
        <f t="shared" si="50"/>
        <v>270660.0401349219</v>
      </c>
      <c r="AQ225" s="8">
        <f t="shared" si="51"/>
        <v>8.3124061081034636E-2</v>
      </c>
      <c r="AR225" s="59">
        <v>9831166.8000000007</v>
      </c>
      <c r="AS225" s="6">
        <f t="shared" si="52"/>
        <v>2.7530815582838233E-2</v>
      </c>
      <c r="AU225" s="5" t="s">
        <v>516</v>
      </c>
      <c r="AV225" s="5" t="s">
        <v>430</v>
      </c>
      <c r="AW225" s="5" t="s">
        <v>980</v>
      </c>
      <c r="AX225" s="5" t="s">
        <v>552</v>
      </c>
      <c r="AY225" s="5" t="s">
        <v>1745</v>
      </c>
      <c r="AZ225" s="5" t="s">
        <v>1745</v>
      </c>
      <c r="BA225" s="5" t="s">
        <v>1745</v>
      </c>
      <c r="BB225" s="5" t="s">
        <v>1745</v>
      </c>
      <c r="BC225" s="5" t="s">
        <v>1745</v>
      </c>
      <c r="BD225" s="5" t="s">
        <v>1745</v>
      </c>
      <c r="BE225" s="5" t="s">
        <v>1745</v>
      </c>
      <c r="BF225" s="5" t="s">
        <v>1745</v>
      </c>
      <c r="BG225" s="5" t="s">
        <v>1745</v>
      </c>
      <c r="BH225" s="5" t="s">
        <v>1745</v>
      </c>
      <c r="BI225" s="5" t="s">
        <v>1745</v>
      </c>
      <c r="BJ225" s="5" t="s">
        <v>1745</v>
      </c>
    </row>
    <row r="226" spans="1:62" ht="17.25" customHeight="1" x14ac:dyDescent="0.3">
      <c r="A226" t="s">
        <v>552</v>
      </c>
      <c r="B226" t="s">
        <v>1966</v>
      </c>
      <c r="C226" t="s">
        <v>298</v>
      </c>
      <c r="D226" t="str">
        <f t="shared" si="46"/>
        <v>Glassboro borough, Gloucester County</v>
      </c>
      <c r="E226" t="s">
        <v>1744</v>
      </c>
      <c r="F226" t="s">
        <v>58</v>
      </c>
      <c r="G226" s="19">
        <f>COUNTIFS('Raw Data from UFBs'!$A$3:$A$3000,'Summary By Town'!$A226,'Raw Data from UFBs'!$E$3:$E$3000,'Summary By Town'!$G$2)</f>
        <v>0</v>
      </c>
      <c r="H226" s="4">
        <f>SUMIFS('Raw Data from UFBs'!H$3:H$3000,'Raw Data from UFBs'!$A$3:$A$3000,'Summary By Town'!$A226,'Raw Data from UFBs'!$E$3:$E$3000,'Summary By Town'!$G$2)</f>
        <v>0</v>
      </c>
      <c r="I226" s="4">
        <f>SUMIFS('Raw Data from UFBs'!I$3:I$3000,'Raw Data from UFBs'!$A$3:$A$3000,'Summary By Town'!$A226,'Raw Data from UFBs'!$E$3:$E$3000,'Summary By Town'!$G$2)</f>
        <v>0</v>
      </c>
      <c r="J226" s="20">
        <f t="shared" si="47"/>
        <v>0</v>
      </c>
      <c r="K226" s="19">
        <f>COUNTIFS('Raw Data from UFBs'!$A$3:$A$3000,'Summary By Town'!$A226,'Raw Data from UFBs'!$E$3:$E$3000,'Summary By Town'!$K$2)</f>
        <v>18</v>
      </c>
      <c r="L226" s="4">
        <f>SUMIFS('Raw Data from UFBs'!H$3:H$3000,'Raw Data from UFBs'!$A$3:$A$3000,'Summary By Town'!$A226,'Raw Data from UFBs'!$E$3:$E$3000,'Summary By Town'!$K$2)</f>
        <v>615969.72</v>
      </c>
      <c r="M226" s="4">
        <f>SUMIFS('Raw Data from UFBs'!I$3:I$3000,'Raw Data from UFBs'!$A$3:$A$3000,'Summary By Town'!$A226,'Raw Data from UFBs'!$E$3:$E$3000,'Summary By Town'!$K$2)</f>
        <v>281291580</v>
      </c>
      <c r="N226" s="20">
        <f t="shared" si="48"/>
        <v>10229446.9824012</v>
      </c>
      <c r="O226" s="4">
        <f>COUNTIFS('Raw Data from UFBs'!$A$3:$A$3000,'Summary By Town'!$A226,'Raw Data from UFBs'!$E$3:$E$3000,'Summary By Town'!$O$2)</f>
        <v>0</v>
      </c>
      <c r="P226" s="4">
        <f>SUMIFS('Raw Data from UFBs'!H$3:H$3000,'Raw Data from UFBs'!$A$3:$A$3000,'Summary By Town'!$A226,'Raw Data from UFBs'!$E$3:$E$3000,'Summary By Town'!$O$2)</f>
        <v>0</v>
      </c>
      <c r="Q226" s="4">
        <f>SUMIFS('Raw Data from UFBs'!I$3:I$3000,'Raw Data from UFBs'!$A$3:$A$3000,'Summary By Town'!$A226,'Raw Data from UFBs'!$E$3:$E$3000,'Summary By Town'!$O$2)</f>
        <v>0</v>
      </c>
      <c r="R226" s="4">
        <f t="shared" si="53"/>
        <v>0</v>
      </c>
      <c r="S226" s="104">
        <f>COUNTIFS('Raw Data from UFBs'!$A$3:$A$3000,'Summary By Town'!$A226,'Raw Data from UFBs'!$E$3:$E$3000,'Summary By Town'!$S$2)</f>
        <v>0</v>
      </c>
      <c r="T226" s="4">
        <f>SUMIFS('Raw Data from UFBs'!H$3:H$3000,'Raw Data from UFBs'!$A$3:$A$3000,'Summary By Town'!$A226,'Raw Data from UFBs'!$E$3:$E$3000,'Summary By Town'!$S$2)</f>
        <v>0</v>
      </c>
      <c r="U226" s="4">
        <f>SUMIFS('Raw Data from UFBs'!I$3:I$3000,'Raw Data from UFBs'!$A$3:$A$3000,'Summary By Town'!$A226,'Raw Data from UFBs'!$E$3:$E$3000,'Summary By Town'!$S$2)</f>
        <v>0</v>
      </c>
      <c r="V226" s="20">
        <f t="shared" si="54"/>
        <v>0</v>
      </c>
      <c r="W226" s="104">
        <f>COUNTIFS('Raw Data from UFBs'!$A$3:$A$3000,'Summary By Town'!$A226,'Raw Data from UFBs'!$E$3:$E$3000,'Summary By Town'!$W$2)</f>
        <v>0</v>
      </c>
      <c r="X226" s="4">
        <f>SUMIFS('Raw Data from UFBs'!H$3:H$3000,'Raw Data from UFBs'!$A$3:$A$3000,'Summary By Town'!$A226,'Raw Data from UFBs'!$E$3:$E$3000,'Summary By Town'!$W$2)</f>
        <v>0</v>
      </c>
      <c r="Y226" s="4">
        <f>SUMIFS('Raw Data from UFBs'!I$3:I$3000,'Raw Data from UFBs'!$A$3:$A$3000,'Summary By Town'!$A226,'Raw Data from UFBs'!$E$3:$E$3000,'Summary By Town'!$W$2)</f>
        <v>0</v>
      </c>
      <c r="Z226" s="20">
        <f t="shared" si="55"/>
        <v>0</v>
      </c>
      <c r="AA226" s="4">
        <f>COUNTIFS('Raw Data from UFBs'!$A$3:$A$3000,'Summary By Town'!$A226,'Raw Data from UFBs'!$E$3:$E$3000,'Summary By Town'!$AA$2)</f>
        <v>0</v>
      </c>
      <c r="AB226" s="4">
        <f>SUMIFS('Raw Data from UFBs'!H$3:H$3000,'Raw Data from UFBs'!$A$3:$A$3000,'Summary By Town'!$A226,'Raw Data from UFBs'!$E$3:$E$3000,'Summary By Town'!$AA$2)</f>
        <v>0</v>
      </c>
      <c r="AC226" s="4">
        <f>SUMIFS('Raw Data from UFBs'!I$3:I$3000,'Raw Data from UFBs'!$A$3:$A$3000,'Summary By Town'!$A226,'Raw Data from UFBs'!$E$3:$E$3000,'Summary By Town'!$AA$2)</f>
        <v>0</v>
      </c>
      <c r="AD226" s="4">
        <f t="shared" si="56"/>
        <v>0</v>
      </c>
      <c r="AE226" s="19">
        <f>COUNTIFS('Raw Data from UFBs'!$A$3:$A$3000,'Summary By Town'!$A226,'Raw Data from UFBs'!$E$3:$E$3000,'Summary By Town'!$AE$2)</f>
        <v>0</v>
      </c>
      <c r="AF226" s="4">
        <f>SUMIFS('Raw Data from UFBs'!H$3:H$3000,'Raw Data from UFBs'!$A$3:$A$3000,'Summary By Town'!$A226,'Raw Data from UFBs'!$E$3:$E$3000,'Summary By Town'!$AE$2)</f>
        <v>0</v>
      </c>
      <c r="AG226" s="4">
        <f>SUMIFS('Raw Data from UFBs'!I$3:I$3000,'Raw Data from UFBs'!$A$3:$A$3000,'Summary By Town'!$A226,'Raw Data from UFBs'!$E$3:$E$3000,'Summary By Town'!$AE$2)</f>
        <v>0</v>
      </c>
      <c r="AH226" s="20">
        <f t="shared" si="49"/>
        <v>0</v>
      </c>
      <c r="AI226" s="19">
        <f t="shared" si="57"/>
        <v>18</v>
      </c>
      <c r="AJ226" s="4">
        <f t="shared" si="58"/>
        <v>615969.72</v>
      </c>
      <c r="AK226" s="4">
        <f t="shared" si="59"/>
        <v>281291580</v>
      </c>
      <c r="AL226" s="20">
        <f t="shared" si="60"/>
        <v>10229446.9824012</v>
      </c>
      <c r="AM226" s="59">
        <v>2298929902</v>
      </c>
      <c r="AN226" s="60">
        <v>3.6365990700472444</v>
      </c>
      <c r="AO226" s="61">
        <v>0.30781437809957229</v>
      </c>
      <c r="AP226" s="4">
        <f t="shared" si="50"/>
        <v>2959166.5249004038</v>
      </c>
      <c r="AQ226" s="8">
        <f t="shared" si="51"/>
        <v>0.12235761506050478</v>
      </c>
      <c r="AR226" s="59">
        <v>32823572.039999999</v>
      </c>
      <c r="AS226" s="6">
        <f t="shared" si="52"/>
        <v>9.0153701775487927E-2</v>
      </c>
      <c r="AU226" s="5" t="s">
        <v>296</v>
      </c>
      <c r="AV226" s="5" t="s">
        <v>430</v>
      </c>
      <c r="AW226" s="5" t="s">
        <v>980</v>
      </c>
      <c r="AX226" s="5" t="s">
        <v>1213</v>
      </c>
      <c r="AY226" s="5" t="s">
        <v>645</v>
      </c>
      <c r="AZ226" s="5" t="s">
        <v>900</v>
      </c>
      <c r="BA226" s="5" t="s">
        <v>1589</v>
      </c>
      <c r="BB226" s="5" t="s">
        <v>1745</v>
      </c>
      <c r="BC226" s="5" t="s">
        <v>1745</v>
      </c>
      <c r="BD226" s="5" t="s">
        <v>1745</v>
      </c>
      <c r="BE226" s="5" t="s">
        <v>1745</v>
      </c>
      <c r="BF226" s="5" t="s">
        <v>1745</v>
      </c>
      <c r="BG226" s="5" t="s">
        <v>1745</v>
      </c>
      <c r="BH226" s="5" t="s">
        <v>1745</v>
      </c>
      <c r="BI226" s="5" t="s">
        <v>1745</v>
      </c>
      <c r="BJ226" s="5" t="s">
        <v>1745</v>
      </c>
    </row>
    <row r="227" spans="1:62" ht="17.25" customHeight="1" x14ac:dyDescent="0.3">
      <c r="A227" t="s">
        <v>1039</v>
      </c>
      <c r="B227" t="s">
        <v>1967</v>
      </c>
      <c r="C227" t="s">
        <v>298</v>
      </c>
      <c r="D227" t="str">
        <f t="shared" si="46"/>
        <v>National Park borough, Gloucester County</v>
      </c>
      <c r="E227" t="s">
        <v>1744</v>
      </c>
      <c r="F227" t="s">
        <v>7</v>
      </c>
      <c r="G227" s="19">
        <f>COUNTIFS('Raw Data from UFBs'!$A$3:$A$3000,'Summary By Town'!$A227,'Raw Data from UFBs'!$E$3:$E$3000,'Summary By Town'!$G$2)</f>
        <v>0</v>
      </c>
      <c r="H227" s="4">
        <f>SUMIFS('Raw Data from UFBs'!H$3:H$3000,'Raw Data from UFBs'!$A$3:$A$3000,'Summary By Town'!$A227,'Raw Data from UFBs'!$E$3:$E$3000,'Summary By Town'!$G$2)</f>
        <v>0</v>
      </c>
      <c r="I227" s="4">
        <f>SUMIFS('Raw Data from UFBs'!I$3:I$3000,'Raw Data from UFBs'!$A$3:$A$3000,'Summary By Town'!$A227,'Raw Data from UFBs'!$E$3:$E$3000,'Summary By Town'!$G$2)</f>
        <v>0</v>
      </c>
      <c r="J227" s="20">
        <f t="shared" si="47"/>
        <v>0</v>
      </c>
      <c r="K227" s="19">
        <f>COUNTIFS('Raw Data from UFBs'!$A$3:$A$3000,'Summary By Town'!$A227,'Raw Data from UFBs'!$E$3:$E$3000,'Summary By Town'!$K$2)</f>
        <v>0</v>
      </c>
      <c r="L227" s="4">
        <f>SUMIFS('Raw Data from UFBs'!H$3:H$3000,'Raw Data from UFBs'!$A$3:$A$3000,'Summary By Town'!$A227,'Raw Data from UFBs'!$E$3:$E$3000,'Summary By Town'!$K$2)</f>
        <v>0</v>
      </c>
      <c r="M227" s="4">
        <f>SUMIFS('Raw Data from UFBs'!I$3:I$3000,'Raw Data from UFBs'!$A$3:$A$3000,'Summary By Town'!$A227,'Raw Data from UFBs'!$E$3:$E$3000,'Summary By Town'!$K$2)</f>
        <v>0</v>
      </c>
      <c r="N227" s="20">
        <f t="shared" si="48"/>
        <v>0</v>
      </c>
      <c r="O227" s="4">
        <f>COUNTIFS('Raw Data from UFBs'!$A$3:$A$3000,'Summary By Town'!$A227,'Raw Data from UFBs'!$E$3:$E$3000,'Summary By Town'!$O$2)</f>
        <v>0</v>
      </c>
      <c r="P227" s="4">
        <f>SUMIFS('Raw Data from UFBs'!H$3:H$3000,'Raw Data from UFBs'!$A$3:$A$3000,'Summary By Town'!$A227,'Raw Data from UFBs'!$E$3:$E$3000,'Summary By Town'!$O$2)</f>
        <v>0</v>
      </c>
      <c r="Q227" s="4">
        <f>SUMIFS('Raw Data from UFBs'!I$3:I$3000,'Raw Data from UFBs'!$A$3:$A$3000,'Summary By Town'!$A227,'Raw Data from UFBs'!$E$3:$E$3000,'Summary By Town'!$O$2)</f>
        <v>0</v>
      </c>
      <c r="R227" s="4">
        <f t="shared" si="53"/>
        <v>0</v>
      </c>
      <c r="S227" s="104">
        <f>COUNTIFS('Raw Data from UFBs'!$A$3:$A$3000,'Summary By Town'!$A227,'Raw Data from UFBs'!$E$3:$E$3000,'Summary By Town'!$S$2)</f>
        <v>0</v>
      </c>
      <c r="T227" s="4">
        <f>SUMIFS('Raw Data from UFBs'!H$3:H$3000,'Raw Data from UFBs'!$A$3:$A$3000,'Summary By Town'!$A227,'Raw Data from UFBs'!$E$3:$E$3000,'Summary By Town'!$S$2)</f>
        <v>0</v>
      </c>
      <c r="U227" s="4">
        <f>SUMIFS('Raw Data from UFBs'!I$3:I$3000,'Raw Data from UFBs'!$A$3:$A$3000,'Summary By Town'!$A227,'Raw Data from UFBs'!$E$3:$E$3000,'Summary By Town'!$S$2)</f>
        <v>0</v>
      </c>
      <c r="V227" s="20">
        <f t="shared" si="54"/>
        <v>0</v>
      </c>
      <c r="W227" s="104">
        <f>COUNTIFS('Raw Data from UFBs'!$A$3:$A$3000,'Summary By Town'!$A227,'Raw Data from UFBs'!$E$3:$E$3000,'Summary By Town'!$W$2)</f>
        <v>0</v>
      </c>
      <c r="X227" s="4">
        <f>SUMIFS('Raw Data from UFBs'!H$3:H$3000,'Raw Data from UFBs'!$A$3:$A$3000,'Summary By Town'!$A227,'Raw Data from UFBs'!$E$3:$E$3000,'Summary By Town'!$W$2)</f>
        <v>0</v>
      </c>
      <c r="Y227" s="4">
        <f>SUMIFS('Raw Data from UFBs'!I$3:I$3000,'Raw Data from UFBs'!$A$3:$A$3000,'Summary By Town'!$A227,'Raw Data from UFBs'!$E$3:$E$3000,'Summary By Town'!$W$2)</f>
        <v>0</v>
      </c>
      <c r="Z227" s="20">
        <f t="shared" si="55"/>
        <v>0</v>
      </c>
      <c r="AA227" s="4">
        <f>COUNTIFS('Raw Data from UFBs'!$A$3:$A$3000,'Summary By Town'!$A227,'Raw Data from UFBs'!$E$3:$E$3000,'Summary By Town'!$AA$2)</f>
        <v>0</v>
      </c>
      <c r="AB227" s="4">
        <f>SUMIFS('Raw Data from UFBs'!H$3:H$3000,'Raw Data from UFBs'!$A$3:$A$3000,'Summary By Town'!$A227,'Raw Data from UFBs'!$E$3:$E$3000,'Summary By Town'!$AA$2)</f>
        <v>0</v>
      </c>
      <c r="AC227" s="4">
        <f>SUMIFS('Raw Data from UFBs'!I$3:I$3000,'Raw Data from UFBs'!$A$3:$A$3000,'Summary By Town'!$A227,'Raw Data from UFBs'!$E$3:$E$3000,'Summary By Town'!$AA$2)</f>
        <v>0</v>
      </c>
      <c r="AD227" s="4">
        <f t="shared" si="56"/>
        <v>0</v>
      </c>
      <c r="AE227" s="19">
        <f>COUNTIFS('Raw Data from UFBs'!$A$3:$A$3000,'Summary By Town'!$A227,'Raw Data from UFBs'!$E$3:$E$3000,'Summary By Town'!$AE$2)</f>
        <v>0</v>
      </c>
      <c r="AF227" s="4">
        <f>SUMIFS('Raw Data from UFBs'!H$3:H$3000,'Raw Data from UFBs'!$A$3:$A$3000,'Summary By Town'!$A227,'Raw Data from UFBs'!$E$3:$E$3000,'Summary By Town'!$AE$2)</f>
        <v>0</v>
      </c>
      <c r="AG227" s="4">
        <f>SUMIFS('Raw Data from UFBs'!I$3:I$3000,'Raw Data from UFBs'!$A$3:$A$3000,'Summary By Town'!$A227,'Raw Data from UFBs'!$E$3:$E$3000,'Summary By Town'!$AE$2)</f>
        <v>0</v>
      </c>
      <c r="AH227" s="20">
        <f t="shared" si="49"/>
        <v>0</v>
      </c>
      <c r="AI227" s="19">
        <f t="shared" si="57"/>
        <v>0</v>
      </c>
      <c r="AJ227" s="4">
        <f t="shared" si="58"/>
        <v>0</v>
      </c>
      <c r="AK227" s="4">
        <f t="shared" si="59"/>
        <v>0</v>
      </c>
      <c r="AL227" s="20">
        <f t="shared" si="60"/>
        <v>0</v>
      </c>
      <c r="AM227" s="59">
        <v>192331200</v>
      </c>
      <c r="AN227" s="60">
        <v>4.7828650212235431</v>
      </c>
      <c r="AO227" s="61">
        <v>0.21726652452103024</v>
      </c>
      <c r="AP227" s="4">
        <f t="shared" si="50"/>
        <v>0</v>
      </c>
      <c r="AQ227" s="8">
        <f t="shared" si="51"/>
        <v>0</v>
      </c>
      <c r="AR227" s="59">
        <v>3152806.79</v>
      </c>
      <c r="AS227" s="6">
        <f t="shared" si="52"/>
        <v>0</v>
      </c>
      <c r="AU227" s="5" t="s">
        <v>1619</v>
      </c>
      <c r="AV227" s="5" t="s">
        <v>1745</v>
      </c>
      <c r="AW227" s="5" t="s">
        <v>1745</v>
      </c>
      <c r="AX227" s="5" t="s">
        <v>1745</v>
      </c>
      <c r="AY227" s="5" t="s">
        <v>1745</v>
      </c>
      <c r="AZ227" s="5" t="s">
        <v>1745</v>
      </c>
      <c r="BA227" s="5" t="s">
        <v>1745</v>
      </c>
      <c r="BB227" s="5" t="s">
        <v>1745</v>
      </c>
      <c r="BC227" s="5" t="s">
        <v>1745</v>
      </c>
      <c r="BD227" s="5" t="s">
        <v>1745</v>
      </c>
      <c r="BE227" s="5" t="s">
        <v>1745</v>
      </c>
      <c r="BF227" s="5" t="s">
        <v>1745</v>
      </c>
      <c r="BG227" s="5" t="s">
        <v>1745</v>
      </c>
      <c r="BH227" s="5" t="s">
        <v>1745</v>
      </c>
      <c r="BI227" s="5" t="s">
        <v>1745</v>
      </c>
      <c r="BJ227" s="5" t="s">
        <v>1745</v>
      </c>
    </row>
    <row r="228" spans="1:62" ht="17.25" customHeight="1" x14ac:dyDescent="0.3">
      <c r="A228" t="s">
        <v>1066</v>
      </c>
      <c r="B228" t="s">
        <v>1968</v>
      </c>
      <c r="C228" t="s">
        <v>298</v>
      </c>
      <c r="D228" t="str">
        <f t="shared" si="46"/>
        <v>Newfield borough, Gloucester County</v>
      </c>
      <c r="E228" t="s">
        <v>1744</v>
      </c>
      <c r="F228" t="s">
        <v>7</v>
      </c>
      <c r="G228" s="19">
        <f>COUNTIFS('Raw Data from UFBs'!$A$3:$A$3000,'Summary By Town'!$A228,'Raw Data from UFBs'!$E$3:$E$3000,'Summary By Town'!$G$2)</f>
        <v>0</v>
      </c>
      <c r="H228" s="4">
        <f>SUMIFS('Raw Data from UFBs'!H$3:H$3000,'Raw Data from UFBs'!$A$3:$A$3000,'Summary By Town'!$A228,'Raw Data from UFBs'!$E$3:$E$3000,'Summary By Town'!$G$2)</f>
        <v>0</v>
      </c>
      <c r="I228" s="4">
        <f>SUMIFS('Raw Data from UFBs'!I$3:I$3000,'Raw Data from UFBs'!$A$3:$A$3000,'Summary By Town'!$A228,'Raw Data from UFBs'!$E$3:$E$3000,'Summary By Town'!$G$2)</f>
        <v>0</v>
      </c>
      <c r="J228" s="20">
        <f t="shared" si="47"/>
        <v>0</v>
      </c>
      <c r="K228" s="19">
        <f>COUNTIFS('Raw Data from UFBs'!$A$3:$A$3000,'Summary By Town'!$A228,'Raw Data from UFBs'!$E$3:$E$3000,'Summary By Town'!$K$2)</f>
        <v>0</v>
      </c>
      <c r="L228" s="4">
        <f>SUMIFS('Raw Data from UFBs'!H$3:H$3000,'Raw Data from UFBs'!$A$3:$A$3000,'Summary By Town'!$A228,'Raw Data from UFBs'!$E$3:$E$3000,'Summary By Town'!$K$2)</f>
        <v>0</v>
      </c>
      <c r="M228" s="4">
        <f>SUMIFS('Raw Data from UFBs'!I$3:I$3000,'Raw Data from UFBs'!$A$3:$A$3000,'Summary By Town'!$A228,'Raw Data from UFBs'!$E$3:$E$3000,'Summary By Town'!$K$2)</f>
        <v>0</v>
      </c>
      <c r="N228" s="20">
        <f t="shared" si="48"/>
        <v>0</v>
      </c>
      <c r="O228" s="4">
        <f>COUNTIFS('Raw Data from UFBs'!$A$3:$A$3000,'Summary By Town'!$A228,'Raw Data from UFBs'!$E$3:$E$3000,'Summary By Town'!$O$2)</f>
        <v>0</v>
      </c>
      <c r="P228" s="4">
        <f>SUMIFS('Raw Data from UFBs'!H$3:H$3000,'Raw Data from UFBs'!$A$3:$A$3000,'Summary By Town'!$A228,'Raw Data from UFBs'!$E$3:$E$3000,'Summary By Town'!$O$2)</f>
        <v>0</v>
      </c>
      <c r="Q228" s="4">
        <f>SUMIFS('Raw Data from UFBs'!I$3:I$3000,'Raw Data from UFBs'!$A$3:$A$3000,'Summary By Town'!$A228,'Raw Data from UFBs'!$E$3:$E$3000,'Summary By Town'!$O$2)</f>
        <v>0</v>
      </c>
      <c r="R228" s="4">
        <f t="shared" si="53"/>
        <v>0</v>
      </c>
      <c r="S228" s="104">
        <f>COUNTIFS('Raw Data from UFBs'!$A$3:$A$3000,'Summary By Town'!$A228,'Raw Data from UFBs'!$E$3:$E$3000,'Summary By Town'!$S$2)</f>
        <v>0</v>
      </c>
      <c r="T228" s="4">
        <f>SUMIFS('Raw Data from UFBs'!H$3:H$3000,'Raw Data from UFBs'!$A$3:$A$3000,'Summary By Town'!$A228,'Raw Data from UFBs'!$E$3:$E$3000,'Summary By Town'!$S$2)</f>
        <v>0</v>
      </c>
      <c r="U228" s="4">
        <f>SUMIFS('Raw Data from UFBs'!I$3:I$3000,'Raw Data from UFBs'!$A$3:$A$3000,'Summary By Town'!$A228,'Raw Data from UFBs'!$E$3:$E$3000,'Summary By Town'!$S$2)</f>
        <v>0</v>
      </c>
      <c r="V228" s="20">
        <f t="shared" si="54"/>
        <v>0</v>
      </c>
      <c r="W228" s="104">
        <f>COUNTIFS('Raw Data from UFBs'!$A$3:$A$3000,'Summary By Town'!$A228,'Raw Data from UFBs'!$E$3:$E$3000,'Summary By Town'!$W$2)</f>
        <v>0</v>
      </c>
      <c r="X228" s="4">
        <f>SUMIFS('Raw Data from UFBs'!H$3:H$3000,'Raw Data from UFBs'!$A$3:$A$3000,'Summary By Town'!$A228,'Raw Data from UFBs'!$E$3:$E$3000,'Summary By Town'!$W$2)</f>
        <v>0</v>
      </c>
      <c r="Y228" s="4">
        <f>SUMIFS('Raw Data from UFBs'!I$3:I$3000,'Raw Data from UFBs'!$A$3:$A$3000,'Summary By Town'!$A228,'Raw Data from UFBs'!$E$3:$E$3000,'Summary By Town'!$W$2)</f>
        <v>0</v>
      </c>
      <c r="Z228" s="20">
        <f t="shared" si="55"/>
        <v>0</v>
      </c>
      <c r="AA228" s="4">
        <f>COUNTIFS('Raw Data from UFBs'!$A$3:$A$3000,'Summary By Town'!$A228,'Raw Data from UFBs'!$E$3:$E$3000,'Summary By Town'!$AA$2)</f>
        <v>0</v>
      </c>
      <c r="AB228" s="4">
        <f>SUMIFS('Raw Data from UFBs'!H$3:H$3000,'Raw Data from UFBs'!$A$3:$A$3000,'Summary By Town'!$A228,'Raw Data from UFBs'!$E$3:$E$3000,'Summary By Town'!$AA$2)</f>
        <v>0</v>
      </c>
      <c r="AC228" s="4">
        <f>SUMIFS('Raw Data from UFBs'!I$3:I$3000,'Raw Data from UFBs'!$A$3:$A$3000,'Summary By Town'!$A228,'Raw Data from UFBs'!$E$3:$E$3000,'Summary By Town'!$AA$2)</f>
        <v>0</v>
      </c>
      <c r="AD228" s="4">
        <f t="shared" si="56"/>
        <v>0</v>
      </c>
      <c r="AE228" s="19">
        <f>COUNTIFS('Raw Data from UFBs'!$A$3:$A$3000,'Summary By Town'!$A228,'Raw Data from UFBs'!$E$3:$E$3000,'Summary By Town'!$AE$2)</f>
        <v>0</v>
      </c>
      <c r="AF228" s="4">
        <f>SUMIFS('Raw Data from UFBs'!H$3:H$3000,'Raw Data from UFBs'!$A$3:$A$3000,'Summary By Town'!$A228,'Raw Data from UFBs'!$E$3:$E$3000,'Summary By Town'!$AE$2)</f>
        <v>0</v>
      </c>
      <c r="AG228" s="4">
        <f>SUMIFS('Raw Data from UFBs'!I$3:I$3000,'Raw Data from UFBs'!$A$3:$A$3000,'Summary By Town'!$A228,'Raw Data from UFBs'!$E$3:$E$3000,'Summary By Town'!$AE$2)</f>
        <v>0</v>
      </c>
      <c r="AH228" s="20">
        <f t="shared" si="49"/>
        <v>0</v>
      </c>
      <c r="AI228" s="19">
        <f t="shared" si="57"/>
        <v>0</v>
      </c>
      <c r="AJ228" s="4">
        <f t="shared" si="58"/>
        <v>0</v>
      </c>
      <c r="AK228" s="4">
        <f t="shared" si="59"/>
        <v>0</v>
      </c>
      <c r="AL228" s="20">
        <f t="shared" si="60"/>
        <v>0</v>
      </c>
      <c r="AM228" s="59">
        <v>148193600</v>
      </c>
      <c r="AN228" s="60">
        <v>3.7424787664215211</v>
      </c>
      <c r="AO228" s="61">
        <v>0.23257263528230929</v>
      </c>
      <c r="AP228" s="4">
        <f t="shared" si="50"/>
        <v>0</v>
      </c>
      <c r="AQ228" s="8">
        <f t="shared" si="51"/>
        <v>0</v>
      </c>
      <c r="AR228" s="59">
        <v>1833995.38</v>
      </c>
      <c r="AS228" s="6">
        <f t="shared" si="52"/>
        <v>0</v>
      </c>
      <c r="AU228" s="5" t="s">
        <v>1554</v>
      </c>
      <c r="AV228" s="5" t="s">
        <v>516</v>
      </c>
      <c r="AW228" s="5" t="s">
        <v>1745</v>
      </c>
      <c r="AX228" s="5" t="s">
        <v>1745</v>
      </c>
      <c r="AY228" s="5" t="s">
        <v>1745</v>
      </c>
      <c r="AZ228" s="5" t="s">
        <v>1745</v>
      </c>
      <c r="BA228" s="5" t="s">
        <v>1745</v>
      </c>
      <c r="BB228" s="5" t="s">
        <v>1745</v>
      </c>
      <c r="BC228" s="5" t="s">
        <v>1745</v>
      </c>
      <c r="BD228" s="5" t="s">
        <v>1745</v>
      </c>
      <c r="BE228" s="5" t="s">
        <v>1745</v>
      </c>
      <c r="BF228" s="5" t="s">
        <v>1745</v>
      </c>
      <c r="BG228" s="5" t="s">
        <v>1745</v>
      </c>
      <c r="BH228" s="5" t="s">
        <v>1745</v>
      </c>
      <c r="BI228" s="5" t="s">
        <v>1745</v>
      </c>
      <c r="BJ228" s="5" t="s">
        <v>1745</v>
      </c>
    </row>
    <row r="229" spans="1:62" ht="17.25" customHeight="1" x14ac:dyDescent="0.3">
      <c r="A229" t="s">
        <v>1168</v>
      </c>
      <c r="B229" t="s">
        <v>1969</v>
      </c>
      <c r="C229" t="s">
        <v>298</v>
      </c>
      <c r="D229" t="str">
        <f t="shared" si="46"/>
        <v>Paulsboro borough, Gloucester County</v>
      </c>
      <c r="E229" t="s">
        <v>1744</v>
      </c>
      <c r="F229" t="s">
        <v>7</v>
      </c>
      <c r="G229" s="19">
        <f>COUNTIFS('Raw Data from UFBs'!$A$3:$A$3000,'Summary By Town'!$A229,'Raw Data from UFBs'!$E$3:$E$3000,'Summary By Town'!$G$2)</f>
        <v>0</v>
      </c>
      <c r="H229" s="4">
        <f>SUMIFS('Raw Data from UFBs'!H$3:H$3000,'Raw Data from UFBs'!$A$3:$A$3000,'Summary By Town'!$A229,'Raw Data from UFBs'!$E$3:$E$3000,'Summary By Town'!$G$2)</f>
        <v>0</v>
      </c>
      <c r="I229" s="4">
        <f>SUMIFS('Raw Data from UFBs'!I$3:I$3000,'Raw Data from UFBs'!$A$3:$A$3000,'Summary By Town'!$A229,'Raw Data from UFBs'!$E$3:$E$3000,'Summary By Town'!$G$2)</f>
        <v>0</v>
      </c>
      <c r="J229" s="20">
        <f t="shared" si="47"/>
        <v>0</v>
      </c>
      <c r="K229" s="19">
        <f>COUNTIFS('Raw Data from UFBs'!$A$3:$A$3000,'Summary By Town'!$A229,'Raw Data from UFBs'!$E$3:$E$3000,'Summary By Town'!$K$2)</f>
        <v>0</v>
      </c>
      <c r="L229" s="4">
        <f>SUMIFS('Raw Data from UFBs'!H$3:H$3000,'Raw Data from UFBs'!$A$3:$A$3000,'Summary By Town'!$A229,'Raw Data from UFBs'!$E$3:$E$3000,'Summary By Town'!$K$2)</f>
        <v>0</v>
      </c>
      <c r="M229" s="4">
        <f>SUMIFS('Raw Data from UFBs'!I$3:I$3000,'Raw Data from UFBs'!$A$3:$A$3000,'Summary By Town'!$A229,'Raw Data from UFBs'!$E$3:$E$3000,'Summary By Town'!$K$2)</f>
        <v>0</v>
      </c>
      <c r="N229" s="20">
        <f t="shared" si="48"/>
        <v>0</v>
      </c>
      <c r="O229" s="4">
        <f>COUNTIFS('Raw Data from UFBs'!$A$3:$A$3000,'Summary By Town'!$A229,'Raw Data from UFBs'!$E$3:$E$3000,'Summary By Town'!$O$2)</f>
        <v>0</v>
      </c>
      <c r="P229" s="4">
        <f>SUMIFS('Raw Data from UFBs'!H$3:H$3000,'Raw Data from UFBs'!$A$3:$A$3000,'Summary By Town'!$A229,'Raw Data from UFBs'!$E$3:$E$3000,'Summary By Town'!$O$2)</f>
        <v>0</v>
      </c>
      <c r="Q229" s="4">
        <f>SUMIFS('Raw Data from UFBs'!I$3:I$3000,'Raw Data from UFBs'!$A$3:$A$3000,'Summary By Town'!$A229,'Raw Data from UFBs'!$E$3:$E$3000,'Summary By Town'!$O$2)</f>
        <v>0</v>
      </c>
      <c r="R229" s="4">
        <f t="shared" si="53"/>
        <v>0</v>
      </c>
      <c r="S229" s="104">
        <f>COUNTIFS('Raw Data from UFBs'!$A$3:$A$3000,'Summary By Town'!$A229,'Raw Data from UFBs'!$E$3:$E$3000,'Summary By Town'!$S$2)</f>
        <v>0</v>
      </c>
      <c r="T229" s="4">
        <f>SUMIFS('Raw Data from UFBs'!H$3:H$3000,'Raw Data from UFBs'!$A$3:$A$3000,'Summary By Town'!$A229,'Raw Data from UFBs'!$E$3:$E$3000,'Summary By Town'!$S$2)</f>
        <v>0</v>
      </c>
      <c r="U229" s="4">
        <f>SUMIFS('Raw Data from UFBs'!I$3:I$3000,'Raw Data from UFBs'!$A$3:$A$3000,'Summary By Town'!$A229,'Raw Data from UFBs'!$E$3:$E$3000,'Summary By Town'!$S$2)</f>
        <v>0</v>
      </c>
      <c r="V229" s="20">
        <f t="shared" si="54"/>
        <v>0</v>
      </c>
      <c r="W229" s="104">
        <f>COUNTIFS('Raw Data from UFBs'!$A$3:$A$3000,'Summary By Town'!$A229,'Raw Data from UFBs'!$E$3:$E$3000,'Summary By Town'!$W$2)</f>
        <v>0</v>
      </c>
      <c r="X229" s="4">
        <f>SUMIFS('Raw Data from UFBs'!H$3:H$3000,'Raw Data from UFBs'!$A$3:$A$3000,'Summary By Town'!$A229,'Raw Data from UFBs'!$E$3:$E$3000,'Summary By Town'!$W$2)</f>
        <v>0</v>
      </c>
      <c r="Y229" s="4">
        <f>SUMIFS('Raw Data from UFBs'!I$3:I$3000,'Raw Data from UFBs'!$A$3:$A$3000,'Summary By Town'!$A229,'Raw Data from UFBs'!$E$3:$E$3000,'Summary By Town'!$W$2)</f>
        <v>0</v>
      </c>
      <c r="Z229" s="20">
        <f t="shared" si="55"/>
        <v>0</v>
      </c>
      <c r="AA229" s="4">
        <f>COUNTIFS('Raw Data from UFBs'!$A$3:$A$3000,'Summary By Town'!$A229,'Raw Data from UFBs'!$E$3:$E$3000,'Summary By Town'!$AA$2)</f>
        <v>0</v>
      </c>
      <c r="AB229" s="4">
        <f>SUMIFS('Raw Data from UFBs'!H$3:H$3000,'Raw Data from UFBs'!$A$3:$A$3000,'Summary By Town'!$A229,'Raw Data from UFBs'!$E$3:$E$3000,'Summary By Town'!$AA$2)</f>
        <v>0</v>
      </c>
      <c r="AC229" s="4">
        <f>SUMIFS('Raw Data from UFBs'!I$3:I$3000,'Raw Data from UFBs'!$A$3:$A$3000,'Summary By Town'!$A229,'Raw Data from UFBs'!$E$3:$E$3000,'Summary By Town'!$AA$2)</f>
        <v>0</v>
      </c>
      <c r="AD229" s="4">
        <f t="shared" si="56"/>
        <v>0</v>
      </c>
      <c r="AE229" s="19">
        <f>COUNTIFS('Raw Data from UFBs'!$A$3:$A$3000,'Summary By Town'!$A229,'Raw Data from UFBs'!$E$3:$E$3000,'Summary By Town'!$AE$2)</f>
        <v>0</v>
      </c>
      <c r="AF229" s="4">
        <f>SUMIFS('Raw Data from UFBs'!H$3:H$3000,'Raw Data from UFBs'!$A$3:$A$3000,'Summary By Town'!$A229,'Raw Data from UFBs'!$E$3:$E$3000,'Summary By Town'!$AE$2)</f>
        <v>0</v>
      </c>
      <c r="AG229" s="4">
        <f>SUMIFS('Raw Data from UFBs'!I$3:I$3000,'Raw Data from UFBs'!$A$3:$A$3000,'Summary By Town'!$A229,'Raw Data from UFBs'!$E$3:$E$3000,'Summary By Town'!$AE$2)</f>
        <v>0</v>
      </c>
      <c r="AH229" s="20">
        <f t="shared" si="49"/>
        <v>0</v>
      </c>
      <c r="AI229" s="19">
        <f t="shared" si="57"/>
        <v>0</v>
      </c>
      <c r="AJ229" s="4">
        <f t="shared" si="58"/>
        <v>0</v>
      </c>
      <c r="AK229" s="4">
        <f t="shared" si="59"/>
        <v>0</v>
      </c>
      <c r="AL229" s="20">
        <f t="shared" si="60"/>
        <v>0</v>
      </c>
      <c r="AM229" s="59">
        <v>427354500</v>
      </c>
      <c r="AN229" s="60">
        <v>4.8539926437866807</v>
      </c>
      <c r="AO229" s="61">
        <v>0.37953071199795729</v>
      </c>
      <c r="AP229" s="4">
        <f t="shared" si="50"/>
        <v>0</v>
      </c>
      <c r="AQ229" s="8">
        <f t="shared" si="51"/>
        <v>0</v>
      </c>
      <c r="AR229" s="59">
        <v>11019014.449999999</v>
      </c>
      <c r="AS229" s="6">
        <f t="shared" si="52"/>
        <v>0</v>
      </c>
      <c r="AU229" s="5" t="s">
        <v>387</v>
      </c>
      <c r="AV229" s="5" t="s">
        <v>579</v>
      </c>
      <c r="AW229" s="5" t="s">
        <v>1619</v>
      </c>
      <c r="AX229" s="5" t="s">
        <v>1745</v>
      </c>
      <c r="AY229" s="5" t="s">
        <v>1745</v>
      </c>
      <c r="AZ229" s="5" t="s">
        <v>1745</v>
      </c>
      <c r="BA229" s="5" t="s">
        <v>1745</v>
      </c>
      <c r="BB229" s="5" t="s">
        <v>1745</v>
      </c>
      <c r="BC229" s="5" t="s">
        <v>1745</v>
      </c>
      <c r="BD229" s="5" t="s">
        <v>1745</v>
      </c>
      <c r="BE229" s="5" t="s">
        <v>1745</v>
      </c>
      <c r="BF229" s="5" t="s">
        <v>1745</v>
      </c>
      <c r="BG229" s="5" t="s">
        <v>1745</v>
      </c>
      <c r="BH229" s="5" t="s">
        <v>1745</v>
      </c>
      <c r="BI229" s="5" t="s">
        <v>1745</v>
      </c>
      <c r="BJ229" s="5" t="s">
        <v>1745</v>
      </c>
    </row>
    <row r="230" spans="1:62" ht="17.25" customHeight="1" x14ac:dyDescent="0.3">
      <c r="A230" t="s">
        <v>1213</v>
      </c>
      <c r="B230" t="s">
        <v>1970</v>
      </c>
      <c r="C230" t="s">
        <v>298</v>
      </c>
      <c r="D230" t="str">
        <f t="shared" si="46"/>
        <v>Pitman borough, Gloucester County</v>
      </c>
      <c r="E230" t="s">
        <v>1744</v>
      </c>
      <c r="F230" t="s">
        <v>7</v>
      </c>
      <c r="G230" s="19">
        <f>COUNTIFS('Raw Data from UFBs'!$A$3:$A$3000,'Summary By Town'!$A230,'Raw Data from UFBs'!$E$3:$E$3000,'Summary By Town'!$G$2)</f>
        <v>0</v>
      </c>
      <c r="H230" s="4">
        <f>SUMIFS('Raw Data from UFBs'!H$3:H$3000,'Raw Data from UFBs'!$A$3:$A$3000,'Summary By Town'!$A230,'Raw Data from UFBs'!$E$3:$E$3000,'Summary By Town'!$G$2)</f>
        <v>0</v>
      </c>
      <c r="I230" s="4">
        <f>SUMIFS('Raw Data from UFBs'!I$3:I$3000,'Raw Data from UFBs'!$A$3:$A$3000,'Summary By Town'!$A230,'Raw Data from UFBs'!$E$3:$E$3000,'Summary By Town'!$G$2)</f>
        <v>0</v>
      </c>
      <c r="J230" s="20">
        <f t="shared" si="47"/>
        <v>0</v>
      </c>
      <c r="K230" s="19">
        <f>COUNTIFS('Raw Data from UFBs'!$A$3:$A$3000,'Summary By Town'!$A230,'Raw Data from UFBs'!$E$3:$E$3000,'Summary By Town'!$K$2)</f>
        <v>0</v>
      </c>
      <c r="L230" s="4">
        <f>SUMIFS('Raw Data from UFBs'!H$3:H$3000,'Raw Data from UFBs'!$A$3:$A$3000,'Summary By Town'!$A230,'Raw Data from UFBs'!$E$3:$E$3000,'Summary By Town'!$K$2)</f>
        <v>0</v>
      </c>
      <c r="M230" s="4">
        <f>SUMIFS('Raw Data from UFBs'!I$3:I$3000,'Raw Data from UFBs'!$A$3:$A$3000,'Summary By Town'!$A230,'Raw Data from UFBs'!$E$3:$E$3000,'Summary By Town'!$K$2)</f>
        <v>0</v>
      </c>
      <c r="N230" s="20">
        <f t="shared" si="48"/>
        <v>0</v>
      </c>
      <c r="O230" s="4">
        <f>COUNTIFS('Raw Data from UFBs'!$A$3:$A$3000,'Summary By Town'!$A230,'Raw Data from UFBs'!$E$3:$E$3000,'Summary By Town'!$O$2)</f>
        <v>0</v>
      </c>
      <c r="P230" s="4">
        <f>SUMIFS('Raw Data from UFBs'!H$3:H$3000,'Raw Data from UFBs'!$A$3:$A$3000,'Summary By Town'!$A230,'Raw Data from UFBs'!$E$3:$E$3000,'Summary By Town'!$O$2)</f>
        <v>0</v>
      </c>
      <c r="Q230" s="4">
        <f>SUMIFS('Raw Data from UFBs'!I$3:I$3000,'Raw Data from UFBs'!$A$3:$A$3000,'Summary By Town'!$A230,'Raw Data from UFBs'!$E$3:$E$3000,'Summary By Town'!$O$2)</f>
        <v>0</v>
      </c>
      <c r="R230" s="4">
        <f t="shared" si="53"/>
        <v>0</v>
      </c>
      <c r="S230" s="104">
        <f>COUNTIFS('Raw Data from UFBs'!$A$3:$A$3000,'Summary By Town'!$A230,'Raw Data from UFBs'!$E$3:$E$3000,'Summary By Town'!$S$2)</f>
        <v>0</v>
      </c>
      <c r="T230" s="4">
        <f>SUMIFS('Raw Data from UFBs'!H$3:H$3000,'Raw Data from UFBs'!$A$3:$A$3000,'Summary By Town'!$A230,'Raw Data from UFBs'!$E$3:$E$3000,'Summary By Town'!$S$2)</f>
        <v>0</v>
      </c>
      <c r="U230" s="4">
        <f>SUMIFS('Raw Data from UFBs'!I$3:I$3000,'Raw Data from UFBs'!$A$3:$A$3000,'Summary By Town'!$A230,'Raw Data from UFBs'!$E$3:$E$3000,'Summary By Town'!$S$2)</f>
        <v>0</v>
      </c>
      <c r="V230" s="20">
        <f t="shared" si="54"/>
        <v>0</v>
      </c>
      <c r="W230" s="104">
        <f>COUNTIFS('Raw Data from UFBs'!$A$3:$A$3000,'Summary By Town'!$A230,'Raw Data from UFBs'!$E$3:$E$3000,'Summary By Town'!$W$2)</f>
        <v>0</v>
      </c>
      <c r="X230" s="4">
        <f>SUMIFS('Raw Data from UFBs'!H$3:H$3000,'Raw Data from UFBs'!$A$3:$A$3000,'Summary By Town'!$A230,'Raw Data from UFBs'!$E$3:$E$3000,'Summary By Town'!$W$2)</f>
        <v>0</v>
      </c>
      <c r="Y230" s="4">
        <f>SUMIFS('Raw Data from UFBs'!I$3:I$3000,'Raw Data from UFBs'!$A$3:$A$3000,'Summary By Town'!$A230,'Raw Data from UFBs'!$E$3:$E$3000,'Summary By Town'!$W$2)</f>
        <v>0</v>
      </c>
      <c r="Z230" s="20">
        <f t="shared" si="55"/>
        <v>0</v>
      </c>
      <c r="AA230" s="4">
        <f>COUNTIFS('Raw Data from UFBs'!$A$3:$A$3000,'Summary By Town'!$A230,'Raw Data from UFBs'!$E$3:$E$3000,'Summary By Town'!$AA$2)</f>
        <v>0</v>
      </c>
      <c r="AB230" s="4">
        <f>SUMIFS('Raw Data from UFBs'!H$3:H$3000,'Raw Data from UFBs'!$A$3:$A$3000,'Summary By Town'!$A230,'Raw Data from UFBs'!$E$3:$E$3000,'Summary By Town'!$AA$2)</f>
        <v>0</v>
      </c>
      <c r="AC230" s="4">
        <f>SUMIFS('Raw Data from UFBs'!I$3:I$3000,'Raw Data from UFBs'!$A$3:$A$3000,'Summary By Town'!$A230,'Raw Data from UFBs'!$E$3:$E$3000,'Summary By Town'!$AA$2)</f>
        <v>0</v>
      </c>
      <c r="AD230" s="4">
        <f t="shared" si="56"/>
        <v>0</v>
      </c>
      <c r="AE230" s="19">
        <f>COUNTIFS('Raw Data from UFBs'!$A$3:$A$3000,'Summary By Town'!$A230,'Raw Data from UFBs'!$E$3:$E$3000,'Summary By Town'!$AE$2)</f>
        <v>0</v>
      </c>
      <c r="AF230" s="4">
        <f>SUMIFS('Raw Data from UFBs'!H$3:H$3000,'Raw Data from UFBs'!$A$3:$A$3000,'Summary By Town'!$A230,'Raw Data from UFBs'!$E$3:$E$3000,'Summary By Town'!$AE$2)</f>
        <v>0</v>
      </c>
      <c r="AG230" s="4">
        <f>SUMIFS('Raw Data from UFBs'!I$3:I$3000,'Raw Data from UFBs'!$A$3:$A$3000,'Summary By Town'!$A230,'Raw Data from UFBs'!$E$3:$E$3000,'Summary By Town'!$AE$2)</f>
        <v>0</v>
      </c>
      <c r="AH230" s="20">
        <f t="shared" si="49"/>
        <v>0</v>
      </c>
      <c r="AI230" s="19">
        <f t="shared" si="57"/>
        <v>0</v>
      </c>
      <c r="AJ230" s="4">
        <f t="shared" si="58"/>
        <v>0</v>
      </c>
      <c r="AK230" s="4">
        <f t="shared" si="59"/>
        <v>0</v>
      </c>
      <c r="AL230" s="20">
        <f t="shared" si="60"/>
        <v>0</v>
      </c>
      <c r="AM230" s="59">
        <v>884646160</v>
      </c>
      <c r="AN230" s="60">
        <v>3.5953150774744267</v>
      </c>
      <c r="AO230" s="61">
        <v>0.25706473499163612</v>
      </c>
      <c r="AP230" s="4">
        <f t="shared" si="50"/>
        <v>0</v>
      </c>
      <c r="AQ230" s="8">
        <f t="shared" si="51"/>
        <v>0</v>
      </c>
      <c r="AR230" s="59">
        <v>11380791.82</v>
      </c>
      <c r="AS230" s="6">
        <f t="shared" si="52"/>
        <v>0</v>
      </c>
      <c r="AU230" s="5" t="s">
        <v>552</v>
      </c>
      <c r="AV230" s="5" t="s">
        <v>900</v>
      </c>
      <c r="AW230" s="5" t="s">
        <v>1589</v>
      </c>
      <c r="AX230" s="5" t="s">
        <v>1745</v>
      </c>
      <c r="AY230" s="5" t="s">
        <v>1745</v>
      </c>
      <c r="AZ230" s="5" t="s">
        <v>1745</v>
      </c>
      <c r="BA230" s="5" t="s">
        <v>1745</v>
      </c>
      <c r="BB230" s="5" t="s">
        <v>1745</v>
      </c>
      <c r="BC230" s="5" t="s">
        <v>1745</v>
      </c>
      <c r="BD230" s="5" t="s">
        <v>1745</v>
      </c>
      <c r="BE230" s="5" t="s">
        <v>1745</v>
      </c>
      <c r="BF230" s="5" t="s">
        <v>1745</v>
      </c>
      <c r="BG230" s="5" t="s">
        <v>1745</v>
      </c>
      <c r="BH230" s="5" t="s">
        <v>1745</v>
      </c>
      <c r="BI230" s="5" t="s">
        <v>1745</v>
      </c>
      <c r="BJ230" s="5" t="s">
        <v>1745</v>
      </c>
    </row>
    <row r="231" spans="1:62" ht="17.25" customHeight="1" x14ac:dyDescent="0.3">
      <c r="A231" t="s">
        <v>1480</v>
      </c>
      <c r="B231" t="s">
        <v>1971</v>
      </c>
      <c r="C231" t="s">
        <v>298</v>
      </c>
      <c r="D231" t="str">
        <f t="shared" si="46"/>
        <v>Swedesboro borough, Gloucester County</v>
      </c>
      <c r="E231" t="s">
        <v>1744</v>
      </c>
      <c r="F231" t="s">
        <v>7</v>
      </c>
      <c r="G231" s="19">
        <f>COUNTIFS('Raw Data from UFBs'!$A$3:$A$3000,'Summary By Town'!$A231,'Raw Data from UFBs'!$E$3:$E$3000,'Summary By Town'!$G$2)</f>
        <v>0</v>
      </c>
      <c r="H231" s="4">
        <f>SUMIFS('Raw Data from UFBs'!H$3:H$3000,'Raw Data from UFBs'!$A$3:$A$3000,'Summary By Town'!$A231,'Raw Data from UFBs'!$E$3:$E$3000,'Summary By Town'!$G$2)</f>
        <v>0</v>
      </c>
      <c r="I231" s="4">
        <f>SUMIFS('Raw Data from UFBs'!I$3:I$3000,'Raw Data from UFBs'!$A$3:$A$3000,'Summary By Town'!$A231,'Raw Data from UFBs'!$E$3:$E$3000,'Summary By Town'!$G$2)</f>
        <v>0</v>
      </c>
      <c r="J231" s="20">
        <f t="shared" si="47"/>
        <v>0</v>
      </c>
      <c r="K231" s="19">
        <f>COUNTIFS('Raw Data from UFBs'!$A$3:$A$3000,'Summary By Town'!$A231,'Raw Data from UFBs'!$E$3:$E$3000,'Summary By Town'!$K$2)</f>
        <v>0</v>
      </c>
      <c r="L231" s="4">
        <f>SUMIFS('Raw Data from UFBs'!H$3:H$3000,'Raw Data from UFBs'!$A$3:$A$3000,'Summary By Town'!$A231,'Raw Data from UFBs'!$E$3:$E$3000,'Summary By Town'!$K$2)</f>
        <v>0</v>
      </c>
      <c r="M231" s="4">
        <f>SUMIFS('Raw Data from UFBs'!I$3:I$3000,'Raw Data from UFBs'!$A$3:$A$3000,'Summary By Town'!$A231,'Raw Data from UFBs'!$E$3:$E$3000,'Summary By Town'!$K$2)</f>
        <v>0</v>
      </c>
      <c r="N231" s="20">
        <f t="shared" si="48"/>
        <v>0</v>
      </c>
      <c r="O231" s="4">
        <f>COUNTIFS('Raw Data from UFBs'!$A$3:$A$3000,'Summary By Town'!$A231,'Raw Data from UFBs'!$E$3:$E$3000,'Summary By Town'!$O$2)</f>
        <v>0</v>
      </c>
      <c r="P231" s="4">
        <f>SUMIFS('Raw Data from UFBs'!H$3:H$3000,'Raw Data from UFBs'!$A$3:$A$3000,'Summary By Town'!$A231,'Raw Data from UFBs'!$E$3:$E$3000,'Summary By Town'!$O$2)</f>
        <v>0</v>
      </c>
      <c r="Q231" s="4">
        <f>SUMIFS('Raw Data from UFBs'!I$3:I$3000,'Raw Data from UFBs'!$A$3:$A$3000,'Summary By Town'!$A231,'Raw Data from UFBs'!$E$3:$E$3000,'Summary By Town'!$O$2)</f>
        <v>0</v>
      </c>
      <c r="R231" s="4">
        <f t="shared" si="53"/>
        <v>0</v>
      </c>
      <c r="S231" s="104">
        <f>COUNTIFS('Raw Data from UFBs'!$A$3:$A$3000,'Summary By Town'!$A231,'Raw Data from UFBs'!$E$3:$E$3000,'Summary By Town'!$S$2)</f>
        <v>0</v>
      </c>
      <c r="T231" s="4">
        <f>SUMIFS('Raw Data from UFBs'!H$3:H$3000,'Raw Data from UFBs'!$A$3:$A$3000,'Summary By Town'!$A231,'Raw Data from UFBs'!$E$3:$E$3000,'Summary By Town'!$S$2)</f>
        <v>0</v>
      </c>
      <c r="U231" s="4">
        <f>SUMIFS('Raw Data from UFBs'!I$3:I$3000,'Raw Data from UFBs'!$A$3:$A$3000,'Summary By Town'!$A231,'Raw Data from UFBs'!$E$3:$E$3000,'Summary By Town'!$S$2)</f>
        <v>0</v>
      </c>
      <c r="V231" s="20">
        <f t="shared" si="54"/>
        <v>0</v>
      </c>
      <c r="W231" s="104">
        <f>COUNTIFS('Raw Data from UFBs'!$A$3:$A$3000,'Summary By Town'!$A231,'Raw Data from UFBs'!$E$3:$E$3000,'Summary By Town'!$W$2)</f>
        <v>0</v>
      </c>
      <c r="X231" s="4">
        <f>SUMIFS('Raw Data from UFBs'!H$3:H$3000,'Raw Data from UFBs'!$A$3:$A$3000,'Summary By Town'!$A231,'Raw Data from UFBs'!$E$3:$E$3000,'Summary By Town'!$W$2)</f>
        <v>0</v>
      </c>
      <c r="Y231" s="4">
        <f>SUMIFS('Raw Data from UFBs'!I$3:I$3000,'Raw Data from UFBs'!$A$3:$A$3000,'Summary By Town'!$A231,'Raw Data from UFBs'!$E$3:$E$3000,'Summary By Town'!$W$2)</f>
        <v>0</v>
      </c>
      <c r="Z231" s="20">
        <f t="shared" si="55"/>
        <v>0</v>
      </c>
      <c r="AA231" s="4">
        <f>COUNTIFS('Raw Data from UFBs'!$A$3:$A$3000,'Summary By Town'!$A231,'Raw Data from UFBs'!$E$3:$E$3000,'Summary By Town'!$AA$2)</f>
        <v>0</v>
      </c>
      <c r="AB231" s="4">
        <f>SUMIFS('Raw Data from UFBs'!H$3:H$3000,'Raw Data from UFBs'!$A$3:$A$3000,'Summary By Town'!$A231,'Raw Data from UFBs'!$E$3:$E$3000,'Summary By Town'!$AA$2)</f>
        <v>0</v>
      </c>
      <c r="AC231" s="4">
        <f>SUMIFS('Raw Data from UFBs'!I$3:I$3000,'Raw Data from UFBs'!$A$3:$A$3000,'Summary By Town'!$A231,'Raw Data from UFBs'!$E$3:$E$3000,'Summary By Town'!$AA$2)</f>
        <v>0</v>
      </c>
      <c r="AD231" s="4">
        <f t="shared" si="56"/>
        <v>0</v>
      </c>
      <c r="AE231" s="19">
        <f>COUNTIFS('Raw Data from UFBs'!$A$3:$A$3000,'Summary By Town'!$A231,'Raw Data from UFBs'!$E$3:$E$3000,'Summary By Town'!$AE$2)</f>
        <v>0</v>
      </c>
      <c r="AF231" s="4">
        <f>SUMIFS('Raw Data from UFBs'!H$3:H$3000,'Raw Data from UFBs'!$A$3:$A$3000,'Summary By Town'!$A231,'Raw Data from UFBs'!$E$3:$E$3000,'Summary By Town'!$AE$2)</f>
        <v>0</v>
      </c>
      <c r="AG231" s="4">
        <f>SUMIFS('Raw Data from UFBs'!I$3:I$3000,'Raw Data from UFBs'!$A$3:$A$3000,'Summary By Town'!$A231,'Raw Data from UFBs'!$E$3:$E$3000,'Summary By Town'!$AE$2)</f>
        <v>0</v>
      </c>
      <c r="AH231" s="20">
        <f t="shared" si="49"/>
        <v>0</v>
      </c>
      <c r="AI231" s="19">
        <f t="shared" si="57"/>
        <v>0</v>
      </c>
      <c r="AJ231" s="4">
        <f t="shared" si="58"/>
        <v>0</v>
      </c>
      <c r="AK231" s="4">
        <f t="shared" si="59"/>
        <v>0</v>
      </c>
      <c r="AL231" s="20">
        <f t="shared" si="60"/>
        <v>0</v>
      </c>
      <c r="AM231" s="59">
        <v>204314100</v>
      </c>
      <c r="AN231" s="60">
        <v>4.3577703245079533</v>
      </c>
      <c r="AO231" s="61">
        <v>0.2771128891731966</v>
      </c>
      <c r="AP231" s="4">
        <f t="shared" si="50"/>
        <v>0</v>
      </c>
      <c r="AQ231" s="8">
        <f t="shared" si="51"/>
        <v>0</v>
      </c>
      <c r="AR231" s="59">
        <v>3020091.7399999998</v>
      </c>
      <c r="AS231" s="6">
        <f t="shared" si="52"/>
        <v>0</v>
      </c>
      <c r="AU231" s="5" t="s">
        <v>1706</v>
      </c>
      <c r="AV231" s="5" t="s">
        <v>1745</v>
      </c>
      <c r="AW231" s="5" t="s">
        <v>1745</v>
      </c>
      <c r="AX231" s="5" t="s">
        <v>1745</v>
      </c>
      <c r="AY231" s="5" t="s">
        <v>1745</v>
      </c>
      <c r="AZ231" s="5" t="s">
        <v>1745</v>
      </c>
      <c r="BA231" s="5" t="s">
        <v>1745</v>
      </c>
      <c r="BB231" s="5" t="s">
        <v>1745</v>
      </c>
      <c r="BC231" s="5" t="s">
        <v>1745</v>
      </c>
      <c r="BD231" s="5" t="s">
        <v>1745</v>
      </c>
      <c r="BE231" s="5" t="s">
        <v>1745</v>
      </c>
      <c r="BF231" s="5" t="s">
        <v>1745</v>
      </c>
      <c r="BG231" s="5" t="s">
        <v>1745</v>
      </c>
      <c r="BH231" s="5" t="s">
        <v>1745</v>
      </c>
      <c r="BI231" s="5" t="s">
        <v>1745</v>
      </c>
      <c r="BJ231" s="5" t="s">
        <v>1745</v>
      </c>
    </row>
    <row r="232" spans="1:62" ht="17.25" customHeight="1" x14ac:dyDescent="0.3">
      <c r="A232" t="s">
        <v>1607</v>
      </c>
      <c r="B232" t="s">
        <v>1972</v>
      </c>
      <c r="C232" t="s">
        <v>298</v>
      </c>
      <c r="D232" t="str">
        <f t="shared" si="46"/>
        <v>Wenonah borough, Gloucester County</v>
      </c>
      <c r="E232" t="s">
        <v>1744</v>
      </c>
      <c r="F232" t="s">
        <v>7</v>
      </c>
      <c r="G232" s="19">
        <f>COUNTIFS('Raw Data from UFBs'!$A$3:$A$3000,'Summary By Town'!$A232,'Raw Data from UFBs'!$E$3:$E$3000,'Summary By Town'!$G$2)</f>
        <v>0</v>
      </c>
      <c r="H232" s="4">
        <f>SUMIFS('Raw Data from UFBs'!H$3:H$3000,'Raw Data from UFBs'!$A$3:$A$3000,'Summary By Town'!$A232,'Raw Data from UFBs'!$E$3:$E$3000,'Summary By Town'!$G$2)</f>
        <v>0</v>
      </c>
      <c r="I232" s="4">
        <f>SUMIFS('Raw Data from UFBs'!I$3:I$3000,'Raw Data from UFBs'!$A$3:$A$3000,'Summary By Town'!$A232,'Raw Data from UFBs'!$E$3:$E$3000,'Summary By Town'!$G$2)</f>
        <v>0</v>
      </c>
      <c r="J232" s="20">
        <f t="shared" si="47"/>
        <v>0</v>
      </c>
      <c r="K232" s="19">
        <f>COUNTIFS('Raw Data from UFBs'!$A$3:$A$3000,'Summary By Town'!$A232,'Raw Data from UFBs'!$E$3:$E$3000,'Summary By Town'!$K$2)</f>
        <v>0</v>
      </c>
      <c r="L232" s="4">
        <f>SUMIFS('Raw Data from UFBs'!H$3:H$3000,'Raw Data from UFBs'!$A$3:$A$3000,'Summary By Town'!$A232,'Raw Data from UFBs'!$E$3:$E$3000,'Summary By Town'!$K$2)</f>
        <v>0</v>
      </c>
      <c r="M232" s="4">
        <f>SUMIFS('Raw Data from UFBs'!I$3:I$3000,'Raw Data from UFBs'!$A$3:$A$3000,'Summary By Town'!$A232,'Raw Data from UFBs'!$E$3:$E$3000,'Summary By Town'!$K$2)</f>
        <v>0</v>
      </c>
      <c r="N232" s="20">
        <f t="shared" si="48"/>
        <v>0</v>
      </c>
      <c r="O232" s="4">
        <f>COUNTIFS('Raw Data from UFBs'!$A$3:$A$3000,'Summary By Town'!$A232,'Raw Data from UFBs'!$E$3:$E$3000,'Summary By Town'!$O$2)</f>
        <v>0</v>
      </c>
      <c r="P232" s="4">
        <f>SUMIFS('Raw Data from UFBs'!H$3:H$3000,'Raw Data from UFBs'!$A$3:$A$3000,'Summary By Town'!$A232,'Raw Data from UFBs'!$E$3:$E$3000,'Summary By Town'!$O$2)</f>
        <v>0</v>
      </c>
      <c r="Q232" s="4">
        <f>SUMIFS('Raw Data from UFBs'!I$3:I$3000,'Raw Data from UFBs'!$A$3:$A$3000,'Summary By Town'!$A232,'Raw Data from UFBs'!$E$3:$E$3000,'Summary By Town'!$O$2)</f>
        <v>0</v>
      </c>
      <c r="R232" s="4">
        <f t="shared" si="53"/>
        <v>0</v>
      </c>
      <c r="S232" s="104">
        <f>COUNTIFS('Raw Data from UFBs'!$A$3:$A$3000,'Summary By Town'!$A232,'Raw Data from UFBs'!$E$3:$E$3000,'Summary By Town'!$S$2)</f>
        <v>0</v>
      </c>
      <c r="T232" s="4">
        <f>SUMIFS('Raw Data from UFBs'!H$3:H$3000,'Raw Data from UFBs'!$A$3:$A$3000,'Summary By Town'!$A232,'Raw Data from UFBs'!$E$3:$E$3000,'Summary By Town'!$S$2)</f>
        <v>0</v>
      </c>
      <c r="U232" s="4">
        <f>SUMIFS('Raw Data from UFBs'!I$3:I$3000,'Raw Data from UFBs'!$A$3:$A$3000,'Summary By Town'!$A232,'Raw Data from UFBs'!$E$3:$E$3000,'Summary By Town'!$S$2)</f>
        <v>0</v>
      </c>
      <c r="V232" s="20">
        <f t="shared" si="54"/>
        <v>0</v>
      </c>
      <c r="W232" s="104">
        <f>COUNTIFS('Raw Data from UFBs'!$A$3:$A$3000,'Summary By Town'!$A232,'Raw Data from UFBs'!$E$3:$E$3000,'Summary By Town'!$W$2)</f>
        <v>0</v>
      </c>
      <c r="X232" s="4">
        <f>SUMIFS('Raw Data from UFBs'!H$3:H$3000,'Raw Data from UFBs'!$A$3:$A$3000,'Summary By Town'!$A232,'Raw Data from UFBs'!$E$3:$E$3000,'Summary By Town'!$W$2)</f>
        <v>0</v>
      </c>
      <c r="Y232" s="4">
        <f>SUMIFS('Raw Data from UFBs'!I$3:I$3000,'Raw Data from UFBs'!$A$3:$A$3000,'Summary By Town'!$A232,'Raw Data from UFBs'!$E$3:$E$3000,'Summary By Town'!$W$2)</f>
        <v>0</v>
      </c>
      <c r="Z232" s="20">
        <f t="shared" si="55"/>
        <v>0</v>
      </c>
      <c r="AA232" s="4">
        <f>COUNTIFS('Raw Data from UFBs'!$A$3:$A$3000,'Summary By Town'!$A232,'Raw Data from UFBs'!$E$3:$E$3000,'Summary By Town'!$AA$2)</f>
        <v>0</v>
      </c>
      <c r="AB232" s="4">
        <f>SUMIFS('Raw Data from UFBs'!H$3:H$3000,'Raw Data from UFBs'!$A$3:$A$3000,'Summary By Town'!$A232,'Raw Data from UFBs'!$E$3:$E$3000,'Summary By Town'!$AA$2)</f>
        <v>0</v>
      </c>
      <c r="AC232" s="4">
        <f>SUMIFS('Raw Data from UFBs'!I$3:I$3000,'Raw Data from UFBs'!$A$3:$A$3000,'Summary By Town'!$A232,'Raw Data from UFBs'!$E$3:$E$3000,'Summary By Town'!$AA$2)</f>
        <v>0</v>
      </c>
      <c r="AD232" s="4">
        <f t="shared" si="56"/>
        <v>0</v>
      </c>
      <c r="AE232" s="19">
        <f>COUNTIFS('Raw Data from UFBs'!$A$3:$A$3000,'Summary By Town'!$A232,'Raw Data from UFBs'!$E$3:$E$3000,'Summary By Town'!$AE$2)</f>
        <v>0</v>
      </c>
      <c r="AF232" s="4">
        <f>SUMIFS('Raw Data from UFBs'!H$3:H$3000,'Raw Data from UFBs'!$A$3:$A$3000,'Summary By Town'!$A232,'Raw Data from UFBs'!$E$3:$E$3000,'Summary By Town'!$AE$2)</f>
        <v>0</v>
      </c>
      <c r="AG232" s="4">
        <f>SUMIFS('Raw Data from UFBs'!I$3:I$3000,'Raw Data from UFBs'!$A$3:$A$3000,'Summary By Town'!$A232,'Raw Data from UFBs'!$E$3:$E$3000,'Summary By Town'!$AE$2)</f>
        <v>0</v>
      </c>
      <c r="AH232" s="20">
        <f t="shared" si="49"/>
        <v>0</v>
      </c>
      <c r="AI232" s="19">
        <f t="shared" si="57"/>
        <v>0</v>
      </c>
      <c r="AJ232" s="4">
        <f t="shared" si="58"/>
        <v>0</v>
      </c>
      <c r="AK232" s="4">
        <f t="shared" si="59"/>
        <v>0</v>
      </c>
      <c r="AL232" s="20">
        <f t="shared" si="60"/>
        <v>0</v>
      </c>
      <c r="AM232" s="59">
        <v>233955000</v>
      </c>
      <c r="AN232" s="60">
        <v>4.4808142657410865</v>
      </c>
      <c r="AO232" s="61">
        <v>0.1826937484669767</v>
      </c>
      <c r="AP232" s="4">
        <f t="shared" si="50"/>
        <v>0</v>
      </c>
      <c r="AQ232" s="8">
        <f t="shared" si="51"/>
        <v>0</v>
      </c>
      <c r="AR232" s="59">
        <v>2596242.0700000003</v>
      </c>
      <c r="AS232" s="6">
        <f t="shared" si="52"/>
        <v>0</v>
      </c>
      <c r="AU232" s="5" t="s">
        <v>900</v>
      </c>
      <c r="AV232" s="5" t="s">
        <v>363</v>
      </c>
      <c r="AW232" s="5" t="s">
        <v>1745</v>
      </c>
      <c r="AX232" s="5" t="s">
        <v>1745</v>
      </c>
      <c r="AY232" s="5" t="s">
        <v>1745</v>
      </c>
      <c r="AZ232" s="5" t="s">
        <v>1745</v>
      </c>
      <c r="BA232" s="5" t="s">
        <v>1745</v>
      </c>
      <c r="BB232" s="5" t="s">
        <v>1745</v>
      </c>
      <c r="BC232" s="5" t="s">
        <v>1745</v>
      </c>
      <c r="BD232" s="5" t="s">
        <v>1745</v>
      </c>
      <c r="BE232" s="5" t="s">
        <v>1745</v>
      </c>
      <c r="BF232" s="5" t="s">
        <v>1745</v>
      </c>
      <c r="BG232" s="5" t="s">
        <v>1745</v>
      </c>
      <c r="BH232" s="5" t="s">
        <v>1745</v>
      </c>
      <c r="BI232" s="5" t="s">
        <v>1745</v>
      </c>
      <c r="BJ232" s="5" t="s">
        <v>1745</v>
      </c>
    </row>
    <row r="233" spans="1:62" ht="17.25" customHeight="1" x14ac:dyDescent="0.3">
      <c r="A233" t="s">
        <v>1646</v>
      </c>
      <c r="B233" t="s">
        <v>1973</v>
      </c>
      <c r="C233" t="s">
        <v>298</v>
      </c>
      <c r="D233" t="str">
        <f t="shared" si="46"/>
        <v>Westville borough, Gloucester County</v>
      </c>
      <c r="E233" t="s">
        <v>1744</v>
      </c>
      <c r="F233" t="s">
        <v>7</v>
      </c>
      <c r="G233" s="19">
        <f>COUNTIFS('Raw Data from UFBs'!$A$3:$A$3000,'Summary By Town'!$A233,'Raw Data from UFBs'!$E$3:$E$3000,'Summary By Town'!$G$2)</f>
        <v>0</v>
      </c>
      <c r="H233" s="4">
        <f>SUMIFS('Raw Data from UFBs'!H$3:H$3000,'Raw Data from UFBs'!$A$3:$A$3000,'Summary By Town'!$A233,'Raw Data from UFBs'!$E$3:$E$3000,'Summary By Town'!$G$2)</f>
        <v>0</v>
      </c>
      <c r="I233" s="4">
        <f>SUMIFS('Raw Data from UFBs'!I$3:I$3000,'Raw Data from UFBs'!$A$3:$A$3000,'Summary By Town'!$A233,'Raw Data from UFBs'!$E$3:$E$3000,'Summary By Town'!$G$2)</f>
        <v>0</v>
      </c>
      <c r="J233" s="20">
        <f t="shared" si="47"/>
        <v>0</v>
      </c>
      <c r="K233" s="19">
        <f>COUNTIFS('Raw Data from UFBs'!$A$3:$A$3000,'Summary By Town'!$A233,'Raw Data from UFBs'!$E$3:$E$3000,'Summary By Town'!$K$2)</f>
        <v>0</v>
      </c>
      <c r="L233" s="4">
        <f>SUMIFS('Raw Data from UFBs'!H$3:H$3000,'Raw Data from UFBs'!$A$3:$A$3000,'Summary By Town'!$A233,'Raw Data from UFBs'!$E$3:$E$3000,'Summary By Town'!$K$2)</f>
        <v>0</v>
      </c>
      <c r="M233" s="4">
        <f>SUMIFS('Raw Data from UFBs'!I$3:I$3000,'Raw Data from UFBs'!$A$3:$A$3000,'Summary By Town'!$A233,'Raw Data from UFBs'!$E$3:$E$3000,'Summary By Town'!$K$2)</f>
        <v>0</v>
      </c>
      <c r="N233" s="20">
        <f t="shared" si="48"/>
        <v>0</v>
      </c>
      <c r="O233" s="4">
        <f>COUNTIFS('Raw Data from UFBs'!$A$3:$A$3000,'Summary By Town'!$A233,'Raw Data from UFBs'!$E$3:$E$3000,'Summary By Town'!$O$2)</f>
        <v>0</v>
      </c>
      <c r="P233" s="4">
        <f>SUMIFS('Raw Data from UFBs'!H$3:H$3000,'Raw Data from UFBs'!$A$3:$A$3000,'Summary By Town'!$A233,'Raw Data from UFBs'!$E$3:$E$3000,'Summary By Town'!$O$2)</f>
        <v>0</v>
      </c>
      <c r="Q233" s="4">
        <f>SUMIFS('Raw Data from UFBs'!I$3:I$3000,'Raw Data from UFBs'!$A$3:$A$3000,'Summary By Town'!$A233,'Raw Data from UFBs'!$E$3:$E$3000,'Summary By Town'!$O$2)</f>
        <v>0</v>
      </c>
      <c r="R233" s="4">
        <f t="shared" si="53"/>
        <v>0</v>
      </c>
      <c r="S233" s="104">
        <f>COUNTIFS('Raw Data from UFBs'!$A$3:$A$3000,'Summary By Town'!$A233,'Raw Data from UFBs'!$E$3:$E$3000,'Summary By Town'!$S$2)</f>
        <v>0</v>
      </c>
      <c r="T233" s="4">
        <f>SUMIFS('Raw Data from UFBs'!H$3:H$3000,'Raw Data from UFBs'!$A$3:$A$3000,'Summary By Town'!$A233,'Raw Data from UFBs'!$E$3:$E$3000,'Summary By Town'!$S$2)</f>
        <v>0</v>
      </c>
      <c r="U233" s="4">
        <f>SUMIFS('Raw Data from UFBs'!I$3:I$3000,'Raw Data from UFBs'!$A$3:$A$3000,'Summary By Town'!$A233,'Raw Data from UFBs'!$E$3:$E$3000,'Summary By Town'!$S$2)</f>
        <v>0</v>
      </c>
      <c r="V233" s="20">
        <f t="shared" si="54"/>
        <v>0</v>
      </c>
      <c r="W233" s="104">
        <f>COUNTIFS('Raw Data from UFBs'!$A$3:$A$3000,'Summary By Town'!$A233,'Raw Data from UFBs'!$E$3:$E$3000,'Summary By Town'!$W$2)</f>
        <v>0</v>
      </c>
      <c r="X233" s="4">
        <f>SUMIFS('Raw Data from UFBs'!H$3:H$3000,'Raw Data from UFBs'!$A$3:$A$3000,'Summary By Town'!$A233,'Raw Data from UFBs'!$E$3:$E$3000,'Summary By Town'!$W$2)</f>
        <v>0</v>
      </c>
      <c r="Y233" s="4">
        <f>SUMIFS('Raw Data from UFBs'!I$3:I$3000,'Raw Data from UFBs'!$A$3:$A$3000,'Summary By Town'!$A233,'Raw Data from UFBs'!$E$3:$E$3000,'Summary By Town'!$W$2)</f>
        <v>0</v>
      </c>
      <c r="Z233" s="20">
        <f t="shared" si="55"/>
        <v>0</v>
      </c>
      <c r="AA233" s="4">
        <f>COUNTIFS('Raw Data from UFBs'!$A$3:$A$3000,'Summary By Town'!$A233,'Raw Data from UFBs'!$E$3:$E$3000,'Summary By Town'!$AA$2)</f>
        <v>0</v>
      </c>
      <c r="AB233" s="4">
        <f>SUMIFS('Raw Data from UFBs'!H$3:H$3000,'Raw Data from UFBs'!$A$3:$A$3000,'Summary By Town'!$A233,'Raw Data from UFBs'!$E$3:$E$3000,'Summary By Town'!$AA$2)</f>
        <v>0</v>
      </c>
      <c r="AC233" s="4">
        <f>SUMIFS('Raw Data from UFBs'!I$3:I$3000,'Raw Data from UFBs'!$A$3:$A$3000,'Summary By Town'!$A233,'Raw Data from UFBs'!$E$3:$E$3000,'Summary By Town'!$AA$2)</f>
        <v>0</v>
      </c>
      <c r="AD233" s="4">
        <f t="shared" si="56"/>
        <v>0</v>
      </c>
      <c r="AE233" s="19">
        <f>COUNTIFS('Raw Data from UFBs'!$A$3:$A$3000,'Summary By Town'!$A233,'Raw Data from UFBs'!$E$3:$E$3000,'Summary By Town'!$AE$2)</f>
        <v>0</v>
      </c>
      <c r="AF233" s="4">
        <f>SUMIFS('Raw Data from UFBs'!H$3:H$3000,'Raw Data from UFBs'!$A$3:$A$3000,'Summary By Town'!$A233,'Raw Data from UFBs'!$E$3:$E$3000,'Summary By Town'!$AE$2)</f>
        <v>0</v>
      </c>
      <c r="AG233" s="4">
        <f>SUMIFS('Raw Data from UFBs'!I$3:I$3000,'Raw Data from UFBs'!$A$3:$A$3000,'Summary By Town'!$A233,'Raw Data from UFBs'!$E$3:$E$3000,'Summary By Town'!$AE$2)</f>
        <v>0</v>
      </c>
      <c r="AH233" s="20">
        <f t="shared" si="49"/>
        <v>0</v>
      </c>
      <c r="AI233" s="19">
        <f t="shared" si="57"/>
        <v>0</v>
      </c>
      <c r="AJ233" s="4">
        <f t="shared" si="58"/>
        <v>0</v>
      </c>
      <c r="AK233" s="4">
        <f t="shared" si="59"/>
        <v>0</v>
      </c>
      <c r="AL233" s="20">
        <f t="shared" si="60"/>
        <v>0</v>
      </c>
      <c r="AM233" s="59">
        <v>262326550</v>
      </c>
      <c r="AN233" s="60">
        <v>5.3861879515020625</v>
      </c>
      <c r="AO233" s="61">
        <v>0.29004348843894384</v>
      </c>
      <c r="AP233" s="4">
        <f t="shared" si="50"/>
        <v>0</v>
      </c>
      <c r="AQ233" s="8">
        <f t="shared" si="51"/>
        <v>0</v>
      </c>
      <c r="AR233" s="59">
        <v>6803468.4000000004</v>
      </c>
      <c r="AS233" s="6">
        <f t="shared" si="52"/>
        <v>0</v>
      </c>
      <c r="AU233" s="5" t="s">
        <v>363</v>
      </c>
      <c r="AV233" s="5" t="s">
        <v>128</v>
      </c>
      <c r="AW233" s="5" t="s">
        <v>1619</v>
      </c>
      <c r="AX233" s="5" t="s">
        <v>222</v>
      </c>
      <c r="AY233" s="5" t="s">
        <v>564</v>
      </c>
      <c r="AZ233" s="5" t="s">
        <v>1745</v>
      </c>
      <c r="BA233" s="5" t="s">
        <v>1745</v>
      </c>
      <c r="BB233" s="5" t="s">
        <v>1745</v>
      </c>
      <c r="BC233" s="5" t="s">
        <v>1745</v>
      </c>
      <c r="BD233" s="5" t="s">
        <v>1745</v>
      </c>
      <c r="BE233" s="5" t="s">
        <v>1745</v>
      </c>
      <c r="BF233" s="5" t="s">
        <v>1745</v>
      </c>
      <c r="BG233" s="5" t="s">
        <v>1745</v>
      </c>
      <c r="BH233" s="5" t="s">
        <v>1745</v>
      </c>
      <c r="BI233" s="5" t="s">
        <v>1745</v>
      </c>
      <c r="BJ233" s="5" t="s">
        <v>1745</v>
      </c>
    </row>
    <row r="234" spans="1:62" ht="17.25" customHeight="1" x14ac:dyDescent="0.3">
      <c r="A234" t="s">
        <v>1682</v>
      </c>
      <c r="B234" t="s">
        <v>1974</v>
      </c>
      <c r="C234" t="s">
        <v>298</v>
      </c>
      <c r="D234" t="str">
        <f t="shared" si="46"/>
        <v>Woodbury city, Gloucester County</v>
      </c>
      <c r="E234" t="s">
        <v>1744</v>
      </c>
      <c r="F234" t="s">
        <v>7</v>
      </c>
      <c r="G234" s="19">
        <f>COUNTIFS('Raw Data from UFBs'!$A$3:$A$3000,'Summary By Town'!$A234,'Raw Data from UFBs'!$E$3:$E$3000,'Summary By Town'!$G$2)</f>
        <v>8</v>
      </c>
      <c r="H234" s="4">
        <f>SUMIFS('Raw Data from UFBs'!H$3:H$3000,'Raw Data from UFBs'!$A$3:$A$3000,'Summary By Town'!$A234,'Raw Data from UFBs'!$E$3:$E$3000,'Summary By Town'!$G$2)</f>
        <v>498486.34</v>
      </c>
      <c r="I234" s="4">
        <f>SUMIFS('Raw Data from UFBs'!I$3:I$3000,'Raw Data from UFBs'!$A$3:$A$3000,'Summary By Town'!$A234,'Raw Data from UFBs'!$E$3:$E$3000,'Summary By Town'!$G$2)</f>
        <v>39284900</v>
      </c>
      <c r="J234" s="20">
        <f t="shared" si="47"/>
        <v>1911146.9222698021</v>
      </c>
      <c r="K234" s="19">
        <f>COUNTIFS('Raw Data from UFBs'!$A$3:$A$3000,'Summary By Town'!$A234,'Raw Data from UFBs'!$E$3:$E$3000,'Summary By Town'!$K$2)</f>
        <v>3</v>
      </c>
      <c r="L234" s="4">
        <f>SUMIFS('Raw Data from UFBs'!H$3:H$3000,'Raw Data from UFBs'!$A$3:$A$3000,'Summary By Town'!$A234,'Raw Data from UFBs'!$E$3:$E$3000,'Summary By Town'!$K$2)</f>
        <v>264982.55</v>
      </c>
      <c r="M234" s="4">
        <f>SUMIFS('Raw Data from UFBs'!I$3:I$3000,'Raw Data from UFBs'!$A$3:$A$3000,'Summary By Town'!$A234,'Raw Data from UFBs'!$E$3:$E$3000,'Summary By Town'!$K$2)</f>
        <v>13533200</v>
      </c>
      <c r="N234" s="20">
        <f t="shared" si="48"/>
        <v>658368.31781324849</v>
      </c>
      <c r="O234" s="4">
        <f>COUNTIFS('Raw Data from UFBs'!$A$3:$A$3000,'Summary By Town'!$A234,'Raw Data from UFBs'!$E$3:$E$3000,'Summary By Town'!$O$2)</f>
        <v>0</v>
      </c>
      <c r="P234" s="4">
        <f>SUMIFS('Raw Data from UFBs'!H$3:H$3000,'Raw Data from UFBs'!$A$3:$A$3000,'Summary By Town'!$A234,'Raw Data from UFBs'!$E$3:$E$3000,'Summary By Town'!$O$2)</f>
        <v>0</v>
      </c>
      <c r="Q234" s="4">
        <f>SUMIFS('Raw Data from UFBs'!I$3:I$3000,'Raw Data from UFBs'!$A$3:$A$3000,'Summary By Town'!$A234,'Raw Data from UFBs'!$E$3:$E$3000,'Summary By Town'!$O$2)</f>
        <v>0</v>
      </c>
      <c r="R234" s="4">
        <f t="shared" si="53"/>
        <v>0</v>
      </c>
      <c r="S234" s="104">
        <f>COUNTIFS('Raw Data from UFBs'!$A$3:$A$3000,'Summary By Town'!$A234,'Raw Data from UFBs'!$E$3:$E$3000,'Summary By Town'!$S$2)</f>
        <v>0</v>
      </c>
      <c r="T234" s="4">
        <f>SUMIFS('Raw Data from UFBs'!H$3:H$3000,'Raw Data from UFBs'!$A$3:$A$3000,'Summary By Town'!$A234,'Raw Data from UFBs'!$E$3:$E$3000,'Summary By Town'!$S$2)</f>
        <v>0</v>
      </c>
      <c r="U234" s="4">
        <f>SUMIFS('Raw Data from UFBs'!I$3:I$3000,'Raw Data from UFBs'!$A$3:$A$3000,'Summary By Town'!$A234,'Raw Data from UFBs'!$E$3:$E$3000,'Summary By Town'!$S$2)</f>
        <v>0</v>
      </c>
      <c r="V234" s="20">
        <f t="shared" si="54"/>
        <v>0</v>
      </c>
      <c r="W234" s="104">
        <f>COUNTIFS('Raw Data from UFBs'!$A$3:$A$3000,'Summary By Town'!$A234,'Raw Data from UFBs'!$E$3:$E$3000,'Summary By Town'!$W$2)</f>
        <v>1</v>
      </c>
      <c r="X234" s="4">
        <f>SUMIFS('Raw Data from UFBs'!H$3:H$3000,'Raw Data from UFBs'!$A$3:$A$3000,'Summary By Town'!$A234,'Raw Data from UFBs'!$E$3:$E$3000,'Summary By Town'!$W$2)</f>
        <v>15000</v>
      </c>
      <c r="Y234" s="4">
        <f>SUMIFS('Raw Data from UFBs'!I$3:I$3000,'Raw Data from UFBs'!$A$3:$A$3000,'Summary By Town'!$A234,'Raw Data from UFBs'!$E$3:$E$3000,'Summary By Town'!$W$2)</f>
        <v>1462000</v>
      </c>
      <c r="Z234" s="20">
        <f t="shared" si="55"/>
        <v>71123.938214388996</v>
      </c>
      <c r="AA234" s="4">
        <f>COUNTIFS('Raw Data from UFBs'!$A$3:$A$3000,'Summary By Town'!$A234,'Raw Data from UFBs'!$E$3:$E$3000,'Summary By Town'!$AA$2)</f>
        <v>0</v>
      </c>
      <c r="AB234" s="4">
        <f>SUMIFS('Raw Data from UFBs'!H$3:H$3000,'Raw Data from UFBs'!$A$3:$A$3000,'Summary By Town'!$A234,'Raw Data from UFBs'!$E$3:$E$3000,'Summary By Town'!$AA$2)</f>
        <v>0</v>
      </c>
      <c r="AC234" s="4">
        <f>SUMIFS('Raw Data from UFBs'!I$3:I$3000,'Raw Data from UFBs'!$A$3:$A$3000,'Summary By Town'!$A234,'Raw Data from UFBs'!$E$3:$E$3000,'Summary By Town'!$AA$2)</f>
        <v>0</v>
      </c>
      <c r="AD234" s="4">
        <f t="shared" si="56"/>
        <v>0</v>
      </c>
      <c r="AE234" s="19">
        <f>COUNTIFS('Raw Data from UFBs'!$A$3:$A$3000,'Summary By Town'!$A234,'Raw Data from UFBs'!$E$3:$E$3000,'Summary By Town'!$AE$2)</f>
        <v>0</v>
      </c>
      <c r="AF234" s="4">
        <f>SUMIFS('Raw Data from UFBs'!H$3:H$3000,'Raw Data from UFBs'!$A$3:$A$3000,'Summary By Town'!$A234,'Raw Data from UFBs'!$E$3:$E$3000,'Summary By Town'!$AE$2)</f>
        <v>0</v>
      </c>
      <c r="AG234" s="4">
        <f>SUMIFS('Raw Data from UFBs'!I$3:I$3000,'Raw Data from UFBs'!$A$3:$A$3000,'Summary By Town'!$A234,'Raw Data from UFBs'!$E$3:$E$3000,'Summary By Town'!$AE$2)</f>
        <v>0</v>
      </c>
      <c r="AH234" s="20">
        <f t="shared" si="49"/>
        <v>0</v>
      </c>
      <c r="AI234" s="19">
        <f t="shared" si="57"/>
        <v>12</v>
      </c>
      <c r="AJ234" s="4">
        <f t="shared" si="58"/>
        <v>778468.89</v>
      </c>
      <c r="AK234" s="4">
        <f t="shared" si="59"/>
        <v>54280100</v>
      </c>
      <c r="AL234" s="20">
        <f t="shared" si="60"/>
        <v>2640639.1782974396</v>
      </c>
      <c r="AM234" s="59">
        <v>821757965</v>
      </c>
      <c r="AN234" s="60">
        <v>4.8648384551565664</v>
      </c>
      <c r="AO234" s="61">
        <v>0.40507853913822611</v>
      </c>
      <c r="AP234" s="4">
        <f t="shared" si="50"/>
        <v>754325.22001013614</v>
      </c>
      <c r="AQ234" s="8">
        <f t="shared" si="51"/>
        <v>6.6053634174388559E-2</v>
      </c>
      <c r="AR234" s="59">
        <v>18893121.379999999</v>
      </c>
      <c r="AS234" s="6">
        <f t="shared" si="52"/>
        <v>3.9925918266139684E-2</v>
      </c>
      <c r="AU234" s="5" t="s">
        <v>1685</v>
      </c>
      <c r="AV234" s="5" t="s">
        <v>363</v>
      </c>
      <c r="AW234" s="5" t="s">
        <v>1619</v>
      </c>
      <c r="AX234" s="5" t="s">
        <v>1745</v>
      </c>
      <c r="AY234" s="5" t="s">
        <v>1745</v>
      </c>
      <c r="AZ234" s="5" t="s">
        <v>1745</v>
      </c>
      <c r="BA234" s="5" t="s">
        <v>1745</v>
      </c>
      <c r="BB234" s="5" t="s">
        <v>1745</v>
      </c>
      <c r="BC234" s="5" t="s">
        <v>1745</v>
      </c>
      <c r="BD234" s="5" t="s">
        <v>1745</v>
      </c>
      <c r="BE234" s="5" t="s">
        <v>1745</v>
      </c>
      <c r="BF234" s="5" t="s">
        <v>1745</v>
      </c>
      <c r="BG234" s="5" t="s">
        <v>1745</v>
      </c>
      <c r="BH234" s="5" t="s">
        <v>1745</v>
      </c>
      <c r="BI234" s="5" t="s">
        <v>1745</v>
      </c>
      <c r="BJ234" s="5" t="s">
        <v>1745</v>
      </c>
    </row>
    <row r="235" spans="1:62" ht="17.25" customHeight="1" x14ac:dyDescent="0.3">
      <c r="A235" t="s">
        <v>1685</v>
      </c>
      <c r="B235" t="s">
        <v>1975</v>
      </c>
      <c r="C235" t="s">
        <v>298</v>
      </c>
      <c r="D235" t="str">
        <f t="shared" si="46"/>
        <v>Woodbury Heights borough, Gloucester County</v>
      </c>
      <c r="E235" t="s">
        <v>1744</v>
      </c>
      <c r="F235" t="s">
        <v>7</v>
      </c>
      <c r="G235" s="19">
        <f>COUNTIFS('Raw Data from UFBs'!$A$3:$A$3000,'Summary By Town'!$A235,'Raw Data from UFBs'!$E$3:$E$3000,'Summary By Town'!$G$2)</f>
        <v>0</v>
      </c>
      <c r="H235" s="4">
        <f>SUMIFS('Raw Data from UFBs'!H$3:H$3000,'Raw Data from UFBs'!$A$3:$A$3000,'Summary By Town'!$A235,'Raw Data from UFBs'!$E$3:$E$3000,'Summary By Town'!$G$2)</f>
        <v>0</v>
      </c>
      <c r="I235" s="4">
        <f>SUMIFS('Raw Data from UFBs'!I$3:I$3000,'Raw Data from UFBs'!$A$3:$A$3000,'Summary By Town'!$A235,'Raw Data from UFBs'!$E$3:$E$3000,'Summary By Town'!$G$2)</f>
        <v>0</v>
      </c>
      <c r="J235" s="20">
        <f t="shared" si="47"/>
        <v>0</v>
      </c>
      <c r="K235" s="19">
        <f>COUNTIFS('Raw Data from UFBs'!$A$3:$A$3000,'Summary By Town'!$A235,'Raw Data from UFBs'!$E$3:$E$3000,'Summary By Town'!$K$2)</f>
        <v>0</v>
      </c>
      <c r="L235" s="4">
        <f>SUMIFS('Raw Data from UFBs'!H$3:H$3000,'Raw Data from UFBs'!$A$3:$A$3000,'Summary By Town'!$A235,'Raw Data from UFBs'!$E$3:$E$3000,'Summary By Town'!$K$2)</f>
        <v>0</v>
      </c>
      <c r="M235" s="4">
        <f>SUMIFS('Raw Data from UFBs'!I$3:I$3000,'Raw Data from UFBs'!$A$3:$A$3000,'Summary By Town'!$A235,'Raw Data from UFBs'!$E$3:$E$3000,'Summary By Town'!$K$2)</f>
        <v>0</v>
      </c>
      <c r="N235" s="20">
        <f t="shared" si="48"/>
        <v>0</v>
      </c>
      <c r="O235" s="4">
        <f>COUNTIFS('Raw Data from UFBs'!$A$3:$A$3000,'Summary By Town'!$A235,'Raw Data from UFBs'!$E$3:$E$3000,'Summary By Town'!$O$2)</f>
        <v>0</v>
      </c>
      <c r="P235" s="4">
        <f>SUMIFS('Raw Data from UFBs'!H$3:H$3000,'Raw Data from UFBs'!$A$3:$A$3000,'Summary By Town'!$A235,'Raw Data from UFBs'!$E$3:$E$3000,'Summary By Town'!$O$2)</f>
        <v>0</v>
      </c>
      <c r="Q235" s="4">
        <f>SUMIFS('Raw Data from UFBs'!I$3:I$3000,'Raw Data from UFBs'!$A$3:$A$3000,'Summary By Town'!$A235,'Raw Data from UFBs'!$E$3:$E$3000,'Summary By Town'!$O$2)</f>
        <v>0</v>
      </c>
      <c r="R235" s="4">
        <f t="shared" si="53"/>
        <v>0</v>
      </c>
      <c r="S235" s="104">
        <f>COUNTIFS('Raw Data from UFBs'!$A$3:$A$3000,'Summary By Town'!$A235,'Raw Data from UFBs'!$E$3:$E$3000,'Summary By Town'!$S$2)</f>
        <v>0</v>
      </c>
      <c r="T235" s="4">
        <f>SUMIFS('Raw Data from UFBs'!H$3:H$3000,'Raw Data from UFBs'!$A$3:$A$3000,'Summary By Town'!$A235,'Raw Data from UFBs'!$E$3:$E$3000,'Summary By Town'!$S$2)</f>
        <v>0</v>
      </c>
      <c r="U235" s="4">
        <f>SUMIFS('Raw Data from UFBs'!I$3:I$3000,'Raw Data from UFBs'!$A$3:$A$3000,'Summary By Town'!$A235,'Raw Data from UFBs'!$E$3:$E$3000,'Summary By Town'!$S$2)</f>
        <v>0</v>
      </c>
      <c r="V235" s="20">
        <f t="shared" si="54"/>
        <v>0</v>
      </c>
      <c r="W235" s="104">
        <f>COUNTIFS('Raw Data from UFBs'!$A$3:$A$3000,'Summary By Town'!$A235,'Raw Data from UFBs'!$E$3:$E$3000,'Summary By Town'!$W$2)</f>
        <v>0</v>
      </c>
      <c r="X235" s="4">
        <f>SUMIFS('Raw Data from UFBs'!H$3:H$3000,'Raw Data from UFBs'!$A$3:$A$3000,'Summary By Town'!$A235,'Raw Data from UFBs'!$E$3:$E$3000,'Summary By Town'!$W$2)</f>
        <v>0</v>
      </c>
      <c r="Y235" s="4">
        <f>SUMIFS('Raw Data from UFBs'!I$3:I$3000,'Raw Data from UFBs'!$A$3:$A$3000,'Summary By Town'!$A235,'Raw Data from UFBs'!$E$3:$E$3000,'Summary By Town'!$W$2)</f>
        <v>0</v>
      </c>
      <c r="Z235" s="20">
        <f t="shared" si="55"/>
        <v>0</v>
      </c>
      <c r="AA235" s="4">
        <f>COUNTIFS('Raw Data from UFBs'!$A$3:$A$3000,'Summary By Town'!$A235,'Raw Data from UFBs'!$E$3:$E$3000,'Summary By Town'!$AA$2)</f>
        <v>0</v>
      </c>
      <c r="AB235" s="4">
        <f>SUMIFS('Raw Data from UFBs'!H$3:H$3000,'Raw Data from UFBs'!$A$3:$A$3000,'Summary By Town'!$A235,'Raw Data from UFBs'!$E$3:$E$3000,'Summary By Town'!$AA$2)</f>
        <v>0</v>
      </c>
      <c r="AC235" s="4">
        <f>SUMIFS('Raw Data from UFBs'!I$3:I$3000,'Raw Data from UFBs'!$A$3:$A$3000,'Summary By Town'!$A235,'Raw Data from UFBs'!$E$3:$E$3000,'Summary By Town'!$AA$2)</f>
        <v>0</v>
      </c>
      <c r="AD235" s="4">
        <f t="shared" si="56"/>
        <v>0</v>
      </c>
      <c r="AE235" s="19">
        <f>COUNTIFS('Raw Data from UFBs'!$A$3:$A$3000,'Summary By Town'!$A235,'Raw Data from UFBs'!$E$3:$E$3000,'Summary By Town'!$AE$2)</f>
        <v>0</v>
      </c>
      <c r="AF235" s="4">
        <f>SUMIFS('Raw Data from UFBs'!H$3:H$3000,'Raw Data from UFBs'!$A$3:$A$3000,'Summary By Town'!$A235,'Raw Data from UFBs'!$E$3:$E$3000,'Summary By Town'!$AE$2)</f>
        <v>0</v>
      </c>
      <c r="AG235" s="4">
        <f>SUMIFS('Raw Data from UFBs'!I$3:I$3000,'Raw Data from UFBs'!$A$3:$A$3000,'Summary By Town'!$A235,'Raw Data from UFBs'!$E$3:$E$3000,'Summary By Town'!$AE$2)</f>
        <v>0</v>
      </c>
      <c r="AH235" s="20">
        <f t="shared" si="49"/>
        <v>0</v>
      </c>
      <c r="AI235" s="19">
        <f t="shared" si="57"/>
        <v>0</v>
      </c>
      <c r="AJ235" s="4">
        <f t="shared" si="58"/>
        <v>0</v>
      </c>
      <c r="AK235" s="4">
        <f t="shared" si="59"/>
        <v>0</v>
      </c>
      <c r="AL235" s="20">
        <f t="shared" si="60"/>
        <v>0</v>
      </c>
      <c r="AM235" s="59">
        <v>299577800</v>
      </c>
      <c r="AN235" s="60">
        <v>4.831354398920741</v>
      </c>
      <c r="AO235" s="61">
        <v>0.27982527071291607</v>
      </c>
      <c r="AP235" s="4">
        <f t="shared" si="50"/>
        <v>0</v>
      </c>
      <c r="AQ235" s="8">
        <f t="shared" si="51"/>
        <v>0</v>
      </c>
      <c r="AR235" s="59">
        <v>4743186.3</v>
      </c>
      <c r="AS235" s="6">
        <f t="shared" si="52"/>
        <v>0</v>
      </c>
      <c r="AU235" s="5" t="s">
        <v>1682</v>
      </c>
      <c r="AV235" s="5" t="s">
        <v>363</v>
      </c>
      <c r="AW235" s="5" t="s">
        <v>1619</v>
      </c>
      <c r="AX235" s="5" t="s">
        <v>1745</v>
      </c>
      <c r="AY235" s="5" t="s">
        <v>1745</v>
      </c>
      <c r="AZ235" s="5" t="s">
        <v>1745</v>
      </c>
      <c r="BA235" s="5" t="s">
        <v>1745</v>
      </c>
      <c r="BB235" s="5" t="s">
        <v>1745</v>
      </c>
      <c r="BC235" s="5" t="s">
        <v>1745</v>
      </c>
      <c r="BD235" s="5" t="s">
        <v>1745</v>
      </c>
      <c r="BE235" s="5" t="s">
        <v>1745</v>
      </c>
      <c r="BF235" s="5" t="s">
        <v>1745</v>
      </c>
      <c r="BG235" s="5" t="s">
        <v>1745</v>
      </c>
      <c r="BH235" s="5" t="s">
        <v>1745</v>
      </c>
      <c r="BI235" s="5" t="s">
        <v>1745</v>
      </c>
      <c r="BJ235" s="5" t="s">
        <v>1745</v>
      </c>
    </row>
    <row r="236" spans="1:62" ht="17.25" customHeight="1" x14ac:dyDescent="0.3">
      <c r="A236" t="s">
        <v>363</v>
      </c>
      <c r="B236" t="s">
        <v>1976</v>
      </c>
      <c r="C236" t="s">
        <v>298</v>
      </c>
      <c r="D236" t="str">
        <f t="shared" si="46"/>
        <v>Deptford township, Gloucester County</v>
      </c>
      <c r="E236" t="s">
        <v>1744</v>
      </c>
      <c r="F236" t="s">
        <v>7</v>
      </c>
      <c r="G236" s="19">
        <f>COUNTIFS('Raw Data from UFBs'!$A$3:$A$3000,'Summary By Town'!$A236,'Raw Data from UFBs'!$E$3:$E$3000,'Summary By Town'!$G$2)</f>
        <v>5</v>
      </c>
      <c r="H236" s="4">
        <f>SUMIFS('Raw Data from UFBs'!H$3:H$3000,'Raw Data from UFBs'!$A$3:$A$3000,'Summary By Town'!$A236,'Raw Data from UFBs'!$E$3:$E$3000,'Summary By Town'!$G$2)</f>
        <v>136481.49</v>
      </c>
      <c r="I236" s="4">
        <f>SUMIFS('Raw Data from UFBs'!I$3:I$3000,'Raw Data from UFBs'!$A$3:$A$3000,'Summary By Town'!$A236,'Raw Data from UFBs'!$E$3:$E$3000,'Summary By Town'!$G$2)</f>
        <v>29666900</v>
      </c>
      <c r="J236" s="20">
        <f t="shared" si="47"/>
        <v>1020532.1111206765</v>
      </c>
      <c r="K236" s="19">
        <f>COUNTIFS('Raw Data from UFBs'!$A$3:$A$3000,'Summary By Town'!$A236,'Raw Data from UFBs'!$E$3:$E$3000,'Summary By Town'!$K$2)</f>
        <v>0</v>
      </c>
      <c r="L236" s="4">
        <f>SUMIFS('Raw Data from UFBs'!H$3:H$3000,'Raw Data from UFBs'!$A$3:$A$3000,'Summary By Town'!$A236,'Raw Data from UFBs'!$E$3:$E$3000,'Summary By Town'!$K$2)</f>
        <v>0</v>
      </c>
      <c r="M236" s="4">
        <f>SUMIFS('Raw Data from UFBs'!I$3:I$3000,'Raw Data from UFBs'!$A$3:$A$3000,'Summary By Town'!$A236,'Raw Data from UFBs'!$E$3:$E$3000,'Summary By Town'!$K$2)</f>
        <v>0</v>
      </c>
      <c r="N236" s="20">
        <f t="shared" si="48"/>
        <v>0</v>
      </c>
      <c r="O236" s="4">
        <f>COUNTIFS('Raw Data from UFBs'!$A$3:$A$3000,'Summary By Town'!$A236,'Raw Data from UFBs'!$E$3:$E$3000,'Summary By Town'!$O$2)</f>
        <v>0</v>
      </c>
      <c r="P236" s="4">
        <f>SUMIFS('Raw Data from UFBs'!H$3:H$3000,'Raw Data from UFBs'!$A$3:$A$3000,'Summary By Town'!$A236,'Raw Data from UFBs'!$E$3:$E$3000,'Summary By Town'!$O$2)</f>
        <v>0</v>
      </c>
      <c r="Q236" s="4">
        <f>SUMIFS('Raw Data from UFBs'!I$3:I$3000,'Raw Data from UFBs'!$A$3:$A$3000,'Summary By Town'!$A236,'Raw Data from UFBs'!$E$3:$E$3000,'Summary By Town'!$O$2)</f>
        <v>0</v>
      </c>
      <c r="R236" s="4">
        <f t="shared" si="53"/>
        <v>0</v>
      </c>
      <c r="S236" s="104">
        <f>COUNTIFS('Raw Data from UFBs'!$A$3:$A$3000,'Summary By Town'!$A236,'Raw Data from UFBs'!$E$3:$E$3000,'Summary By Town'!$S$2)</f>
        <v>0</v>
      </c>
      <c r="T236" s="4">
        <f>SUMIFS('Raw Data from UFBs'!H$3:H$3000,'Raw Data from UFBs'!$A$3:$A$3000,'Summary By Town'!$A236,'Raw Data from UFBs'!$E$3:$E$3000,'Summary By Town'!$S$2)</f>
        <v>0</v>
      </c>
      <c r="U236" s="4">
        <f>SUMIFS('Raw Data from UFBs'!I$3:I$3000,'Raw Data from UFBs'!$A$3:$A$3000,'Summary By Town'!$A236,'Raw Data from UFBs'!$E$3:$E$3000,'Summary By Town'!$S$2)</f>
        <v>0</v>
      </c>
      <c r="V236" s="20">
        <f t="shared" si="54"/>
        <v>0</v>
      </c>
      <c r="W236" s="104">
        <f>COUNTIFS('Raw Data from UFBs'!$A$3:$A$3000,'Summary By Town'!$A236,'Raw Data from UFBs'!$E$3:$E$3000,'Summary By Town'!$W$2)</f>
        <v>0</v>
      </c>
      <c r="X236" s="4">
        <f>SUMIFS('Raw Data from UFBs'!H$3:H$3000,'Raw Data from UFBs'!$A$3:$A$3000,'Summary By Town'!$A236,'Raw Data from UFBs'!$E$3:$E$3000,'Summary By Town'!$W$2)</f>
        <v>0</v>
      </c>
      <c r="Y236" s="4">
        <f>SUMIFS('Raw Data from UFBs'!I$3:I$3000,'Raw Data from UFBs'!$A$3:$A$3000,'Summary By Town'!$A236,'Raw Data from UFBs'!$E$3:$E$3000,'Summary By Town'!$W$2)</f>
        <v>0</v>
      </c>
      <c r="Z236" s="20">
        <f t="shared" si="55"/>
        <v>0</v>
      </c>
      <c r="AA236" s="4">
        <f>COUNTIFS('Raw Data from UFBs'!$A$3:$A$3000,'Summary By Town'!$A236,'Raw Data from UFBs'!$E$3:$E$3000,'Summary By Town'!$AA$2)</f>
        <v>0</v>
      </c>
      <c r="AB236" s="4">
        <f>SUMIFS('Raw Data from UFBs'!H$3:H$3000,'Raw Data from UFBs'!$A$3:$A$3000,'Summary By Town'!$A236,'Raw Data from UFBs'!$E$3:$E$3000,'Summary By Town'!$AA$2)</f>
        <v>0</v>
      </c>
      <c r="AC236" s="4">
        <f>SUMIFS('Raw Data from UFBs'!I$3:I$3000,'Raw Data from UFBs'!$A$3:$A$3000,'Summary By Town'!$A236,'Raw Data from UFBs'!$E$3:$E$3000,'Summary By Town'!$AA$2)</f>
        <v>0</v>
      </c>
      <c r="AD236" s="4">
        <f t="shared" si="56"/>
        <v>0</v>
      </c>
      <c r="AE236" s="19">
        <f>COUNTIFS('Raw Data from UFBs'!$A$3:$A$3000,'Summary By Town'!$A236,'Raw Data from UFBs'!$E$3:$E$3000,'Summary By Town'!$AE$2)</f>
        <v>0</v>
      </c>
      <c r="AF236" s="4">
        <f>SUMIFS('Raw Data from UFBs'!H$3:H$3000,'Raw Data from UFBs'!$A$3:$A$3000,'Summary By Town'!$A236,'Raw Data from UFBs'!$E$3:$E$3000,'Summary By Town'!$AE$2)</f>
        <v>0</v>
      </c>
      <c r="AG236" s="4">
        <f>SUMIFS('Raw Data from UFBs'!I$3:I$3000,'Raw Data from UFBs'!$A$3:$A$3000,'Summary By Town'!$A236,'Raw Data from UFBs'!$E$3:$E$3000,'Summary By Town'!$AE$2)</f>
        <v>0</v>
      </c>
      <c r="AH236" s="20">
        <f t="shared" si="49"/>
        <v>0</v>
      </c>
      <c r="AI236" s="19">
        <f t="shared" si="57"/>
        <v>5</v>
      </c>
      <c r="AJ236" s="4">
        <f t="shared" si="58"/>
        <v>136481.49</v>
      </c>
      <c r="AK236" s="4">
        <f t="shared" si="59"/>
        <v>29666900</v>
      </c>
      <c r="AL236" s="20">
        <f t="shared" si="60"/>
        <v>1020532.1111206765</v>
      </c>
      <c r="AM236" s="59">
        <v>3272082800</v>
      </c>
      <c r="AN236" s="60">
        <v>3.4399688242474831</v>
      </c>
      <c r="AO236" s="61">
        <v>0.27712938848199614</v>
      </c>
      <c r="AP236" s="4">
        <f t="shared" si="50"/>
        <v>244996.40801830194</v>
      </c>
      <c r="AQ236" s="8">
        <f t="shared" si="51"/>
        <v>9.0666715402189704E-3</v>
      </c>
      <c r="AR236" s="59">
        <v>40049406.829999998</v>
      </c>
      <c r="AS236" s="6">
        <f t="shared" si="52"/>
        <v>6.1173542234533506E-3</v>
      </c>
      <c r="AU236" s="5" t="s">
        <v>900</v>
      </c>
      <c r="AV236" s="5" t="s">
        <v>1607</v>
      </c>
      <c r="AW236" s="5" t="s">
        <v>1589</v>
      </c>
      <c r="AX236" s="5" t="s">
        <v>1685</v>
      </c>
      <c r="AY236" s="5" t="s">
        <v>567</v>
      </c>
      <c r="AZ236" s="5" t="s">
        <v>1682</v>
      </c>
      <c r="BA236" s="5" t="s">
        <v>1339</v>
      </c>
      <c r="BB236" s="5" t="s">
        <v>128</v>
      </c>
      <c r="BC236" s="5" t="s">
        <v>1619</v>
      </c>
      <c r="BD236" s="5" t="s">
        <v>1646</v>
      </c>
      <c r="BE236" s="5" t="s">
        <v>1745</v>
      </c>
      <c r="BF236" s="5" t="s">
        <v>1745</v>
      </c>
      <c r="BG236" s="5" t="s">
        <v>1745</v>
      </c>
      <c r="BH236" s="5" t="s">
        <v>1745</v>
      </c>
      <c r="BI236" s="5" t="s">
        <v>1745</v>
      </c>
      <c r="BJ236" s="5" t="s">
        <v>1745</v>
      </c>
    </row>
    <row r="237" spans="1:62" ht="17.25" customHeight="1" x14ac:dyDescent="0.3">
      <c r="A237" t="s">
        <v>387</v>
      </c>
      <c r="B237" t="s">
        <v>1977</v>
      </c>
      <c r="C237" t="s">
        <v>298</v>
      </c>
      <c r="D237" t="str">
        <f t="shared" si="46"/>
        <v>East Greenwich township, Gloucester County</v>
      </c>
      <c r="E237" t="s">
        <v>1744</v>
      </c>
      <c r="F237" t="s">
        <v>58</v>
      </c>
      <c r="G237" s="19">
        <f>COUNTIFS('Raw Data from UFBs'!$A$3:$A$3000,'Summary By Town'!$A237,'Raw Data from UFBs'!$E$3:$E$3000,'Summary By Town'!$G$2)</f>
        <v>3</v>
      </c>
      <c r="H237" s="4">
        <f>SUMIFS('Raw Data from UFBs'!H$3:H$3000,'Raw Data from UFBs'!$A$3:$A$3000,'Summary By Town'!$A237,'Raw Data from UFBs'!$E$3:$E$3000,'Summary By Town'!$G$2)</f>
        <v>786965.69000000006</v>
      </c>
      <c r="I237" s="4">
        <f>SUMIFS('Raw Data from UFBs'!I$3:I$3000,'Raw Data from UFBs'!$A$3:$A$3000,'Summary By Town'!$A237,'Raw Data from UFBs'!$E$3:$E$3000,'Summary By Town'!$G$2)</f>
        <v>27111500</v>
      </c>
      <c r="J237" s="20">
        <f t="shared" si="47"/>
        <v>863972.35086050828</v>
      </c>
      <c r="K237" s="19">
        <f>COUNTIFS('Raw Data from UFBs'!$A$3:$A$3000,'Summary By Town'!$A237,'Raw Data from UFBs'!$E$3:$E$3000,'Summary By Town'!$K$2)</f>
        <v>1</v>
      </c>
      <c r="L237" s="4">
        <f>SUMIFS('Raw Data from UFBs'!H$3:H$3000,'Raw Data from UFBs'!$A$3:$A$3000,'Summary By Town'!$A237,'Raw Data from UFBs'!$E$3:$E$3000,'Summary By Town'!$K$2)</f>
        <v>261044.4</v>
      </c>
      <c r="M237" s="4">
        <f>SUMIFS('Raw Data from UFBs'!I$3:I$3000,'Raw Data from UFBs'!$A$3:$A$3000,'Summary By Town'!$A237,'Raw Data from UFBs'!$E$3:$E$3000,'Summary By Town'!$K$2)</f>
        <v>11010600</v>
      </c>
      <c r="N237" s="20">
        <f t="shared" si="48"/>
        <v>350878.92467715591</v>
      </c>
      <c r="O237" s="4">
        <f>COUNTIFS('Raw Data from UFBs'!$A$3:$A$3000,'Summary By Town'!$A237,'Raw Data from UFBs'!$E$3:$E$3000,'Summary By Town'!$O$2)</f>
        <v>0</v>
      </c>
      <c r="P237" s="4">
        <f>SUMIFS('Raw Data from UFBs'!H$3:H$3000,'Raw Data from UFBs'!$A$3:$A$3000,'Summary By Town'!$A237,'Raw Data from UFBs'!$E$3:$E$3000,'Summary By Town'!$O$2)</f>
        <v>0</v>
      </c>
      <c r="Q237" s="4">
        <f>SUMIFS('Raw Data from UFBs'!I$3:I$3000,'Raw Data from UFBs'!$A$3:$A$3000,'Summary By Town'!$A237,'Raw Data from UFBs'!$E$3:$E$3000,'Summary By Town'!$O$2)</f>
        <v>0</v>
      </c>
      <c r="R237" s="4">
        <f t="shared" si="53"/>
        <v>0</v>
      </c>
      <c r="S237" s="104">
        <f>COUNTIFS('Raw Data from UFBs'!$A$3:$A$3000,'Summary By Town'!$A237,'Raw Data from UFBs'!$E$3:$E$3000,'Summary By Town'!$S$2)</f>
        <v>0</v>
      </c>
      <c r="T237" s="4">
        <f>SUMIFS('Raw Data from UFBs'!H$3:H$3000,'Raw Data from UFBs'!$A$3:$A$3000,'Summary By Town'!$A237,'Raw Data from UFBs'!$E$3:$E$3000,'Summary By Town'!$S$2)</f>
        <v>0</v>
      </c>
      <c r="U237" s="4">
        <f>SUMIFS('Raw Data from UFBs'!I$3:I$3000,'Raw Data from UFBs'!$A$3:$A$3000,'Summary By Town'!$A237,'Raw Data from UFBs'!$E$3:$E$3000,'Summary By Town'!$S$2)</f>
        <v>0</v>
      </c>
      <c r="V237" s="20">
        <f t="shared" si="54"/>
        <v>0</v>
      </c>
      <c r="W237" s="104">
        <f>COUNTIFS('Raw Data from UFBs'!$A$3:$A$3000,'Summary By Town'!$A237,'Raw Data from UFBs'!$E$3:$E$3000,'Summary By Town'!$W$2)</f>
        <v>0</v>
      </c>
      <c r="X237" s="4">
        <f>SUMIFS('Raw Data from UFBs'!H$3:H$3000,'Raw Data from UFBs'!$A$3:$A$3000,'Summary By Town'!$A237,'Raw Data from UFBs'!$E$3:$E$3000,'Summary By Town'!$W$2)</f>
        <v>0</v>
      </c>
      <c r="Y237" s="4">
        <f>SUMIFS('Raw Data from UFBs'!I$3:I$3000,'Raw Data from UFBs'!$A$3:$A$3000,'Summary By Town'!$A237,'Raw Data from UFBs'!$E$3:$E$3000,'Summary By Town'!$W$2)</f>
        <v>0</v>
      </c>
      <c r="Z237" s="20">
        <f t="shared" si="55"/>
        <v>0</v>
      </c>
      <c r="AA237" s="4">
        <f>COUNTIFS('Raw Data from UFBs'!$A$3:$A$3000,'Summary By Town'!$A237,'Raw Data from UFBs'!$E$3:$E$3000,'Summary By Town'!$AA$2)</f>
        <v>0</v>
      </c>
      <c r="AB237" s="4">
        <f>SUMIFS('Raw Data from UFBs'!H$3:H$3000,'Raw Data from UFBs'!$A$3:$A$3000,'Summary By Town'!$A237,'Raw Data from UFBs'!$E$3:$E$3000,'Summary By Town'!$AA$2)</f>
        <v>0</v>
      </c>
      <c r="AC237" s="4">
        <f>SUMIFS('Raw Data from UFBs'!I$3:I$3000,'Raw Data from UFBs'!$A$3:$A$3000,'Summary By Town'!$A237,'Raw Data from UFBs'!$E$3:$E$3000,'Summary By Town'!$AA$2)</f>
        <v>0</v>
      </c>
      <c r="AD237" s="4">
        <f t="shared" si="56"/>
        <v>0</v>
      </c>
      <c r="AE237" s="19">
        <f>COUNTIFS('Raw Data from UFBs'!$A$3:$A$3000,'Summary By Town'!$A237,'Raw Data from UFBs'!$E$3:$E$3000,'Summary By Town'!$AE$2)</f>
        <v>0</v>
      </c>
      <c r="AF237" s="4">
        <f>SUMIFS('Raw Data from UFBs'!H$3:H$3000,'Raw Data from UFBs'!$A$3:$A$3000,'Summary By Town'!$A237,'Raw Data from UFBs'!$E$3:$E$3000,'Summary By Town'!$AE$2)</f>
        <v>0</v>
      </c>
      <c r="AG237" s="4">
        <f>SUMIFS('Raw Data from UFBs'!I$3:I$3000,'Raw Data from UFBs'!$A$3:$A$3000,'Summary By Town'!$A237,'Raw Data from UFBs'!$E$3:$E$3000,'Summary By Town'!$AE$2)</f>
        <v>0</v>
      </c>
      <c r="AH237" s="20">
        <f t="shared" si="49"/>
        <v>0</v>
      </c>
      <c r="AI237" s="19">
        <f t="shared" si="57"/>
        <v>4</v>
      </c>
      <c r="AJ237" s="4">
        <f t="shared" si="58"/>
        <v>1048010.0900000001</v>
      </c>
      <c r="AK237" s="4">
        <f t="shared" si="59"/>
        <v>38122100</v>
      </c>
      <c r="AL237" s="20">
        <f t="shared" si="60"/>
        <v>1214851.2755376641</v>
      </c>
      <c r="AM237" s="59">
        <v>1455237600</v>
      </c>
      <c r="AN237" s="60">
        <v>3.1867375499714448</v>
      </c>
      <c r="AO237" s="61">
        <v>0.11932025382569883</v>
      </c>
      <c r="AP237" s="4">
        <f t="shared" si="50"/>
        <v>19907.532606934579</v>
      </c>
      <c r="AQ237" s="8">
        <f t="shared" si="51"/>
        <v>2.6196478155869528E-2</v>
      </c>
      <c r="AR237" s="59">
        <v>10655000</v>
      </c>
      <c r="AS237" s="6">
        <f t="shared" si="52"/>
        <v>1.8683747167465583E-3</v>
      </c>
      <c r="AU237" s="5" t="s">
        <v>645</v>
      </c>
      <c r="AV237" s="5" t="s">
        <v>1706</v>
      </c>
      <c r="AW237" s="5" t="s">
        <v>900</v>
      </c>
      <c r="AX237" s="5" t="s">
        <v>841</v>
      </c>
      <c r="AY237" s="5" t="s">
        <v>579</v>
      </c>
      <c r="AZ237" s="5" t="s">
        <v>1168</v>
      </c>
      <c r="BA237" s="5" t="s">
        <v>1619</v>
      </c>
      <c r="BB237" s="5" t="s">
        <v>1745</v>
      </c>
      <c r="BC237" s="5" t="s">
        <v>1745</v>
      </c>
      <c r="BD237" s="5" t="s">
        <v>1745</v>
      </c>
      <c r="BE237" s="5" t="s">
        <v>1745</v>
      </c>
      <c r="BF237" s="5" t="s">
        <v>1745</v>
      </c>
      <c r="BG237" s="5" t="s">
        <v>1745</v>
      </c>
      <c r="BH237" s="5" t="s">
        <v>1745</v>
      </c>
      <c r="BI237" s="5" t="s">
        <v>1745</v>
      </c>
      <c r="BJ237" s="5" t="s">
        <v>1745</v>
      </c>
    </row>
    <row r="238" spans="1:62" ht="17.25" customHeight="1" x14ac:dyDescent="0.3">
      <c r="A238" t="s">
        <v>430</v>
      </c>
      <c r="B238" t="s">
        <v>1978</v>
      </c>
      <c r="C238" t="s">
        <v>298</v>
      </c>
      <c r="D238" t="str">
        <f t="shared" si="46"/>
        <v>Elk township, Gloucester County</v>
      </c>
      <c r="E238" t="s">
        <v>1744</v>
      </c>
      <c r="F238" t="s">
        <v>26</v>
      </c>
      <c r="G238" s="19">
        <f>COUNTIFS('Raw Data from UFBs'!$A$3:$A$3000,'Summary By Town'!$A238,'Raw Data from UFBs'!$E$3:$E$3000,'Summary By Town'!$G$2)</f>
        <v>0</v>
      </c>
      <c r="H238" s="4">
        <f>SUMIFS('Raw Data from UFBs'!H$3:H$3000,'Raw Data from UFBs'!$A$3:$A$3000,'Summary By Town'!$A238,'Raw Data from UFBs'!$E$3:$E$3000,'Summary By Town'!$G$2)</f>
        <v>0</v>
      </c>
      <c r="I238" s="4">
        <f>SUMIFS('Raw Data from UFBs'!I$3:I$3000,'Raw Data from UFBs'!$A$3:$A$3000,'Summary By Town'!$A238,'Raw Data from UFBs'!$E$3:$E$3000,'Summary By Town'!$G$2)</f>
        <v>0</v>
      </c>
      <c r="J238" s="20">
        <f t="shared" si="47"/>
        <v>0</v>
      </c>
      <c r="K238" s="19">
        <f>COUNTIFS('Raw Data from UFBs'!$A$3:$A$3000,'Summary By Town'!$A238,'Raw Data from UFBs'!$E$3:$E$3000,'Summary By Town'!$K$2)</f>
        <v>0</v>
      </c>
      <c r="L238" s="4">
        <f>SUMIFS('Raw Data from UFBs'!H$3:H$3000,'Raw Data from UFBs'!$A$3:$A$3000,'Summary By Town'!$A238,'Raw Data from UFBs'!$E$3:$E$3000,'Summary By Town'!$K$2)</f>
        <v>0</v>
      </c>
      <c r="M238" s="4">
        <f>SUMIFS('Raw Data from UFBs'!I$3:I$3000,'Raw Data from UFBs'!$A$3:$A$3000,'Summary By Town'!$A238,'Raw Data from UFBs'!$E$3:$E$3000,'Summary By Town'!$K$2)</f>
        <v>0</v>
      </c>
      <c r="N238" s="20">
        <f t="shared" si="48"/>
        <v>0</v>
      </c>
      <c r="O238" s="4">
        <f>COUNTIFS('Raw Data from UFBs'!$A$3:$A$3000,'Summary By Town'!$A238,'Raw Data from UFBs'!$E$3:$E$3000,'Summary By Town'!$O$2)</f>
        <v>0</v>
      </c>
      <c r="P238" s="4">
        <f>SUMIFS('Raw Data from UFBs'!H$3:H$3000,'Raw Data from UFBs'!$A$3:$A$3000,'Summary By Town'!$A238,'Raw Data from UFBs'!$E$3:$E$3000,'Summary By Town'!$O$2)</f>
        <v>0</v>
      </c>
      <c r="Q238" s="4">
        <f>SUMIFS('Raw Data from UFBs'!I$3:I$3000,'Raw Data from UFBs'!$A$3:$A$3000,'Summary By Town'!$A238,'Raw Data from UFBs'!$E$3:$E$3000,'Summary By Town'!$O$2)</f>
        <v>0</v>
      </c>
      <c r="R238" s="4">
        <f t="shared" si="53"/>
        <v>0</v>
      </c>
      <c r="S238" s="104">
        <f>COUNTIFS('Raw Data from UFBs'!$A$3:$A$3000,'Summary By Town'!$A238,'Raw Data from UFBs'!$E$3:$E$3000,'Summary By Town'!$S$2)</f>
        <v>0</v>
      </c>
      <c r="T238" s="4">
        <f>SUMIFS('Raw Data from UFBs'!H$3:H$3000,'Raw Data from UFBs'!$A$3:$A$3000,'Summary By Town'!$A238,'Raw Data from UFBs'!$E$3:$E$3000,'Summary By Town'!$S$2)</f>
        <v>0</v>
      </c>
      <c r="U238" s="4">
        <f>SUMIFS('Raw Data from UFBs'!I$3:I$3000,'Raw Data from UFBs'!$A$3:$A$3000,'Summary By Town'!$A238,'Raw Data from UFBs'!$E$3:$E$3000,'Summary By Town'!$S$2)</f>
        <v>0</v>
      </c>
      <c r="V238" s="20">
        <f t="shared" si="54"/>
        <v>0</v>
      </c>
      <c r="W238" s="104">
        <f>COUNTIFS('Raw Data from UFBs'!$A$3:$A$3000,'Summary By Town'!$A238,'Raw Data from UFBs'!$E$3:$E$3000,'Summary By Town'!$W$2)</f>
        <v>0</v>
      </c>
      <c r="X238" s="4">
        <f>SUMIFS('Raw Data from UFBs'!H$3:H$3000,'Raw Data from UFBs'!$A$3:$A$3000,'Summary By Town'!$A238,'Raw Data from UFBs'!$E$3:$E$3000,'Summary By Town'!$W$2)</f>
        <v>0</v>
      </c>
      <c r="Y238" s="4">
        <f>SUMIFS('Raw Data from UFBs'!I$3:I$3000,'Raw Data from UFBs'!$A$3:$A$3000,'Summary By Town'!$A238,'Raw Data from UFBs'!$E$3:$E$3000,'Summary By Town'!$W$2)</f>
        <v>0</v>
      </c>
      <c r="Z238" s="20">
        <f t="shared" si="55"/>
        <v>0</v>
      </c>
      <c r="AA238" s="4">
        <f>COUNTIFS('Raw Data from UFBs'!$A$3:$A$3000,'Summary By Town'!$A238,'Raw Data from UFBs'!$E$3:$E$3000,'Summary By Town'!$AA$2)</f>
        <v>0</v>
      </c>
      <c r="AB238" s="4">
        <f>SUMIFS('Raw Data from UFBs'!H$3:H$3000,'Raw Data from UFBs'!$A$3:$A$3000,'Summary By Town'!$A238,'Raw Data from UFBs'!$E$3:$E$3000,'Summary By Town'!$AA$2)</f>
        <v>0</v>
      </c>
      <c r="AC238" s="4">
        <f>SUMIFS('Raw Data from UFBs'!I$3:I$3000,'Raw Data from UFBs'!$A$3:$A$3000,'Summary By Town'!$A238,'Raw Data from UFBs'!$E$3:$E$3000,'Summary By Town'!$AA$2)</f>
        <v>0</v>
      </c>
      <c r="AD238" s="4">
        <f t="shared" si="56"/>
        <v>0</v>
      </c>
      <c r="AE238" s="19">
        <f>COUNTIFS('Raw Data from UFBs'!$A$3:$A$3000,'Summary By Town'!$A238,'Raw Data from UFBs'!$E$3:$E$3000,'Summary By Town'!$AE$2)</f>
        <v>0</v>
      </c>
      <c r="AF238" s="4">
        <f>SUMIFS('Raw Data from UFBs'!H$3:H$3000,'Raw Data from UFBs'!$A$3:$A$3000,'Summary By Town'!$A238,'Raw Data from UFBs'!$E$3:$E$3000,'Summary By Town'!$AE$2)</f>
        <v>0</v>
      </c>
      <c r="AG238" s="4">
        <f>SUMIFS('Raw Data from UFBs'!I$3:I$3000,'Raw Data from UFBs'!$A$3:$A$3000,'Summary By Town'!$A238,'Raw Data from UFBs'!$E$3:$E$3000,'Summary By Town'!$AE$2)</f>
        <v>0</v>
      </c>
      <c r="AH238" s="20">
        <f t="shared" si="49"/>
        <v>0</v>
      </c>
      <c r="AI238" s="19">
        <f t="shared" si="57"/>
        <v>0</v>
      </c>
      <c r="AJ238" s="4">
        <f t="shared" si="58"/>
        <v>0</v>
      </c>
      <c r="AK238" s="4">
        <f t="shared" si="59"/>
        <v>0</v>
      </c>
      <c r="AL238" s="20">
        <f t="shared" si="60"/>
        <v>0</v>
      </c>
      <c r="AM238" s="59">
        <v>423143700</v>
      </c>
      <c r="AN238" s="60">
        <v>3.6876697352941252</v>
      </c>
      <c r="AO238" s="61">
        <v>0.25779654140387287</v>
      </c>
      <c r="AP238" s="4">
        <f t="shared" si="50"/>
        <v>0</v>
      </c>
      <c r="AQ238" s="8">
        <f t="shared" si="51"/>
        <v>0</v>
      </c>
      <c r="AR238" s="59">
        <v>6397379.9800000004</v>
      </c>
      <c r="AS238" s="6">
        <f t="shared" si="52"/>
        <v>0</v>
      </c>
      <c r="AU238" s="5" t="s">
        <v>516</v>
      </c>
      <c r="AV238" s="5" t="s">
        <v>1533</v>
      </c>
      <c r="AW238" s="5" t="s">
        <v>296</v>
      </c>
      <c r="AX238" s="5" t="s">
        <v>1416</v>
      </c>
      <c r="AY238" s="5" t="s">
        <v>552</v>
      </c>
      <c r="AZ238" s="5" t="s">
        <v>645</v>
      </c>
      <c r="BA238" s="5" t="s">
        <v>1745</v>
      </c>
      <c r="BB238" s="5" t="s">
        <v>1745</v>
      </c>
      <c r="BC238" s="5" t="s">
        <v>1745</v>
      </c>
      <c r="BD238" s="5" t="s">
        <v>1745</v>
      </c>
      <c r="BE238" s="5" t="s">
        <v>1745</v>
      </c>
      <c r="BF238" s="5" t="s">
        <v>1745</v>
      </c>
      <c r="BG238" s="5" t="s">
        <v>1745</v>
      </c>
      <c r="BH238" s="5" t="s">
        <v>1745</v>
      </c>
      <c r="BI238" s="5" t="s">
        <v>1745</v>
      </c>
      <c r="BJ238" s="5" t="s">
        <v>1745</v>
      </c>
    </row>
    <row r="239" spans="1:62" ht="17.25" customHeight="1" x14ac:dyDescent="0.3">
      <c r="A239" t="s">
        <v>516</v>
      </c>
      <c r="B239" t="s">
        <v>1979</v>
      </c>
      <c r="C239" t="s">
        <v>298</v>
      </c>
      <c r="D239" t="str">
        <f t="shared" si="46"/>
        <v>Franklin township, Gloucester County</v>
      </c>
      <c r="E239" t="s">
        <v>1744</v>
      </c>
      <c r="F239" t="s">
        <v>26</v>
      </c>
      <c r="G239" s="19">
        <f>COUNTIFS('Raw Data from UFBs'!$A$3:$A$3000,'Summary By Town'!$A239,'Raw Data from UFBs'!$E$3:$E$3000,'Summary By Town'!$G$2)</f>
        <v>0</v>
      </c>
      <c r="H239" s="4">
        <f>SUMIFS('Raw Data from UFBs'!H$3:H$3000,'Raw Data from UFBs'!$A$3:$A$3000,'Summary By Town'!$A239,'Raw Data from UFBs'!$E$3:$E$3000,'Summary By Town'!$G$2)</f>
        <v>0</v>
      </c>
      <c r="I239" s="4">
        <f>SUMIFS('Raw Data from UFBs'!I$3:I$3000,'Raw Data from UFBs'!$A$3:$A$3000,'Summary By Town'!$A239,'Raw Data from UFBs'!$E$3:$E$3000,'Summary By Town'!$G$2)</f>
        <v>0</v>
      </c>
      <c r="J239" s="20">
        <f t="shared" si="47"/>
        <v>0</v>
      </c>
      <c r="K239" s="19">
        <f>COUNTIFS('Raw Data from UFBs'!$A$3:$A$3000,'Summary By Town'!$A239,'Raw Data from UFBs'!$E$3:$E$3000,'Summary By Town'!$K$2)</f>
        <v>0</v>
      </c>
      <c r="L239" s="4">
        <f>SUMIFS('Raw Data from UFBs'!H$3:H$3000,'Raw Data from UFBs'!$A$3:$A$3000,'Summary By Town'!$A239,'Raw Data from UFBs'!$E$3:$E$3000,'Summary By Town'!$K$2)</f>
        <v>0</v>
      </c>
      <c r="M239" s="4">
        <f>SUMIFS('Raw Data from UFBs'!I$3:I$3000,'Raw Data from UFBs'!$A$3:$A$3000,'Summary By Town'!$A239,'Raw Data from UFBs'!$E$3:$E$3000,'Summary By Town'!$K$2)</f>
        <v>0</v>
      </c>
      <c r="N239" s="20">
        <f t="shared" si="48"/>
        <v>0</v>
      </c>
      <c r="O239" s="4">
        <f>COUNTIFS('Raw Data from UFBs'!$A$3:$A$3000,'Summary By Town'!$A239,'Raw Data from UFBs'!$E$3:$E$3000,'Summary By Town'!$O$2)</f>
        <v>0</v>
      </c>
      <c r="P239" s="4">
        <f>SUMIFS('Raw Data from UFBs'!H$3:H$3000,'Raw Data from UFBs'!$A$3:$A$3000,'Summary By Town'!$A239,'Raw Data from UFBs'!$E$3:$E$3000,'Summary By Town'!$O$2)</f>
        <v>0</v>
      </c>
      <c r="Q239" s="4">
        <f>SUMIFS('Raw Data from UFBs'!I$3:I$3000,'Raw Data from UFBs'!$A$3:$A$3000,'Summary By Town'!$A239,'Raw Data from UFBs'!$E$3:$E$3000,'Summary By Town'!$O$2)</f>
        <v>0</v>
      </c>
      <c r="R239" s="4">
        <f t="shared" si="53"/>
        <v>0</v>
      </c>
      <c r="S239" s="104">
        <f>COUNTIFS('Raw Data from UFBs'!$A$3:$A$3000,'Summary By Town'!$A239,'Raw Data from UFBs'!$E$3:$E$3000,'Summary By Town'!$S$2)</f>
        <v>0</v>
      </c>
      <c r="T239" s="4">
        <f>SUMIFS('Raw Data from UFBs'!H$3:H$3000,'Raw Data from UFBs'!$A$3:$A$3000,'Summary By Town'!$A239,'Raw Data from UFBs'!$E$3:$E$3000,'Summary By Town'!$S$2)</f>
        <v>0</v>
      </c>
      <c r="U239" s="4">
        <f>SUMIFS('Raw Data from UFBs'!I$3:I$3000,'Raw Data from UFBs'!$A$3:$A$3000,'Summary By Town'!$A239,'Raw Data from UFBs'!$E$3:$E$3000,'Summary By Town'!$S$2)</f>
        <v>0</v>
      </c>
      <c r="V239" s="20">
        <f t="shared" si="54"/>
        <v>0</v>
      </c>
      <c r="W239" s="104">
        <f>COUNTIFS('Raw Data from UFBs'!$A$3:$A$3000,'Summary By Town'!$A239,'Raw Data from UFBs'!$E$3:$E$3000,'Summary By Town'!$W$2)</f>
        <v>0</v>
      </c>
      <c r="X239" s="4">
        <f>SUMIFS('Raw Data from UFBs'!H$3:H$3000,'Raw Data from UFBs'!$A$3:$A$3000,'Summary By Town'!$A239,'Raw Data from UFBs'!$E$3:$E$3000,'Summary By Town'!$W$2)</f>
        <v>0</v>
      </c>
      <c r="Y239" s="4">
        <f>SUMIFS('Raw Data from UFBs'!I$3:I$3000,'Raw Data from UFBs'!$A$3:$A$3000,'Summary By Town'!$A239,'Raw Data from UFBs'!$E$3:$E$3000,'Summary By Town'!$W$2)</f>
        <v>0</v>
      </c>
      <c r="Z239" s="20">
        <f t="shared" si="55"/>
        <v>0</v>
      </c>
      <c r="AA239" s="4">
        <f>COUNTIFS('Raw Data from UFBs'!$A$3:$A$3000,'Summary By Town'!$A239,'Raw Data from UFBs'!$E$3:$E$3000,'Summary By Town'!$AA$2)</f>
        <v>0</v>
      </c>
      <c r="AB239" s="4">
        <f>SUMIFS('Raw Data from UFBs'!H$3:H$3000,'Raw Data from UFBs'!$A$3:$A$3000,'Summary By Town'!$A239,'Raw Data from UFBs'!$E$3:$E$3000,'Summary By Town'!$AA$2)</f>
        <v>0</v>
      </c>
      <c r="AC239" s="4">
        <f>SUMIFS('Raw Data from UFBs'!I$3:I$3000,'Raw Data from UFBs'!$A$3:$A$3000,'Summary By Town'!$A239,'Raw Data from UFBs'!$E$3:$E$3000,'Summary By Town'!$AA$2)</f>
        <v>0</v>
      </c>
      <c r="AD239" s="4">
        <f t="shared" si="56"/>
        <v>0</v>
      </c>
      <c r="AE239" s="19">
        <f>COUNTIFS('Raw Data from UFBs'!$A$3:$A$3000,'Summary By Town'!$A239,'Raw Data from UFBs'!$E$3:$E$3000,'Summary By Town'!$AE$2)</f>
        <v>0</v>
      </c>
      <c r="AF239" s="4">
        <f>SUMIFS('Raw Data from UFBs'!H$3:H$3000,'Raw Data from UFBs'!$A$3:$A$3000,'Summary By Town'!$A239,'Raw Data from UFBs'!$E$3:$E$3000,'Summary By Town'!$AE$2)</f>
        <v>0</v>
      </c>
      <c r="AG239" s="4">
        <f>SUMIFS('Raw Data from UFBs'!I$3:I$3000,'Raw Data from UFBs'!$A$3:$A$3000,'Summary By Town'!$A239,'Raw Data from UFBs'!$E$3:$E$3000,'Summary By Town'!$AE$2)</f>
        <v>0</v>
      </c>
      <c r="AH239" s="20">
        <f t="shared" si="49"/>
        <v>0</v>
      </c>
      <c r="AI239" s="19">
        <f t="shared" si="57"/>
        <v>0</v>
      </c>
      <c r="AJ239" s="4">
        <f t="shared" si="58"/>
        <v>0</v>
      </c>
      <c r="AK239" s="4">
        <f t="shared" si="59"/>
        <v>0</v>
      </c>
      <c r="AL239" s="20">
        <f t="shared" si="60"/>
        <v>0</v>
      </c>
      <c r="AM239" s="59">
        <v>1413314800</v>
      </c>
      <c r="AN239" s="60">
        <v>3.74075319365947</v>
      </c>
      <c r="AO239" s="61">
        <v>0.22878385681006347</v>
      </c>
      <c r="AP239" s="4">
        <f t="shared" si="50"/>
        <v>0</v>
      </c>
      <c r="AQ239" s="8">
        <f t="shared" si="51"/>
        <v>0</v>
      </c>
      <c r="AR239" s="59">
        <v>16279877.960000001</v>
      </c>
      <c r="AS239" s="6">
        <f t="shared" si="52"/>
        <v>0</v>
      </c>
      <c r="AU239" s="5" t="s">
        <v>1216</v>
      </c>
      <c r="AV239" s="5" t="s">
        <v>225</v>
      </c>
      <c r="AW239" s="5" t="s">
        <v>1066</v>
      </c>
      <c r="AX239" s="5" t="s">
        <v>1554</v>
      </c>
      <c r="AY239" s="5" t="s">
        <v>228</v>
      </c>
      <c r="AZ239" s="5" t="s">
        <v>1533</v>
      </c>
      <c r="BA239" s="5" t="s">
        <v>296</v>
      </c>
      <c r="BB239" s="5" t="s">
        <v>430</v>
      </c>
      <c r="BC239" s="5" t="s">
        <v>980</v>
      </c>
      <c r="BD239" s="5" t="s">
        <v>1745</v>
      </c>
      <c r="BE239" s="5" t="s">
        <v>1745</v>
      </c>
      <c r="BF239" s="5" t="s">
        <v>1745</v>
      </c>
      <c r="BG239" s="5" t="s">
        <v>1745</v>
      </c>
      <c r="BH239" s="5" t="s">
        <v>1745</v>
      </c>
      <c r="BI239" s="5" t="s">
        <v>1745</v>
      </c>
      <c r="BJ239" s="5" t="s">
        <v>1745</v>
      </c>
    </row>
    <row r="240" spans="1:62" ht="17.25" customHeight="1" x14ac:dyDescent="0.3">
      <c r="A240" t="s">
        <v>579</v>
      </c>
      <c r="B240" t="s">
        <v>1938</v>
      </c>
      <c r="C240" t="s">
        <v>298</v>
      </c>
      <c r="D240" t="str">
        <f t="shared" si="46"/>
        <v>Greenwich township, Gloucester County</v>
      </c>
      <c r="E240" t="s">
        <v>1744</v>
      </c>
      <c r="F240" t="s">
        <v>7</v>
      </c>
      <c r="G240" s="19">
        <f>COUNTIFS('Raw Data from UFBs'!$A$3:$A$3000,'Summary By Town'!$A240,'Raw Data from UFBs'!$E$3:$E$3000,'Summary By Town'!$G$2)</f>
        <v>1</v>
      </c>
      <c r="H240" s="4">
        <f>SUMIFS('Raw Data from UFBs'!H$3:H$3000,'Raw Data from UFBs'!$A$3:$A$3000,'Summary By Town'!$A240,'Raw Data from UFBs'!$E$3:$E$3000,'Summary By Town'!$G$2)</f>
        <v>13948</v>
      </c>
      <c r="I240" s="4">
        <f>SUMIFS('Raw Data from UFBs'!I$3:I$3000,'Raw Data from UFBs'!$A$3:$A$3000,'Summary By Town'!$A240,'Raw Data from UFBs'!$E$3:$E$3000,'Summary By Town'!$G$2)</f>
        <v>0</v>
      </c>
      <c r="J240" s="20">
        <f t="shared" si="47"/>
        <v>0</v>
      </c>
      <c r="K240" s="19">
        <f>COUNTIFS('Raw Data from UFBs'!$A$3:$A$3000,'Summary By Town'!$A240,'Raw Data from UFBs'!$E$3:$E$3000,'Summary By Town'!$K$2)</f>
        <v>3</v>
      </c>
      <c r="L240" s="4">
        <f>SUMIFS('Raw Data from UFBs'!H$3:H$3000,'Raw Data from UFBs'!$A$3:$A$3000,'Summary By Town'!$A240,'Raw Data from UFBs'!$E$3:$E$3000,'Summary By Town'!$K$2)</f>
        <v>2060528.46</v>
      </c>
      <c r="M240" s="4">
        <f>SUMIFS('Raw Data from UFBs'!I$3:I$3000,'Raw Data from UFBs'!$A$3:$A$3000,'Summary By Town'!$A240,'Raw Data from UFBs'!$E$3:$E$3000,'Summary By Town'!$K$2)</f>
        <v>0</v>
      </c>
      <c r="N240" s="20">
        <f t="shared" si="48"/>
        <v>0</v>
      </c>
      <c r="O240" s="4">
        <f>COUNTIFS('Raw Data from UFBs'!$A$3:$A$3000,'Summary By Town'!$A240,'Raw Data from UFBs'!$E$3:$E$3000,'Summary By Town'!$O$2)</f>
        <v>0</v>
      </c>
      <c r="P240" s="4">
        <f>SUMIFS('Raw Data from UFBs'!H$3:H$3000,'Raw Data from UFBs'!$A$3:$A$3000,'Summary By Town'!$A240,'Raw Data from UFBs'!$E$3:$E$3000,'Summary By Town'!$O$2)</f>
        <v>0</v>
      </c>
      <c r="Q240" s="4">
        <f>SUMIFS('Raw Data from UFBs'!I$3:I$3000,'Raw Data from UFBs'!$A$3:$A$3000,'Summary By Town'!$A240,'Raw Data from UFBs'!$E$3:$E$3000,'Summary By Town'!$O$2)</f>
        <v>0</v>
      </c>
      <c r="R240" s="4">
        <f t="shared" si="53"/>
        <v>0</v>
      </c>
      <c r="S240" s="104">
        <f>COUNTIFS('Raw Data from UFBs'!$A$3:$A$3000,'Summary By Town'!$A240,'Raw Data from UFBs'!$E$3:$E$3000,'Summary By Town'!$S$2)</f>
        <v>0</v>
      </c>
      <c r="T240" s="4">
        <f>SUMIFS('Raw Data from UFBs'!H$3:H$3000,'Raw Data from UFBs'!$A$3:$A$3000,'Summary By Town'!$A240,'Raw Data from UFBs'!$E$3:$E$3000,'Summary By Town'!$S$2)</f>
        <v>0</v>
      </c>
      <c r="U240" s="4">
        <f>SUMIFS('Raw Data from UFBs'!I$3:I$3000,'Raw Data from UFBs'!$A$3:$A$3000,'Summary By Town'!$A240,'Raw Data from UFBs'!$E$3:$E$3000,'Summary By Town'!$S$2)</f>
        <v>0</v>
      </c>
      <c r="V240" s="20">
        <f t="shared" si="54"/>
        <v>0</v>
      </c>
      <c r="W240" s="104">
        <f>COUNTIFS('Raw Data from UFBs'!$A$3:$A$3000,'Summary By Town'!$A240,'Raw Data from UFBs'!$E$3:$E$3000,'Summary By Town'!$W$2)</f>
        <v>0</v>
      </c>
      <c r="X240" s="4">
        <f>SUMIFS('Raw Data from UFBs'!H$3:H$3000,'Raw Data from UFBs'!$A$3:$A$3000,'Summary By Town'!$A240,'Raw Data from UFBs'!$E$3:$E$3000,'Summary By Town'!$W$2)</f>
        <v>0</v>
      </c>
      <c r="Y240" s="4">
        <f>SUMIFS('Raw Data from UFBs'!I$3:I$3000,'Raw Data from UFBs'!$A$3:$A$3000,'Summary By Town'!$A240,'Raw Data from UFBs'!$E$3:$E$3000,'Summary By Town'!$W$2)</f>
        <v>0</v>
      </c>
      <c r="Z240" s="20">
        <f t="shared" si="55"/>
        <v>0</v>
      </c>
      <c r="AA240" s="4">
        <f>COUNTIFS('Raw Data from UFBs'!$A$3:$A$3000,'Summary By Town'!$A240,'Raw Data from UFBs'!$E$3:$E$3000,'Summary By Town'!$AA$2)</f>
        <v>0</v>
      </c>
      <c r="AB240" s="4">
        <f>SUMIFS('Raw Data from UFBs'!H$3:H$3000,'Raw Data from UFBs'!$A$3:$A$3000,'Summary By Town'!$A240,'Raw Data from UFBs'!$E$3:$E$3000,'Summary By Town'!$AA$2)</f>
        <v>0</v>
      </c>
      <c r="AC240" s="4">
        <f>SUMIFS('Raw Data from UFBs'!I$3:I$3000,'Raw Data from UFBs'!$A$3:$A$3000,'Summary By Town'!$A240,'Raw Data from UFBs'!$E$3:$E$3000,'Summary By Town'!$AA$2)</f>
        <v>0</v>
      </c>
      <c r="AD240" s="4">
        <f t="shared" si="56"/>
        <v>0</v>
      </c>
      <c r="AE240" s="19">
        <f>COUNTIFS('Raw Data from UFBs'!$A$3:$A$3000,'Summary By Town'!$A240,'Raw Data from UFBs'!$E$3:$E$3000,'Summary By Town'!$AE$2)</f>
        <v>0</v>
      </c>
      <c r="AF240" s="4">
        <f>SUMIFS('Raw Data from UFBs'!H$3:H$3000,'Raw Data from UFBs'!$A$3:$A$3000,'Summary By Town'!$A240,'Raw Data from UFBs'!$E$3:$E$3000,'Summary By Town'!$AE$2)</f>
        <v>0</v>
      </c>
      <c r="AG240" s="4">
        <f>SUMIFS('Raw Data from UFBs'!I$3:I$3000,'Raw Data from UFBs'!$A$3:$A$3000,'Summary By Town'!$A240,'Raw Data from UFBs'!$E$3:$E$3000,'Summary By Town'!$AE$2)</f>
        <v>0</v>
      </c>
      <c r="AH240" s="20">
        <f t="shared" si="49"/>
        <v>0</v>
      </c>
      <c r="AI240" s="19">
        <f t="shared" si="57"/>
        <v>4</v>
      </c>
      <c r="AJ240" s="4">
        <f t="shared" si="58"/>
        <v>2074476.46</v>
      </c>
      <c r="AK240" s="4">
        <f t="shared" si="59"/>
        <v>0</v>
      </c>
      <c r="AL240" s="20">
        <f t="shared" si="60"/>
        <v>0</v>
      </c>
      <c r="AM240" s="59">
        <v>769101206</v>
      </c>
      <c r="AN240" s="60">
        <v>3.5650343570923768</v>
      </c>
      <c r="AO240" s="61">
        <v>0.28721313193742298</v>
      </c>
      <c r="AP240" s="4">
        <f t="shared" si="50"/>
        <v>-595816.88120705821</v>
      </c>
      <c r="AQ240" s="8">
        <f t="shared" si="51"/>
        <v>0</v>
      </c>
      <c r="AR240" s="59">
        <v>13519198.83</v>
      </c>
      <c r="AS240" s="6">
        <f t="shared" si="52"/>
        <v>-4.4071907566364137E-2</v>
      </c>
      <c r="AU240" s="5" t="s">
        <v>387</v>
      </c>
      <c r="AV240" s="5" t="s">
        <v>841</v>
      </c>
      <c r="AW240" s="5" t="s">
        <v>1168</v>
      </c>
      <c r="AX240" s="5" t="s">
        <v>1745</v>
      </c>
      <c r="AY240" s="5" t="s">
        <v>1745</v>
      </c>
      <c r="AZ240" s="5" t="s">
        <v>1745</v>
      </c>
      <c r="BA240" s="5" t="s">
        <v>1745</v>
      </c>
      <c r="BB240" s="5" t="s">
        <v>1745</v>
      </c>
      <c r="BC240" s="5" t="s">
        <v>1745</v>
      </c>
      <c r="BD240" s="5" t="s">
        <v>1745</v>
      </c>
      <c r="BE240" s="5" t="s">
        <v>1745</v>
      </c>
      <c r="BF240" s="5" t="s">
        <v>1745</v>
      </c>
      <c r="BG240" s="5" t="s">
        <v>1745</v>
      </c>
      <c r="BH240" s="5" t="s">
        <v>1745</v>
      </c>
      <c r="BI240" s="5" t="s">
        <v>1745</v>
      </c>
      <c r="BJ240" s="5" t="s">
        <v>1745</v>
      </c>
    </row>
    <row r="241" spans="1:62" ht="17.25" customHeight="1" x14ac:dyDescent="0.3">
      <c r="A241" t="s">
        <v>645</v>
      </c>
      <c r="B241" t="s">
        <v>1980</v>
      </c>
      <c r="C241" t="s">
        <v>298</v>
      </c>
      <c r="D241" t="str">
        <f t="shared" si="46"/>
        <v>Harrison township, Gloucester County</v>
      </c>
      <c r="E241" t="s">
        <v>1744</v>
      </c>
      <c r="F241" t="s">
        <v>58</v>
      </c>
      <c r="G241" s="19">
        <f>COUNTIFS('Raw Data from UFBs'!$A$3:$A$3000,'Summary By Town'!$A241,'Raw Data from UFBs'!$E$3:$E$3000,'Summary By Town'!$G$2)</f>
        <v>0</v>
      </c>
      <c r="H241" s="4">
        <f>SUMIFS('Raw Data from UFBs'!H$3:H$3000,'Raw Data from UFBs'!$A$3:$A$3000,'Summary By Town'!$A241,'Raw Data from UFBs'!$E$3:$E$3000,'Summary By Town'!$G$2)</f>
        <v>0</v>
      </c>
      <c r="I241" s="4">
        <f>SUMIFS('Raw Data from UFBs'!I$3:I$3000,'Raw Data from UFBs'!$A$3:$A$3000,'Summary By Town'!$A241,'Raw Data from UFBs'!$E$3:$E$3000,'Summary By Town'!$G$2)</f>
        <v>0</v>
      </c>
      <c r="J241" s="20">
        <f t="shared" si="47"/>
        <v>0</v>
      </c>
      <c r="K241" s="19">
        <f>COUNTIFS('Raw Data from UFBs'!$A$3:$A$3000,'Summary By Town'!$A241,'Raw Data from UFBs'!$E$3:$E$3000,'Summary By Town'!$K$2)</f>
        <v>7</v>
      </c>
      <c r="L241" s="4">
        <f>SUMIFS('Raw Data from UFBs'!H$3:H$3000,'Raw Data from UFBs'!$A$3:$A$3000,'Summary By Town'!$A241,'Raw Data from UFBs'!$E$3:$E$3000,'Summary By Town'!$K$2)</f>
        <v>432440.68</v>
      </c>
      <c r="M241" s="4">
        <f>SUMIFS('Raw Data from UFBs'!I$3:I$3000,'Raw Data from UFBs'!$A$3:$A$3000,'Summary By Town'!$A241,'Raw Data from UFBs'!$E$3:$E$3000,'Summary By Town'!$K$2)</f>
        <v>0</v>
      </c>
      <c r="N241" s="20">
        <f t="shared" si="48"/>
        <v>0</v>
      </c>
      <c r="O241" s="4">
        <f>COUNTIFS('Raw Data from UFBs'!$A$3:$A$3000,'Summary By Town'!$A241,'Raw Data from UFBs'!$E$3:$E$3000,'Summary By Town'!$O$2)</f>
        <v>0</v>
      </c>
      <c r="P241" s="4">
        <f>SUMIFS('Raw Data from UFBs'!H$3:H$3000,'Raw Data from UFBs'!$A$3:$A$3000,'Summary By Town'!$A241,'Raw Data from UFBs'!$E$3:$E$3000,'Summary By Town'!$O$2)</f>
        <v>0</v>
      </c>
      <c r="Q241" s="4">
        <f>SUMIFS('Raw Data from UFBs'!I$3:I$3000,'Raw Data from UFBs'!$A$3:$A$3000,'Summary By Town'!$A241,'Raw Data from UFBs'!$E$3:$E$3000,'Summary By Town'!$O$2)</f>
        <v>0</v>
      </c>
      <c r="R241" s="4">
        <f t="shared" si="53"/>
        <v>0</v>
      </c>
      <c r="S241" s="104">
        <f>COUNTIFS('Raw Data from UFBs'!$A$3:$A$3000,'Summary By Town'!$A241,'Raw Data from UFBs'!$E$3:$E$3000,'Summary By Town'!$S$2)</f>
        <v>0</v>
      </c>
      <c r="T241" s="4">
        <f>SUMIFS('Raw Data from UFBs'!H$3:H$3000,'Raw Data from UFBs'!$A$3:$A$3000,'Summary By Town'!$A241,'Raw Data from UFBs'!$E$3:$E$3000,'Summary By Town'!$S$2)</f>
        <v>0</v>
      </c>
      <c r="U241" s="4">
        <f>SUMIFS('Raw Data from UFBs'!I$3:I$3000,'Raw Data from UFBs'!$A$3:$A$3000,'Summary By Town'!$A241,'Raw Data from UFBs'!$E$3:$E$3000,'Summary By Town'!$S$2)</f>
        <v>0</v>
      </c>
      <c r="V241" s="20">
        <f t="shared" si="54"/>
        <v>0</v>
      </c>
      <c r="W241" s="104">
        <f>COUNTIFS('Raw Data from UFBs'!$A$3:$A$3000,'Summary By Town'!$A241,'Raw Data from UFBs'!$E$3:$E$3000,'Summary By Town'!$W$2)</f>
        <v>0</v>
      </c>
      <c r="X241" s="4">
        <f>SUMIFS('Raw Data from UFBs'!H$3:H$3000,'Raw Data from UFBs'!$A$3:$A$3000,'Summary By Town'!$A241,'Raw Data from UFBs'!$E$3:$E$3000,'Summary By Town'!$W$2)</f>
        <v>0</v>
      </c>
      <c r="Y241" s="4">
        <f>SUMIFS('Raw Data from UFBs'!I$3:I$3000,'Raw Data from UFBs'!$A$3:$A$3000,'Summary By Town'!$A241,'Raw Data from UFBs'!$E$3:$E$3000,'Summary By Town'!$W$2)</f>
        <v>0</v>
      </c>
      <c r="Z241" s="20">
        <f t="shared" si="55"/>
        <v>0</v>
      </c>
      <c r="AA241" s="4">
        <f>COUNTIFS('Raw Data from UFBs'!$A$3:$A$3000,'Summary By Town'!$A241,'Raw Data from UFBs'!$E$3:$E$3000,'Summary By Town'!$AA$2)</f>
        <v>0</v>
      </c>
      <c r="AB241" s="4">
        <f>SUMIFS('Raw Data from UFBs'!H$3:H$3000,'Raw Data from UFBs'!$A$3:$A$3000,'Summary By Town'!$A241,'Raw Data from UFBs'!$E$3:$E$3000,'Summary By Town'!$AA$2)</f>
        <v>0</v>
      </c>
      <c r="AC241" s="4">
        <f>SUMIFS('Raw Data from UFBs'!I$3:I$3000,'Raw Data from UFBs'!$A$3:$A$3000,'Summary By Town'!$A241,'Raw Data from UFBs'!$E$3:$E$3000,'Summary By Town'!$AA$2)</f>
        <v>0</v>
      </c>
      <c r="AD241" s="4">
        <f t="shared" si="56"/>
        <v>0</v>
      </c>
      <c r="AE241" s="19">
        <f>COUNTIFS('Raw Data from UFBs'!$A$3:$A$3000,'Summary By Town'!$A241,'Raw Data from UFBs'!$E$3:$E$3000,'Summary By Town'!$AE$2)</f>
        <v>0</v>
      </c>
      <c r="AF241" s="4">
        <f>SUMIFS('Raw Data from UFBs'!H$3:H$3000,'Raw Data from UFBs'!$A$3:$A$3000,'Summary By Town'!$A241,'Raw Data from UFBs'!$E$3:$E$3000,'Summary By Town'!$AE$2)</f>
        <v>0</v>
      </c>
      <c r="AG241" s="4">
        <f>SUMIFS('Raw Data from UFBs'!I$3:I$3000,'Raw Data from UFBs'!$A$3:$A$3000,'Summary By Town'!$A241,'Raw Data from UFBs'!$E$3:$E$3000,'Summary By Town'!$AE$2)</f>
        <v>0</v>
      </c>
      <c r="AH241" s="20">
        <f t="shared" si="49"/>
        <v>0</v>
      </c>
      <c r="AI241" s="19">
        <f t="shared" si="57"/>
        <v>7</v>
      </c>
      <c r="AJ241" s="4">
        <f t="shared" si="58"/>
        <v>432440.68</v>
      </c>
      <c r="AK241" s="4">
        <f t="shared" si="59"/>
        <v>0</v>
      </c>
      <c r="AL241" s="20">
        <f t="shared" si="60"/>
        <v>0</v>
      </c>
      <c r="AM241" s="59">
        <v>2115496600</v>
      </c>
      <c r="AN241" s="60">
        <v>3.2998933534704351</v>
      </c>
      <c r="AO241" s="61">
        <v>0.19718472842605314</v>
      </c>
      <c r="AP241" s="4">
        <f t="shared" si="50"/>
        <v>-85270.698046177742</v>
      </c>
      <c r="AQ241" s="8">
        <f t="shared" si="51"/>
        <v>0</v>
      </c>
      <c r="AR241" s="59">
        <v>14590330.550000001</v>
      </c>
      <c r="AS241" s="6">
        <f t="shared" si="52"/>
        <v>-5.8443294176208872E-3</v>
      </c>
      <c r="AU241" s="5" t="s">
        <v>430</v>
      </c>
      <c r="AV241" s="5" t="s">
        <v>1416</v>
      </c>
      <c r="AW241" s="5" t="s">
        <v>552</v>
      </c>
      <c r="AX241" s="5" t="s">
        <v>1706</v>
      </c>
      <c r="AY241" s="5" t="s">
        <v>900</v>
      </c>
      <c r="AZ241" s="5" t="s">
        <v>387</v>
      </c>
      <c r="BA241" s="5" t="s">
        <v>1745</v>
      </c>
      <c r="BB241" s="5" t="s">
        <v>1745</v>
      </c>
      <c r="BC241" s="5" t="s">
        <v>1745</v>
      </c>
      <c r="BD241" s="5" t="s">
        <v>1745</v>
      </c>
      <c r="BE241" s="5" t="s">
        <v>1745</v>
      </c>
      <c r="BF241" s="5" t="s">
        <v>1745</v>
      </c>
      <c r="BG241" s="5" t="s">
        <v>1745</v>
      </c>
      <c r="BH241" s="5" t="s">
        <v>1745</v>
      </c>
      <c r="BI241" s="5" t="s">
        <v>1745</v>
      </c>
      <c r="BJ241" s="5" t="s">
        <v>1745</v>
      </c>
    </row>
    <row r="242" spans="1:62" ht="17.25" customHeight="1" x14ac:dyDescent="0.3">
      <c r="A242" t="s">
        <v>841</v>
      </c>
      <c r="B242" t="s">
        <v>1981</v>
      </c>
      <c r="C242" t="s">
        <v>298</v>
      </c>
      <c r="D242" t="str">
        <f t="shared" si="46"/>
        <v>Logan township, Gloucester County</v>
      </c>
      <c r="E242" t="s">
        <v>1744</v>
      </c>
      <c r="F242" t="s">
        <v>58</v>
      </c>
      <c r="G242" s="19">
        <f>COUNTIFS('Raw Data from UFBs'!$A$3:$A$3000,'Summary By Town'!$A242,'Raw Data from UFBs'!$E$3:$E$3000,'Summary By Town'!$G$2)</f>
        <v>0</v>
      </c>
      <c r="H242" s="4">
        <f>SUMIFS('Raw Data from UFBs'!H$3:H$3000,'Raw Data from UFBs'!$A$3:$A$3000,'Summary By Town'!$A242,'Raw Data from UFBs'!$E$3:$E$3000,'Summary By Town'!$G$2)</f>
        <v>0</v>
      </c>
      <c r="I242" s="4">
        <f>SUMIFS('Raw Data from UFBs'!I$3:I$3000,'Raw Data from UFBs'!$A$3:$A$3000,'Summary By Town'!$A242,'Raw Data from UFBs'!$E$3:$E$3000,'Summary By Town'!$G$2)</f>
        <v>0</v>
      </c>
      <c r="J242" s="20">
        <f t="shared" si="47"/>
        <v>0</v>
      </c>
      <c r="K242" s="19">
        <f>COUNTIFS('Raw Data from UFBs'!$A$3:$A$3000,'Summary By Town'!$A242,'Raw Data from UFBs'!$E$3:$E$3000,'Summary By Town'!$K$2)</f>
        <v>0</v>
      </c>
      <c r="L242" s="4">
        <f>SUMIFS('Raw Data from UFBs'!H$3:H$3000,'Raw Data from UFBs'!$A$3:$A$3000,'Summary By Town'!$A242,'Raw Data from UFBs'!$E$3:$E$3000,'Summary By Town'!$K$2)</f>
        <v>0</v>
      </c>
      <c r="M242" s="4">
        <f>SUMIFS('Raw Data from UFBs'!I$3:I$3000,'Raw Data from UFBs'!$A$3:$A$3000,'Summary By Town'!$A242,'Raw Data from UFBs'!$E$3:$E$3000,'Summary By Town'!$K$2)</f>
        <v>0</v>
      </c>
      <c r="N242" s="20">
        <f t="shared" si="48"/>
        <v>0</v>
      </c>
      <c r="O242" s="4">
        <f>COUNTIFS('Raw Data from UFBs'!$A$3:$A$3000,'Summary By Town'!$A242,'Raw Data from UFBs'!$E$3:$E$3000,'Summary By Town'!$O$2)</f>
        <v>0</v>
      </c>
      <c r="P242" s="4">
        <f>SUMIFS('Raw Data from UFBs'!H$3:H$3000,'Raw Data from UFBs'!$A$3:$A$3000,'Summary By Town'!$A242,'Raw Data from UFBs'!$E$3:$E$3000,'Summary By Town'!$O$2)</f>
        <v>0</v>
      </c>
      <c r="Q242" s="4">
        <f>SUMIFS('Raw Data from UFBs'!I$3:I$3000,'Raw Data from UFBs'!$A$3:$A$3000,'Summary By Town'!$A242,'Raw Data from UFBs'!$E$3:$E$3000,'Summary By Town'!$O$2)</f>
        <v>0</v>
      </c>
      <c r="R242" s="4">
        <f t="shared" si="53"/>
        <v>0</v>
      </c>
      <c r="S242" s="104">
        <f>COUNTIFS('Raw Data from UFBs'!$A$3:$A$3000,'Summary By Town'!$A242,'Raw Data from UFBs'!$E$3:$E$3000,'Summary By Town'!$S$2)</f>
        <v>0</v>
      </c>
      <c r="T242" s="4">
        <f>SUMIFS('Raw Data from UFBs'!H$3:H$3000,'Raw Data from UFBs'!$A$3:$A$3000,'Summary By Town'!$A242,'Raw Data from UFBs'!$E$3:$E$3000,'Summary By Town'!$S$2)</f>
        <v>0</v>
      </c>
      <c r="U242" s="4">
        <f>SUMIFS('Raw Data from UFBs'!I$3:I$3000,'Raw Data from UFBs'!$A$3:$A$3000,'Summary By Town'!$A242,'Raw Data from UFBs'!$E$3:$E$3000,'Summary By Town'!$S$2)</f>
        <v>0</v>
      </c>
      <c r="V242" s="20">
        <f t="shared" si="54"/>
        <v>0</v>
      </c>
      <c r="W242" s="104">
        <f>COUNTIFS('Raw Data from UFBs'!$A$3:$A$3000,'Summary By Town'!$A242,'Raw Data from UFBs'!$E$3:$E$3000,'Summary By Town'!$W$2)</f>
        <v>0</v>
      </c>
      <c r="X242" s="4">
        <f>SUMIFS('Raw Data from UFBs'!H$3:H$3000,'Raw Data from UFBs'!$A$3:$A$3000,'Summary By Town'!$A242,'Raw Data from UFBs'!$E$3:$E$3000,'Summary By Town'!$W$2)</f>
        <v>0</v>
      </c>
      <c r="Y242" s="4">
        <f>SUMIFS('Raw Data from UFBs'!I$3:I$3000,'Raw Data from UFBs'!$A$3:$A$3000,'Summary By Town'!$A242,'Raw Data from UFBs'!$E$3:$E$3000,'Summary By Town'!$W$2)</f>
        <v>0</v>
      </c>
      <c r="Z242" s="20">
        <f t="shared" si="55"/>
        <v>0</v>
      </c>
      <c r="AA242" s="4">
        <f>COUNTIFS('Raw Data from UFBs'!$A$3:$A$3000,'Summary By Town'!$A242,'Raw Data from UFBs'!$E$3:$E$3000,'Summary By Town'!$AA$2)</f>
        <v>0</v>
      </c>
      <c r="AB242" s="4">
        <f>SUMIFS('Raw Data from UFBs'!H$3:H$3000,'Raw Data from UFBs'!$A$3:$A$3000,'Summary By Town'!$A242,'Raw Data from UFBs'!$E$3:$E$3000,'Summary By Town'!$AA$2)</f>
        <v>0</v>
      </c>
      <c r="AC242" s="4">
        <f>SUMIFS('Raw Data from UFBs'!I$3:I$3000,'Raw Data from UFBs'!$A$3:$A$3000,'Summary By Town'!$A242,'Raw Data from UFBs'!$E$3:$E$3000,'Summary By Town'!$AA$2)</f>
        <v>0</v>
      </c>
      <c r="AD242" s="4">
        <f t="shared" si="56"/>
        <v>0</v>
      </c>
      <c r="AE242" s="19">
        <f>COUNTIFS('Raw Data from UFBs'!$A$3:$A$3000,'Summary By Town'!$A242,'Raw Data from UFBs'!$E$3:$E$3000,'Summary By Town'!$AE$2)</f>
        <v>0</v>
      </c>
      <c r="AF242" s="4">
        <f>SUMIFS('Raw Data from UFBs'!H$3:H$3000,'Raw Data from UFBs'!$A$3:$A$3000,'Summary By Town'!$A242,'Raw Data from UFBs'!$E$3:$E$3000,'Summary By Town'!$AE$2)</f>
        <v>0</v>
      </c>
      <c r="AG242" s="4">
        <f>SUMIFS('Raw Data from UFBs'!I$3:I$3000,'Raw Data from UFBs'!$A$3:$A$3000,'Summary By Town'!$A242,'Raw Data from UFBs'!$E$3:$E$3000,'Summary By Town'!$AE$2)</f>
        <v>0</v>
      </c>
      <c r="AH242" s="20">
        <f t="shared" si="49"/>
        <v>0</v>
      </c>
      <c r="AI242" s="19">
        <f t="shared" si="57"/>
        <v>0</v>
      </c>
      <c r="AJ242" s="4">
        <f t="shared" si="58"/>
        <v>0</v>
      </c>
      <c r="AK242" s="4">
        <f t="shared" si="59"/>
        <v>0</v>
      </c>
      <c r="AL242" s="20">
        <f t="shared" si="60"/>
        <v>0</v>
      </c>
      <c r="AM242" s="59">
        <v>3114910740</v>
      </c>
      <c r="AN242" s="60">
        <v>1.4444515309151604</v>
      </c>
      <c r="AO242" s="61">
        <v>0.19916461420629517</v>
      </c>
      <c r="AP242" s="4">
        <f t="shared" si="50"/>
        <v>0</v>
      </c>
      <c r="AQ242" s="8">
        <f t="shared" si="51"/>
        <v>0</v>
      </c>
      <c r="AR242" s="59">
        <v>19558997.640000001</v>
      </c>
      <c r="AS242" s="6">
        <f t="shared" si="52"/>
        <v>0</v>
      </c>
      <c r="AU242" s="5" t="s">
        <v>1137</v>
      </c>
      <c r="AV242" s="5" t="s">
        <v>1706</v>
      </c>
      <c r="AW242" s="5" t="s">
        <v>387</v>
      </c>
      <c r="AX242" s="5" t="s">
        <v>579</v>
      </c>
      <c r="AY242" s="5" t="s">
        <v>1745</v>
      </c>
      <c r="AZ242" s="5" t="s">
        <v>1745</v>
      </c>
      <c r="BA242" s="5" t="s">
        <v>1745</v>
      </c>
      <c r="BB242" s="5" t="s">
        <v>1745</v>
      </c>
      <c r="BC242" s="5" t="s">
        <v>1745</v>
      </c>
      <c r="BD242" s="5" t="s">
        <v>1745</v>
      </c>
      <c r="BE242" s="5" t="s">
        <v>1745</v>
      </c>
      <c r="BF242" s="5" t="s">
        <v>1745</v>
      </c>
      <c r="BG242" s="5" t="s">
        <v>1745</v>
      </c>
      <c r="BH242" s="5" t="s">
        <v>1745</v>
      </c>
      <c r="BI242" s="5" t="s">
        <v>1745</v>
      </c>
      <c r="BJ242" s="5" t="s">
        <v>1745</v>
      </c>
    </row>
    <row r="243" spans="1:62" ht="17.25" customHeight="1" x14ac:dyDescent="0.3">
      <c r="A243" t="s">
        <v>900</v>
      </c>
      <c r="B243" t="s">
        <v>1982</v>
      </c>
      <c r="C243" t="s">
        <v>298</v>
      </c>
      <c r="D243" t="str">
        <f t="shared" si="46"/>
        <v>Mantua township, Gloucester County</v>
      </c>
      <c r="E243" t="s">
        <v>1744</v>
      </c>
      <c r="F243" t="s">
        <v>58</v>
      </c>
      <c r="G243" s="19">
        <f>COUNTIFS('Raw Data from UFBs'!$A$3:$A$3000,'Summary By Town'!$A243,'Raw Data from UFBs'!$E$3:$E$3000,'Summary By Town'!$G$2)</f>
        <v>0</v>
      </c>
      <c r="H243" s="4">
        <f>SUMIFS('Raw Data from UFBs'!H$3:H$3000,'Raw Data from UFBs'!$A$3:$A$3000,'Summary By Town'!$A243,'Raw Data from UFBs'!$E$3:$E$3000,'Summary By Town'!$G$2)</f>
        <v>0</v>
      </c>
      <c r="I243" s="4">
        <f>SUMIFS('Raw Data from UFBs'!I$3:I$3000,'Raw Data from UFBs'!$A$3:$A$3000,'Summary By Town'!$A243,'Raw Data from UFBs'!$E$3:$E$3000,'Summary By Town'!$G$2)</f>
        <v>0</v>
      </c>
      <c r="J243" s="20">
        <f t="shared" si="47"/>
        <v>0</v>
      </c>
      <c r="K243" s="19">
        <f>COUNTIFS('Raw Data from UFBs'!$A$3:$A$3000,'Summary By Town'!$A243,'Raw Data from UFBs'!$E$3:$E$3000,'Summary By Town'!$K$2)</f>
        <v>0</v>
      </c>
      <c r="L243" s="4">
        <f>SUMIFS('Raw Data from UFBs'!H$3:H$3000,'Raw Data from UFBs'!$A$3:$A$3000,'Summary By Town'!$A243,'Raw Data from UFBs'!$E$3:$E$3000,'Summary By Town'!$K$2)</f>
        <v>0</v>
      </c>
      <c r="M243" s="4">
        <f>SUMIFS('Raw Data from UFBs'!I$3:I$3000,'Raw Data from UFBs'!$A$3:$A$3000,'Summary By Town'!$A243,'Raw Data from UFBs'!$E$3:$E$3000,'Summary By Town'!$K$2)</f>
        <v>0</v>
      </c>
      <c r="N243" s="20">
        <f t="shared" si="48"/>
        <v>0</v>
      </c>
      <c r="O243" s="4">
        <f>COUNTIFS('Raw Data from UFBs'!$A$3:$A$3000,'Summary By Town'!$A243,'Raw Data from UFBs'!$E$3:$E$3000,'Summary By Town'!$O$2)</f>
        <v>0</v>
      </c>
      <c r="P243" s="4">
        <f>SUMIFS('Raw Data from UFBs'!H$3:H$3000,'Raw Data from UFBs'!$A$3:$A$3000,'Summary By Town'!$A243,'Raw Data from UFBs'!$E$3:$E$3000,'Summary By Town'!$O$2)</f>
        <v>0</v>
      </c>
      <c r="Q243" s="4">
        <f>SUMIFS('Raw Data from UFBs'!I$3:I$3000,'Raw Data from UFBs'!$A$3:$A$3000,'Summary By Town'!$A243,'Raw Data from UFBs'!$E$3:$E$3000,'Summary By Town'!$O$2)</f>
        <v>0</v>
      </c>
      <c r="R243" s="4">
        <f t="shared" si="53"/>
        <v>0</v>
      </c>
      <c r="S243" s="104">
        <f>COUNTIFS('Raw Data from UFBs'!$A$3:$A$3000,'Summary By Town'!$A243,'Raw Data from UFBs'!$E$3:$E$3000,'Summary By Town'!$S$2)</f>
        <v>0</v>
      </c>
      <c r="T243" s="4">
        <f>SUMIFS('Raw Data from UFBs'!H$3:H$3000,'Raw Data from UFBs'!$A$3:$A$3000,'Summary By Town'!$A243,'Raw Data from UFBs'!$E$3:$E$3000,'Summary By Town'!$S$2)</f>
        <v>0</v>
      </c>
      <c r="U243" s="4">
        <f>SUMIFS('Raw Data from UFBs'!I$3:I$3000,'Raw Data from UFBs'!$A$3:$A$3000,'Summary By Town'!$A243,'Raw Data from UFBs'!$E$3:$E$3000,'Summary By Town'!$S$2)</f>
        <v>0</v>
      </c>
      <c r="V243" s="20">
        <f t="shared" si="54"/>
        <v>0</v>
      </c>
      <c r="W243" s="104">
        <f>COUNTIFS('Raw Data from UFBs'!$A$3:$A$3000,'Summary By Town'!$A243,'Raw Data from UFBs'!$E$3:$E$3000,'Summary By Town'!$W$2)</f>
        <v>0</v>
      </c>
      <c r="X243" s="4">
        <f>SUMIFS('Raw Data from UFBs'!H$3:H$3000,'Raw Data from UFBs'!$A$3:$A$3000,'Summary By Town'!$A243,'Raw Data from UFBs'!$E$3:$E$3000,'Summary By Town'!$W$2)</f>
        <v>0</v>
      </c>
      <c r="Y243" s="4">
        <f>SUMIFS('Raw Data from UFBs'!I$3:I$3000,'Raw Data from UFBs'!$A$3:$A$3000,'Summary By Town'!$A243,'Raw Data from UFBs'!$E$3:$E$3000,'Summary By Town'!$W$2)</f>
        <v>0</v>
      </c>
      <c r="Z243" s="20">
        <f t="shared" si="55"/>
        <v>0</v>
      </c>
      <c r="AA243" s="4">
        <f>COUNTIFS('Raw Data from UFBs'!$A$3:$A$3000,'Summary By Town'!$A243,'Raw Data from UFBs'!$E$3:$E$3000,'Summary By Town'!$AA$2)</f>
        <v>0</v>
      </c>
      <c r="AB243" s="4">
        <f>SUMIFS('Raw Data from UFBs'!H$3:H$3000,'Raw Data from UFBs'!$A$3:$A$3000,'Summary By Town'!$A243,'Raw Data from UFBs'!$E$3:$E$3000,'Summary By Town'!$AA$2)</f>
        <v>0</v>
      </c>
      <c r="AC243" s="4">
        <f>SUMIFS('Raw Data from UFBs'!I$3:I$3000,'Raw Data from UFBs'!$A$3:$A$3000,'Summary By Town'!$A243,'Raw Data from UFBs'!$E$3:$E$3000,'Summary By Town'!$AA$2)</f>
        <v>0</v>
      </c>
      <c r="AD243" s="4">
        <f t="shared" si="56"/>
        <v>0</v>
      </c>
      <c r="AE243" s="19">
        <f>COUNTIFS('Raw Data from UFBs'!$A$3:$A$3000,'Summary By Town'!$A243,'Raw Data from UFBs'!$E$3:$E$3000,'Summary By Town'!$AE$2)</f>
        <v>0</v>
      </c>
      <c r="AF243" s="4">
        <f>SUMIFS('Raw Data from UFBs'!H$3:H$3000,'Raw Data from UFBs'!$A$3:$A$3000,'Summary By Town'!$A243,'Raw Data from UFBs'!$E$3:$E$3000,'Summary By Town'!$AE$2)</f>
        <v>0</v>
      </c>
      <c r="AG243" s="4">
        <f>SUMIFS('Raw Data from UFBs'!I$3:I$3000,'Raw Data from UFBs'!$A$3:$A$3000,'Summary By Town'!$A243,'Raw Data from UFBs'!$E$3:$E$3000,'Summary By Town'!$AE$2)</f>
        <v>0</v>
      </c>
      <c r="AH243" s="20">
        <f t="shared" si="49"/>
        <v>0</v>
      </c>
      <c r="AI243" s="19">
        <f t="shared" si="57"/>
        <v>0</v>
      </c>
      <c r="AJ243" s="4">
        <f t="shared" si="58"/>
        <v>0</v>
      </c>
      <c r="AK243" s="4">
        <f t="shared" si="59"/>
        <v>0</v>
      </c>
      <c r="AL243" s="20">
        <f t="shared" si="60"/>
        <v>0</v>
      </c>
      <c r="AM243" s="59">
        <v>2147282800</v>
      </c>
      <c r="AN243" s="60">
        <v>2.5158697858367245</v>
      </c>
      <c r="AO243" s="61">
        <v>0.22669088216318156</v>
      </c>
      <c r="AP243" s="4">
        <f t="shared" si="50"/>
        <v>0</v>
      </c>
      <c r="AQ243" s="8">
        <f t="shared" si="51"/>
        <v>0</v>
      </c>
      <c r="AR243" s="59">
        <v>17616789.880000003</v>
      </c>
      <c r="AS243" s="6">
        <f t="shared" si="52"/>
        <v>0</v>
      </c>
      <c r="AU243" s="5" t="s">
        <v>552</v>
      </c>
      <c r="AV243" s="5" t="s">
        <v>1213</v>
      </c>
      <c r="AW243" s="5" t="s">
        <v>645</v>
      </c>
      <c r="AX243" s="5" t="s">
        <v>1607</v>
      </c>
      <c r="AY243" s="5" t="s">
        <v>1589</v>
      </c>
      <c r="AZ243" s="5" t="s">
        <v>387</v>
      </c>
      <c r="BA243" s="5" t="s">
        <v>363</v>
      </c>
      <c r="BB243" s="5" t="s">
        <v>1619</v>
      </c>
      <c r="BC243" s="5" t="s">
        <v>1745</v>
      </c>
      <c r="BD243" s="5" t="s">
        <v>1745</v>
      </c>
      <c r="BE243" s="5" t="s">
        <v>1745</v>
      </c>
      <c r="BF243" s="5" t="s">
        <v>1745</v>
      </c>
      <c r="BG243" s="5" t="s">
        <v>1745</v>
      </c>
      <c r="BH243" s="5" t="s">
        <v>1745</v>
      </c>
      <c r="BI243" s="5" t="s">
        <v>1745</v>
      </c>
      <c r="BJ243" s="5" t="s">
        <v>1745</v>
      </c>
    </row>
    <row r="244" spans="1:62" ht="17.25" customHeight="1" x14ac:dyDescent="0.3">
      <c r="A244" t="s">
        <v>980</v>
      </c>
      <c r="B244" t="s">
        <v>1983</v>
      </c>
      <c r="C244" t="s">
        <v>298</v>
      </c>
      <c r="D244" t="str">
        <f t="shared" si="46"/>
        <v>Monroe township, Gloucester County</v>
      </c>
      <c r="E244" t="s">
        <v>1744</v>
      </c>
      <c r="F244" t="s">
        <v>58</v>
      </c>
      <c r="G244" s="19">
        <f>COUNTIFS('Raw Data from UFBs'!$A$3:$A$3000,'Summary By Town'!$A244,'Raw Data from UFBs'!$E$3:$E$3000,'Summary By Town'!$G$2)</f>
        <v>0</v>
      </c>
      <c r="H244" s="4">
        <f>SUMIFS('Raw Data from UFBs'!H$3:H$3000,'Raw Data from UFBs'!$A$3:$A$3000,'Summary By Town'!$A244,'Raw Data from UFBs'!$E$3:$E$3000,'Summary By Town'!$G$2)</f>
        <v>0</v>
      </c>
      <c r="I244" s="4">
        <f>SUMIFS('Raw Data from UFBs'!I$3:I$3000,'Raw Data from UFBs'!$A$3:$A$3000,'Summary By Town'!$A244,'Raw Data from UFBs'!$E$3:$E$3000,'Summary By Town'!$G$2)</f>
        <v>0</v>
      </c>
      <c r="J244" s="20">
        <f t="shared" si="47"/>
        <v>0</v>
      </c>
      <c r="K244" s="19">
        <f>COUNTIFS('Raw Data from UFBs'!$A$3:$A$3000,'Summary By Town'!$A244,'Raw Data from UFBs'!$E$3:$E$3000,'Summary By Town'!$K$2)</f>
        <v>2</v>
      </c>
      <c r="L244" s="4">
        <f>SUMIFS('Raw Data from UFBs'!H$3:H$3000,'Raw Data from UFBs'!$A$3:$A$3000,'Summary By Town'!$A244,'Raw Data from UFBs'!$E$3:$E$3000,'Summary By Town'!$K$2)</f>
        <v>0</v>
      </c>
      <c r="M244" s="4">
        <f>SUMIFS('Raw Data from UFBs'!I$3:I$3000,'Raw Data from UFBs'!$A$3:$A$3000,'Summary By Town'!$A244,'Raw Data from UFBs'!$E$3:$E$3000,'Summary By Town'!$K$2)</f>
        <v>2117700</v>
      </c>
      <c r="N244" s="20">
        <f t="shared" si="48"/>
        <v>79796.749735842808</v>
      </c>
      <c r="O244" s="4">
        <f>COUNTIFS('Raw Data from UFBs'!$A$3:$A$3000,'Summary By Town'!$A244,'Raw Data from UFBs'!$E$3:$E$3000,'Summary By Town'!$O$2)</f>
        <v>0</v>
      </c>
      <c r="P244" s="4">
        <f>SUMIFS('Raw Data from UFBs'!H$3:H$3000,'Raw Data from UFBs'!$A$3:$A$3000,'Summary By Town'!$A244,'Raw Data from UFBs'!$E$3:$E$3000,'Summary By Town'!$O$2)</f>
        <v>0</v>
      </c>
      <c r="Q244" s="4">
        <f>SUMIFS('Raw Data from UFBs'!I$3:I$3000,'Raw Data from UFBs'!$A$3:$A$3000,'Summary By Town'!$A244,'Raw Data from UFBs'!$E$3:$E$3000,'Summary By Town'!$O$2)</f>
        <v>0</v>
      </c>
      <c r="R244" s="4">
        <f t="shared" si="53"/>
        <v>0</v>
      </c>
      <c r="S244" s="104">
        <f>COUNTIFS('Raw Data from UFBs'!$A$3:$A$3000,'Summary By Town'!$A244,'Raw Data from UFBs'!$E$3:$E$3000,'Summary By Town'!$S$2)</f>
        <v>0</v>
      </c>
      <c r="T244" s="4">
        <f>SUMIFS('Raw Data from UFBs'!H$3:H$3000,'Raw Data from UFBs'!$A$3:$A$3000,'Summary By Town'!$A244,'Raw Data from UFBs'!$E$3:$E$3000,'Summary By Town'!$S$2)</f>
        <v>0</v>
      </c>
      <c r="U244" s="4">
        <f>SUMIFS('Raw Data from UFBs'!I$3:I$3000,'Raw Data from UFBs'!$A$3:$A$3000,'Summary By Town'!$A244,'Raw Data from UFBs'!$E$3:$E$3000,'Summary By Town'!$S$2)</f>
        <v>0</v>
      </c>
      <c r="V244" s="20">
        <f t="shared" si="54"/>
        <v>0</v>
      </c>
      <c r="W244" s="104">
        <f>COUNTIFS('Raw Data from UFBs'!$A$3:$A$3000,'Summary By Town'!$A244,'Raw Data from UFBs'!$E$3:$E$3000,'Summary By Town'!$W$2)</f>
        <v>0</v>
      </c>
      <c r="X244" s="4">
        <f>SUMIFS('Raw Data from UFBs'!H$3:H$3000,'Raw Data from UFBs'!$A$3:$A$3000,'Summary By Town'!$A244,'Raw Data from UFBs'!$E$3:$E$3000,'Summary By Town'!$W$2)</f>
        <v>0</v>
      </c>
      <c r="Y244" s="4">
        <f>SUMIFS('Raw Data from UFBs'!I$3:I$3000,'Raw Data from UFBs'!$A$3:$A$3000,'Summary By Town'!$A244,'Raw Data from UFBs'!$E$3:$E$3000,'Summary By Town'!$W$2)</f>
        <v>0</v>
      </c>
      <c r="Z244" s="20">
        <f t="shared" si="55"/>
        <v>0</v>
      </c>
      <c r="AA244" s="4">
        <f>COUNTIFS('Raw Data from UFBs'!$A$3:$A$3000,'Summary By Town'!$A244,'Raw Data from UFBs'!$E$3:$E$3000,'Summary By Town'!$AA$2)</f>
        <v>7</v>
      </c>
      <c r="AB244" s="4">
        <f>SUMIFS('Raw Data from UFBs'!H$3:H$3000,'Raw Data from UFBs'!$A$3:$A$3000,'Summary By Town'!$A244,'Raw Data from UFBs'!$E$3:$E$3000,'Summary By Town'!$AA$2)</f>
        <v>0</v>
      </c>
      <c r="AC244" s="4">
        <f>SUMIFS('Raw Data from UFBs'!I$3:I$3000,'Raw Data from UFBs'!$A$3:$A$3000,'Summary By Town'!$A244,'Raw Data from UFBs'!$E$3:$E$3000,'Summary By Town'!$AA$2)</f>
        <v>32109800</v>
      </c>
      <c r="AD244" s="4">
        <f t="shared" si="56"/>
        <v>1209924.7649185273</v>
      </c>
      <c r="AE244" s="19">
        <f>COUNTIFS('Raw Data from UFBs'!$A$3:$A$3000,'Summary By Town'!$A244,'Raw Data from UFBs'!$E$3:$E$3000,'Summary By Town'!$AE$2)</f>
        <v>0</v>
      </c>
      <c r="AF244" s="4">
        <f>SUMIFS('Raw Data from UFBs'!H$3:H$3000,'Raw Data from UFBs'!$A$3:$A$3000,'Summary By Town'!$A244,'Raw Data from UFBs'!$E$3:$E$3000,'Summary By Town'!$AE$2)</f>
        <v>0</v>
      </c>
      <c r="AG244" s="4">
        <f>SUMIFS('Raw Data from UFBs'!I$3:I$3000,'Raw Data from UFBs'!$A$3:$A$3000,'Summary By Town'!$A244,'Raw Data from UFBs'!$E$3:$E$3000,'Summary By Town'!$AE$2)</f>
        <v>0</v>
      </c>
      <c r="AH244" s="20">
        <f t="shared" si="49"/>
        <v>0</v>
      </c>
      <c r="AI244" s="19">
        <f t="shared" si="57"/>
        <v>9</v>
      </c>
      <c r="AJ244" s="4">
        <f t="shared" si="58"/>
        <v>0</v>
      </c>
      <c r="AK244" s="4">
        <f t="shared" si="59"/>
        <v>34227500</v>
      </c>
      <c r="AL244" s="20">
        <f t="shared" si="60"/>
        <v>1289721.51465437</v>
      </c>
      <c r="AM244" s="59">
        <v>3183597500</v>
      </c>
      <c r="AN244" s="60">
        <v>3.7680856464958592</v>
      </c>
      <c r="AO244" s="61">
        <v>0.27766814828263964</v>
      </c>
      <c r="AP244" s="4">
        <f t="shared" si="50"/>
        <v>358114.58477436018</v>
      </c>
      <c r="AQ244" s="8">
        <f t="shared" si="51"/>
        <v>1.0751202059933769E-2</v>
      </c>
      <c r="AR244" s="59">
        <v>44762950.800000004</v>
      </c>
      <c r="AS244" s="6">
        <f t="shared" si="52"/>
        <v>8.000245255823487E-3</v>
      </c>
      <c r="AU244" s="5" t="s">
        <v>228</v>
      </c>
      <c r="AV244" s="5" t="s">
        <v>501</v>
      </c>
      <c r="AW244" s="5" t="s">
        <v>516</v>
      </c>
      <c r="AX244" s="5" t="s">
        <v>296</v>
      </c>
      <c r="AY244" s="5" t="s">
        <v>552</v>
      </c>
      <c r="AZ244" s="5" t="s">
        <v>1673</v>
      </c>
      <c r="BA244" s="5" t="s">
        <v>1589</v>
      </c>
      <c r="BB244" s="5" t="s">
        <v>567</v>
      </c>
      <c r="BC244" s="5" t="s">
        <v>1745</v>
      </c>
      <c r="BD244" s="5" t="s">
        <v>1745</v>
      </c>
      <c r="BE244" s="5" t="s">
        <v>1745</v>
      </c>
      <c r="BF244" s="5" t="s">
        <v>1745</v>
      </c>
      <c r="BG244" s="5" t="s">
        <v>1745</v>
      </c>
      <c r="BH244" s="5" t="s">
        <v>1745</v>
      </c>
      <c r="BI244" s="5" t="s">
        <v>1745</v>
      </c>
      <c r="BJ244" s="5" t="s">
        <v>1745</v>
      </c>
    </row>
    <row r="245" spans="1:62" ht="17.25" customHeight="1" x14ac:dyDescent="0.3">
      <c r="A245" t="s">
        <v>1416</v>
      </c>
      <c r="B245" t="s">
        <v>1984</v>
      </c>
      <c r="C245" t="s">
        <v>298</v>
      </c>
      <c r="D245" t="str">
        <f t="shared" si="46"/>
        <v>South Harrison township, Gloucester County</v>
      </c>
      <c r="E245" t="s">
        <v>1744</v>
      </c>
      <c r="F245" t="s">
        <v>26</v>
      </c>
      <c r="G245" s="19">
        <f>COUNTIFS('Raw Data from UFBs'!$A$3:$A$3000,'Summary By Town'!$A245,'Raw Data from UFBs'!$E$3:$E$3000,'Summary By Town'!$G$2)</f>
        <v>0</v>
      </c>
      <c r="H245" s="4">
        <f>SUMIFS('Raw Data from UFBs'!H$3:H$3000,'Raw Data from UFBs'!$A$3:$A$3000,'Summary By Town'!$A245,'Raw Data from UFBs'!$E$3:$E$3000,'Summary By Town'!$G$2)</f>
        <v>0</v>
      </c>
      <c r="I245" s="4">
        <f>SUMIFS('Raw Data from UFBs'!I$3:I$3000,'Raw Data from UFBs'!$A$3:$A$3000,'Summary By Town'!$A245,'Raw Data from UFBs'!$E$3:$E$3000,'Summary By Town'!$G$2)</f>
        <v>0</v>
      </c>
      <c r="J245" s="20">
        <f t="shared" si="47"/>
        <v>0</v>
      </c>
      <c r="K245" s="19">
        <f>COUNTIFS('Raw Data from UFBs'!$A$3:$A$3000,'Summary By Town'!$A245,'Raw Data from UFBs'!$E$3:$E$3000,'Summary By Town'!$K$2)</f>
        <v>0</v>
      </c>
      <c r="L245" s="4">
        <f>SUMIFS('Raw Data from UFBs'!H$3:H$3000,'Raw Data from UFBs'!$A$3:$A$3000,'Summary By Town'!$A245,'Raw Data from UFBs'!$E$3:$E$3000,'Summary By Town'!$K$2)</f>
        <v>0</v>
      </c>
      <c r="M245" s="4">
        <f>SUMIFS('Raw Data from UFBs'!I$3:I$3000,'Raw Data from UFBs'!$A$3:$A$3000,'Summary By Town'!$A245,'Raw Data from UFBs'!$E$3:$E$3000,'Summary By Town'!$K$2)</f>
        <v>0</v>
      </c>
      <c r="N245" s="20">
        <f t="shared" si="48"/>
        <v>0</v>
      </c>
      <c r="O245" s="4">
        <f>COUNTIFS('Raw Data from UFBs'!$A$3:$A$3000,'Summary By Town'!$A245,'Raw Data from UFBs'!$E$3:$E$3000,'Summary By Town'!$O$2)</f>
        <v>0</v>
      </c>
      <c r="P245" s="4">
        <f>SUMIFS('Raw Data from UFBs'!H$3:H$3000,'Raw Data from UFBs'!$A$3:$A$3000,'Summary By Town'!$A245,'Raw Data from UFBs'!$E$3:$E$3000,'Summary By Town'!$O$2)</f>
        <v>0</v>
      </c>
      <c r="Q245" s="4">
        <f>SUMIFS('Raw Data from UFBs'!I$3:I$3000,'Raw Data from UFBs'!$A$3:$A$3000,'Summary By Town'!$A245,'Raw Data from UFBs'!$E$3:$E$3000,'Summary By Town'!$O$2)</f>
        <v>0</v>
      </c>
      <c r="R245" s="4">
        <f t="shared" si="53"/>
        <v>0</v>
      </c>
      <c r="S245" s="104">
        <f>COUNTIFS('Raw Data from UFBs'!$A$3:$A$3000,'Summary By Town'!$A245,'Raw Data from UFBs'!$E$3:$E$3000,'Summary By Town'!$S$2)</f>
        <v>0</v>
      </c>
      <c r="T245" s="4">
        <f>SUMIFS('Raw Data from UFBs'!H$3:H$3000,'Raw Data from UFBs'!$A$3:$A$3000,'Summary By Town'!$A245,'Raw Data from UFBs'!$E$3:$E$3000,'Summary By Town'!$S$2)</f>
        <v>0</v>
      </c>
      <c r="U245" s="4">
        <f>SUMIFS('Raw Data from UFBs'!I$3:I$3000,'Raw Data from UFBs'!$A$3:$A$3000,'Summary By Town'!$A245,'Raw Data from UFBs'!$E$3:$E$3000,'Summary By Town'!$S$2)</f>
        <v>0</v>
      </c>
      <c r="V245" s="20">
        <f t="shared" si="54"/>
        <v>0</v>
      </c>
      <c r="W245" s="104">
        <f>COUNTIFS('Raw Data from UFBs'!$A$3:$A$3000,'Summary By Town'!$A245,'Raw Data from UFBs'!$E$3:$E$3000,'Summary By Town'!$W$2)</f>
        <v>0</v>
      </c>
      <c r="X245" s="4">
        <f>SUMIFS('Raw Data from UFBs'!H$3:H$3000,'Raw Data from UFBs'!$A$3:$A$3000,'Summary By Town'!$A245,'Raw Data from UFBs'!$E$3:$E$3000,'Summary By Town'!$W$2)</f>
        <v>0</v>
      </c>
      <c r="Y245" s="4">
        <f>SUMIFS('Raw Data from UFBs'!I$3:I$3000,'Raw Data from UFBs'!$A$3:$A$3000,'Summary By Town'!$A245,'Raw Data from UFBs'!$E$3:$E$3000,'Summary By Town'!$W$2)</f>
        <v>0</v>
      </c>
      <c r="Z245" s="20">
        <f t="shared" si="55"/>
        <v>0</v>
      </c>
      <c r="AA245" s="4">
        <f>COUNTIFS('Raw Data from UFBs'!$A$3:$A$3000,'Summary By Town'!$A245,'Raw Data from UFBs'!$E$3:$E$3000,'Summary By Town'!$AA$2)</f>
        <v>0</v>
      </c>
      <c r="AB245" s="4">
        <f>SUMIFS('Raw Data from UFBs'!H$3:H$3000,'Raw Data from UFBs'!$A$3:$A$3000,'Summary By Town'!$A245,'Raw Data from UFBs'!$E$3:$E$3000,'Summary By Town'!$AA$2)</f>
        <v>0</v>
      </c>
      <c r="AC245" s="4">
        <f>SUMIFS('Raw Data from UFBs'!I$3:I$3000,'Raw Data from UFBs'!$A$3:$A$3000,'Summary By Town'!$A245,'Raw Data from UFBs'!$E$3:$E$3000,'Summary By Town'!$AA$2)</f>
        <v>0</v>
      </c>
      <c r="AD245" s="4">
        <f t="shared" si="56"/>
        <v>0</v>
      </c>
      <c r="AE245" s="19">
        <f>COUNTIFS('Raw Data from UFBs'!$A$3:$A$3000,'Summary By Town'!$A245,'Raw Data from UFBs'!$E$3:$E$3000,'Summary By Town'!$AE$2)</f>
        <v>0</v>
      </c>
      <c r="AF245" s="4">
        <f>SUMIFS('Raw Data from UFBs'!H$3:H$3000,'Raw Data from UFBs'!$A$3:$A$3000,'Summary By Town'!$A245,'Raw Data from UFBs'!$E$3:$E$3000,'Summary By Town'!$AE$2)</f>
        <v>0</v>
      </c>
      <c r="AG245" s="4">
        <f>SUMIFS('Raw Data from UFBs'!I$3:I$3000,'Raw Data from UFBs'!$A$3:$A$3000,'Summary By Town'!$A245,'Raw Data from UFBs'!$E$3:$E$3000,'Summary By Town'!$AE$2)</f>
        <v>0</v>
      </c>
      <c r="AH245" s="20">
        <f t="shared" si="49"/>
        <v>0</v>
      </c>
      <c r="AI245" s="19">
        <f t="shared" si="57"/>
        <v>0</v>
      </c>
      <c r="AJ245" s="4">
        <f t="shared" si="58"/>
        <v>0</v>
      </c>
      <c r="AK245" s="4">
        <f t="shared" si="59"/>
        <v>0</v>
      </c>
      <c r="AL245" s="20">
        <f t="shared" si="60"/>
        <v>0</v>
      </c>
      <c r="AM245" s="59">
        <v>442087000</v>
      </c>
      <c r="AN245" s="60">
        <v>3.3058948589715245</v>
      </c>
      <c r="AO245" s="61">
        <v>9.4015262520886045E-2</v>
      </c>
      <c r="AP245" s="4">
        <f t="shared" si="50"/>
        <v>0</v>
      </c>
      <c r="AQ245" s="8">
        <f t="shared" si="51"/>
        <v>0</v>
      </c>
      <c r="AR245" s="59">
        <v>2896121.8200000003</v>
      </c>
      <c r="AS245" s="6">
        <f t="shared" si="52"/>
        <v>0</v>
      </c>
      <c r="AU245" s="5" t="s">
        <v>1533</v>
      </c>
      <c r="AV245" s="5" t="s">
        <v>430</v>
      </c>
      <c r="AW245" s="5" t="s">
        <v>1201</v>
      </c>
      <c r="AX245" s="5" t="s">
        <v>645</v>
      </c>
      <c r="AY245" s="5" t="s">
        <v>1706</v>
      </c>
      <c r="AZ245" s="5" t="s">
        <v>1745</v>
      </c>
      <c r="BA245" s="5" t="s">
        <v>1745</v>
      </c>
      <c r="BB245" s="5" t="s">
        <v>1745</v>
      </c>
      <c r="BC245" s="5" t="s">
        <v>1745</v>
      </c>
      <c r="BD245" s="5" t="s">
        <v>1745</v>
      </c>
      <c r="BE245" s="5" t="s">
        <v>1745</v>
      </c>
      <c r="BF245" s="5" t="s">
        <v>1745</v>
      </c>
      <c r="BG245" s="5" t="s">
        <v>1745</v>
      </c>
      <c r="BH245" s="5" t="s">
        <v>1745</v>
      </c>
      <c r="BI245" s="5" t="s">
        <v>1745</v>
      </c>
      <c r="BJ245" s="5" t="s">
        <v>1745</v>
      </c>
    </row>
    <row r="246" spans="1:62" ht="17.25" customHeight="1" x14ac:dyDescent="0.3">
      <c r="A246" t="s">
        <v>1589</v>
      </c>
      <c r="B246" t="s">
        <v>1837</v>
      </c>
      <c r="C246" t="s">
        <v>298</v>
      </c>
      <c r="D246" t="str">
        <f t="shared" si="46"/>
        <v>Washington township, Gloucester County</v>
      </c>
      <c r="E246" t="s">
        <v>1744</v>
      </c>
      <c r="F246" t="s">
        <v>58</v>
      </c>
      <c r="G246" s="19">
        <f>COUNTIFS('Raw Data from UFBs'!$A$3:$A$3000,'Summary By Town'!$A246,'Raw Data from UFBs'!$E$3:$E$3000,'Summary By Town'!$G$2)</f>
        <v>3</v>
      </c>
      <c r="H246" s="4">
        <f>SUMIFS('Raw Data from UFBs'!H$3:H$3000,'Raw Data from UFBs'!$A$3:$A$3000,'Summary By Town'!$A246,'Raw Data from UFBs'!$E$3:$E$3000,'Summary By Town'!$G$2)</f>
        <v>93912.68</v>
      </c>
      <c r="I246" s="4">
        <f>SUMIFS('Raw Data from UFBs'!I$3:I$3000,'Raw Data from UFBs'!$A$3:$A$3000,'Summary By Town'!$A246,'Raw Data from UFBs'!$E$3:$E$3000,'Summary By Town'!$G$2)</f>
        <v>12436000</v>
      </c>
      <c r="J246" s="20">
        <f t="shared" si="47"/>
        <v>455692.92421939538</v>
      </c>
      <c r="K246" s="19">
        <f>COUNTIFS('Raw Data from UFBs'!$A$3:$A$3000,'Summary By Town'!$A246,'Raw Data from UFBs'!$E$3:$E$3000,'Summary By Town'!$K$2)</f>
        <v>1</v>
      </c>
      <c r="L246" s="4">
        <f>SUMIFS('Raw Data from UFBs'!H$3:H$3000,'Raw Data from UFBs'!$A$3:$A$3000,'Summary By Town'!$A246,'Raw Data from UFBs'!$E$3:$E$3000,'Summary By Town'!$K$2)</f>
        <v>10680</v>
      </c>
      <c r="M246" s="4">
        <f>SUMIFS('Raw Data from UFBs'!I$3:I$3000,'Raw Data from UFBs'!$A$3:$A$3000,'Summary By Town'!$A246,'Raw Data from UFBs'!$E$3:$E$3000,'Summary By Town'!$K$2)</f>
        <v>8876500</v>
      </c>
      <c r="N246" s="20">
        <f t="shared" si="48"/>
        <v>325262.00079072552</v>
      </c>
      <c r="O246" s="4">
        <f>COUNTIFS('Raw Data from UFBs'!$A$3:$A$3000,'Summary By Town'!$A246,'Raw Data from UFBs'!$E$3:$E$3000,'Summary By Town'!$O$2)</f>
        <v>0</v>
      </c>
      <c r="P246" s="4">
        <f>SUMIFS('Raw Data from UFBs'!H$3:H$3000,'Raw Data from UFBs'!$A$3:$A$3000,'Summary By Town'!$A246,'Raw Data from UFBs'!$E$3:$E$3000,'Summary By Town'!$O$2)</f>
        <v>0</v>
      </c>
      <c r="Q246" s="4">
        <f>SUMIFS('Raw Data from UFBs'!I$3:I$3000,'Raw Data from UFBs'!$A$3:$A$3000,'Summary By Town'!$A246,'Raw Data from UFBs'!$E$3:$E$3000,'Summary By Town'!$O$2)</f>
        <v>0</v>
      </c>
      <c r="R246" s="4">
        <f t="shared" si="53"/>
        <v>0</v>
      </c>
      <c r="S246" s="104">
        <f>COUNTIFS('Raw Data from UFBs'!$A$3:$A$3000,'Summary By Town'!$A246,'Raw Data from UFBs'!$E$3:$E$3000,'Summary By Town'!$S$2)</f>
        <v>1</v>
      </c>
      <c r="T246" s="4">
        <f>SUMIFS('Raw Data from UFBs'!H$3:H$3000,'Raw Data from UFBs'!$A$3:$A$3000,'Summary By Town'!$A246,'Raw Data from UFBs'!$E$3:$E$3000,'Summary By Town'!$S$2)</f>
        <v>502894.92</v>
      </c>
      <c r="U246" s="4">
        <f>SUMIFS('Raw Data from UFBs'!I$3:I$3000,'Raw Data from UFBs'!$A$3:$A$3000,'Summary By Town'!$A246,'Raw Data from UFBs'!$E$3:$E$3000,'Summary By Town'!$S$2)</f>
        <v>6217500</v>
      </c>
      <c r="V246" s="20">
        <f t="shared" si="54"/>
        <v>227828.14058653029</v>
      </c>
      <c r="W246" s="104">
        <f>COUNTIFS('Raw Data from UFBs'!$A$3:$A$3000,'Summary By Town'!$A246,'Raw Data from UFBs'!$E$3:$E$3000,'Summary By Town'!$W$2)</f>
        <v>0</v>
      </c>
      <c r="X246" s="4">
        <f>SUMIFS('Raw Data from UFBs'!H$3:H$3000,'Raw Data from UFBs'!$A$3:$A$3000,'Summary By Town'!$A246,'Raw Data from UFBs'!$E$3:$E$3000,'Summary By Town'!$W$2)</f>
        <v>0</v>
      </c>
      <c r="Y246" s="4">
        <f>SUMIFS('Raw Data from UFBs'!I$3:I$3000,'Raw Data from UFBs'!$A$3:$A$3000,'Summary By Town'!$A246,'Raw Data from UFBs'!$E$3:$E$3000,'Summary By Town'!$W$2)</f>
        <v>0</v>
      </c>
      <c r="Z246" s="20">
        <f t="shared" si="55"/>
        <v>0</v>
      </c>
      <c r="AA246" s="4">
        <f>COUNTIFS('Raw Data from UFBs'!$A$3:$A$3000,'Summary By Town'!$A246,'Raw Data from UFBs'!$E$3:$E$3000,'Summary By Town'!$AA$2)</f>
        <v>0</v>
      </c>
      <c r="AB246" s="4">
        <f>SUMIFS('Raw Data from UFBs'!H$3:H$3000,'Raw Data from UFBs'!$A$3:$A$3000,'Summary By Town'!$A246,'Raw Data from UFBs'!$E$3:$E$3000,'Summary By Town'!$AA$2)</f>
        <v>0</v>
      </c>
      <c r="AC246" s="4">
        <f>SUMIFS('Raw Data from UFBs'!I$3:I$3000,'Raw Data from UFBs'!$A$3:$A$3000,'Summary By Town'!$A246,'Raw Data from UFBs'!$E$3:$E$3000,'Summary By Town'!$AA$2)</f>
        <v>0</v>
      </c>
      <c r="AD246" s="4">
        <f t="shared" si="56"/>
        <v>0</v>
      </c>
      <c r="AE246" s="19">
        <f>COUNTIFS('Raw Data from UFBs'!$A$3:$A$3000,'Summary By Town'!$A246,'Raw Data from UFBs'!$E$3:$E$3000,'Summary By Town'!$AE$2)</f>
        <v>0</v>
      </c>
      <c r="AF246" s="4">
        <f>SUMIFS('Raw Data from UFBs'!H$3:H$3000,'Raw Data from UFBs'!$A$3:$A$3000,'Summary By Town'!$A246,'Raw Data from UFBs'!$E$3:$E$3000,'Summary By Town'!$AE$2)</f>
        <v>0</v>
      </c>
      <c r="AG246" s="4">
        <f>SUMIFS('Raw Data from UFBs'!I$3:I$3000,'Raw Data from UFBs'!$A$3:$A$3000,'Summary By Town'!$A246,'Raw Data from UFBs'!$E$3:$E$3000,'Summary By Town'!$AE$2)</f>
        <v>0</v>
      </c>
      <c r="AH246" s="20">
        <f t="shared" si="49"/>
        <v>0</v>
      </c>
      <c r="AI246" s="19">
        <f t="shared" si="57"/>
        <v>5</v>
      </c>
      <c r="AJ246" s="4">
        <f t="shared" si="58"/>
        <v>607487.6</v>
      </c>
      <c r="AK246" s="4">
        <f t="shared" si="59"/>
        <v>27530000</v>
      </c>
      <c r="AL246" s="20">
        <f t="shared" si="60"/>
        <v>1008783.0655966513</v>
      </c>
      <c r="AM246" s="59">
        <v>5215750400</v>
      </c>
      <c r="AN246" s="60">
        <v>3.6643046334785732</v>
      </c>
      <c r="AO246" s="61">
        <v>0.21551732391021844</v>
      </c>
      <c r="AP246" s="4">
        <f t="shared" si="50"/>
        <v>86486.124842695426</v>
      </c>
      <c r="AQ246" s="8">
        <f t="shared" si="51"/>
        <v>5.2782433760633941E-3</v>
      </c>
      <c r="AR246" s="59">
        <v>48063872.489999995</v>
      </c>
      <c r="AS246" s="6">
        <f t="shared" si="52"/>
        <v>1.7993998477898224E-3</v>
      </c>
      <c r="AU246" s="5" t="s">
        <v>980</v>
      </c>
      <c r="AV246" s="5" t="s">
        <v>552</v>
      </c>
      <c r="AW246" s="5" t="s">
        <v>1213</v>
      </c>
      <c r="AX246" s="5" t="s">
        <v>900</v>
      </c>
      <c r="AY246" s="5" t="s">
        <v>567</v>
      </c>
      <c r="AZ246" s="5" t="s">
        <v>363</v>
      </c>
      <c r="BA246" s="5" t="s">
        <v>1745</v>
      </c>
      <c r="BB246" s="5" t="s">
        <v>1745</v>
      </c>
      <c r="BC246" s="5" t="s">
        <v>1745</v>
      </c>
      <c r="BD246" s="5" t="s">
        <v>1745</v>
      </c>
      <c r="BE246" s="5" t="s">
        <v>1745</v>
      </c>
      <c r="BF246" s="5" t="s">
        <v>1745</v>
      </c>
      <c r="BG246" s="5" t="s">
        <v>1745</v>
      </c>
      <c r="BH246" s="5" t="s">
        <v>1745</v>
      </c>
      <c r="BI246" s="5" t="s">
        <v>1745</v>
      </c>
      <c r="BJ246" s="5" t="s">
        <v>1745</v>
      </c>
    </row>
    <row r="247" spans="1:62" ht="17.25" customHeight="1" x14ac:dyDescent="0.3">
      <c r="A247" t="s">
        <v>1619</v>
      </c>
      <c r="B247" t="s">
        <v>1985</v>
      </c>
      <c r="C247" t="s">
        <v>298</v>
      </c>
      <c r="D247" t="str">
        <f t="shared" si="46"/>
        <v>West Deptford township, Gloucester County</v>
      </c>
      <c r="E247" t="s">
        <v>1744</v>
      </c>
      <c r="F247" t="s">
        <v>7</v>
      </c>
      <c r="G247" s="19">
        <f>COUNTIFS('Raw Data from UFBs'!$A$3:$A$3000,'Summary By Town'!$A247,'Raw Data from UFBs'!$E$3:$E$3000,'Summary By Town'!$G$2)</f>
        <v>2</v>
      </c>
      <c r="H247" s="4">
        <f>SUMIFS('Raw Data from UFBs'!H$3:H$3000,'Raw Data from UFBs'!$A$3:$A$3000,'Summary By Town'!$A247,'Raw Data from UFBs'!$E$3:$E$3000,'Summary By Town'!$G$2)</f>
        <v>88326.69</v>
      </c>
      <c r="I247" s="4">
        <f>SUMIFS('Raw Data from UFBs'!I$3:I$3000,'Raw Data from UFBs'!$A$3:$A$3000,'Summary By Town'!$A247,'Raw Data from UFBs'!$E$3:$E$3000,'Summary By Town'!$G$2)</f>
        <v>13019700</v>
      </c>
      <c r="J247" s="20">
        <f t="shared" si="47"/>
        <v>453474.21589943208</v>
      </c>
      <c r="K247" s="19">
        <f>COUNTIFS('Raw Data from UFBs'!$A$3:$A$3000,'Summary By Town'!$A247,'Raw Data from UFBs'!$E$3:$E$3000,'Summary By Town'!$K$2)</f>
        <v>2</v>
      </c>
      <c r="L247" s="4">
        <f>SUMIFS('Raw Data from UFBs'!H$3:H$3000,'Raw Data from UFBs'!$A$3:$A$3000,'Summary By Town'!$A247,'Raw Data from UFBs'!$E$3:$E$3000,'Summary By Town'!$K$2)</f>
        <v>2764431.75</v>
      </c>
      <c r="M247" s="4">
        <f>SUMIFS('Raw Data from UFBs'!I$3:I$3000,'Raw Data from UFBs'!$A$3:$A$3000,'Summary By Town'!$A247,'Raw Data from UFBs'!$E$3:$E$3000,'Summary By Town'!$K$2)</f>
        <v>3108800</v>
      </c>
      <c r="N247" s="20">
        <f t="shared" si="48"/>
        <v>108279.041943221</v>
      </c>
      <c r="O247" s="4">
        <f>COUNTIFS('Raw Data from UFBs'!$A$3:$A$3000,'Summary By Town'!$A247,'Raw Data from UFBs'!$E$3:$E$3000,'Summary By Town'!$O$2)</f>
        <v>0</v>
      </c>
      <c r="P247" s="4">
        <f>SUMIFS('Raw Data from UFBs'!H$3:H$3000,'Raw Data from UFBs'!$A$3:$A$3000,'Summary By Town'!$A247,'Raw Data from UFBs'!$E$3:$E$3000,'Summary By Town'!$O$2)</f>
        <v>0</v>
      </c>
      <c r="Q247" s="4">
        <f>SUMIFS('Raw Data from UFBs'!I$3:I$3000,'Raw Data from UFBs'!$A$3:$A$3000,'Summary By Town'!$A247,'Raw Data from UFBs'!$E$3:$E$3000,'Summary By Town'!$O$2)</f>
        <v>0</v>
      </c>
      <c r="R247" s="4">
        <f t="shared" si="53"/>
        <v>0</v>
      </c>
      <c r="S247" s="104">
        <f>COUNTIFS('Raw Data from UFBs'!$A$3:$A$3000,'Summary By Town'!$A247,'Raw Data from UFBs'!$E$3:$E$3000,'Summary By Town'!$S$2)</f>
        <v>0</v>
      </c>
      <c r="T247" s="4">
        <f>SUMIFS('Raw Data from UFBs'!H$3:H$3000,'Raw Data from UFBs'!$A$3:$A$3000,'Summary By Town'!$A247,'Raw Data from UFBs'!$E$3:$E$3000,'Summary By Town'!$S$2)</f>
        <v>0</v>
      </c>
      <c r="U247" s="4">
        <f>SUMIFS('Raw Data from UFBs'!I$3:I$3000,'Raw Data from UFBs'!$A$3:$A$3000,'Summary By Town'!$A247,'Raw Data from UFBs'!$E$3:$E$3000,'Summary By Town'!$S$2)</f>
        <v>0</v>
      </c>
      <c r="V247" s="20">
        <f t="shared" si="54"/>
        <v>0</v>
      </c>
      <c r="W247" s="104">
        <f>COUNTIFS('Raw Data from UFBs'!$A$3:$A$3000,'Summary By Town'!$A247,'Raw Data from UFBs'!$E$3:$E$3000,'Summary By Town'!$W$2)</f>
        <v>0</v>
      </c>
      <c r="X247" s="4">
        <f>SUMIFS('Raw Data from UFBs'!H$3:H$3000,'Raw Data from UFBs'!$A$3:$A$3000,'Summary By Town'!$A247,'Raw Data from UFBs'!$E$3:$E$3000,'Summary By Town'!$W$2)</f>
        <v>0</v>
      </c>
      <c r="Y247" s="4">
        <f>SUMIFS('Raw Data from UFBs'!I$3:I$3000,'Raw Data from UFBs'!$A$3:$A$3000,'Summary By Town'!$A247,'Raw Data from UFBs'!$E$3:$E$3000,'Summary By Town'!$W$2)</f>
        <v>0</v>
      </c>
      <c r="Z247" s="20">
        <f t="shared" si="55"/>
        <v>0</v>
      </c>
      <c r="AA247" s="4">
        <f>COUNTIFS('Raw Data from UFBs'!$A$3:$A$3000,'Summary By Town'!$A247,'Raw Data from UFBs'!$E$3:$E$3000,'Summary By Town'!$AA$2)</f>
        <v>0</v>
      </c>
      <c r="AB247" s="4">
        <f>SUMIFS('Raw Data from UFBs'!H$3:H$3000,'Raw Data from UFBs'!$A$3:$A$3000,'Summary By Town'!$A247,'Raw Data from UFBs'!$E$3:$E$3000,'Summary By Town'!$AA$2)</f>
        <v>0</v>
      </c>
      <c r="AC247" s="4">
        <f>SUMIFS('Raw Data from UFBs'!I$3:I$3000,'Raw Data from UFBs'!$A$3:$A$3000,'Summary By Town'!$A247,'Raw Data from UFBs'!$E$3:$E$3000,'Summary By Town'!$AA$2)</f>
        <v>0</v>
      </c>
      <c r="AD247" s="4">
        <f t="shared" si="56"/>
        <v>0</v>
      </c>
      <c r="AE247" s="19">
        <f>COUNTIFS('Raw Data from UFBs'!$A$3:$A$3000,'Summary By Town'!$A247,'Raw Data from UFBs'!$E$3:$E$3000,'Summary By Town'!$AE$2)</f>
        <v>0</v>
      </c>
      <c r="AF247" s="4">
        <f>SUMIFS('Raw Data from UFBs'!H$3:H$3000,'Raw Data from UFBs'!$A$3:$A$3000,'Summary By Town'!$A247,'Raw Data from UFBs'!$E$3:$E$3000,'Summary By Town'!$AE$2)</f>
        <v>0</v>
      </c>
      <c r="AG247" s="4">
        <f>SUMIFS('Raw Data from UFBs'!I$3:I$3000,'Raw Data from UFBs'!$A$3:$A$3000,'Summary By Town'!$A247,'Raw Data from UFBs'!$E$3:$E$3000,'Summary By Town'!$AE$2)</f>
        <v>0</v>
      </c>
      <c r="AH247" s="20">
        <f t="shared" si="49"/>
        <v>0</v>
      </c>
      <c r="AI247" s="19">
        <f t="shared" si="57"/>
        <v>4</v>
      </c>
      <c r="AJ247" s="4">
        <f t="shared" si="58"/>
        <v>2852758.44</v>
      </c>
      <c r="AK247" s="4">
        <f t="shared" si="59"/>
        <v>16128500</v>
      </c>
      <c r="AL247" s="20">
        <f t="shared" si="60"/>
        <v>561753.25784265308</v>
      </c>
      <c r="AM247" s="59">
        <v>2609903200</v>
      </c>
      <c r="AN247" s="60">
        <v>3.4829851371339746</v>
      </c>
      <c r="AO247" s="61">
        <v>0.31144284757680513</v>
      </c>
      <c r="AP247" s="4">
        <f t="shared" si="50"/>
        <v>-713517.17774430127</v>
      </c>
      <c r="AQ247" s="8">
        <f t="shared" si="51"/>
        <v>6.1797311103339008E-3</v>
      </c>
      <c r="AR247" s="59">
        <v>39919277.090000004</v>
      </c>
      <c r="AS247" s="6">
        <f t="shared" si="52"/>
        <v>-1.7874000476903455E-2</v>
      </c>
      <c r="AU247" s="5" t="s">
        <v>900</v>
      </c>
      <c r="AV247" s="5" t="s">
        <v>387</v>
      </c>
      <c r="AW247" s="5" t="s">
        <v>1685</v>
      </c>
      <c r="AX247" s="5" t="s">
        <v>1682</v>
      </c>
      <c r="AY247" s="5" t="s">
        <v>1168</v>
      </c>
      <c r="AZ247" s="5" t="s">
        <v>363</v>
      </c>
      <c r="BA247" s="5" t="s">
        <v>1039</v>
      </c>
      <c r="BB247" s="5" t="s">
        <v>1646</v>
      </c>
      <c r="BC247" s="5" t="s">
        <v>1745</v>
      </c>
      <c r="BD247" s="5" t="s">
        <v>1745</v>
      </c>
      <c r="BE247" s="5" t="s">
        <v>1745</v>
      </c>
      <c r="BF247" s="5" t="s">
        <v>1745</v>
      </c>
      <c r="BG247" s="5" t="s">
        <v>1745</v>
      </c>
      <c r="BH247" s="5" t="s">
        <v>1745</v>
      </c>
      <c r="BI247" s="5" t="s">
        <v>1745</v>
      </c>
      <c r="BJ247" s="5" t="s">
        <v>1745</v>
      </c>
    </row>
    <row r="248" spans="1:62" ht="17.25" customHeight="1" x14ac:dyDescent="0.3">
      <c r="A248" t="s">
        <v>1706</v>
      </c>
      <c r="B248" t="s">
        <v>1986</v>
      </c>
      <c r="C248" t="s">
        <v>298</v>
      </c>
      <c r="D248" t="str">
        <f t="shared" si="46"/>
        <v>Woolwich township, Gloucester County</v>
      </c>
      <c r="E248" t="s">
        <v>1744</v>
      </c>
      <c r="F248" t="s">
        <v>58</v>
      </c>
      <c r="G248" s="19">
        <f>COUNTIFS('Raw Data from UFBs'!$A$3:$A$3000,'Summary By Town'!$A248,'Raw Data from UFBs'!$E$3:$E$3000,'Summary By Town'!$G$2)</f>
        <v>2</v>
      </c>
      <c r="H248" s="4">
        <f>SUMIFS('Raw Data from UFBs'!H$3:H$3000,'Raw Data from UFBs'!$A$3:$A$3000,'Summary By Town'!$A248,'Raw Data from UFBs'!$E$3:$E$3000,'Summary By Town'!$G$2)</f>
        <v>108056.93</v>
      </c>
      <c r="I248" s="4">
        <f>SUMIFS('Raw Data from UFBs'!I$3:I$3000,'Raw Data from UFBs'!$A$3:$A$3000,'Summary By Town'!$A248,'Raw Data from UFBs'!$E$3:$E$3000,'Summary By Town'!$G$2)</f>
        <v>0</v>
      </c>
      <c r="J248" s="20">
        <f t="shared" si="47"/>
        <v>0</v>
      </c>
      <c r="K248" s="19">
        <f>COUNTIFS('Raw Data from UFBs'!$A$3:$A$3000,'Summary By Town'!$A248,'Raw Data from UFBs'!$E$3:$E$3000,'Summary By Town'!$K$2)</f>
        <v>5</v>
      </c>
      <c r="L248" s="4">
        <f>SUMIFS('Raw Data from UFBs'!H$3:H$3000,'Raw Data from UFBs'!$A$3:$A$3000,'Summary By Town'!$A248,'Raw Data from UFBs'!$E$3:$E$3000,'Summary By Town'!$K$2)</f>
        <v>1397963.6300000001</v>
      </c>
      <c r="M248" s="4">
        <f>SUMIFS('Raw Data from UFBs'!I$3:I$3000,'Raw Data from UFBs'!$A$3:$A$3000,'Summary By Town'!$A248,'Raw Data from UFBs'!$E$3:$E$3000,'Summary By Town'!$K$2)</f>
        <v>0</v>
      </c>
      <c r="N248" s="20">
        <f t="shared" si="48"/>
        <v>0</v>
      </c>
      <c r="O248" s="4">
        <f>COUNTIFS('Raw Data from UFBs'!$A$3:$A$3000,'Summary By Town'!$A248,'Raw Data from UFBs'!$E$3:$E$3000,'Summary By Town'!$O$2)</f>
        <v>0</v>
      </c>
      <c r="P248" s="4">
        <f>SUMIFS('Raw Data from UFBs'!H$3:H$3000,'Raw Data from UFBs'!$A$3:$A$3000,'Summary By Town'!$A248,'Raw Data from UFBs'!$E$3:$E$3000,'Summary By Town'!$O$2)</f>
        <v>0</v>
      </c>
      <c r="Q248" s="4">
        <f>SUMIFS('Raw Data from UFBs'!I$3:I$3000,'Raw Data from UFBs'!$A$3:$A$3000,'Summary By Town'!$A248,'Raw Data from UFBs'!$E$3:$E$3000,'Summary By Town'!$O$2)</f>
        <v>0</v>
      </c>
      <c r="R248" s="4">
        <f t="shared" si="53"/>
        <v>0</v>
      </c>
      <c r="S248" s="104">
        <f>COUNTIFS('Raw Data from UFBs'!$A$3:$A$3000,'Summary By Town'!$A248,'Raw Data from UFBs'!$E$3:$E$3000,'Summary By Town'!$S$2)</f>
        <v>0</v>
      </c>
      <c r="T248" s="4">
        <f>SUMIFS('Raw Data from UFBs'!H$3:H$3000,'Raw Data from UFBs'!$A$3:$A$3000,'Summary By Town'!$A248,'Raw Data from UFBs'!$E$3:$E$3000,'Summary By Town'!$S$2)</f>
        <v>0</v>
      </c>
      <c r="U248" s="4">
        <f>SUMIFS('Raw Data from UFBs'!I$3:I$3000,'Raw Data from UFBs'!$A$3:$A$3000,'Summary By Town'!$A248,'Raw Data from UFBs'!$E$3:$E$3000,'Summary By Town'!$S$2)</f>
        <v>0</v>
      </c>
      <c r="V248" s="20">
        <f t="shared" si="54"/>
        <v>0</v>
      </c>
      <c r="W248" s="104">
        <f>COUNTIFS('Raw Data from UFBs'!$A$3:$A$3000,'Summary By Town'!$A248,'Raw Data from UFBs'!$E$3:$E$3000,'Summary By Town'!$W$2)</f>
        <v>0</v>
      </c>
      <c r="X248" s="4">
        <f>SUMIFS('Raw Data from UFBs'!H$3:H$3000,'Raw Data from UFBs'!$A$3:$A$3000,'Summary By Town'!$A248,'Raw Data from UFBs'!$E$3:$E$3000,'Summary By Town'!$W$2)</f>
        <v>0</v>
      </c>
      <c r="Y248" s="4">
        <f>SUMIFS('Raw Data from UFBs'!I$3:I$3000,'Raw Data from UFBs'!$A$3:$A$3000,'Summary By Town'!$A248,'Raw Data from UFBs'!$E$3:$E$3000,'Summary By Town'!$W$2)</f>
        <v>0</v>
      </c>
      <c r="Z248" s="20">
        <f t="shared" si="55"/>
        <v>0</v>
      </c>
      <c r="AA248" s="4">
        <f>COUNTIFS('Raw Data from UFBs'!$A$3:$A$3000,'Summary By Town'!$A248,'Raw Data from UFBs'!$E$3:$E$3000,'Summary By Town'!$AA$2)</f>
        <v>0</v>
      </c>
      <c r="AB248" s="4">
        <f>SUMIFS('Raw Data from UFBs'!H$3:H$3000,'Raw Data from UFBs'!$A$3:$A$3000,'Summary By Town'!$A248,'Raw Data from UFBs'!$E$3:$E$3000,'Summary By Town'!$AA$2)</f>
        <v>0</v>
      </c>
      <c r="AC248" s="4">
        <f>SUMIFS('Raw Data from UFBs'!I$3:I$3000,'Raw Data from UFBs'!$A$3:$A$3000,'Summary By Town'!$A248,'Raw Data from UFBs'!$E$3:$E$3000,'Summary By Town'!$AA$2)</f>
        <v>0</v>
      </c>
      <c r="AD248" s="4">
        <f t="shared" si="56"/>
        <v>0</v>
      </c>
      <c r="AE248" s="19">
        <f>COUNTIFS('Raw Data from UFBs'!$A$3:$A$3000,'Summary By Town'!$A248,'Raw Data from UFBs'!$E$3:$E$3000,'Summary By Town'!$AE$2)</f>
        <v>2</v>
      </c>
      <c r="AF248" s="4">
        <f>SUMIFS('Raw Data from UFBs'!H$3:H$3000,'Raw Data from UFBs'!$A$3:$A$3000,'Summary By Town'!$A248,'Raw Data from UFBs'!$E$3:$E$3000,'Summary By Town'!$AE$2)</f>
        <v>220444.66</v>
      </c>
      <c r="AG248" s="4">
        <f>SUMIFS('Raw Data from UFBs'!I$3:I$3000,'Raw Data from UFBs'!$A$3:$A$3000,'Summary By Town'!$A248,'Raw Data from UFBs'!$E$3:$E$3000,'Summary By Town'!$AE$2)</f>
        <v>0</v>
      </c>
      <c r="AH248" s="20">
        <f t="shared" si="49"/>
        <v>0</v>
      </c>
      <c r="AI248" s="19">
        <f t="shared" si="57"/>
        <v>9</v>
      </c>
      <c r="AJ248" s="4">
        <f t="shared" si="58"/>
        <v>1726465.22</v>
      </c>
      <c r="AK248" s="4">
        <f t="shared" si="59"/>
        <v>0</v>
      </c>
      <c r="AL248" s="20">
        <f t="shared" si="60"/>
        <v>0</v>
      </c>
      <c r="AM248" s="59">
        <v>1824260110</v>
      </c>
      <c r="AN248" s="60">
        <v>3.376069165299366</v>
      </c>
      <c r="AO248" s="61">
        <v>0.1717511450010685</v>
      </c>
      <c r="AP248" s="4">
        <f>(AL248-AJ248)*AO248</f>
        <v>-296522.37833952165</v>
      </c>
      <c r="AQ248" s="8">
        <f t="shared" si="51"/>
        <v>0</v>
      </c>
      <c r="AR248" s="59">
        <v>21921378.960000001</v>
      </c>
      <c r="AS248" s="6">
        <f t="shared" si="52"/>
        <v>-1.3526629820167191E-2</v>
      </c>
      <c r="AU248" s="5" t="s">
        <v>1201</v>
      </c>
      <c r="AV248" s="5" t="s">
        <v>1416</v>
      </c>
      <c r="AW248" s="5" t="s">
        <v>1480</v>
      </c>
      <c r="AX248" s="5" t="s">
        <v>645</v>
      </c>
      <c r="AY248" s="5" t="s">
        <v>1137</v>
      </c>
      <c r="AZ248" s="5" t="s">
        <v>387</v>
      </c>
      <c r="BA248" s="5" t="s">
        <v>841</v>
      </c>
      <c r="BB248" s="5" t="s">
        <v>1745</v>
      </c>
      <c r="BC248" s="5" t="s">
        <v>1745</v>
      </c>
      <c r="BD248" s="5" t="s">
        <v>1745</v>
      </c>
      <c r="BE248" s="5" t="s">
        <v>1745</v>
      </c>
      <c r="BF248" s="5" t="s">
        <v>1745</v>
      </c>
      <c r="BG248" s="5" t="s">
        <v>1745</v>
      </c>
      <c r="BH248" s="5" t="s">
        <v>1745</v>
      </c>
      <c r="BI248" s="5" t="s">
        <v>1745</v>
      </c>
      <c r="BJ248" s="5" t="s">
        <v>1745</v>
      </c>
    </row>
    <row r="249" spans="1:62" ht="17.25" customHeight="1" x14ac:dyDescent="0.3">
      <c r="A249" t="s">
        <v>110</v>
      </c>
      <c r="B249" t="s">
        <v>1987</v>
      </c>
      <c r="C249" t="s">
        <v>112</v>
      </c>
      <c r="D249" t="str">
        <f t="shared" si="46"/>
        <v>Bayonne city, Hudson County</v>
      </c>
      <c r="E249" t="s">
        <v>1769</v>
      </c>
      <c r="F249" t="s">
        <v>70</v>
      </c>
      <c r="G249" s="19">
        <f>COUNTIFS('Raw Data from UFBs'!$A$3:$A$3000,'Summary By Town'!$A249,'Raw Data from UFBs'!$E$3:$E$3000,'Summary By Town'!$G$2)</f>
        <v>8</v>
      </c>
      <c r="H249" s="4">
        <f>SUMIFS('Raw Data from UFBs'!H$3:H$3000,'Raw Data from UFBs'!$A$3:$A$3000,'Summary By Town'!$A249,'Raw Data from UFBs'!$E$3:$E$3000,'Summary By Town'!$G$2)</f>
        <v>1028327.4700000001</v>
      </c>
      <c r="I249" s="4">
        <f>SUMIFS('Raw Data from UFBs'!I$3:I$3000,'Raw Data from UFBs'!$A$3:$A$3000,'Summary By Town'!$A249,'Raw Data from UFBs'!$E$3:$E$3000,'Summary By Town'!$G$2)</f>
        <v>205421800</v>
      </c>
      <c r="J249" s="20">
        <f t="shared" si="47"/>
        <v>5915346.0796878515</v>
      </c>
      <c r="K249" s="19">
        <f>COUNTIFS('Raw Data from UFBs'!$A$3:$A$3000,'Summary By Town'!$A249,'Raw Data from UFBs'!$E$3:$E$3000,'Summary By Town'!$K$2)</f>
        <v>15</v>
      </c>
      <c r="L249" s="4">
        <f>SUMIFS('Raw Data from UFBs'!H$3:H$3000,'Raw Data from UFBs'!$A$3:$A$3000,'Summary By Town'!$A249,'Raw Data from UFBs'!$E$3:$E$3000,'Summary By Town'!$K$2)</f>
        <v>5053624.4799999995</v>
      </c>
      <c r="M249" s="4">
        <f>SUMIFS('Raw Data from UFBs'!I$3:I$3000,'Raw Data from UFBs'!$A$3:$A$3000,'Summary By Town'!$A249,'Raw Data from UFBs'!$E$3:$E$3000,'Summary By Town'!$K$2)</f>
        <v>270205800</v>
      </c>
      <c r="N249" s="20">
        <f t="shared" si="48"/>
        <v>7780872.4280427862</v>
      </c>
      <c r="O249" s="4">
        <f>COUNTIFS('Raw Data from UFBs'!$A$3:$A$3000,'Summary By Town'!$A249,'Raw Data from UFBs'!$E$3:$E$3000,'Summary By Town'!$O$2)</f>
        <v>23</v>
      </c>
      <c r="P249" s="4">
        <f>SUMIFS('Raw Data from UFBs'!H$3:H$3000,'Raw Data from UFBs'!$A$3:$A$3000,'Summary By Town'!$A249,'Raw Data from UFBs'!$E$3:$E$3000,'Summary By Town'!$O$2)</f>
        <v>8284883.4899999993</v>
      </c>
      <c r="Q249" s="4">
        <f>SUMIFS('Raw Data from UFBs'!I$3:I$3000,'Raw Data from UFBs'!$A$3:$A$3000,'Summary By Town'!$A249,'Raw Data from UFBs'!$E$3:$E$3000,'Summary By Town'!$O$2)</f>
        <v>824638300</v>
      </c>
      <c r="R249" s="4">
        <f t="shared" si="53"/>
        <v>23746364.480622087</v>
      </c>
      <c r="S249" s="104">
        <f>COUNTIFS('Raw Data from UFBs'!$A$3:$A$3000,'Summary By Town'!$A249,'Raw Data from UFBs'!$E$3:$E$3000,'Summary By Town'!$S$2)</f>
        <v>0</v>
      </c>
      <c r="T249" s="4">
        <f>SUMIFS('Raw Data from UFBs'!H$3:H$3000,'Raw Data from UFBs'!$A$3:$A$3000,'Summary By Town'!$A249,'Raw Data from UFBs'!$E$3:$E$3000,'Summary By Town'!$S$2)</f>
        <v>0</v>
      </c>
      <c r="U249" s="4">
        <f>SUMIFS('Raw Data from UFBs'!I$3:I$3000,'Raw Data from UFBs'!$A$3:$A$3000,'Summary By Town'!$A249,'Raw Data from UFBs'!$E$3:$E$3000,'Summary By Town'!$S$2)</f>
        <v>0</v>
      </c>
      <c r="V249" s="20">
        <f t="shared" si="54"/>
        <v>0</v>
      </c>
      <c r="W249" s="104">
        <f>COUNTIFS('Raw Data from UFBs'!$A$3:$A$3000,'Summary By Town'!$A249,'Raw Data from UFBs'!$E$3:$E$3000,'Summary By Town'!$W$2)</f>
        <v>0</v>
      </c>
      <c r="X249" s="4">
        <f>SUMIFS('Raw Data from UFBs'!H$3:H$3000,'Raw Data from UFBs'!$A$3:$A$3000,'Summary By Town'!$A249,'Raw Data from UFBs'!$E$3:$E$3000,'Summary By Town'!$W$2)</f>
        <v>0</v>
      </c>
      <c r="Y249" s="4">
        <f>SUMIFS('Raw Data from UFBs'!I$3:I$3000,'Raw Data from UFBs'!$A$3:$A$3000,'Summary By Town'!$A249,'Raw Data from UFBs'!$E$3:$E$3000,'Summary By Town'!$W$2)</f>
        <v>0</v>
      </c>
      <c r="Z249" s="20">
        <f t="shared" si="55"/>
        <v>0</v>
      </c>
      <c r="AA249" s="4">
        <f>COUNTIFS('Raw Data from UFBs'!$A$3:$A$3000,'Summary By Town'!$A249,'Raw Data from UFBs'!$E$3:$E$3000,'Summary By Town'!$AA$2)</f>
        <v>0</v>
      </c>
      <c r="AB249" s="4">
        <f>SUMIFS('Raw Data from UFBs'!H$3:H$3000,'Raw Data from UFBs'!$A$3:$A$3000,'Summary By Town'!$A249,'Raw Data from UFBs'!$E$3:$E$3000,'Summary By Town'!$AA$2)</f>
        <v>0</v>
      </c>
      <c r="AC249" s="4">
        <f>SUMIFS('Raw Data from UFBs'!I$3:I$3000,'Raw Data from UFBs'!$A$3:$A$3000,'Summary By Town'!$A249,'Raw Data from UFBs'!$E$3:$E$3000,'Summary By Town'!$AA$2)</f>
        <v>0</v>
      </c>
      <c r="AD249" s="4">
        <f t="shared" si="56"/>
        <v>0</v>
      </c>
      <c r="AE249" s="19">
        <f>COUNTIFS('Raw Data from UFBs'!$A$3:$A$3000,'Summary By Town'!$A249,'Raw Data from UFBs'!$E$3:$E$3000,'Summary By Town'!$AE$2)</f>
        <v>1</v>
      </c>
      <c r="AF249" s="4">
        <f>SUMIFS('Raw Data from UFBs'!H$3:H$3000,'Raw Data from UFBs'!$A$3:$A$3000,'Summary By Town'!$A249,'Raw Data from UFBs'!$E$3:$E$3000,'Summary By Town'!$AE$2)</f>
        <v>252818.7</v>
      </c>
      <c r="AG249" s="4">
        <f>SUMIFS('Raw Data from UFBs'!I$3:I$3000,'Raw Data from UFBs'!$A$3:$A$3000,'Summary By Town'!$A249,'Raw Data from UFBs'!$E$3:$E$3000,'Summary By Town'!$AE$2)</f>
        <v>0</v>
      </c>
      <c r="AH249" s="20">
        <f t="shared" si="49"/>
        <v>0</v>
      </c>
      <c r="AI249" s="19">
        <f t="shared" si="57"/>
        <v>47</v>
      </c>
      <c r="AJ249" s="4">
        <f t="shared" si="58"/>
        <v>14619654.139999999</v>
      </c>
      <c r="AK249" s="4">
        <f t="shared" si="59"/>
        <v>1300265900</v>
      </c>
      <c r="AL249" s="20">
        <f t="shared" si="60"/>
        <v>37442582.988352723</v>
      </c>
      <c r="AM249" s="59">
        <v>10760219700</v>
      </c>
      <c r="AN249" s="60">
        <v>2.879609700473782</v>
      </c>
      <c r="AO249" s="61">
        <v>0.44987140853480906</v>
      </c>
      <c r="AP249" s="4">
        <f t="shared" si="50"/>
        <v>10267383.147898167</v>
      </c>
      <c r="AQ249" s="8">
        <f t="shared" si="51"/>
        <v>0.12084008842310162</v>
      </c>
      <c r="AR249" s="59">
        <v>158444671.97</v>
      </c>
      <c r="AS249" s="6">
        <f t="shared" si="52"/>
        <v>6.4801062858347164E-2</v>
      </c>
      <c r="AU249" s="5" t="s">
        <v>427</v>
      </c>
      <c r="AV249" s="5" t="s">
        <v>1063</v>
      </c>
      <c r="AW249" s="5" t="s">
        <v>740</v>
      </c>
      <c r="AX249" s="5" t="s">
        <v>1745</v>
      </c>
      <c r="AY249" s="5" t="s">
        <v>1745</v>
      </c>
      <c r="AZ249" s="5" t="s">
        <v>1745</v>
      </c>
      <c r="BA249" s="5" t="s">
        <v>1745</v>
      </c>
      <c r="BB249" s="5" t="s">
        <v>1745</v>
      </c>
      <c r="BC249" s="5" t="s">
        <v>1745</v>
      </c>
      <c r="BD249" s="5" t="s">
        <v>1745</v>
      </c>
      <c r="BE249" s="5" t="s">
        <v>1745</v>
      </c>
      <c r="BF249" s="5" t="s">
        <v>1745</v>
      </c>
      <c r="BG249" s="5" t="s">
        <v>1745</v>
      </c>
      <c r="BH249" s="5" t="s">
        <v>1745</v>
      </c>
      <c r="BI249" s="5" t="s">
        <v>1745</v>
      </c>
      <c r="BJ249" s="5" t="s">
        <v>1745</v>
      </c>
    </row>
    <row r="250" spans="1:62" ht="17.25" customHeight="1" x14ac:dyDescent="0.3">
      <c r="A250" t="s">
        <v>393</v>
      </c>
      <c r="B250" t="s">
        <v>1988</v>
      </c>
      <c r="C250" t="s">
        <v>112</v>
      </c>
      <c r="D250" t="str">
        <f t="shared" si="46"/>
        <v>East Newark borough, Hudson County</v>
      </c>
      <c r="E250" t="s">
        <v>1769</v>
      </c>
      <c r="F250" t="s">
        <v>70</v>
      </c>
      <c r="G250" s="19">
        <f>COUNTIFS('Raw Data from UFBs'!$A$3:$A$3000,'Summary By Town'!$A250,'Raw Data from UFBs'!$E$3:$E$3000,'Summary By Town'!$G$2)</f>
        <v>0</v>
      </c>
      <c r="H250" s="4">
        <f>SUMIFS('Raw Data from UFBs'!H$3:H$3000,'Raw Data from UFBs'!$A$3:$A$3000,'Summary By Town'!$A250,'Raw Data from UFBs'!$E$3:$E$3000,'Summary By Town'!$G$2)</f>
        <v>0</v>
      </c>
      <c r="I250" s="4">
        <f>SUMIFS('Raw Data from UFBs'!I$3:I$3000,'Raw Data from UFBs'!$A$3:$A$3000,'Summary By Town'!$A250,'Raw Data from UFBs'!$E$3:$E$3000,'Summary By Town'!$G$2)</f>
        <v>0</v>
      </c>
      <c r="J250" s="20">
        <f t="shared" si="47"/>
        <v>0</v>
      </c>
      <c r="K250" s="19">
        <f>COUNTIFS('Raw Data from UFBs'!$A$3:$A$3000,'Summary By Town'!$A250,'Raw Data from UFBs'!$E$3:$E$3000,'Summary By Town'!$K$2)</f>
        <v>0</v>
      </c>
      <c r="L250" s="4">
        <f>SUMIFS('Raw Data from UFBs'!H$3:H$3000,'Raw Data from UFBs'!$A$3:$A$3000,'Summary By Town'!$A250,'Raw Data from UFBs'!$E$3:$E$3000,'Summary By Town'!$K$2)</f>
        <v>0</v>
      </c>
      <c r="M250" s="4">
        <f>SUMIFS('Raw Data from UFBs'!I$3:I$3000,'Raw Data from UFBs'!$A$3:$A$3000,'Summary By Town'!$A250,'Raw Data from UFBs'!$E$3:$E$3000,'Summary By Town'!$K$2)</f>
        <v>0</v>
      </c>
      <c r="N250" s="20">
        <f t="shared" si="48"/>
        <v>0</v>
      </c>
      <c r="O250" s="4">
        <f>COUNTIFS('Raw Data from UFBs'!$A$3:$A$3000,'Summary By Town'!$A250,'Raw Data from UFBs'!$E$3:$E$3000,'Summary By Town'!$O$2)</f>
        <v>0</v>
      </c>
      <c r="P250" s="4">
        <f>SUMIFS('Raw Data from UFBs'!H$3:H$3000,'Raw Data from UFBs'!$A$3:$A$3000,'Summary By Town'!$A250,'Raw Data from UFBs'!$E$3:$E$3000,'Summary By Town'!$O$2)</f>
        <v>0</v>
      </c>
      <c r="Q250" s="4">
        <f>SUMIFS('Raw Data from UFBs'!I$3:I$3000,'Raw Data from UFBs'!$A$3:$A$3000,'Summary By Town'!$A250,'Raw Data from UFBs'!$E$3:$E$3000,'Summary By Town'!$O$2)</f>
        <v>0</v>
      </c>
      <c r="R250" s="4">
        <f t="shared" si="53"/>
        <v>0</v>
      </c>
      <c r="S250" s="104">
        <f>COUNTIFS('Raw Data from UFBs'!$A$3:$A$3000,'Summary By Town'!$A250,'Raw Data from UFBs'!$E$3:$E$3000,'Summary By Town'!$S$2)</f>
        <v>0</v>
      </c>
      <c r="T250" s="4">
        <f>SUMIFS('Raw Data from UFBs'!H$3:H$3000,'Raw Data from UFBs'!$A$3:$A$3000,'Summary By Town'!$A250,'Raw Data from UFBs'!$E$3:$E$3000,'Summary By Town'!$S$2)</f>
        <v>0</v>
      </c>
      <c r="U250" s="4">
        <f>SUMIFS('Raw Data from UFBs'!I$3:I$3000,'Raw Data from UFBs'!$A$3:$A$3000,'Summary By Town'!$A250,'Raw Data from UFBs'!$E$3:$E$3000,'Summary By Town'!$S$2)</f>
        <v>0</v>
      </c>
      <c r="V250" s="20">
        <f t="shared" si="54"/>
        <v>0</v>
      </c>
      <c r="W250" s="104">
        <f>COUNTIFS('Raw Data from UFBs'!$A$3:$A$3000,'Summary By Town'!$A250,'Raw Data from UFBs'!$E$3:$E$3000,'Summary By Town'!$W$2)</f>
        <v>0</v>
      </c>
      <c r="X250" s="4">
        <f>SUMIFS('Raw Data from UFBs'!H$3:H$3000,'Raw Data from UFBs'!$A$3:$A$3000,'Summary By Town'!$A250,'Raw Data from UFBs'!$E$3:$E$3000,'Summary By Town'!$W$2)</f>
        <v>0</v>
      </c>
      <c r="Y250" s="4">
        <f>SUMIFS('Raw Data from UFBs'!I$3:I$3000,'Raw Data from UFBs'!$A$3:$A$3000,'Summary By Town'!$A250,'Raw Data from UFBs'!$E$3:$E$3000,'Summary By Town'!$W$2)</f>
        <v>0</v>
      </c>
      <c r="Z250" s="20">
        <f t="shared" si="55"/>
        <v>0</v>
      </c>
      <c r="AA250" s="4">
        <f>COUNTIFS('Raw Data from UFBs'!$A$3:$A$3000,'Summary By Town'!$A250,'Raw Data from UFBs'!$E$3:$E$3000,'Summary By Town'!$AA$2)</f>
        <v>0</v>
      </c>
      <c r="AB250" s="4">
        <f>SUMIFS('Raw Data from UFBs'!H$3:H$3000,'Raw Data from UFBs'!$A$3:$A$3000,'Summary By Town'!$A250,'Raw Data from UFBs'!$E$3:$E$3000,'Summary By Town'!$AA$2)</f>
        <v>0</v>
      </c>
      <c r="AC250" s="4">
        <f>SUMIFS('Raw Data from UFBs'!I$3:I$3000,'Raw Data from UFBs'!$A$3:$A$3000,'Summary By Town'!$A250,'Raw Data from UFBs'!$E$3:$E$3000,'Summary By Town'!$AA$2)</f>
        <v>0</v>
      </c>
      <c r="AD250" s="4">
        <f t="shared" si="56"/>
        <v>0</v>
      </c>
      <c r="AE250" s="19">
        <f>COUNTIFS('Raw Data from UFBs'!$A$3:$A$3000,'Summary By Town'!$A250,'Raw Data from UFBs'!$E$3:$E$3000,'Summary By Town'!$AE$2)</f>
        <v>0</v>
      </c>
      <c r="AF250" s="4">
        <f>SUMIFS('Raw Data from UFBs'!H$3:H$3000,'Raw Data from UFBs'!$A$3:$A$3000,'Summary By Town'!$A250,'Raw Data from UFBs'!$E$3:$E$3000,'Summary By Town'!$AE$2)</f>
        <v>0</v>
      </c>
      <c r="AG250" s="4">
        <f>SUMIFS('Raw Data from UFBs'!I$3:I$3000,'Raw Data from UFBs'!$A$3:$A$3000,'Summary By Town'!$A250,'Raw Data from UFBs'!$E$3:$E$3000,'Summary By Town'!$AE$2)</f>
        <v>0</v>
      </c>
      <c r="AH250" s="20">
        <f t="shared" si="49"/>
        <v>0</v>
      </c>
      <c r="AI250" s="19">
        <f t="shared" si="57"/>
        <v>0</v>
      </c>
      <c r="AJ250" s="4">
        <f t="shared" si="58"/>
        <v>0</v>
      </c>
      <c r="AK250" s="4">
        <f t="shared" si="59"/>
        <v>0</v>
      </c>
      <c r="AL250" s="20">
        <f t="shared" si="60"/>
        <v>0</v>
      </c>
      <c r="AM250" s="59">
        <v>168931600</v>
      </c>
      <c r="AN250" s="60">
        <v>3.0756643486876398</v>
      </c>
      <c r="AO250" s="61">
        <v>0.47434715633886115</v>
      </c>
      <c r="AP250" s="4">
        <f t="shared" si="50"/>
        <v>0</v>
      </c>
      <c r="AQ250" s="8">
        <f t="shared" si="51"/>
        <v>0</v>
      </c>
      <c r="AR250" s="59">
        <v>6719118.4100000001</v>
      </c>
      <c r="AS250" s="6">
        <f t="shared" si="52"/>
        <v>0</v>
      </c>
      <c r="AU250" s="5" t="s">
        <v>746</v>
      </c>
      <c r="AV250" s="5" t="s">
        <v>642</v>
      </c>
      <c r="AW250" s="5" t="s">
        <v>1063</v>
      </c>
      <c r="AX250" s="5" t="s">
        <v>1745</v>
      </c>
      <c r="AY250" s="5" t="s">
        <v>1745</v>
      </c>
      <c r="AZ250" s="5" t="s">
        <v>1745</v>
      </c>
      <c r="BA250" s="5" t="s">
        <v>1745</v>
      </c>
      <c r="BB250" s="5" t="s">
        <v>1745</v>
      </c>
      <c r="BC250" s="5" t="s">
        <v>1745</v>
      </c>
      <c r="BD250" s="5" t="s">
        <v>1745</v>
      </c>
      <c r="BE250" s="5" t="s">
        <v>1745</v>
      </c>
      <c r="BF250" s="5" t="s">
        <v>1745</v>
      </c>
      <c r="BG250" s="5" t="s">
        <v>1745</v>
      </c>
      <c r="BH250" s="5" t="s">
        <v>1745</v>
      </c>
      <c r="BI250" s="5" t="s">
        <v>1745</v>
      </c>
      <c r="BJ250" s="5" t="s">
        <v>1745</v>
      </c>
    </row>
    <row r="251" spans="1:62" ht="17.25" customHeight="1" x14ac:dyDescent="0.3">
      <c r="A251" t="s">
        <v>584</v>
      </c>
      <c r="B251" t="s">
        <v>1989</v>
      </c>
      <c r="C251" t="s">
        <v>112</v>
      </c>
      <c r="D251" t="str">
        <f t="shared" si="46"/>
        <v>Guttenberg town, Hudson County</v>
      </c>
      <c r="E251" t="s">
        <v>1769</v>
      </c>
      <c r="F251" t="s">
        <v>70</v>
      </c>
      <c r="G251" s="19">
        <f>COUNTIFS('Raw Data from UFBs'!$A$3:$A$3000,'Summary By Town'!$A251,'Raw Data from UFBs'!$E$3:$E$3000,'Summary By Town'!$G$2)</f>
        <v>0</v>
      </c>
      <c r="H251" s="4">
        <f>SUMIFS('Raw Data from UFBs'!H$3:H$3000,'Raw Data from UFBs'!$A$3:$A$3000,'Summary By Town'!$A251,'Raw Data from UFBs'!$E$3:$E$3000,'Summary By Town'!$G$2)</f>
        <v>0</v>
      </c>
      <c r="I251" s="4">
        <f>SUMIFS('Raw Data from UFBs'!I$3:I$3000,'Raw Data from UFBs'!$A$3:$A$3000,'Summary By Town'!$A251,'Raw Data from UFBs'!$E$3:$E$3000,'Summary By Town'!$G$2)</f>
        <v>0</v>
      </c>
      <c r="J251" s="20">
        <f t="shared" si="47"/>
        <v>0</v>
      </c>
      <c r="K251" s="19">
        <f>COUNTIFS('Raw Data from UFBs'!$A$3:$A$3000,'Summary By Town'!$A251,'Raw Data from UFBs'!$E$3:$E$3000,'Summary By Town'!$K$2)</f>
        <v>0</v>
      </c>
      <c r="L251" s="4">
        <f>SUMIFS('Raw Data from UFBs'!H$3:H$3000,'Raw Data from UFBs'!$A$3:$A$3000,'Summary By Town'!$A251,'Raw Data from UFBs'!$E$3:$E$3000,'Summary By Town'!$K$2)</f>
        <v>0</v>
      </c>
      <c r="M251" s="4">
        <f>SUMIFS('Raw Data from UFBs'!I$3:I$3000,'Raw Data from UFBs'!$A$3:$A$3000,'Summary By Town'!$A251,'Raw Data from UFBs'!$E$3:$E$3000,'Summary By Town'!$K$2)</f>
        <v>0</v>
      </c>
      <c r="N251" s="20">
        <f t="shared" si="48"/>
        <v>0</v>
      </c>
      <c r="O251" s="4">
        <f>COUNTIFS('Raw Data from UFBs'!$A$3:$A$3000,'Summary By Town'!$A251,'Raw Data from UFBs'!$E$3:$E$3000,'Summary By Town'!$O$2)</f>
        <v>0</v>
      </c>
      <c r="P251" s="4">
        <f>SUMIFS('Raw Data from UFBs'!H$3:H$3000,'Raw Data from UFBs'!$A$3:$A$3000,'Summary By Town'!$A251,'Raw Data from UFBs'!$E$3:$E$3000,'Summary By Town'!$O$2)</f>
        <v>0</v>
      </c>
      <c r="Q251" s="4">
        <f>SUMIFS('Raw Data from UFBs'!I$3:I$3000,'Raw Data from UFBs'!$A$3:$A$3000,'Summary By Town'!$A251,'Raw Data from UFBs'!$E$3:$E$3000,'Summary By Town'!$O$2)</f>
        <v>0</v>
      </c>
      <c r="R251" s="4">
        <f t="shared" si="53"/>
        <v>0</v>
      </c>
      <c r="S251" s="104">
        <f>COUNTIFS('Raw Data from UFBs'!$A$3:$A$3000,'Summary By Town'!$A251,'Raw Data from UFBs'!$E$3:$E$3000,'Summary By Town'!$S$2)</f>
        <v>0</v>
      </c>
      <c r="T251" s="4">
        <f>SUMIFS('Raw Data from UFBs'!H$3:H$3000,'Raw Data from UFBs'!$A$3:$A$3000,'Summary By Town'!$A251,'Raw Data from UFBs'!$E$3:$E$3000,'Summary By Town'!$S$2)</f>
        <v>0</v>
      </c>
      <c r="U251" s="4">
        <f>SUMIFS('Raw Data from UFBs'!I$3:I$3000,'Raw Data from UFBs'!$A$3:$A$3000,'Summary By Town'!$A251,'Raw Data from UFBs'!$E$3:$E$3000,'Summary By Town'!$S$2)</f>
        <v>0</v>
      </c>
      <c r="V251" s="20">
        <f t="shared" si="54"/>
        <v>0</v>
      </c>
      <c r="W251" s="104">
        <f>COUNTIFS('Raw Data from UFBs'!$A$3:$A$3000,'Summary By Town'!$A251,'Raw Data from UFBs'!$E$3:$E$3000,'Summary By Town'!$W$2)</f>
        <v>0</v>
      </c>
      <c r="X251" s="4">
        <f>SUMIFS('Raw Data from UFBs'!H$3:H$3000,'Raw Data from UFBs'!$A$3:$A$3000,'Summary By Town'!$A251,'Raw Data from UFBs'!$E$3:$E$3000,'Summary By Town'!$W$2)</f>
        <v>0</v>
      </c>
      <c r="Y251" s="4">
        <f>SUMIFS('Raw Data from UFBs'!I$3:I$3000,'Raw Data from UFBs'!$A$3:$A$3000,'Summary By Town'!$A251,'Raw Data from UFBs'!$E$3:$E$3000,'Summary By Town'!$W$2)</f>
        <v>0</v>
      </c>
      <c r="Z251" s="20">
        <f t="shared" si="55"/>
        <v>0</v>
      </c>
      <c r="AA251" s="4">
        <f>COUNTIFS('Raw Data from UFBs'!$A$3:$A$3000,'Summary By Town'!$A251,'Raw Data from UFBs'!$E$3:$E$3000,'Summary By Town'!$AA$2)</f>
        <v>0</v>
      </c>
      <c r="AB251" s="4">
        <f>SUMIFS('Raw Data from UFBs'!H$3:H$3000,'Raw Data from UFBs'!$A$3:$A$3000,'Summary By Town'!$A251,'Raw Data from UFBs'!$E$3:$E$3000,'Summary By Town'!$AA$2)</f>
        <v>0</v>
      </c>
      <c r="AC251" s="4">
        <f>SUMIFS('Raw Data from UFBs'!I$3:I$3000,'Raw Data from UFBs'!$A$3:$A$3000,'Summary By Town'!$A251,'Raw Data from UFBs'!$E$3:$E$3000,'Summary By Town'!$AA$2)</f>
        <v>0</v>
      </c>
      <c r="AD251" s="4">
        <f t="shared" si="56"/>
        <v>0</v>
      </c>
      <c r="AE251" s="19">
        <f>COUNTIFS('Raw Data from UFBs'!$A$3:$A$3000,'Summary By Town'!$A251,'Raw Data from UFBs'!$E$3:$E$3000,'Summary By Town'!$AE$2)</f>
        <v>0</v>
      </c>
      <c r="AF251" s="4">
        <f>SUMIFS('Raw Data from UFBs'!H$3:H$3000,'Raw Data from UFBs'!$A$3:$A$3000,'Summary By Town'!$A251,'Raw Data from UFBs'!$E$3:$E$3000,'Summary By Town'!$AE$2)</f>
        <v>0</v>
      </c>
      <c r="AG251" s="4">
        <f>SUMIFS('Raw Data from UFBs'!I$3:I$3000,'Raw Data from UFBs'!$A$3:$A$3000,'Summary By Town'!$A251,'Raw Data from UFBs'!$E$3:$E$3000,'Summary By Town'!$AE$2)</f>
        <v>0</v>
      </c>
      <c r="AH251" s="20">
        <f t="shared" si="49"/>
        <v>0</v>
      </c>
      <c r="AI251" s="19">
        <f t="shared" si="57"/>
        <v>0</v>
      </c>
      <c r="AJ251" s="4">
        <f t="shared" si="58"/>
        <v>0</v>
      </c>
      <c r="AK251" s="4">
        <f t="shared" si="59"/>
        <v>0</v>
      </c>
      <c r="AL251" s="20">
        <f t="shared" si="60"/>
        <v>0</v>
      </c>
      <c r="AM251" s="59">
        <v>860451337</v>
      </c>
      <c r="AN251" s="60">
        <v>4.1809314814633485</v>
      </c>
      <c r="AO251" s="61">
        <v>0.50773214203328187</v>
      </c>
      <c r="AP251" s="4">
        <f t="shared" si="50"/>
        <v>0</v>
      </c>
      <c r="AQ251" s="8">
        <f t="shared" si="51"/>
        <v>0</v>
      </c>
      <c r="AR251" s="59">
        <v>26492588.300000001</v>
      </c>
      <c r="AS251" s="6">
        <f t="shared" si="52"/>
        <v>0</v>
      </c>
      <c r="AU251" s="5" t="s">
        <v>1628</v>
      </c>
      <c r="AV251" s="5" t="s">
        <v>1075</v>
      </c>
      <c r="AW251" s="5" t="s">
        <v>1745</v>
      </c>
      <c r="AX251" s="5" t="s">
        <v>1745</v>
      </c>
      <c r="AY251" s="5" t="s">
        <v>1745</v>
      </c>
      <c r="AZ251" s="5" t="s">
        <v>1745</v>
      </c>
      <c r="BA251" s="5" t="s">
        <v>1745</v>
      </c>
      <c r="BB251" s="5" t="s">
        <v>1745</v>
      </c>
      <c r="BC251" s="5" t="s">
        <v>1745</v>
      </c>
      <c r="BD251" s="5" t="s">
        <v>1745</v>
      </c>
      <c r="BE251" s="5" t="s">
        <v>1745</v>
      </c>
      <c r="BF251" s="5" t="s">
        <v>1745</v>
      </c>
      <c r="BG251" s="5" t="s">
        <v>1745</v>
      </c>
      <c r="BH251" s="5" t="s">
        <v>1745</v>
      </c>
      <c r="BI251" s="5" t="s">
        <v>1745</v>
      </c>
      <c r="BJ251" s="5" t="s">
        <v>1745</v>
      </c>
    </row>
    <row r="252" spans="1:62" ht="17.25" customHeight="1" x14ac:dyDescent="0.3">
      <c r="A252" t="s">
        <v>642</v>
      </c>
      <c r="B252" t="s">
        <v>1990</v>
      </c>
      <c r="C252" t="s">
        <v>112</v>
      </c>
      <c r="D252" t="str">
        <f t="shared" si="46"/>
        <v>Harrison town, Hudson County</v>
      </c>
      <c r="E252" t="s">
        <v>1769</v>
      </c>
      <c r="F252" t="s">
        <v>70</v>
      </c>
      <c r="G252" s="19">
        <f>COUNTIFS('Raw Data from UFBs'!$A$3:$A$3000,'Summary By Town'!$A252,'Raw Data from UFBs'!$E$3:$E$3000,'Summary By Town'!$G$2)</f>
        <v>2</v>
      </c>
      <c r="H252" s="4">
        <f>SUMIFS('Raw Data from UFBs'!H$3:H$3000,'Raw Data from UFBs'!$A$3:$A$3000,'Summary By Town'!$A252,'Raw Data from UFBs'!$E$3:$E$3000,'Summary By Town'!$G$2)</f>
        <v>168276</v>
      </c>
      <c r="I252" s="4">
        <f>SUMIFS('Raw Data from UFBs'!I$3:I$3000,'Raw Data from UFBs'!$A$3:$A$3000,'Summary By Town'!$A252,'Raw Data from UFBs'!$E$3:$E$3000,'Summary By Town'!$G$2)</f>
        <v>26336200</v>
      </c>
      <c r="J252" s="20">
        <f t="shared" si="47"/>
        <v>627655.12767833949</v>
      </c>
      <c r="K252" s="19">
        <f>COUNTIFS('Raw Data from UFBs'!$A$3:$A$3000,'Summary By Town'!$A252,'Raw Data from UFBs'!$E$3:$E$3000,'Summary By Town'!$K$2)</f>
        <v>1</v>
      </c>
      <c r="L252" s="4">
        <f>SUMIFS('Raw Data from UFBs'!H$3:H$3000,'Raw Data from UFBs'!$A$3:$A$3000,'Summary By Town'!$A252,'Raw Data from UFBs'!$E$3:$E$3000,'Summary By Town'!$K$2)</f>
        <v>183597.48</v>
      </c>
      <c r="M252" s="4">
        <f>SUMIFS('Raw Data from UFBs'!I$3:I$3000,'Raw Data from UFBs'!$A$3:$A$3000,'Summary By Town'!$A252,'Raw Data from UFBs'!$E$3:$E$3000,'Summary By Town'!$K$2)</f>
        <v>7241600</v>
      </c>
      <c r="N252" s="20">
        <f t="shared" si="48"/>
        <v>172584.78340062208</v>
      </c>
      <c r="O252" s="4">
        <f>COUNTIFS('Raw Data from UFBs'!$A$3:$A$3000,'Summary By Town'!$A252,'Raw Data from UFBs'!$E$3:$E$3000,'Summary By Town'!$O$2)</f>
        <v>16</v>
      </c>
      <c r="P252" s="4">
        <f>SUMIFS('Raw Data from UFBs'!H$3:H$3000,'Raw Data from UFBs'!$A$3:$A$3000,'Summary By Town'!$A252,'Raw Data from UFBs'!$E$3:$E$3000,'Summary By Town'!$O$2)</f>
        <v>16714853.439999999</v>
      </c>
      <c r="Q252" s="4">
        <f>SUMIFS('Raw Data from UFBs'!I$3:I$3000,'Raw Data from UFBs'!$A$3:$A$3000,'Summary By Town'!$A252,'Raw Data from UFBs'!$E$3:$E$3000,'Summary By Town'!$O$2)</f>
        <v>920321757</v>
      </c>
      <c r="R252" s="4">
        <f t="shared" si="53"/>
        <v>21933485.844388667</v>
      </c>
      <c r="S252" s="104">
        <f>COUNTIFS('Raw Data from UFBs'!$A$3:$A$3000,'Summary By Town'!$A252,'Raw Data from UFBs'!$E$3:$E$3000,'Summary By Town'!$S$2)</f>
        <v>0</v>
      </c>
      <c r="T252" s="4">
        <f>SUMIFS('Raw Data from UFBs'!H$3:H$3000,'Raw Data from UFBs'!$A$3:$A$3000,'Summary By Town'!$A252,'Raw Data from UFBs'!$E$3:$E$3000,'Summary By Town'!$S$2)</f>
        <v>0</v>
      </c>
      <c r="U252" s="4">
        <f>SUMIFS('Raw Data from UFBs'!I$3:I$3000,'Raw Data from UFBs'!$A$3:$A$3000,'Summary By Town'!$A252,'Raw Data from UFBs'!$E$3:$E$3000,'Summary By Town'!$S$2)</f>
        <v>0</v>
      </c>
      <c r="V252" s="20">
        <f t="shared" si="54"/>
        <v>0</v>
      </c>
      <c r="W252" s="104">
        <f>COUNTIFS('Raw Data from UFBs'!$A$3:$A$3000,'Summary By Town'!$A252,'Raw Data from UFBs'!$E$3:$E$3000,'Summary By Town'!$W$2)</f>
        <v>0</v>
      </c>
      <c r="X252" s="4">
        <f>SUMIFS('Raw Data from UFBs'!H$3:H$3000,'Raw Data from UFBs'!$A$3:$A$3000,'Summary By Town'!$A252,'Raw Data from UFBs'!$E$3:$E$3000,'Summary By Town'!$W$2)</f>
        <v>0</v>
      </c>
      <c r="Y252" s="4">
        <f>SUMIFS('Raw Data from UFBs'!I$3:I$3000,'Raw Data from UFBs'!$A$3:$A$3000,'Summary By Town'!$A252,'Raw Data from UFBs'!$E$3:$E$3000,'Summary By Town'!$W$2)</f>
        <v>0</v>
      </c>
      <c r="Z252" s="20">
        <f t="shared" si="55"/>
        <v>0</v>
      </c>
      <c r="AA252" s="4">
        <f>COUNTIFS('Raw Data from UFBs'!$A$3:$A$3000,'Summary By Town'!$A252,'Raw Data from UFBs'!$E$3:$E$3000,'Summary By Town'!$AA$2)</f>
        <v>0</v>
      </c>
      <c r="AB252" s="4">
        <f>SUMIFS('Raw Data from UFBs'!H$3:H$3000,'Raw Data from UFBs'!$A$3:$A$3000,'Summary By Town'!$A252,'Raw Data from UFBs'!$E$3:$E$3000,'Summary By Town'!$AA$2)</f>
        <v>0</v>
      </c>
      <c r="AC252" s="4">
        <f>SUMIFS('Raw Data from UFBs'!I$3:I$3000,'Raw Data from UFBs'!$A$3:$A$3000,'Summary By Town'!$A252,'Raw Data from UFBs'!$E$3:$E$3000,'Summary By Town'!$AA$2)</f>
        <v>0</v>
      </c>
      <c r="AD252" s="4">
        <f t="shared" si="56"/>
        <v>0</v>
      </c>
      <c r="AE252" s="19">
        <f>COUNTIFS('Raw Data from UFBs'!$A$3:$A$3000,'Summary By Town'!$A252,'Raw Data from UFBs'!$E$3:$E$3000,'Summary By Town'!$AE$2)</f>
        <v>3</v>
      </c>
      <c r="AF252" s="4">
        <f>SUMIFS('Raw Data from UFBs'!H$3:H$3000,'Raw Data from UFBs'!$A$3:$A$3000,'Summary By Town'!$A252,'Raw Data from UFBs'!$E$3:$E$3000,'Summary By Town'!$AE$2)</f>
        <v>699522.24</v>
      </c>
      <c r="AG252" s="4">
        <f>SUMIFS('Raw Data from UFBs'!I$3:I$3000,'Raw Data from UFBs'!$A$3:$A$3000,'Summary By Town'!$A252,'Raw Data from UFBs'!$E$3:$E$3000,'Summary By Town'!$AE$2)</f>
        <v>100973400</v>
      </c>
      <c r="AH252" s="20">
        <f t="shared" si="49"/>
        <v>2406439.5117411036</v>
      </c>
      <c r="AI252" s="19">
        <f t="shared" si="57"/>
        <v>22</v>
      </c>
      <c r="AJ252" s="4">
        <f t="shared" si="58"/>
        <v>17766249.16</v>
      </c>
      <c r="AK252" s="4">
        <f t="shared" si="59"/>
        <v>1054872957</v>
      </c>
      <c r="AL252" s="20">
        <f t="shared" si="60"/>
        <v>25140165.267208733</v>
      </c>
      <c r="AM252" s="59">
        <v>3083643559</v>
      </c>
      <c r="AN252" s="60">
        <v>2.3832410434244102</v>
      </c>
      <c r="AO252" s="61">
        <v>0.45596974747591434</v>
      </c>
      <c r="AP252" s="4">
        <f t="shared" si="50"/>
        <v>3362282.665312543</v>
      </c>
      <c r="AQ252" s="8">
        <f t="shared" si="51"/>
        <v>0.34208654042430459</v>
      </c>
      <c r="AR252" s="59">
        <v>55583507.400000006</v>
      </c>
      <c r="AS252" s="6">
        <f t="shared" si="52"/>
        <v>6.049065311975154E-2</v>
      </c>
      <c r="AU252" s="5" t="s">
        <v>746</v>
      </c>
      <c r="AV252" s="5" t="s">
        <v>393</v>
      </c>
      <c r="AW252" s="5" t="s">
        <v>1063</v>
      </c>
      <c r="AX252" s="5" t="s">
        <v>1745</v>
      </c>
      <c r="AY252" s="5" t="s">
        <v>1745</v>
      </c>
      <c r="AZ252" s="5" t="s">
        <v>1745</v>
      </c>
      <c r="BA252" s="5" t="s">
        <v>1745</v>
      </c>
      <c r="BB252" s="5" t="s">
        <v>1745</v>
      </c>
      <c r="BC252" s="5" t="s">
        <v>1745</v>
      </c>
      <c r="BD252" s="5" t="s">
        <v>1745</v>
      </c>
      <c r="BE252" s="5" t="s">
        <v>1745</v>
      </c>
      <c r="BF252" s="5" t="s">
        <v>1745</v>
      </c>
      <c r="BG252" s="5" t="s">
        <v>1745</v>
      </c>
      <c r="BH252" s="5" t="s">
        <v>1745</v>
      </c>
      <c r="BI252" s="5" t="s">
        <v>1745</v>
      </c>
      <c r="BJ252" s="5" t="s">
        <v>1745</v>
      </c>
    </row>
    <row r="253" spans="1:62" ht="17.25" customHeight="1" x14ac:dyDescent="0.3">
      <c r="A253" t="s">
        <v>690</v>
      </c>
      <c r="B253" t="s">
        <v>1991</v>
      </c>
      <c r="C253" t="s">
        <v>112</v>
      </c>
      <c r="D253" t="str">
        <f t="shared" si="46"/>
        <v>Hoboken city, Hudson County</v>
      </c>
      <c r="E253" t="s">
        <v>1769</v>
      </c>
      <c r="F253" t="s">
        <v>70</v>
      </c>
      <c r="G253" s="19">
        <f>COUNTIFS('Raw Data from UFBs'!$A$3:$A$3000,'Summary By Town'!$A253,'Raw Data from UFBs'!$E$3:$E$3000,'Summary By Town'!$G$2)</f>
        <v>20</v>
      </c>
      <c r="H253" s="4">
        <f>SUMIFS('Raw Data from UFBs'!H$3:H$3000,'Raw Data from UFBs'!$A$3:$A$3000,'Summary By Town'!$A253,'Raw Data from UFBs'!$E$3:$E$3000,'Summary By Town'!$G$2)</f>
        <v>6699400.290000001</v>
      </c>
      <c r="I253" s="4">
        <f>SUMIFS('Raw Data from UFBs'!I$3:I$3000,'Raw Data from UFBs'!$A$3:$A$3000,'Summary By Town'!$A253,'Raw Data from UFBs'!$E$3:$E$3000,'Summary By Town'!$G$2)</f>
        <v>511813200</v>
      </c>
      <c r="J253" s="20">
        <f t="shared" si="47"/>
        <v>9237614.5833424106</v>
      </c>
      <c r="K253" s="19">
        <f>COUNTIFS('Raw Data from UFBs'!$A$3:$A$3000,'Summary By Town'!$A253,'Raw Data from UFBs'!$E$3:$E$3000,'Summary By Town'!$K$2)</f>
        <v>5</v>
      </c>
      <c r="L253" s="4">
        <f>SUMIFS('Raw Data from UFBs'!H$3:H$3000,'Raw Data from UFBs'!$A$3:$A$3000,'Summary By Town'!$A253,'Raw Data from UFBs'!$E$3:$E$3000,'Summary By Town'!$K$2)</f>
        <v>8005738.6499999994</v>
      </c>
      <c r="M253" s="4">
        <f>SUMIFS('Raw Data from UFBs'!I$3:I$3000,'Raw Data from UFBs'!$A$3:$A$3000,'Summary By Town'!$A253,'Raw Data from UFBs'!$E$3:$E$3000,'Summary By Town'!$K$2)</f>
        <v>800816200</v>
      </c>
      <c r="N253" s="20">
        <f t="shared" si="48"/>
        <v>14453772.211613247</v>
      </c>
      <c r="O253" s="4">
        <f>COUNTIFS('Raw Data from UFBs'!$A$3:$A$3000,'Summary By Town'!$A253,'Raw Data from UFBs'!$E$3:$E$3000,'Summary By Town'!$O$2)</f>
        <v>0</v>
      </c>
      <c r="P253" s="4">
        <f>SUMIFS('Raw Data from UFBs'!H$3:H$3000,'Raw Data from UFBs'!$A$3:$A$3000,'Summary By Town'!$A253,'Raw Data from UFBs'!$E$3:$E$3000,'Summary By Town'!$O$2)</f>
        <v>0</v>
      </c>
      <c r="Q253" s="4">
        <f>SUMIFS('Raw Data from UFBs'!I$3:I$3000,'Raw Data from UFBs'!$A$3:$A$3000,'Summary By Town'!$A253,'Raw Data from UFBs'!$E$3:$E$3000,'Summary By Town'!$O$2)</f>
        <v>0</v>
      </c>
      <c r="R253" s="4">
        <f t="shared" si="53"/>
        <v>0</v>
      </c>
      <c r="S253" s="104">
        <f>COUNTIFS('Raw Data from UFBs'!$A$3:$A$3000,'Summary By Town'!$A253,'Raw Data from UFBs'!$E$3:$E$3000,'Summary By Town'!$S$2)</f>
        <v>0</v>
      </c>
      <c r="T253" s="4">
        <f>SUMIFS('Raw Data from UFBs'!H$3:H$3000,'Raw Data from UFBs'!$A$3:$A$3000,'Summary By Town'!$A253,'Raw Data from UFBs'!$E$3:$E$3000,'Summary By Town'!$S$2)</f>
        <v>0</v>
      </c>
      <c r="U253" s="4">
        <f>SUMIFS('Raw Data from UFBs'!I$3:I$3000,'Raw Data from UFBs'!$A$3:$A$3000,'Summary By Town'!$A253,'Raw Data from UFBs'!$E$3:$E$3000,'Summary By Town'!$S$2)</f>
        <v>0</v>
      </c>
      <c r="V253" s="20">
        <f t="shared" si="54"/>
        <v>0</v>
      </c>
      <c r="W253" s="104">
        <f>COUNTIFS('Raw Data from UFBs'!$A$3:$A$3000,'Summary By Town'!$A253,'Raw Data from UFBs'!$E$3:$E$3000,'Summary By Town'!$W$2)</f>
        <v>0</v>
      </c>
      <c r="X253" s="4">
        <f>SUMIFS('Raw Data from UFBs'!H$3:H$3000,'Raw Data from UFBs'!$A$3:$A$3000,'Summary By Town'!$A253,'Raw Data from UFBs'!$E$3:$E$3000,'Summary By Town'!$W$2)</f>
        <v>0</v>
      </c>
      <c r="Y253" s="4">
        <f>SUMIFS('Raw Data from UFBs'!I$3:I$3000,'Raw Data from UFBs'!$A$3:$A$3000,'Summary By Town'!$A253,'Raw Data from UFBs'!$E$3:$E$3000,'Summary By Town'!$W$2)</f>
        <v>0</v>
      </c>
      <c r="Z253" s="20">
        <f t="shared" si="55"/>
        <v>0</v>
      </c>
      <c r="AA253" s="4">
        <f>COUNTIFS('Raw Data from UFBs'!$A$3:$A$3000,'Summary By Town'!$A253,'Raw Data from UFBs'!$E$3:$E$3000,'Summary By Town'!$AA$2)</f>
        <v>0</v>
      </c>
      <c r="AB253" s="4">
        <f>SUMIFS('Raw Data from UFBs'!H$3:H$3000,'Raw Data from UFBs'!$A$3:$A$3000,'Summary By Town'!$A253,'Raw Data from UFBs'!$E$3:$E$3000,'Summary By Town'!$AA$2)</f>
        <v>0</v>
      </c>
      <c r="AC253" s="4">
        <f>SUMIFS('Raw Data from UFBs'!I$3:I$3000,'Raw Data from UFBs'!$A$3:$A$3000,'Summary By Town'!$A253,'Raw Data from UFBs'!$E$3:$E$3000,'Summary By Town'!$AA$2)</f>
        <v>0</v>
      </c>
      <c r="AD253" s="4">
        <f t="shared" si="56"/>
        <v>0</v>
      </c>
      <c r="AE253" s="19">
        <f>COUNTIFS('Raw Data from UFBs'!$A$3:$A$3000,'Summary By Town'!$A253,'Raw Data from UFBs'!$E$3:$E$3000,'Summary By Town'!$AE$2)</f>
        <v>5</v>
      </c>
      <c r="AF253" s="4">
        <f>SUMIFS('Raw Data from UFBs'!H$3:H$3000,'Raw Data from UFBs'!$A$3:$A$3000,'Summary By Town'!$A253,'Raw Data from UFBs'!$E$3:$E$3000,'Summary By Town'!$AE$2)</f>
        <v>5573494.0899999999</v>
      </c>
      <c r="AG253" s="4">
        <f>SUMIFS('Raw Data from UFBs'!I$3:I$3000,'Raw Data from UFBs'!$A$3:$A$3000,'Summary By Town'!$A253,'Raw Data from UFBs'!$E$3:$E$3000,'Summary By Town'!$AE$2)</f>
        <v>372697100</v>
      </c>
      <c r="AH253" s="20">
        <f t="shared" si="49"/>
        <v>6726735.7819794891</v>
      </c>
      <c r="AI253" s="19">
        <f t="shared" si="57"/>
        <v>30</v>
      </c>
      <c r="AJ253" s="4">
        <f t="shared" si="58"/>
        <v>20278633.030000001</v>
      </c>
      <c r="AK253" s="4">
        <f t="shared" si="59"/>
        <v>1685326500</v>
      </c>
      <c r="AL253" s="20">
        <f t="shared" si="60"/>
        <v>30418122.576935146</v>
      </c>
      <c r="AM253" s="59">
        <v>15232559659</v>
      </c>
      <c r="AN253" s="60">
        <v>1.8048800975321486</v>
      </c>
      <c r="AO253" s="61">
        <v>0.36405265168969914</v>
      </c>
      <c r="AP253" s="4">
        <f t="shared" si="50"/>
        <v>3691308.0563417254</v>
      </c>
      <c r="AQ253" s="8">
        <f t="shared" si="51"/>
        <v>0.11063974392539092</v>
      </c>
      <c r="AR253" s="59">
        <v>143520630.02000001</v>
      </c>
      <c r="AS253" s="6">
        <f t="shared" si="52"/>
        <v>2.5719703542461673E-2</v>
      </c>
      <c r="AU253" s="5" t="s">
        <v>1604</v>
      </c>
      <c r="AV253" s="5" t="s">
        <v>1519</v>
      </c>
      <c r="AW253" s="5" t="s">
        <v>740</v>
      </c>
      <c r="AX253" s="5" t="s">
        <v>1745</v>
      </c>
      <c r="AY253" s="5" t="s">
        <v>1745</v>
      </c>
      <c r="AZ253" s="5" t="s">
        <v>1745</v>
      </c>
      <c r="BA253" s="5" t="s">
        <v>1745</v>
      </c>
      <c r="BB253" s="5" t="s">
        <v>1745</v>
      </c>
      <c r="BC253" s="5" t="s">
        <v>1745</v>
      </c>
      <c r="BD253" s="5" t="s">
        <v>1745</v>
      </c>
      <c r="BE253" s="5" t="s">
        <v>1745</v>
      </c>
      <c r="BF253" s="5" t="s">
        <v>1745</v>
      </c>
      <c r="BG253" s="5" t="s">
        <v>1745</v>
      </c>
      <c r="BH253" s="5" t="s">
        <v>1745</v>
      </c>
      <c r="BI253" s="5" t="s">
        <v>1745</v>
      </c>
      <c r="BJ253" s="5" t="s">
        <v>1745</v>
      </c>
    </row>
    <row r="254" spans="1:62" ht="17.25" customHeight="1" x14ac:dyDescent="0.3">
      <c r="A254" t="s">
        <v>740</v>
      </c>
      <c r="B254" t="s">
        <v>1992</v>
      </c>
      <c r="C254" t="s">
        <v>112</v>
      </c>
      <c r="D254" t="str">
        <f t="shared" si="46"/>
        <v>Jersey City city, Hudson County</v>
      </c>
      <c r="E254" t="s">
        <v>1769</v>
      </c>
      <c r="F254" t="s">
        <v>74</v>
      </c>
      <c r="G254" s="19">
        <f>COUNTIFS('Raw Data from UFBs'!$A$3:$A$3000,'Summary By Town'!$A254,'Raw Data from UFBs'!$E$3:$E$3000,'Summary By Town'!$G$2)</f>
        <v>48</v>
      </c>
      <c r="H254" s="4">
        <f>SUMIFS('Raw Data from UFBs'!H$3:H$3000,'Raw Data from UFBs'!$A$3:$A$3000,'Summary By Town'!$A254,'Raw Data from UFBs'!$E$3:$E$3000,'Summary By Town'!$G$2)</f>
        <v>4839452.5300000012</v>
      </c>
      <c r="I254" s="4">
        <f>SUMIFS('Raw Data from UFBs'!I$3:I$3000,'Raw Data from UFBs'!$A$3:$A$3000,'Summary By Town'!$A254,'Raw Data from UFBs'!$E$3:$E$3000,'Summary By Town'!$G$2)</f>
        <v>388571300</v>
      </c>
      <c r="J254" s="20">
        <f t="shared" si="47"/>
        <v>9070491.3675263394</v>
      </c>
      <c r="K254" s="19">
        <f>COUNTIFS('Raw Data from UFBs'!$A$3:$A$3000,'Summary By Town'!$A254,'Raw Data from UFBs'!$E$3:$E$3000,'Summary By Town'!$K$2)</f>
        <v>9</v>
      </c>
      <c r="L254" s="4">
        <f>SUMIFS('Raw Data from UFBs'!H$3:H$3000,'Raw Data from UFBs'!$A$3:$A$3000,'Summary By Town'!$A254,'Raw Data from UFBs'!$E$3:$E$3000,'Summary By Town'!$K$2)</f>
        <v>5343265.6899999995</v>
      </c>
      <c r="M254" s="4">
        <f>SUMIFS('Raw Data from UFBs'!I$3:I$3000,'Raw Data from UFBs'!$A$3:$A$3000,'Summary By Town'!$A254,'Raw Data from UFBs'!$E$3:$E$3000,'Summary By Town'!$K$2)</f>
        <v>1177578000</v>
      </c>
      <c r="N254" s="20">
        <f t="shared" si="48"/>
        <v>27488419.972316358</v>
      </c>
      <c r="O254" s="4">
        <f>COUNTIFS('Raw Data from UFBs'!$A$3:$A$3000,'Summary By Town'!$A254,'Raw Data from UFBs'!$E$3:$E$3000,'Summary By Town'!$O$2)</f>
        <v>92</v>
      </c>
      <c r="P254" s="4">
        <f>SUMIFS('Raw Data from UFBs'!H$3:H$3000,'Raw Data from UFBs'!$A$3:$A$3000,'Summary By Town'!$A254,'Raw Data from UFBs'!$E$3:$E$3000,'Summary By Town'!$O$2)</f>
        <v>81102634.100000009</v>
      </c>
      <c r="Q254" s="4">
        <f>SUMIFS('Raw Data from UFBs'!I$3:I$3000,'Raw Data from UFBs'!$A$3:$A$3000,'Summary By Town'!$A254,'Raw Data from UFBs'!$E$3:$E$3000,'Summary By Town'!$O$2)</f>
        <v>7516833300</v>
      </c>
      <c r="R254" s="4">
        <f t="shared" si="53"/>
        <v>175466823.09986487</v>
      </c>
      <c r="S254" s="104">
        <f>COUNTIFS('Raw Data from UFBs'!$A$3:$A$3000,'Summary By Town'!$A254,'Raw Data from UFBs'!$E$3:$E$3000,'Summary By Town'!$S$2)</f>
        <v>8</v>
      </c>
      <c r="T254" s="4">
        <f>SUMIFS('Raw Data from UFBs'!H$3:H$3000,'Raw Data from UFBs'!$A$3:$A$3000,'Summary By Town'!$A254,'Raw Data from UFBs'!$E$3:$E$3000,'Summary By Town'!$S$2)</f>
        <v>3955889.45</v>
      </c>
      <c r="U254" s="4">
        <f>SUMIFS('Raw Data from UFBs'!I$3:I$3000,'Raw Data from UFBs'!$A$3:$A$3000,'Summary By Town'!$A254,'Raw Data from UFBs'!$E$3:$E$3000,'Summary By Town'!$S$2)</f>
        <v>864113400</v>
      </c>
      <c r="V254" s="20">
        <f t="shared" si="54"/>
        <v>20171158.125326894</v>
      </c>
      <c r="W254" s="104">
        <f>COUNTIFS('Raw Data from UFBs'!$A$3:$A$3000,'Summary By Town'!$A254,'Raw Data from UFBs'!$E$3:$E$3000,'Summary By Town'!$W$2)</f>
        <v>0</v>
      </c>
      <c r="X254" s="4">
        <f>SUMIFS('Raw Data from UFBs'!H$3:H$3000,'Raw Data from UFBs'!$A$3:$A$3000,'Summary By Town'!$A254,'Raw Data from UFBs'!$E$3:$E$3000,'Summary By Town'!$W$2)</f>
        <v>0</v>
      </c>
      <c r="Y254" s="4">
        <f>SUMIFS('Raw Data from UFBs'!I$3:I$3000,'Raw Data from UFBs'!$A$3:$A$3000,'Summary By Town'!$A254,'Raw Data from UFBs'!$E$3:$E$3000,'Summary By Town'!$W$2)</f>
        <v>0</v>
      </c>
      <c r="Z254" s="20">
        <f t="shared" si="55"/>
        <v>0</v>
      </c>
      <c r="AA254" s="4">
        <f>COUNTIFS('Raw Data from UFBs'!$A$3:$A$3000,'Summary By Town'!$A254,'Raw Data from UFBs'!$E$3:$E$3000,'Summary By Town'!$AA$2)</f>
        <v>0</v>
      </c>
      <c r="AB254" s="4">
        <f>SUMIFS('Raw Data from UFBs'!H$3:H$3000,'Raw Data from UFBs'!$A$3:$A$3000,'Summary By Town'!$A254,'Raw Data from UFBs'!$E$3:$E$3000,'Summary By Town'!$AA$2)</f>
        <v>0</v>
      </c>
      <c r="AC254" s="4">
        <f>SUMIFS('Raw Data from UFBs'!I$3:I$3000,'Raw Data from UFBs'!$A$3:$A$3000,'Summary By Town'!$A254,'Raw Data from UFBs'!$E$3:$E$3000,'Summary By Town'!$AA$2)</f>
        <v>0</v>
      </c>
      <c r="AD254" s="4">
        <f t="shared" si="56"/>
        <v>0</v>
      </c>
      <c r="AE254" s="19">
        <f>COUNTIFS('Raw Data from UFBs'!$A$3:$A$3000,'Summary By Town'!$A254,'Raw Data from UFBs'!$E$3:$E$3000,'Summary By Town'!$AE$2)</f>
        <v>1</v>
      </c>
      <c r="AF254" s="4">
        <f>SUMIFS('Raw Data from UFBs'!H$3:H$3000,'Raw Data from UFBs'!$A$3:$A$3000,'Summary By Town'!$A254,'Raw Data from UFBs'!$E$3:$E$3000,'Summary By Town'!$AE$2)</f>
        <v>206724.73</v>
      </c>
      <c r="AG254" s="4">
        <f>SUMIFS('Raw Data from UFBs'!I$3:I$3000,'Raw Data from UFBs'!$A$3:$A$3000,'Summary By Town'!$A254,'Raw Data from UFBs'!$E$3:$E$3000,'Summary By Town'!$AE$2)</f>
        <v>11760000</v>
      </c>
      <c r="AH254" s="20">
        <f t="shared" si="49"/>
        <v>274515.84427905444</v>
      </c>
      <c r="AI254" s="19">
        <f t="shared" si="57"/>
        <v>158</v>
      </c>
      <c r="AJ254" s="4">
        <f t="shared" si="58"/>
        <v>95447966.500000015</v>
      </c>
      <c r="AK254" s="4">
        <f t="shared" si="59"/>
        <v>9958856000</v>
      </c>
      <c r="AL254" s="20">
        <f t="shared" si="60"/>
        <v>232471408.40931353</v>
      </c>
      <c r="AM254" s="59">
        <v>64055812302</v>
      </c>
      <c r="AN254" s="60">
        <v>2.3343184037334561</v>
      </c>
      <c r="AO254" s="61">
        <v>0.3691761553642971</v>
      </c>
      <c r="AP254" s="4">
        <f t="shared" si="50"/>
        <v>50585787.478863455</v>
      </c>
      <c r="AQ254" s="8">
        <f t="shared" si="51"/>
        <v>0.15547154336358415</v>
      </c>
      <c r="AR254" s="59">
        <v>730435108.8499999</v>
      </c>
      <c r="AS254" s="6">
        <f t="shared" si="52"/>
        <v>6.9254320973845207E-2</v>
      </c>
      <c r="AU254" s="5" t="s">
        <v>110</v>
      </c>
      <c r="AV254" s="5" t="s">
        <v>690</v>
      </c>
      <c r="AW254" s="5" t="s">
        <v>1519</v>
      </c>
      <c r="AX254" s="5" t="s">
        <v>746</v>
      </c>
      <c r="AY254" s="5" t="s">
        <v>1377</v>
      </c>
      <c r="AZ254" s="5" t="s">
        <v>1075</v>
      </c>
      <c r="BA254" s="5" t="s">
        <v>1063</v>
      </c>
      <c r="BB254" s="5" t="s">
        <v>1745</v>
      </c>
      <c r="BC254" s="5" t="s">
        <v>1745</v>
      </c>
      <c r="BD254" s="5" t="s">
        <v>1745</v>
      </c>
      <c r="BE254" s="5" t="s">
        <v>1745</v>
      </c>
      <c r="BF254" s="5" t="s">
        <v>1745</v>
      </c>
      <c r="BG254" s="5" t="s">
        <v>1745</v>
      </c>
      <c r="BH254" s="5" t="s">
        <v>1745</v>
      </c>
      <c r="BI254" s="5" t="s">
        <v>1745</v>
      </c>
      <c r="BJ254" s="5" t="s">
        <v>1745</v>
      </c>
    </row>
    <row r="255" spans="1:62" ht="17.25" customHeight="1" x14ac:dyDescent="0.3">
      <c r="A255" t="s">
        <v>746</v>
      </c>
      <c r="B255" t="s">
        <v>1993</v>
      </c>
      <c r="C255" t="s">
        <v>112</v>
      </c>
      <c r="D255" t="str">
        <f t="shared" si="46"/>
        <v>Kearny town, Hudson County</v>
      </c>
      <c r="E255" t="s">
        <v>1769</v>
      </c>
      <c r="F255" t="s">
        <v>70</v>
      </c>
      <c r="G255" s="19">
        <f>COUNTIFS('Raw Data from UFBs'!$A$3:$A$3000,'Summary By Town'!$A255,'Raw Data from UFBs'!$E$3:$E$3000,'Summary By Town'!$G$2)</f>
        <v>0</v>
      </c>
      <c r="H255" s="4">
        <f>SUMIFS('Raw Data from UFBs'!H$3:H$3000,'Raw Data from UFBs'!$A$3:$A$3000,'Summary By Town'!$A255,'Raw Data from UFBs'!$E$3:$E$3000,'Summary By Town'!$G$2)</f>
        <v>0</v>
      </c>
      <c r="I255" s="4">
        <f>SUMIFS('Raw Data from UFBs'!I$3:I$3000,'Raw Data from UFBs'!$A$3:$A$3000,'Summary By Town'!$A255,'Raw Data from UFBs'!$E$3:$E$3000,'Summary By Town'!$G$2)</f>
        <v>0</v>
      </c>
      <c r="J255" s="20">
        <f t="shared" si="47"/>
        <v>0</v>
      </c>
      <c r="K255" s="19">
        <f>COUNTIFS('Raw Data from UFBs'!$A$3:$A$3000,'Summary By Town'!$A255,'Raw Data from UFBs'!$E$3:$E$3000,'Summary By Town'!$K$2)</f>
        <v>0</v>
      </c>
      <c r="L255" s="4">
        <f>SUMIFS('Raw Data from UFBs'!H$3:H$3000,'Raw Data from UFBs'!$A$3:$A$3000,'Summary By Town'!$A255,'Raw Data from UFBs'!$E$3:$E$3000,'Summary By Town'!$K$2)</f>
        <v>0</v>
      </c>
      <c r="M255" s="4">
        <f>SUMIFS('Raw Data from UFBs'!I$3:I$3000,'Raw Data from UFBs'!$A$3:$A$3000,'Summary By Town'!$A255,'Raw Data from UFBs'!$E$3:$E$3000,'Summary By Town'!$K$2)</f>
        <v>0</v>
      </c>
      <c r="N255" s="20">
        <f t="shared" si="48"/>
        <v>0</v>
      </c>
      <c r="O255" s="4">
        <f>COUNTIFS('Raw Data from UFBs'!$A$3:$A$3000,'Summary By Town'!$A255,'Raw Data from UFBs'!$E$3:$E$3000,'Summary By Town'!$O$2)</f>
        <v>0</v>
      </c>
      <c r="P255" s="4">
        <f>SUMIFS('Raw Data from UFBs'!H$3:H$3000,'Raw Data from UFBs'!$A$3:$A$3000,'Summary By Town'!$A255,'Raw Data from UFBs'!$E$3:$E$3000,'Summary By Town'!$O$2)</f>
        <v>0</v>
      </c>
      <c r="Q255" s="4">
        <f>SUMIFS('Raw Data from UFBs'!I$3:I$3000,'Raw Data from UFBs'!$A$3:$A$3000,'Summary By Town'!$A255,'Raw Data from UFBs'!$E$3:$E$3000,'Summary By Town'!$O$2)</f>
        <v>0</v>
      </c>
      <c r="R255" s="4">
        <f t="shared" si="53"/>
        <v>0</v>
      </c>
      <c r="S255" s="104">
        <f>COUNTIFS('Raw Data from UFBs'!$A$3:$A$3000,'Summary By Town'!$A255,'Raw Data from UFBs'!$E$3:$E$3000,'Summary By Town'!$S$2)</f>
        <v>0</v>
      </c>
      <c r="T255" s="4">
        <f>SUMIFS('Raw Data from UFBs'!H$3:H$3000,'Raw Data from UFBs'!$A$3:$A$3000,'Summary By Town'!$A255,'Raw Data from UFBs'!$E$3:$E$3000,'Summary By Town'!$S$2)</f>
        <v>0</v>
      </c>
      <c r="U255" s="4">
        <f>SUMIFS('Raw Data from UFBs'!I$3:I$3000,'Raw Data from UFBs'!$A$3:$A$3000,'Summary By Town'!$A255,'Raw Data from UFBs'!$E$3:$E$3000,'Summary By Town'!$S$2)</f>
        <v>0</v>
      </c>
      <c r="V255" s="20">
        <f t="shared" si="54"/>
        <v>0</v>
      </c>
      <c r="W255" s="104">
        <f>COUNTIFS('Raw Data from UFBs'!$A$3:$A$3000,'Summary By Town'!$A255,'Raw Data from UFBs'!$E$3:$E$3000,'Summary By Town'!$W$2)</f>
        <v>0</v>
      </c>
      <c r="X255" s="4">
        <f>SUMIFS('Raw Data from UFBs'!H$3:H$3000,'Raw Data from UFBs'!$A$3:$A$3000,'Summary By Town'!$A255,'Raw Data from UFBs'!$E$3:$E$3000,'Summary By Town'!$W$2)</f>
        <v>0</v>
      </c>
      <c r="Y255" s="4">
        <f>SUMIFS('Raw Data from UFBs'!I$3:I$3000,'Raw Data from UFBs'!$A$3:$A$3000,'Summary By Town'!$A255,'Raw Data from UFBs'!$E$3:$E$3000,'Summary By Town'!$W$2)</f>
        <v>0</v>
      </c>
      <c r="Z255" s="20">
        <f t="shared" si="55"/>
        <v>0</v>
      </c>
      <c r="AA255" s="4">
        <f>COUNTIFS('Raw Data from UFBs'!$A$3:$A$3000,'Summary By Town'!$A255,'Raw Data from UFBs'!$E$3:$E$3000,'Summary By Town'!$AA$2)</f>
        <v>0</v>
      </c>
      <c r="AB255" s="4">
        <f>SUMIFS('Raw Data from UFBs'!H$3:H$3000,'Raw Data from UFBs'!$A$3:$A$3000,'Summary By Town'!$A255,'Raw Data from UFBs'!$E$3:$E$3000,'Summary By Town'!$AA$2)</f>
        <v>0</v>
      </c>
      <c r="AC255" s="4">
        <f>SUMIFS('Raw Data from UFBs'!I$3:I$3000,'Raw Data from UFBs'!$A$3:$A$3000,'Summary By Town'!$A255,'Raw Data from UFBs'!$E$3:$E$3000,'Summary By Town'!$AA$2)</f>
        <v>0</v>
      </c>
      <c r="AD255" s="4">
        <f t="shared" si="56"/>
        <v>0</v>
      </c>
      <c r="AE255" s="19">
        <f>COUNTIFS('Raw Data from UFBs'!$A$3:$A$3000,'Summary By Town'!$A255,'Raw Data from UFBs'!$E$3:$E$3000,'Summary By Town'!$AE$2)</f>
        <v>0</v>
      </c>
      <c r="AF255" s="4">
        <f>SUMIFS('Raw Data from UFBs'!H$3:H$3000,'Raw Data from UFBs'!$A$3:$A$3000,'Summary By Town'!$A255,'Raw Data from UFBs'!$E$3:$E$3000,'Summary By Town'!$AE$2)</f>
        <v>0</v>
      </c>
      <c r="AG255" s="4">
        <f>SUMIFS('Raw Data from UFBs'!I$3:I$3000,'Raw Data from UFBs'!$A$3:$A$3000,'Summary By Town'!$A255,'Raw Data from UFBs'!$E$3:$E$3000,'Summary By Town'!$AE$2)</f>
        <v>0</v>
      </c>
      <c r="AH255" s="20">
        <f t="shared" si="49"/>
        <v>0</v>
      </c>
      <c r="AI255" s="19">
        <f t="shared" si="57"/>
        <v>0</v>
      </c>
      <c r="AJ255" s="4">
        <f t="shared" si="58"/>
        <v>0</v>
      </c>
      <c r="AK255" s="4">
        <f t="shared" si="59"/>
        <v>0</v>
      </c>
      <c r="AL255" s="20">
        <f t="shared" si="60"/>
        <v>0</v>
      </c>
      <c r="AM255" s="59">
        <v>1529438094</v>
      </c>
      <c r="AN255" s="60">
        <v>10.847233033861157</v>
      </c>
      <c r="AO255" s="61">
        <v>0.35089053728102138</v>
      </c>
      <c r="AP255" s="4">
        <f t="shared" si="50"/>
        <v>0</v>
      </c>
      <c r="AQ255" s="8">
        <f t="shared" si="51"/>
        <v>0</v>
      </c>
      <c r="AR255" s="59">
        <v>90916788</v>
      </c>
      <c r="AS255" s="6">
        <f t="shared" si="52"/>
        <v>0</v>
      </c>
      <c r="AU255" s="5" t="s">
        <v>1072</v>
      </c>
      <c r="AV255" s="5" t="s">
        <v>1377</v>
      </c>
      <c r="AW255" s="5" t="s">
        <v>124</v>
      </c>
      <c r="AX255" s="5" t="s">
        <v>868</v>
      </c>
      <c r="AY255" s="5" t="s">
        <v>642</v>
      </c>
      <c r="AZ255" s="5" t="s">
        <v>393</v>
      </c>
      <c r="BA255" s="5" t="s">
        <v>1063</v>
      </c>
      <c r="BB255" s="5" t="s">
        <v>740</v>
      </c>
      <c r="BC255" s="5" t="s">
        <v>1745</v>
      </c>
      <c r="BD255" s="5" t="s">
        <v>1745</v>
      </c>
      <c r="BE255" s="5" t="s">
        <v>1745</v>
      </c>
      <c r="BF255" s="5" t="s">
        <v>1745</v>
      </c>
      <c r="BG255" s="5" t="s">
        <v>1745</v>
      </c>
      <c r="BH255" s="5" t="s">
        <v>1745</v>
      </c>
      <c r="BI255" s="5" t="s">
        <v>1745</v>
      </c>
      <c r="BJ255" s="5" t="s">
        <v>1745</v>
      </c>
    </row>
    <row r="256" spans="1:62" ht="17.25" customHeight="1" x14ac:dyDescent="0.3">
      <c r="A256" t="s">
        <v>1377</v>
      </c>
      <c r="B256" t="s">
        <v>1994</v>
      </c>
      <c r="C256" t="s">
        <v>112</v>
      </c>
      <c r="D256" t="str">
        <f t="shared" si="46"/>
        <v>Secaucus town, Hudson County</v>
      </c>
      <c r="E256" t="s">
        <v>1769</v>
      </c>
      <c r="F256" t="s">
        <v>70</v>
      </c>
      <c r="G256" s="19">
        <f>COUNTIFS('Raw Data from UFBs'!$A$3:$A$3000,'Summary By Town'!$A256,'Raw Data from UFBs'!$E$3:$E$3000,'Summary By Town'!$G$2)</f>
        <v>1</v>
      </c>
      <c r="H256" s="4">
        <f>SUMIFS('Raw Data from UFBs'!H$3:H$3000,'Raw Data from UFBs'!$A$3:$A$3000,'Summary By Town'!$A256,'Raw Data from UFBs'!$E$3:$E$3000,'Summary By Town'!$G$2)</f>
        <v>87975.56</v>
      </c>
      <c r="I256" s="4">
        <f>SUMIFS('Raw Data from UFBs'!I$3:I$3000,'Raw Data from UFBs'!$A$3:$A$3000,'Summary By Town'!$A256,'Raw Data from UFBs'!$E$3:$E$3000,'Summary By Town'!$G$2)</f>
        <v>4765500</v>
      </c>
      <c r="J256" s="20">
        <f t="shared" si="47"/>
        <v>203366.25498722857</v>
      </c>
      <c r="K256" s="19">
        <f>COUNTIFS('Raw Data from UFBs'!$A$3:$A$3000,'Summary By Town'!$A256,'Raw Data from UFBs'!$E$3:$E$3000,'Summary By Town'!$K$2)</f>
        <v>0</v>
      </c>
      <c r="L256" s="4">
        <f>SUMIFS('Raw Data from UFBs'!H$3:H$3000,'Raw Data from UFBs'!$A$3:$A$3000,'Summary By Town'!$A256,'Raw Data from UFBs'!$E$3:$E$3000,'Summary By Town'!$K$2)</f>
        <v>0</v>
      </c>
      <c r="M256" s="4">
        <f>SUMIFS('Raw Data from UFBs'!I$3:I$3000,'Raw Data from UFBs'!$A$3:$A$3000,'Summary By Town'!$A256,'Raw Data from UFBs'!$E$3:$E$3000,'Summary By Town'!$K$2)</f>
        <v>0</v>
      </c>
      <c r="N256" s="20">
        <f t="shared" si="48"/>
        <v>0</v>
      </c>
      <c r="O256" s="4">
        <f>COUNTIFS('Raw Data from UFBs'!$A$3:$A$3000,'Summary By Town'!$A256,'Raw Data from UFBs'!$E$3:$E$3000,'Summary By Town'!$O$2)</f>
        <v>0</v>
      </c>
      <c r="P256" s="4">
        <f>SUMIFS('Raw Data from UFBs'!H$3:H$3000,'Raw Data from UFBs'!$A$3:$A$3000,'Summary By Town'!$A256,'Raw Data from UFBs'!$E$3:$E$3000,'Summary By Town'!$O$2)</f>
        <v>0</v>
      </c>
      <c r="Q256" s="4">
        <f>SUMIFS('Raw Data from UFBs'!I$3:I$3000,'Raw Data from UFBs'!$A$3:$A$3000,'Summary By Town'!$A256,'Raw Data from UFBs'!$E$3:$E$3000,'Summary By Town'!$O$2)</f>
        <v>0</v>
      </c>
      <c r="R256" s="4">
        <f t="shared" si="53"/>
        <v>0</v>
      </c>
      <c r="S256" s="104">
        <f>COUNTIFS('Raw Data from UFBs'!$A$3:$A$3000,'Summary By Town'!$A256,'Raw Data from UFBs'!$E$3:$E$3000,'Summary By Town'!$S$2)</f>
        <v>0</v>
      </c>
      <c r="T256" s="4">
        <f>SUMIFS('Raw Data from UFBs'!H$3:H$3000,'Raw Data from UFBs'!$A$3:$A$3000,'Summary By Town'!$A256,'Raw Data from UFBs'!$E$3:$E$3000,'Summary By Town'!$S$2)</f>
        <v>0</v>
      </c>
      <c r="U256" s="4">
        <f>SUMIFS('Raw Data from UFBs'!I$3:I$3000,'Raw Data from UFBs'!$A$3:$A$3000,'Summary By Town'!$A256,'Raw Data from UFBs'!$E$3:$E$3000,'Summary By Town'!$S$2)</f>
        <v>0</v>
      </c>
      <c r="V256" s="20">
        <f t="shared" si="54"/>
        <v>0</v>
      </c>
      <c r="W256" s="104">
        <f>COUNTIFS('Raw Data from UFBs'!$A$3:$A$3000,'Summary By Town'!$A256,'Raw Data from UFBs'!$E$3:$E$3000,'Summary By Town'!$W$2)</f>
        <v>0</v>
      </c>
      <c r="X256" s="4">
        <f>SUMIFS('Raw Data from UFBs'!H$3:H$3000,'Raw Data from UFBs'!$A$3:$A$3000,'Summary By Town'!$A256,'Raw Data from UFBs'!$E$3:$E$3000,'Summary By Town'!$W$2)</f>
        <v>0</v>
      </c>
      <c r="Y256" s="4">
        <f>SUMIFS('Raw Data from UFBs'!I$3:I$3000,'Raw Data from UFBs'!$A$3:$A$3000,'Summary By Town'!$A256,'Raw Data from UFBs'!$E$3:$E$3000,'Summary By Town'!$W$2)</f>
        <v>0</v>
      </c>
      <c r="Z256" s="20">
        <f t="shared" si="55"/>
        <v>0</v>
      </c>
      <c r="AA256" s="4">
        <f>COUNTIFS('Raw Data from UFBs'!$A$3:$A$3000,'Summary By Town'!$A256,'Raw Data from UFBs'!$E$3:$E$3000,'Summary By Town'!$AA$2)</f>
        <v>0</v>
      </c>
      <c r="AB256" s="4">
        <f>SUMIFS('Raw Data from UFBs'!H$3:H$3000,'Raw Data from UFBs'!$A$3:$A$3000,'Summary By Town'!$A256,'Raw Data from UFBs'!$E$3:$E$3000,'Summary By Town'!$AA$2)</f>
        <v>0</v>
      </c>
      <c r="AC256" s="4">
        <f>SUMIFS('Raw Data from UFBs'!I$3:I$3000,'Raw Data from UFBs'!$A$3:$A$3000,'Summary By Town'!$A256,'Raw Data from UFBs'!$E$3:$E$3000,'Summary By Town'!$AA$2)</f>
        <v>0</v>
      </c>
      <c r="AD256" s="4">
        <f t="shared" si="56"/>
        <v>0</v>
      </c>
      <c r="AE256" s="19">
        <f>COUNTIFS('Raw Data from UFBs'!$A$3:$A$3000,'Summary By Town'!$A256,'Raw Data from UFBs'!$E$3:$E$3000,'Summary By Town'!$AE$2)</f>
        <v>5</v>
      </c>
      <c r="AF256" s="4">
        <f>SUMIFS('Raw Data from UFBs'!H$3:H$3000,'Raw Data from UFBs'!$A$3:$A$3000,'Summary By Town'!$A256,'Raw Data from UFBs'!$E$3:$E$3000,'Summary By Town'!$AE$2)</f>
        <v>1978409.7000000002</v>
      </c>
      <c r="AG256" s="4">
        <f>SUMIFS('Raw Data from UFBs'!I$3:I$3000,'Raw Data from UFBs'!$A$3:$A$3000,'Summary By Town'!$A256,'Raw Data from UFBs'!$E$3:$E$3000,'Summary By Town'!$AE$2)</f>
        <v>195133900</v>
      </c>
      <c r="AH256" s="20">
        <f t="shared" si="49"/>
        <v>8327279.5014274186</v>
      </c>
      <c r="AI256" s="19">
        <f t="shared" si="57"/>
        <v>6</v>
      </c>
      <c r="AJ256" s="4">
        <f t="shared" si="58"/>
        <v>2066385.2600000002</v>
      </c>
      <c r="AK256" s="4">
        <f t="shared" si="59"/>
        <v>199899400</v>
      </c>
      <c r="AL256" s="20">
        <f t="shared" si="60"/>
        <v>8530645.7564146463</v>
      </c>
      <c r="AM256" s="59">
        <v>3445762095</v>
      </c>
      <c r="AN256" s="60">
        <v>4.2674694153232311</v>
      </c>
      <c r="AO256" s="61">
        <v>0.45741728143347488</v>
      </c>
      <c r="AP256" s="4">
        <f t="shared" si="50"/>
        <v>2956864.4627477922</v>
      </c>
      <c r="AQ256" s="8">
        <f t="shared" si="51"/>
        <v>5.8013117124384644E-2</v>
      </c>
      <c r="AR256" s="59">
        <v>80748426.409999996</v>
      </c>
      <c r="AS256" s="6">
        <f t="shared" si="52"/>
        <v>3.6618230152675894E-2</v>
      </c>
      <c r="AU256" s="5" t="s">
        <v>746</v>
      </c>
      <c r="AV256" s="5" t="s">
        <v>868</v>
      </c>
      <c r="AW256" s="5" t="s">
        <v>1075</v>
      </c>
      <c r="AX256" s="5" t="s">
        <v>1342</v>
      </c>
      <c r="AY256" s="5" t="s">
        <v>255</v>
      </c>
      <c r="AZ256" s="5" t="s">
        <v>399</v>
      </c>
      <c r="BA256" s="5" t="s">
        <v>740</v>
      </c>
      <c r="BB256" s="5" t="s">
        <v>1745</v>
      </c>
      <c r="BC256" s="5" t="s">
        <v>1745</v>
      </c>
      <c r="BD256" s="5" t="s">
        <v>1745</v>
      </c>
      <c r="BE256" s="5" t="s">
        <v>1745</v>
      </c>
      <c r="BF256" s="5" t="s">
        <v>1745</v>
      </c>
      <c r="BG256" s="5" t="s">
        <v>1745</v>
      </c>
      <c r="BH256" s="5" t="s">
        <v>1745</v>
      </c>
      <c r="BI256" s="5" t="s">
        <v>1745</v>
      </c>
      <c r="BJ256" s="5" t="s">
        <v>1745</v>
      </c>
    </row>
    <row r="257" spans="1:62" ht="17.25" customHeight="1" x14ac:dyDescent="0.3">
      <c r="A257" t="s">
        <v>1519</v>
      </c>
      <c r="B257" s="15" t="s">
        <v>1995</v>
      </c>
      <c r="C257" t="s">
        <v>112</v>
      </c>
      <c r="D257" t="str">
        <f t="shared" si="46"/>
        <v>Union City city, Hudson County</v>
      </c>
      <c r="E257" t="s">
        <v>1769</v>
      </c>
      <c r="F257" t="s">
        <v>70</v>
      </c>
      <c r="G257" s="19">
        <f>COUNTIFS('Raw Data from UFBs'!$A$3:$A$3000,'Summary By Town'!$A257,'Raw Data from UFBs'!$E$3:$E$3000,'Summary By Town'!$G$2)</f>
        <v>5</v>
      </c>
      <c r="H257" s="4">
        <f>SUMIFS('Raw Data from UFBs'!H$3:H$3000,'Raw Data from UFBs'!$A$3:$A$3000,'Summary By Town'!$A257,'Raw Data from UFBs'!$E$3:$E$3000,'Summary By Town'!$G$2)</f>
        <v>484482.01</v>
      </c>
      <c r="I257" s="4">
        <f>SUMIFS('Raw Data from UFBs'!I$3:I$3000,'Raw Data from UFBs'!$A$3:$A$3000,'Summary By Town'!$A257,'Raw Data from UFBs'!$E$3:$E$3000,'Summary By Town'!$G$2)</f>
        <v>70359800</v>
      </c>
      <c r="J257" s="20">
        <f t="shared" si="47"/>
        <v>1124028.6189143031</v>
      </c>
      <c r="K257" s="19">
        <f>COUNTIFS('Raw Data from UFBs'!$A$3:$A$3000,'Summary By Town'!$A257,'Raw Data from UFBs'!$E$3:$E$3000,'Summary By Town'!$K$2)</f>
        <v>0</v>
      </c>
      <c r="L257" s="4">
        <f>SUMIFS('Raw Data from UFBs'!H$3:H$3000,'Raw Data from UFBs'!$A$3:$A$3000,'Summary By Town'!$A257,'Raw Data from UFBs'!$E$3:$E$3000,'Summary By Town'!$K$2)</f>
        <v>0</v>
      </c>
      <c r="M257" s="4">
        <f>SUMIFS('Raw Data from UFBs'!I$3:I$3000,'Raw Data from UFBs'!$A$3:$A$3000,'Summary By Town'!$A257,'Raw Data from UFBs'!$E$3:$E$3000,'Summary By Town'!$K$2)</f>
        <v>0</v>
      </c>
      <c r="N257" s="20">
        <f t="shared" si="48"/>
        <v>0</v>
      </c>
      <c r="O257" s="4">
        <f>COUNTIFS('Raw Data from UFBs'!$A$3:$A$3000,'Summary By Town'!$A257,'Raw Data from UFBs'!$E$3:$E$3000,'Summary By Town'!$O$2)</f>
        <v>0</v>
      </c>
      <c r="P257" s="4">
        <f>SUMIFS('Raw Data from UFBs'!H$3:H$3000,'Raw Data from UFBs'!$A$3:$A$3000,'Summary By Town'!$A257,'Raw Data from UFBs'!$E$3:$E$3000,'Summary By Town'!$O$2)</f>
        <v>0</v>
      </c>
      <c r="Q257" s="4">
        <f>SUMIFS('Raw Data from UFBs'!I$3:I$3000,'Raw Data from UFBs'!$A$3:$A$3000,'Summary By Town'!$A257,'Raw Data from UFBs'!$E$3:$E$3000,'Summary By Town'!$O$2)</f>
        <v>0</v>
      </c>
      <c r="R257" s="4">
        <f t="shared" si="53"/>
        <v>0</v>
      </c>
      <c r="S257" s="104">
        <f>COUNTIFS('Raw Data from UFBs'!$A$3:$A$3000,'Summary By Town'!$A257,'Raw Data from UFBs'!$E$3:$E$3000,'Summary By Town'!$S$2)</f>
        <v>0</v>
      </c>
      <c r="T257" s="4">
        <f>SUMIFS('Raw Data from UFBs'!H$3:H$3000,'Raw Data from UFBs'!$A$3:$A$3000,'Summary By Town'!$A257,'Raw Data from UFBs'!$E$3:$E$3000,'Summary By Town'!$S$2)</f>
        <v>0</v>
      </c>
      <c r="U257" s="4">
        <f>SUMIFS('Raw Data from UFBs'!I$3:I$3000,'Raw Data from UFBs'!$A$3:$A$3000,'Summary By Town'!$A257,'Raw Data from UFBs'!$E$3:$E$3000,'Summary By Town'!$S$2)</f>
        <v>0</v>
      </c>
      <c r="V257" s="20">
        <f t="shared" si="54"/>
        <v>0</v>
      </c>
      <c r="W257" s="104">
        <f>COUNTIFS('Raw Data from UFBs'!$A$3:$A$3000,'Summary By Town'!$A257,'Raw Data from UFBs'!$E$3:$E$3000,'Summary By Town'!$W$2)</f>
        <v>0</v>
      </c>
      <c r="X257" s="4">
        <f>SUMIFS('Raw Data from UFBs'!H$3:H$3000,'Raw Data from UFBs'!$A$3:$A$3000,'Summary By Town'!$A257,'Raw Data from UFBs'!$E$3:$E$3000,'Summary By Town'!$W$2)</f>
        <v>0</v>
      </c>
      <c r="Y257" s="4">
        <f>SUMIFS('Raw Data from UFBs'!I$3:I$3000,'Raw Data from UFBs'!$A$3:$A$3000,'Summary By Town'!$A257,'Raw Data from UFBs'!$E$3:$E$3000,'Summary By Town'!$W$2)</f>
        <v>0</v>
      </c>
      <c r="Z257" s="20">
        <f t="shared" si="55"/>
        <v>0</v>
      </c>
      <c r="AA257" s="4">
        <f>COUNTIFS('Raw Data from UFBs'!$A$3:$A$3000,'Summary By Town'!$A257,'Raw Data from UFBs'!$E$3:$E$3000,'Summary By Town'!$AA$2)</f>
        <v>0</v>
      </c>
      <c r="AB257" s="4">
        <f>SUMIFS('Raw Data from UFBs'!H$3:H$3000,'Raw Data from UFBs'!$A$3:$A$3000,'Summary By Town'!$A257,'Raw Data from UFBs'!$E$3:$E$3000,'Summary By Town'!$AA$2)</f>
        <v>0</v>
      </c>
      <c r="AC257" s="4">
        <f>SUMIFS('Raw Data from UFBs'!I$3:I$3000,'Raw Data from UFBs'!$A$3:$A$3000,'Summary By Town'!$A257,'Raw Data from UFBs'!$E$3:$E$3000,'Summary By Town'!$AA$2)</f>
        <v>0</v>
      </c>
      <c r="AD257" s="4">
        <f t="shared" si="56"/>
        <v>0</v>
      </c>
      <c r="AE257" s="19">
        <f>COUNTIFS('Raw Data from UFBs'!$A$3:$A$3000,'Summary By Town'!$A257,'Raw Data from UFBs'!$E$3:$E$3000,'Summary By Town'!$AE$2)</f>
        <v>0</v>
      </c>
      <c r="AF257" s="4">
        <f>SUMIFS('Raw Data from UFBs'!H$3:H$3000,'Raw Data from UFBs'!$A$3:$A$3000,'Summary By Town'!$A257,'Raw Data from UFBs'!$E$3:$E$3000,'Summary By Town'!$AE$2)</f>
        <v>0</v>
      </c>
      <c r="AG257" s="4">
        <f>SUMIFS('Raw Data from UFBs'!I$3:I$3000,'Raw Data from UFBs'!$A$3:$A$3000,'Summary By Town'!$A257,'Raw Data from UFBs'!$E$3:$E$3000,'Summary By Town'!$AE$2)</f>
        <v>0</v>
      </c>
      <c r="AH257" s="20">
        <f t="shared" si="49"/>
        <v>0</v>
      </c>
      <c r="AI257" s="19">
        <f t="shared" si="57"/>
        <v>5</v>
      </c>
      <c r="AJ257" s="4">
        <f t="shared" si="58"/>
        <v>484482.01</v>
      </c>
      <c r="AK257" s="4">
        <f t="shared" si="59"/>
        <v>70359800</v>
      </c>
      <c r="AL257" s="20">
        <f t="shared" si="60"/>
        <v>1124028.6189143031</v>
      </c>
      <c r="AM257" s="59">
        <v>8224967895</v>
      </c>
      <c r="AN257" s="60">
        <v>1.5975437947724456</v>
      </c>
      <c r="AO257" s="61">
        <v>0.69118281855425001</v>
      </c>
      <c r="AP257" s="4">
        <f t="shared" si="50"/>
        <v>442043.62774620065</v>
      </c>
      <c r="AQ257" s="8">
        <f t="shared" si="51"/>
        <v>8.5544163695486369E-3</v>
      </c>
      <c r="AR257" s="59">
        <v>197137427.81999999</v>
      </c>
      <c r="AS257" s="6">
        <f t="shared" si="52"/>
        <v>2.242312039040181E-3</v>
      </c>
      <c r="AU257" s="5" t="s">
        <v>690</v>
      </c>
      <c r="AV257" s="5" t="s">
        <v>1604</v>
      </c>
      <c r="AW257" s="5" t="s">
        <v>1628</v>
      </c>
      <c r="AX257" s="5" t="s">
        <v>1075</v>
      </c>
      <c r="AY257" s="5" t="s">
        <v>740</v>
      </c>
      <c r="AZ257" s="5" t="s">
        <v>1745</v>
      </c>
      <c r="BA257" s="5" t="s">
        <v>1745</v>
      </c>
      <c r="BB257" s="5" t="s">
        <v>1745</v>
      </c>
      <c r="BC257" s="5" t="s">
        <v>1745</v>
      </c>
      <c r="BD257" s="5" t="s">
        <v>1745</v>
      </c>
      <c r="BE257" s="5" t="s">
        <v>1745</v>
      </c>
      <c r="BF257" s="5" t="s">
        <v>1745</v>
      </c>
      <c r="BG257" s="5" t="s">
        <v>1745</v>
      </c>
      <c r="BH257" s="5" t="s">
        <v>1745</v>
      </c>
      <c r="BI257" s="5" t="s">
        <v>1745</v>
      </c>
      <c r="BJ257" s="5" t="s">
        <v>1745</v>
      </c>
    </row>
    <row r="258" spans="1:62" ht="17.25" customHeight="1" x14ac:dyDescent="0.3">
      <c r="A258" t="s">
        <v>1628</v>
      </c>
      <c r="B258" t="s">
        <v>1996</v>
      </c>
      <c r="C258" t="s">
        <v>112</v>
      </c>
      <c r="D258" t="str">
        <f t="shared" si="46"/>
        <v>West New York town, Hudson County</v>
      </c>
      <c r="E258" t="s">
        <v>1769</v>
      </c>
      <c r="F258" t="s">
        <v>70</v>
      </c>
      <c r="G258" s="19">
        <f>COUNTIFS('Raw Data from UFBs'!$A$3:$A$3000,'Summary By Town'!$A258,'Raw Data from UFBs'!$E$3:$E$3000,'Summary By Town'!$G$2)</f>
        <v>0</v>
      </c>
      <c r="H258" s="4">
        <f>SUMIFS('Raw Data from UFBs'!H$3:H$3000,'Raw Data from UFBs'!$A$3:$A$3000,'Summary By Town'!$A258,'Raw Data from UFBs'!$E$3:$E$3000,'Summary By Town'!$G$2)</f>
        <v>0</v>
      </c>
      <c r="I258" s="4">
        <f>SUMIFS('Raw Data from UFBs'!I$3:I$3000,'Raw Data from UFBs'!$A$3:$A$3000,'Summary By Town'!$A258,'Raw Data from UFBs'!$E$3:$E$3000,'Summary By Town'!$G$2)</f>
        <v>0</v>
      </c>
      <c r="J258" s="20">
        <f t="shared" si="47"/>
        <v>0</v>
      </c>
      <c r="K258" s="19">
        <f>COUNTIFS('Raw Data from UFBs'!$A$3:$A$3000,'Summary By Town'!$A258,'Raw Data from UFBs'!$E$3:$E$3000,'Summary By Town'!$K$2)</f>
        <v>0</v>
      </c>
      <c r="L258" s="4">
        <f>SUMIFS('Raw Data from UFBs'!H$3:H$3000,'Raw Data from UFBs'!$A$3:$A$3000,'Summary By Town'!$A258,'Raw Data from UFBs'!$E$3:$E$3000,'Summary By Town'!$K$2)</f>
        <v>0</v>
      </c>
      <c r="M258" s="4">
        <f>SUMIFS('Raw Data from UFBs'!I$3:I$3000,'Raw Data from UFBs'!$A$3:$A$3000,'Summary By Town'!$A258,'Raw Data from UFBs'!$E$3:$E$3000,'Summary By Town'!$K$2)</f>
        <v>0</v>
      </c>
      <c r="N258" s="20">
        <f t="shared" si="48"/>
        <v>0</v>
      </c>
      <c r="O258" s="4">
        <f>COUNTIFS('Raw Data from UFBs'!$A$3:$A$3000,'Summary By Town'!$A258,'Raw Data from UFBs'!$E$3:$E$3000,'Summary By Town'!$O$2)</f>
        <v>9</v>
      </c>
      <c r="P258" s="4">
        <f>SUMIFS('Raw Data from UFBs'!H$3:H$3000,'Raw Data from UFBs'!$A$3:$A$3000,'Summary By Town'!$A258,'Raw Data from UFBs'!$E$3:$E$3000,'Summary By Town'!$O$2)</f>
        <v>23269390.5</v>
      </c>
      <c r="Q258" s="4">
        <f>SUMIFS('Raw Data from UFBs'!I$3:I$3000,'Raw Data from UFBs'!$A$3:$A$3000,'Summary By Town'!$A258,'Raw Data from UFBs'!$E$3:$E$3000,'Summary By Town'!$O$2)</f>
        <v>455199000</v>
      </c>
      <c r="R258" s="4">
        <f t="shared" si="53"/>
        <v>39632447.546956219</v>
      </c>
      <c r="S258" s="104">
        <f>COUNTIFS('Raw Data from UFBs'!$A$3:$A$3000,'Summary By Town'!$A258,'Raw Data from UFBs'!$E$3:$E$3000,'Summary By Town'!$S$2)</f>
        <v>2</v>
      </c>
      <c r="T258" s="4">
        <f>SUMIFS('Raw Data from UFBs'!H$3:H$3000,'Raw Data from UFBs'!$A$3:$A$3000,'Summary By Town'!$A258,'Raw Data from UFBs'!$E$3:$E$3000,'Summary By Town'!$S$2)</f>
        <v>2544147.6399999997</v>
      </c>
      <c r="U258" s="4">
        <f>SUMIFS('Raw Data from UFBs'!I$3:I$3000,'Raw Data from UFBs'!$A$3:$A$3000,'Summary By Town'!$A258,'Raw Data from UFBs'!$E$3:$E$3000,'Summary By Town'!$S$2)</f>
        <v>55862900</v>
      </c>
      <c r="V258" s="20">
        <f t="shared" si="54"/>
        <v>4863770.469774452</v>
      </c>
      <c r="W258" s="104">
        <f>COUNTIFS('Raw Data from UFBs'!$A$3:$A$3000,'Summary By Town'!$A258,'Raw Data from UFBs'!$E$3:$E$3000,'Summary By Town'!$W$2)</f>
        <v>0</v>
      </c>
      <c r="X258" s="4">
        <f>SUMIFS('Raw Data from UFBs'!H$3:H$3000,'Raw Data from UFBs'!$A$3:$A$3000,'Summary By Town'!$A258,'Raw Data from UFBs'!$E$3:$E$3000,'Summary By Town'!$W$2)</f>
        <v>0</v>
      </c>
      <c r="Y258" s="4">
        <f>SUMIFS('Raw Data from UFBs'!I$3:I$3000,'Raw Data from UFBs'!$A$3:$A$3000,'Summary By Town'!$A258,'Raw Data from UFBs'!$E$3:$E$3000,'Summary By Town'!$W$2)</f>
        <v>0</v>
      </c>
      <c r="Z258" s="20">
        <f t="shared" si="55"/>
        <v>0</v>
      </c>
      <c r="AA258" s="4">
        <f>COUNTIFS('Raw Data from UFBs'!$A$3:$A$3000,'Summary By Town'!$A258,'Raw Data from UFBs'!$E$3:$E$3000,'Summary By Town'!$AA$2)</f>
        <v>0</v>
      </c>
      <c r="AB258" s="4">
        <f>SUMIFS('Raw Data from UFBs'!H$3:H$3000,'Raw Data from UFBs'!$A$3:$A$3000,'Summary By Town'!$A258,'Raw Data from UFBs'!$E$3:$E$3000,'Summary By Town'!$AA$2)</f>
        <v>0</v>
      </c>
      <c r="AC258" s="4">
        <f>SUMIFS('Raw Data from UFBs'!I$3:I$3000,'Raw Data from UFBs'!$A$3:$A$3000,'Summary By Town'!$A258,'Raw Data from UFBs'!$E$3:$E$3000,'Summary By Town'!$AA$2)</f>
        <v>0</v>
      </c>
      <c r="AD258" s="4">
        <f t="shared" si="56"/>
        <v>0</v>
      </c>
      <c r="AE258" s="19">
        <f>COUNTIFS('Raw Data from UFBs'!$A$3:$A$3000,'Summary By Town'!$A258,'Raw Data from UFBs'!$E$3:$E$3000,'Summary By Town'!$AE$2)</f>
        <v>0</v>
      </c>
      <c r="AF258" s="4">
        <f>SUMIFS('Raw Data from UFBs'!H$3:H$3000,'Raw Data from UFBs'!$A$3:$A$3000,'Summary By Town'!$A258,'Raw Data from UFBs'!$E$3:$E$3000,'Summary By Town'!$AE$2)</f>
        <v>0</v>
      </c>
      <c r="AG258" s="4">
        <f>SUMIFS('Raw Data from UFBs'!I$3:I$3000,'Raw Data from UFBs'!$A$3:$A$3000,'Summary By Town'!$A258,'Raw Data from UFBs'!$E$3:$E$3000,'Summary By Town'!$AE$2)</f>
        <v>0</v>
      </c>
      <c r="AH258" s="20">
        <f t="shared" si="49"/>
        <v>0</v>
      </c>
      <c r="AI258" s="19">
        <f t="shared" si="57"/>
        <v>11</v>
      </c>
      <c r="AJ258" s="4">
        <f t="shared" si="58"/>
        <v>25813538.140000001</v>
      </c>
      <c r="AK258" s="4">
        <f t="shared" si="59"/>
        <v>511061900</v>
      </c>
      <c r="AL258" s="20">
        <f t="shared" si="60"/>
        <v>44496218.016730674</v>
      </c>
      <c r="AM258" s="59">
        <v>1789258471</v>
      </c>
      <c r="AN258" s="60">
        <v>8.7066200819765029</v>
      </c>
      <c r="AO258" s="61">
        <v>0.57342969714303071</v>
      </c>
      <c r="AP258" s="4">
        <f t="shared" si="50"/>
        <v>10713203.463533863</v>
      </c>
      <c r="AQ258" s="8">
        <f t="shared" si="51"/>
        <v>0.28562776607360268</v>
      </c>
      <c r="AR258" s="59">
        <v>104503587</v>
      </c>
      <c r="AS258" s="6">
        <f t="shared" si="52"/>
        <v>0.10251517456079152</v>
      </c>
      <c r="AU258" s="5" t="s">
        <v>1604</v>
      </c>
      <c r="AV258" s="5" t="s">
        <v>1519</v>
      </c>
      <c r="AW258" s="5" t="s">
        <v>584</v>
      </c>
      <c r="AX258" s="5" t="s">
        <v>1075</v>
      </c>
      <c r="AY258" s="5" t="s">
        <v>1745</v>
      </c>
      <c r="AZ258" s="5" t="s">
        <v>1745</v>
      </c>
      <c r="BA258" s="5" t="s">
        <v>1745</v>
      </c>
      <c r="BB258" s="5" t="s">
        <v>1745</v>
      </c>
      <c r="BC258" s="5" t="s">
        <v>1745</v>
      </c>
      <c r="BD258" s="5" t="s">
        <v>1745</v>
      </c>
      <c r="BE258" s="5" t="s">
        <v>1745</v>
      </c>
      <c r="BF258" s="5" t="s">
        <v>1745</v>
      </c>
      <c r="BG258" s="5" t="s">
        <v>1745</v>
      </c>
      <c r="BH258" s="5" t="s">
        <v>1745</v>
      </c>
      <c r="BI258" s="5" t="s">
        <v>1745</v>
      </c>
      <c r="BJ258" s="5" t="s">
        <v>1745</v>
      </c>
    </row>
    <row r="259" spans="1:62" ht="17.25" customHeight="1" x14ac:dyDescent="0.3">
      <c r="A259" t="s">
        <v>1075</v>
      </c>
      <c r="B259" t="s">
        <v>1997</v>
      </c>
      <c r="C259" t="s">
        <v>112</v>
      </c>
      <c r="D259" t="str">
        <f t="shared" si="46"/>
        <v>North Bergen township, Hudson County</v>
      </c>
      <c r="E259" t="s">
        <v>1769</v>
      </c>
      <c r="F259" t="s">
        <v>70</v>
      </c>
      <c r="G259" s="19">
        <f>COUNTIFS('Raw Data from UFBs'!$A$3:$A$3000,'Summary By Town'!$A259,'Raw Data from UFBs'!$E$3:$E$3000,'Summary By Town'!$G$2)</f>
        <v>1</v>
      </c>
      <c r="H259" s="4">
        <f>SUMIFS('Raw Data from UFBs'!H$3:H$3000,'Raw Data from UFBs'!$A$3:$A$3000,'Summary By Town'!$A259,'Raw Data from UFBs'!$E$3:$E$3000,'Summary By Town'!$G$2)</f>
        <v>562000</v>
      </c>
      <c r="I259" s="4">
        <f>SUMIFS('Raw Data from UFBs'!I$3:I$3000,'Raw Data from UFBs'!$A$3:$A$3000,'Summary By Town'!$A259,'Raw Data from UFBs'!$E$3:$E$3000,'Summary By Town'!$G$2)</f>
        <v>51192400</v>
      </c>
      <c r="J259" s="20">
        <f t="shared" si="47"/>
        <v>935735.56881664693</v>
      </c>
      <c r="K259" s="19">
        <f>COUNTIFS('Raw Data from UFBs'!$A$3:$A$3000,'Summary By Town'!$A259,'Raw Data from UFBs'!$E$3:$E$3000,'Summary By Town'!$K$2)</f>
        <v>0</v>
      </c>
      <c r="L259" s="4">
        <f>SUMIFS('Raw Data from UFBs'!H$3:H$3000,'Raw Data from UFBs'!$A$3:$A$3000,'Summary By Town'!$A259,'Raw Data from UFBs'!$E$3:$E$3000,'Summary By Town'!$K$2)</f>
        <v>0</v>
      </c>
      <c r="M259" s="4">
        <f>SUMIFS('Raw Data from UFBs'!I$3:I$3000,'Raw Data from UFBs'!$A$3:$A$3000,'Summary By Town'!$A259,'Raw Data from UFBs'!$E$3:$E$3000,'Summary By Town'!$K$2)</f>
        <v>0</v>
      </c>
      <c r="N259" s="20">
        <f t="shared" si="48"/>
        <v>0</v>
      </c>
      <c r="O259" s="4">
        <f>COUNTIFS('Raw Data from UFBs'!$A$3:$A$3000,'Summary By Town'!$A259,'Raw Data from UFBs'!$E$3:$E$3000,'Summary By Town'!$O$2)</f>
        <v>0</v>
      </c>
      <c r="P259" s="4">
        <f>SUMIFS('Raw Data from UFBs'!H$3:H$3000,'Raw Data from UFBs'!$A$3:$A$3000,'Summary By Town'!$A259,'Raw Data from UFBs'!$E$3:$E$3000,'Summary By Town'!$O$2)</f>
        <v>0</v>
      </c>
      <c r="Q259" s="4">
        <f>SUMIFS('Raw Data from UFBs'!I$3:I$3000,'Raw Data from UFBs'!$A$3:$A$3000,'Summary By Town'!$A259,'Raw Data from UFBs'!$E$3:$E$3000,'Summary By Town'!$O$2)</f>
        <v>0</v>
      </c>
      <c r="R259" s="4">
        <f t="shared" si="53"/>
        <v>0</v>
      </c>
      <c r="S259" s="104">
        <f>COUNTIFS('Raw Data from UFBs'!$A$3:$A$3000,'Summary By Town'!$A259,'Raw Data from UFBs'!$E$3:$E$3000,'Summary By Town'!$S$2)</f>
        <v>0</v>
      </c>
      <c r="T259" s="4">
        <f>SUMIFS('Raw Data from UFBs'!H$3:H$3000,'Raw Data from UFBs'!$A$3:$A$3000,'Summary By Town'!$A259,'Raw Data from UFBs'!$E$3:$E$3000,'Summary By Town'!$S$2)</f>
        <v>0</v>
      </c>
      <c r="U259" s="4">
        <f>SUMIFS('Raw Data from UFBs'!I$3:I$3000,'Raw Data from UFBs'!$A$3:$A$3000,'Summary By Town'!$A259,'Raw Data from UFBs'!$E$3:$E$3000,'Summary By Town'!$S$2)</f>
        <v>0</v>
      </c>
      <c r="V259" s="20">
        <f t="shared" si="54"/>
        <v>0</v>
      </c>
      <c r="W259" s="104">
        <f>COUNTIFS('Raw Data from UFBs'!$A$3:$A$3000,'Summary By Town'!$A259,'Raw Data from UFBs'!$E$3:$E$3000,'Summary By Town'!$W$2)</f>
        <v>0</v>
      </c>
      <c r="X259" s="4">
        <f>SUMIFS('Raw Data from UFBs'!H$3:H$3000,'Raw Data from UFBs'!$A$3:$A$3000,'Summary By Town'!$A259,'Raw Data from UFBs'!$E$3:$E$3000,'Summary By Town'!$W$2)</f>
        <v>0</v>
      </c>
      <c r="Y259" s="4">
        <f>SUMIFS('Raw Data from UFBs'!I$3:I$3000,'Raw Data from UFBs'!$A$3:$A$3000,'Summary By Town'!$A259,'Raw Data from UFBs'!$E$3:$E$3000,'Summary By Town'!$W$2)</f>
        <v>0</v>
      </c>
      <c r="Z259" s="20">
        <f t="shared" si="55"/>
        <v>0</v>
      </c>
      <c r="AA259" s="4">
        <f>COUNTIFS('Raw Data from UFBs'!$A$3:$A$3000,'Summary By Town'!$A259,'Raw Data from UFBs'!$E$3:$E$3000,'Summary By Town'!$AA$2)</f>
        <v>3</v>
      </c>
      <c r="AB259" s="4">
        <f>SUMIFS('Raw Data from UFBs'!H$3:H$3000,'Raw Data from UFBs'!$A$3:$A$3000,'Summary By Town'!$A259,'Raw Data from UFBs'!$E$3:$E$3000,'Summary By Town'!$AA$2)</f>
        <v>2405900.17</v>
      </c>
      <c r="AC259" s="4">
        <f>SUMIFS('Raw Data from UFBs'!I$3:I$3000,'Raw Data from UFBs'!$A$3:$A$3000,'Summary By Town'!$A259,'Raw Data from UFBs'!$E$3:$E$3000,'Summary By Town'!$AA$2)</f>
        <v>159206800</v>
      </c>
      <c r="AD259" s="4">
        <f t="shared" si="56"/>
        <v>2910109.0309787812</v>
      </c>
      <c r="AE259" s="19">
        <f>COUNTIFS('Raw Data from UFBs'!$A$3:$A$3000,'Summary By Town'!$A259,'Raw Data from UFBs'!$E$3:$E$3000,'Summary By Town'!$AE$2)</f>
        <v>5</v>
      </c>
      <c r="AF259" s="4">
        <f>SUMIFS('Raw Data from UFBs'!H$3:H$3000,'Raw Data from UFBs'!$A$3:$A$3000,'Summary By Town'!$A259,'Raw Data from UFBs'!$E$3:$E$3000,'Summary By Town'!$AE$2)</f>
        <v>1900328.49</v>
      </c>
      <c r="AG259" s="4">
        <f>SUMIFS('Raw Data from UFBs'!I$3:I$3000,'Raw Data from UFBs'!$A$3:$A$3000,'Summary By Town'!$A259,'Raw Data from UFBs'!$E$3:$E$3000,'Summary By Town'!$AE$2)</f>
        <v>126657000</v>
      </c>
      <c r="AH259" s="20">
        <f t="shared" si="49"/>
        <v>2315137.7927116146</v>
      </c>
      <c r="AI259" s="19">
        <f t="shared" si="57"/>
        <v>9</v>
      </c>
      <c r="AJ259" s="4">
        <f t="shared" si="58"/>
        <v>4868228.66</v>
      </c>
      <c r="AK259" s="4">
        <f t="shared" si="59"/>
        <v>337056200</v>
      </c>
      <c r="AL259" s="20">
        <f t="shared" si="60"/>
        <v>6160982.3925070427</v>
      </c>
      <c r="AM259" s="59">
        <v>11484223664</v>
      </c>
      <c r="AN259" s="60">
        <v>1.8278798587615486</v>
      </c>
      <c r="AO259" s="61">
        <v>0.46085594255567675</v>
      </c>
      <c r="AP259" s="4">
        <f t="shared" si="50"/>
        <v>595773.23988690227</v>
      </c>
      <c r="AQ259" s="8">
        <f t="shared" si="51"/>
        <v>2.9349498047184671E-2</v>
      </c>
      <c r="AR259" s="59">
        <v>115870607.52</v>
      </c>
      <c r="AS259" s="6">
        <f t="shared" si="52"/>
        <v>5.1417115404704169E-3</v>
      </c>
      <c r="AU259" s="5" t="s">
        <v>1519</v>
      </c>
      <c r="AV259" s="5" t="s">
        <v>1628</v>
      </c>
      <c r="AW259" s="5" t="s">
        <v>584</v>
      </c>
      <c r="AX259" s="5" t="s">
        <v>1377</v>
      </c>
      <c r="AY259" s="5" t="s">
        <v>478</v>
      </c>
      <c r="AZ259" s="5" t="s">
        <v>303</v>
      </c>
      <c r="BA259" s="5" t="s">
        <v>1276</v>
      </c>
      <c r="BB259" s="5" t="s">
        <v>412</v>
      </c>
      <c r="BC259" s="5" t="s">
        <v>255</v>
      </c>
      <c r="BD259" s="5" t="s">
        <v>740</v>
      </c>
      <c r="BE259" s="5" t="s">
        <v>1745</v>
      </c>
      <c r="BF259" s="5" t="s">
        <v>1745</v>
      </c>
      <c r="BG259" s="5" t="s">
        <v>1745</v>
      </c>
      <c r="BH259" s="5" t="s">
        <v>1745</v>
      </c>
      <c r="BI259" s="5" t="s">
        <v>1745</v>
      </c>
      <c r="BJ259" s="5" t="s">
        <v>1745</v>
      </c>
    </row>
    <row r="260" spans="1:62" ht="17.25" customHeight="1" x14ac:dyDescent="0.3">
      <c r="A260" t="s">
        <v>1604</v>
      </c>
      <c r="B260" t="s">
        <v>1998</v>
      </c>
      <c r="C260" t="s">
        <v>112</v>
      </c>
      <c r="D260" t="str">
        <f t="shared" ref="D260:D323" si="61">B260&amp;", "&amp;C260&amp;" County"</f>
        <v>Weehawken township, Hudson County</v>
      </c>
      <c r="E260" t="s">
        <v>1769</v>
      </c>
      <c r="F260" t="s">
        <v>70</v>
      </c>
      <c r="G260" s="19">
        <f>COUNTIFS('Raw Data from UFBs'!$A$3:$A$3000,'Summary By Town'!$A260,'Raw Data from UFBs'!$E$3:$E$3000,'Summary By Town'!$G$2)</f>
        <v>1</v>
      </c>
      <c r="H260" s="4">
        <f>SUMIFS('Raw Data from UFBs'!H$3:H$3000,'Raw Data from UFBs'!$A$3:$A$3000,'Summary By Town'!$A260,'Raw Data from UFBs'!$E$3:$E$3000,'Summary By Town'!$G$2)</f>
        <v>0</v>
      </c>
      <c r="I260" s="4">
        <f>SUMIFS('Raw Data from UFBs'!I$3:I$3000,'Raw Data from UFBs'!$A$3:$A$3000,'Summary By Town'!$A260,'Raw Data from UFBs'!$E$3:$E$3000,'Summary By Town'!$G$2)</f>
        <v>21605400</v>
      </c>
      <c r="J260" s="20">
        <f t="shared" ref="J260:J323" si="62">IFERROR((I260/100)*$AN260,"--")</f>
        <v>400072.31234707579</v>
      </c>
      <c r="K260" s="19">
        <f>COUNTIFS('Raw Data from UFBs'!$A$3:$A$3000,'Summary By Town'!$A260,'Raw Data from UFBs'!$E$3:$E$3000,'Summary By Town'!$K$2)</f>
        <v>2</v>
      </c>
      <c r="L260" s="4">
        <f>SUMIFS('Raw Data from UFBs'!H$3:H$3000,'Raw Data from UFBs'!$A$3:$A$3000,'Summary By Town'!$A260,'Raw Data from UFBs'!$E$3:$E$3000,'Summary By Town'!$K$2)</f>
        <v>1287905.6300000001</v>
      </c>
      <c r="M260" s="4">
        <f>SUMIFS('Raw Data from UFBs'!I$3:I$3000,'Raw Data from UFBs'!$A$3:$A$3000,'Summary By Town'!$A260,'Raw Data from UFBs'!$E$3:$E$3000,'Summary By Town'!$K$2)</f>
        <v>54899700</v>
      </c>
      <c r="N260" s="20">
        <f t="shared" ref="N260:N323" si="63">IFERROR((M260/100)*$AN260,"--")</f>
        <v>1016590.756299849</v>
      </c>
      <c r="O260" s="4">
        <f>COUNTIFS('Raw Data from UFBs'!$A$3:$A$3000,'Summary By Town'!$A260,'Raw Data from UFBs'!$E$3:$E$3000,'Summary By Town'!$O$2)</f>
        <v>0</v>
      </c>
      <c r="P260" s="4">
        <f>SUMIFS('Raw Data from UFBs'!H$3:H$3000,'Raw Data from UFBs'!$A$3:$A$3000,'Summary By Town'!$A260,'Raw Data from UFBs'!$E$3:$E$3000,'Summary By Town'!$O$2)</f>
        <v>0</v>
      </c>
      <c r="Q260" s="4">
        <f>SUMIFS('Raw Data from UFBs'!I$3:I$3000,'Raw Data from UFBs'!$A$3:$A$3000,'Summary By Town'!$A260,'Raw Data from UFBs'!$E$3:$E$3000,'Summary By Town'!$O$2)</f>
        <v>0</v>
      </c>
      <c r="R260" s="4">
        <f t="shared" si="53"/>
        <v>0</v>
      </c>
      <c r="S260" s="104">
        <f>COUNTIFS('Raw Data from UFBs'!$A$3:$A$3000,'Summary By Town'!$A260,'Raw Data from UFBs'!$E$3:$E$3000,'Summary By Town'!$S$2)</f>
        <v>0</v>
      </c>
      <c r="T260" s="4">
        <f>SUMIFS('Raw Data from UFBs'!H$3:H$3000,'Raw Data from UFBs'!$A$3:$A$3000,'Summary By Town'!$A260,'Raw Data from UFBs'!$E$3:$E$3000,'Summary By Town'!$S$2)</f>
        <v>0</v>
      </c>
      <c r="U260" s="4">
        <f>SUMIFS('Raw Data from UFBs'!I$3:I$3000,'Raw Data from UFBs'!$A$3:$A$3000,'Summary By Town'!$A260,'Raw Data from UFBs'!$E$3:$E$3000,'Summary By Town'!$S$2)</f>
        <v>0</v>
      </c>
      <c r="V260" s="20">
        <f t="shared" si="54"/>
        <v>0</v>
      </c>
      <c r="W260" s="104">
        <f>COUNTIFS('Raw Data from UFBs'!$A$3:$A$3000,'Summary By Town'!$A260,'Raw Data from UFBs'!$E$3:$E$3000,'Summary By Town'!$W$2)</f>
        <v>0</v>
      </c>
      <c r="X260" s="4">
        <f>SUMIFS('Raw Data from UFBs'!H$3:H$3000,'Raw Data from UFBs'!$A$3:$A$3000,'Summary By Town'!$A260,'Raw Data from UFBs'!$E$3:$E$3000,'Summary By Town'!$W$2)</f>
        <v>0</v>
      </c>
      <c r="Y260" s="4">
        <f>SUMIFS('Raw Data from UFBs'!I$3:I$3000,'Raw Data from UFBs'!$A$3:$A$3000,'Summary By Town'!$A260,'Raw Data from UFBs'!$E$3:$E$3000,'Summary By Town'!$W$2)</f>
        <v>0</v>
      </c>
      <c r="Z260" s="20">
        <f t="shared" si="55"/>
        <v>0</v>
      </c>
      <c r="AA260" s="4">
        <f>COUNTIFS('Raw Data from UFBs'!$A$3:$A$3000,'Summary By Town'!$A260,'Raw Data from UFBs'!$E$3:$E$3000,'Summary By Town'!$AA$2)</f>
        <v>0</v>
      </c>
      <c r="AB260" s="4">
        <f>SUMIFS('Raw Data from UFBs'!H$3:H$3000,'Raw Data from UFBs'!$A$3:$A$3000,'Summary By Town'!$A260,'Raw Data from UFBs'!$E$3:$E$3000,'Summary By Town'!$AA$2)</f>
        <v>0</v>
      </c>
      <c r="AC260" s="4">
        <f>SUMIFS('Raw Data from UFBs'!I$3:I$3000,'Raw Data from UFBs'!$A$3:$A$3000,'Summary By Town'!$A260,'Raw Data from UFBs'!$E$3:$E$3000,'Summary By Town'!$AA$2)</f>
        <v>0</v>
      </c>
      <c r="AD260" s="4">
        <f t="shared" si="56"/>
        <v>0</v>
      </c>
      <c r="AE260" s="19">
        <f>COUNTIFS('Raw Data from UFBs'!$A$3:$A$3000,'Summary By Town'!$A260,'Raw Data from UFBs'!$E$3:$E$3000,'Summary By Town'!$AE$2)</f>
        <v>8</v>
      </c>
      <c r="AF260" s="4">
        <f>SUMIFS('Raw Data from UFBs'!H$3:H$3000,'Raw Data from UFBs'!$A$3:$A$3000,'Summary By Town'!$A260,'Raw Data from UFBs'!$E$3:$E$3000,'Summary By Town'!$AE$2)</f>
        <v>9003970.7100000009</v>
      </c>
      <c r="AG260" s="4">
        <f>SUMIFS('Raw Data from UFBs'!I$3:I$3000,'Raw Data from UFBs'!$A$3:$A$3000,'Summary By Town'!$A260,'Raw Data from UFBs'!$E$3:$E$3000,'Summary By Town'!$AE$2)</f>
        <v>423970000</v>
      </c>
      <c r="AH260" s="20">
        <f t="shared" ref="AH260:AH323" si="64">IFERROR((AG260/100)*$AN260,"--")</f>
        <v>7850752.9722101754</v>
      </c>
      <c r="AI260" s="19">
        <f t="shared" si="57"/>
        <v>11</v>
      </c>
      <c r="AJ260" s="4">
        <f t="shared" si="58"/>
        <v>10291876.340000002</v>
      </c>
      <c r="AK260" s="4">
        <f t="shared" si="59"/>
        <v>500475100</v>
      </c>
      <c r="AL260" s="20">
        <f t="shared" si="60"/>
        <v>9267416.040857099</v>
      </c>
      <c r="AM260" s="59">
        <v>5090647425</v>
      </c>
      <c r="AN260" s="60">
        <v>1.8517237003113842</v>
      </c>
      <c r="AO260" s="61">
        <v>0.46718554312824639</v>
      </c>
      <c r="AP260" s="4">
        <f t="shared" ref="AP260:AP323" si="65">(AL260-AJ260)*AO260</f>
        <v>-478613.04126840277</v>
      </c>
      <c r="AQ260" s="8">
        <f t="shared" ref="AQ260:AQ323" si="66">AK260/AM260</f>
        <v>9.8312662067732967E-2</v>
      </c>
      <c r="AR260" s="59">
        <v>64649091.890000001</v>
      </c>
      <c r="AS260" s="6">
        <f t="shared" ref="AS260:AS323" si="67">AP260/AR260</f>
        <v>-7.4032446129755338E-3</v>
      </c>
      <c r="AU260" s="5" t="s">
        <v>690</v>
      </c>
      <c r="AV260" s="5" t="s">
        <v>1519</v>
      </c>
      <c r="AW260" s="5" t="s">
        <v>1628</v>
      </c>
      <c r="AX260" s="5" t="s">
        <v>1745</v>
      </c>
      <c r="AY260" s="5" t="s">
        <v>1745</v>
      </c>
      <c r="AZ260" s="5" t="s">
        <v>1745</v>
      </c>
      <c r="BA260" s="5" t="s">
        <v>1745</v>
      </c>
      <c r="BB260" s="5" t="s">
        <v>1745</v>
      </c>
      <c r="BC260" s="5" t="s">
        <v>1745</v>
      </c>
      <c r="BD260" s="5" t="s">
        <v>1745</v>
      </c>
      <c r="BE260" s="5" t="s">
        <v>1745</v>
      </c>
      <c r="BF260" s="5" t="s">
        <v>1745</v>
      </c>
      <c r="BG260" s="5" t="s">
        <v>1745</v>
      </c>
      <c r="BH260" s="5" t="s">
        <v>1745</v>
      </c>
      <c r="BI260" s="5" t="s">
        <v>1745</v>
      </c>
      <c r="BJ260" s="5" t="s">
        <v>1745</v>
      </c>
    </row>
    <row r="261" spans="1:62" ht="17.25" customHeight="1" x14ac:dyDescent="0.3">
      <c r="A261" t="s">
        <v>175</v>
      </c>
      <c r="B261" t="s">
        <v>1999</v>
      </c>
      <c r="C261" t="s">
        <v>25</v>
      </c>
      <c r="D261" t="str">
        <f t="shared" si="61"/>
        <v>Bloomsbury borough, Hunterdon County</v>
      </c>
      <c r="E261" t="s">
        <v>2000</v>
      </c>
      <c r="F261" t="s">
        <v>46</v>
      </c>
      <c r="G261" s="19">
        <f>COUNTIFS('Raw Data from UFBs'!$A$3:$A$3000,'Summary By Town'!$A261,'Raw Data from UFBs'!$E$3:$E$3000,'Summary By Town'!$G$2)</f>
        <v>0</v>
      </c>
      <c r="H261" s="4">
        <f>SUMIFS('Raw Data from UFBs'!H$3:H$3000,'Raw Data from UFBs'!$A$3:$A$3000,'Summary By Town'!$A261,'Raw Data from UFBs'!$E$3:$E$3000,'Summary By Town'!$G$2)</f>
        <v>0</v>
      </c>
      <c r="I261" s="4">
        <f>SUMIFS('Raw Data from UFBs'!I$3:I$3000,'Raw Data from UFBs'!$A$3:$A$3000,'Summary By Town'!$A261,'Raw Data from UFBs'!$E$3:$E$3000,'Summary By Town'!$G$2)</f>
        <v>0</v>
      </c>
      <c r="J261" s="20">
        <f t="shared" si="62"/>
        <v>0</v>
      </c>
      <c r="K261" s="19">
        <f>COUNTIFS('Raw Data from UFBs'!$A$3:$A$3000,'Summary By Town'!$A261,'Raw Data from UFBs'!$E$3:$E$3000,'Summary By Town'!$K$2)</f>
        <v>0</v>
      </c>
      <c r="L261" s="4">
        <f>SUMIFS('Raw Data from UFBs'!H$3:H$3000,'Raw Data from UFBs'!$A$3:$A$3000,'Summary By Town'!$A261,'Raw Data from UFBs'!$E$3:$E$3000,'Summary By Town'!$K$2)</f>
        <v>0</v>
      </c>
      <c r="M261" s="4">
        <f>SUMIFS('Raw Data from UFBs'!I$3:I$3000,'Raw Data from UFBs'!$A$3:$A$3000,'Summary By Town'!$A261,'Raw Data from UFBs'!$E$3:$E$3000,'Summary By Town'!$K$2)</f>
        <v>0</v>
      </c>
      <c r="N261" s="20">
        <f t="shared" si="63"/>
        <v>0</v>
      </c>
      <c r="O261" s="4">
        <f>COUNTIFS('Raw Data from UFBs'!$A$3:$A$3000,'Summary By Town'!$A261,'Raw Data from UFBs'!$E$3:$E$3000,'Summary By Town'!$O$2)</f>
        <v>0</v>
      </c>
      <c r="P261" s="4">
        <f>SUMIFS('Raw Data from UFBs'!H$3:H$3000,'Raw Data from UFBs'!$A$3:$A$3000,'Summary By Town'!$A261,'Raw Data from UFBs'!$E$3:$E$3000,'Summary By Town'!$O$2)</f>
        <v>0</v>
      </c>
      <c r="Q261" s="4">
        <f>SUMIFS('Raw Data from UFBs'!I$3:I$3000,'Raw Data from UFBs'!$A$3:$A$3000,'Summary By Town'!$A261,'Raw Data from UFBs'!$E$3:$E$3000,'Summary By Town'!$O$2)</f>
        <v>0</v>
      </c>
      <c r="R261" s="4">
        <f t="shared" ref="R261:R324" si="68">IFERROR((Q261/100)*$AN261,"--")</f>
        <v>0</v>
      </c>
      <c r="S261" s="104">
        <f>COUNTIFS('Raw Data from UFBs'!$A$3:$A$3000,'Summary By Town'!$A261,'Raw Data from UFBs'!$E$3:$E$3000,'Summary By Town'!$S$2)</f>
        <v>0</v>
      </c>
      <c r="T261" s="4">
        <f>SUMIFS('Raw Data from UFBs'!H$3:H$3000,'Raw Data from UFBs'!$A$3:$A$3000,'Summary By Town'!$A261,'Raw Data from UFBs'!$E$3:$E$3000,'Summary By Town'!$S$2)</f>
        <v>0</v>
      </c>
      <c r="U261" s="4">
        <f>SUMIFS('Raw Data from UFBs'!I$3:I$3000,'Raw Data from UFBs'!$A$3:$A$3000,'Summary By Town'!$A261,'Raw Data from UFBs'!$E$3:$E$3000,'Summary By Town'!$S$2)</f>
        <v>0</v>
      </c>
      <c r="V261" s="20">
        <f t="shared" ref="V261:V324" si="69">IFERROR((U261/100)*$AN261,"--")</f>
        <v>0</v>
      </c>
      <c r="W261" s="104">
        <f>COUNTIFS('Raw Data from UFBs'!$A$3:$A$3000,'Summary By Town'!$A261,'Raw Data from UFBs'!$E$3:$E$3000,'Summary By Town'!$W$2)</f>
        <v>0</v>
      </c>
      <c r="X261" s="4">
        <f>SUMIFS('Raw Data from UFBs'!H$3:H$3000,'Raw Data from UFBs'!$A$3:$A$3000,'Summary By Town'!$A261,'Raw Data from UFBs'!$E$3:$E$3000,'Summary By Town'!$W$2)</f>
        <v>0</v>
      </c>
      <c r="Y261" s="4">
        <f>SUMIFS('Raw Data from UFBs'!I$3:I$3000,'Raw Data from UFBs'!$A$3:$A$3000,'Summary By Town'!$A261,'Raw Data from UFBs'!$E$3:$E$3000,'Summary By Town'!$W$2)</f>
        <v>0</v>
      </c>
      <c r="Z261" s="20">
        <f t="shared" ref="Z261:Z324" si="70">IFERROR((Y261/100)*$AN261,"--")</f>
        <v>0</v>
      </c>
      <c r="AA261" s="4">
        <f>COUNTIFS('Raw Data from UFBs'!$A$3:$A$3000,'Summary By Town'!$A261,'Raw Data from UFBs'!$E$3:$E$3000,'Summary By Town'!$AA$2)</f>
        <v>0</v>
      </c>
      <c r="AB261" s="4">
        <f>SUMIFS('Raw Data from UFBs'!H$3:H$3000,'Raw Data from UFBs'!$A$3:$A$3000,'Summary By Town'!$A261,'Raw Data from UFBs'!$E$3:$E$3000,'Summary By Town'!$AA$2)</f>
        <v>0</v>
      </c>
      <c r="AC261" s="4">
        <f>SUMIFS('Raw Data from UFBs'!I$3:I$3000,'Raw Data from UFBs'!$A$3:$A$3000,'Summary By Town'!$A261,'Raw Data from UFBs'!$E$3:$E$3000,'Summary By Town'!$AA$2)</f>
        <v>0</v>
      </c>
      <c r="AD261" s="4">
        <f t="shared" ref="AD261:AD324" si="71">IFERROR((AC261/100)*$AN261,"--")</f>
        <v>0</v>
      </c>
      <c r="AE261" s="19">
        <f>COUNTIFS('Raw Data from UFBs'!$A$3:$A$3000,'Summary By Town'!$A261,'Raw Data from UFBs'!$E$3:$E$3000,'Summary By Town'!$AE$2)</f>
        <v>0</v>
      </c>
      <c r="AF261" s="4">
        <f>SUMIFS('Raw Data from UFBs'!H$3:H$3000,'Raw Data from UFBs'!$A$3:$A$3000,'Summary By Town'!$A261,'Raw Data from UFBs'!$E$3:$E$3000,'Summary By Town'!$AE$2)</f>
        <v>0</v>
      </c>
      <c r="AG261" s="4">
        <f>SUMIFS('Raw Data from UFBs'!I$3:I$3000,'Raw Data from UFBs'!$A$3:$A$3000,'Summary By Town'!$A261,'Raw Data from UFBs'!$E$3:$E$3000,'Summary By Town'!$AE$2)</f>
        <v>0</v>
      </c>
      <c r="AH261" s="20">
        <f t="shared" si="64"/>
        <v>0</v>
      </c>
      <c r="AI261" s="19">
        <f t="shared" ref="AI261:AI324" si="72">AE261+K261+G261+O261+S261+W261+AA261</f>
        <v>0</v>
      </c>
      <c r="AJ261" s="4">
        <f t="shared" ref="AJ261:AJ324" si="73">AF261+L261+H261+P261+T261+X261+AB261</f>
        <v>0</v>
      </c>
      <c r="AK261" s="4">
        <f t="shared" ref="AK261:AK324" si="74">AG261+M261+I261+Q261+U261+Y261+AC261</f>
        <v>0</v>
      </c>
      <c r="AL261" s="20">
        <f t="shared" ref="AL261:AL324" si="75">AH261+N261+J261+R261+V261+Z261+AD261</f>
        <v>0</v>
      </c>
      <c r="AM261" s="59">
        <v>97662395</v>
      </c>
      <c r="AN261" s="60">
        <v>3.666145411043479</v>
      </c>
      <c r="AO261" s="61">
        <v>0.21381414405128571</v>
      </c>
      <c r="AP261" s="4">
        <f t="shared" si="65"/>
        <v>0</v>
      </c>
      <c r="AQ261" s="8">
        <f t="shared" si="66"/>
        <v>0</v>
      </c>
      <c r="AR261" s="59">
        <v>1437580.58</v>
      </c>
      <c r="AS261" s="6">
        <f t="shared" si="67"/>
        <v>0</v>
      </c>
      <c r="AU261" s="5" t="s">
        <v>1231</v>
      </c>
      <c r="AV261" s="5" t="s">
        <v>159</v>
      </c>
      <c r="AW261" s="5" t="s">
        <v>582</v>
      </c>
      <c r="AX261" s="5" t="s">
        <v>524</v>
      </c>
      <c r="AY261" s="5" t="s">
        <v>1745</v>
      </c>
      <c r="AZ261" s="5" t="s">
        <v>1745</v>
      </c>
      <c r="BA261" s="5" t="s">
        <v>1745</v>
      </c>
      <c r="BB261" s="5" t="s">
        <v>1745</v>
      </c>
      <c r="BC261" s="5" t="s">
        <v>1745</v>
      </c>
      <c r="BD261" s="5" t="s">
        <v>1745</v>
      </c>
      <c r="BE261" s="5" t="s">
        <v>1745</v>
      </c>
      <c r="BF261" s="5" t="s">
        <v>1745</v>
      </c>
      <c r="BG261" s="5" t="s">
        <v>1745</v>
      </c>
      <c r="BH261" s="5" t="s">
        <v>1745</v>
      </c>
      <c r="BI261" s="5" t="s">
        <v>1745</v>
      </c>
      <c r="BJ261" s="5" t="s">
        <v>1745</v>
      </c>
    </row>
    <row r="262" spans="1:62" ht="17.25" customHeight="1" x14ac:dyDescent="0.3">
      <c r="A262" t="s">
        <v>245</v>
      </c>
      <c r="B262" t="s">
        <v>2001</v>
      </c>
      <c r="C262" t="s">
        <v>25</v>
      </c>
      <c r="D262" t="str">
        <f t="shared" si="61"/>
        <v>Califon borough, Hunterdon County</v>
      </c>
      <c r="E262" t="s">
        <v>2000</v>
      </c>
      <c r="F262" t="s">
        <v>46</v>
      </c>
      <c r="G262" s="19">
        <f>COUNTIFS('Raw Data from UFBs'!$A$3:$A$3000,'Summary By Town'!$A262,'Raw Data from UFBs'!$E$3:$E$3000,'Summary By Town'!$G$2)</f>
        <v>0</v>
      </c>
      <c r="H262" s="4">
        <f>SUMIFS('Raw Data from UFBs'!H$3:H$3000,'Raw Data from UFBs'!$A$3:$A$3000,'Summary By Town'!$A262,'Raw Data from UFBs'!$E$3:$E$3000,'Summary By Town'!$G$2)</f>
        <v>0</v>
      </c>
      <c r="I262" s="4">
        <f>SUMIFS('Raw Data from UFBs'!I$3:I$3000,'Raw Data from UFBs'!$A$3:$A$3000,'Summary By Town'!$A262,'Raw Data from UFBs'!$E$3:$E$3000,'Summary By Town'!$G$2)</f>
        <v>0</v>
      </c>
      <c r="J262" s="20">
        <f t="shared" si="62"/>
        <v>0</v>
      </c>
      <c r="K262" s="19">
        <f>COUNTIFS('Raw Data from UFBs'!$A$3:$A$3000,'Summary By Town'!$A262,'Raw Data from UFBs'!$E$3:$E$3000,'Summary By Town'!$K$2)</f>
        <v>0</v>
      </c>
      <c r="L262" s="4">
        <f>SUMIFS('Raw Data from UFBs'!H$3:H$3000,'Raw Data from UFBs'!$A$3:$A$3000,'Summary By Town'!$A262,'Raw Data from UFBs'!$E$3:$E$3000,'Summary By Town'!$K$2)</f>
        <v>0</v>
      </c>
      <c r="M262" s="4">
        <f>SUMIFS('Raw Data from UFBs'!I$3:I$3000,'Raw Data from UFBs'!$A$3:$A$3000,'Summary By Town'!$A262,'Raw Data from UFBs'!$E$3:$E$3000,'Summary By Town'!$K$2)</f>
        <v>0</v>
      </c>
      <c r="N262" s="20">
        <f t="shared" si="63"/>
        <v>0</v>
      </c>
      <c r="O262" s="4">
        <f>COUNTIFS('Raw Data from UFBs'!$A$3:$A$3000,'Summary By Town'!$A262,'Raw Data from UFBs'!$E$3:$E$3000,'Summary By Town'!$O$2)</f>
        <v>0</v>
      </c>
      <c r="P262" s="4">
        <f>SUMIFS('Raw Data from UFBs'!H$3:H$3000,'Raw Data from UFBs'!$A$3:$A$3000,'Summary By Town'!$A262,'Raw Data from UFBs'!$E$3:$E$3000,'Summary By Town'!$O$2)</f>
        <v>0</v>
      </c>
      <c r="Q262" s="4">
        <f>SUMIFS('Raw Data from UFBs'!I$3:I$3000,'Raw Data from UFBs'!$A$3:$A$3000,'Summary By Town'!$A262,'Raw Data from UFBs'!$E$3:$E$3000,'Summary By Town'!$O$2)</f>
        <v>0</v>
      </c>
      <c r="R262" s="4">
        <f t="shared" si="68"/>
        <v>0</v>
      </c>
      <c r="S262" s="104">
        <f>COUNTIFS('Raw Data from UFBs'!$A$3:$A$3000,'Summary By Town'!$A262,'Raw Data from UFBs'!$E$3:$E$3000,'Summary By Town'!$S$2)</f>
        <v>0</v>
      </c>
      <c r="T262" s="4">
        <f>SUMIFS('Raw Data from UFBs'!H$3:H$3000,'Raw Data from UFBs'!$A$3:$A$3000,'Summary By Town'!$A262,'Raw Data from UFBs'!$E$3:$E$3000,'Summary By Town'!$S$2)</f>
        <v>0</v>
      </c>
      <c r="U262" s="4">
        <f>SUMIFS('Raw Data from UFBs'!I$3:I$3000,'Raw Data from UFBs'!$A$3:$A$3000,'Summary By Town'!$A262,'Raw Data from UFBs'!$E$3:$E$3000,'Summary By Town'!$S$2)</f>
        <v>0</v>
      </c>
      <c r="V262" s="20">
        <f t="shared" si="69"/>
        <v>0</v>
      </c>
      <c r="W262" s="104">
        <f>COUNTIFS('Raw Data from UFBs'!$A$3:$A$3000,'Summary By Town'!$A262,'Raw Data from UFBs'!$E$3:$E$3000,'Summary By Town'!$W$2)</f>
        <v>0</v>
      </c>
      <c r="X262" s="4">
        <f>SUMIFS('Raw Data from UFBs'!H$3:H$3000,'Raw Data from UFBs'!$A$3:$A$3000,'Summary By Town'!$A262,'Raw Data from UFBs'!$E$3:$E$3000,'Summary By Town'!$W$2)</f>
        <v>0</v>
      </c>
      <c r="Y262" s="4">
        <f>SUMIFS('Raw Data from UFBs'!I$3:I$3000,'Raw Data from UFBs'!$A$3:$A$3000,'Summary By Town'!$A262,'Raw Data from UFBs'!$E$3:$E$3000,'Summary By Town'!$W$2)</f>
        <v>0</v>
      </c>
      <c r="Z262" s="20">
        <f t="shared" si="70"/>
        <v>0</v>
      </c>
      <c r="AA262" s="4">
        <f>COUNTIFS('Raw Data from UFBs'!$A$3:$A$3000,'Summary By Town'!$A262,'Raw Data from UFBs'!$E$3:$E$3000,'Summary By Town'!$AA$2)</f>
        <v>0</v>
      </c>
      <c r="AB262" s="4">
        <f>SUMIFS('Raw Data from UFBs'!H$3:H$3000,'Raw Data from UFBs'!$A$3:$A$3000,'Summary By Town'!$A262,'Raw Data from UFBs'!$E$3:$E$3000,'Summary By Town'!$AA$2)</f>
        <v>0</v>
      </c>
      <c r="AC262" s="4">
        <f>SUMIFS('Raw Data from UFBs'!I$3:I$3000,'Raw Data from UFBs'!$A$3:$A$3000,'Summary By Town'!$A262,'Raw Data from UFBs'!$E$3:$E$3000,'Summary By Town'!$AA$2)</f>
        <v>0</v>
      </c>
      <c r="AD262" s="4">
        <f t="shared" si="71"/>
        <v>0</v>
      </c>
      <c r="AE262" s="19">
        <f>COUNTIFS('Raw Data from UFBs'!$A$3:$A$3000,'Summary By Town'!$A262,'Raw Data from UFBs'!$E$3:$E$3000,'Summary By Town'!$AE$2)</f>
        <v>0</v>
      </c>
      <c r="AF262" s="4">
        <f>SUMIFS('Raw Data from UFBs'!H$3:H$3000,'Raw Data from UFBs'!$A$3:$A$3000,'Summary By Town'!$A262,'Raw Data from UFBs'!$E$3:$E$3000,'Summary By Town'!$AE$2)</f>
        <v>0</v>
      </c>
      <c r="AG262" s="4">
        <f>SUMIFS('Raw Data from UFBs'!I$3:I$3000,'Raw Data from UFBs'!$A$3:$A$3000,'Summary By Town'!$A262,'Raw Data from UFBs'!$E$3:$E$3000,'Summary By Town'!$AE$2)</f>
        <v>0</v>
      </c>
      <c r="AH262" s="20">
        <f t="shared" si="64"/>
        <v>0</v>
      </c>
      <c r="AI262" s="19">
        <f t="shared" si="72"/>
        <v>0</v>
      </c>
      <c r="AJ262" s="4">
        <f t="shared" si="73"/>
        <v>0</v>
      </c>
      <c r="AK262" s="4">
        <f t="shared" si="74"/>
        <v>0</v>
      </c>
      <c r="AL262" s="20">
        <f t="shared" si="75"/>
        <v>0</v>
      </c>
      <c r="AM262" s="59">
        <v>161067082</v>
      </c>
      <c r="AN262" s="60">
        <v>3.8969708830420191</v>
      </c>
      <c r="AO262" s="61">
        <v>0.2122370328595316</v>
      </c>
      <c r="AP262" s="4">
        <f t="shared" si="65"/>
        <v>0</v>
      </c>
      <c r="AQ262" s="8">
        <f t="shared" si="66"/>
        <v>0</v>
      </c>
      <c r="AR262" s="59">
        <v>1596092</v>
      </c>
      <c r="AS262" s="6">
        <f t="shared" si="67"/>
        <v>0</v>
      </c>
      <c r="AU262" s="5" t="s">
        <v>1498</v>
      </c>
      <c r="AV262" s="5" t="s">
        <v>799</v>
      </c>
      <c r="AW262" s="5" t="s">
        <v>1745</v>
      </c>
      <c r="AX262" s="5" t="s">
        <v>1745</v>
      </c>
      <c r="AY262" s="5" t="s">
        <v>1745</v>
      </c>
      <c r="AZ262" s="5" t="s">
        <v>1745</v>
      </c>
      <c r="BA262" s="5" t="s">
        <v>1745</v>
      </c>
      <c r="BB262" s="5" t="s">
        <v>1745</v>
      </c>
      <c r="BC262" s="5" t="s">
        <v>1745</v>
      </c>
      <c r="BD262" s="5" t="s">
        <v>1745</v>
      </c>
      <c r="BE262" s="5" t="s">
        <v>1745</v>
      </c>
      <c r="BF262" s="5" t="s">
        <v>1745</v>
      </c>
      <c r="BG262" s="5" t="s">
        <v>1745</v>
      </c>
      <c r="BH262" s="5" t="s">
        <v>1745</v>
      </c>
      <c r="BI262" s="5" t="s">
        <v>1745</v>
      </c>
      <c r="BJ262" s="5" t="s">
        <v>1745</v>
      </c>
    </row>
    <row r="263" spans="1:62" ht="17.25" customHeight="1" x14ac:dyDescent="0.3">
      <c r="A263" t="s">
        <v>309</v>
      </c>
      <c r="B263" t="s">
        <v>2002</v>
      </c>
      <c r="C263" t="s">
        <v>25</v>
      </c>
      <c r="D263" t="str">
        <f t="shared" si="61"/>
        <v>Clinton town, Hunterdon County</v>
      </c>
      <c r="E263" t="s">
        <v>2000</v>
      </c>
      <c r="F263" t="s">
        <v>46</v>
      </c>
      <c r="G263" s="19">
        <f>COUNTIFS('Raw Data from UFBs'!$A$3:$A$3000,'Summary By Town'!$A263,'Raw Data from UFBs'!$E$3:$E$3000,'Summary By Town'!$G$2)</f>
        <v>0</v>
      </c>
      <c r="H263" s="4">
        <f>SUMIFS('Raw Data from UFBs'!H$3:H$3000,'Raw Data from UFBs'!$A$3:$A$3000,'Summary By Town'!$A263,'Raw Data from UFBs'!$E$3:$E$3000,'Summary By Town'!$G$2)</f>
        <v>0</v>
      </c>
      <c r="I263" s="4">
        <f>SUMIFS('Raw Data from UFBs'!I$3:I$3000,'Raw Data from UFBs'!$A$3:$A$3000,'Summary By Town'!$A263,'Raw Data from UFBs'!$E$3:$E$3000,'Summary By Town'!$G$2)</f>
        <v>0</v>
      </c>
      <c r="J263" s="20">
        <f t="shared" si="62"/>
        <v>0</v>
      </c>
      <c r="K263" s="19">
        <f>COUNTIFS('Raw Data from UFBs'!$A$3:$A$3000,'Summary By Town'!$A263,'Raw Data from UFBs'!$E$3:$E$3000,'Summary By Town'!$K$2)</f>
        <v>0</v>
      </c>
      <c r="L263" s="4">
        <f>SUMIFS('Raw Data from UFBs'!H$3:H$3000,'Raw Data from UFBs'!$A$3:$A$3000,'Summary By Town'!$A263,'Raw Data from UFBs'!$E$3:$E$3000,'Summary By Town'!$K$2)</f>
        <v>0</v>
      </c>
      <c r="M263" s="4">
        <f>SUMIFS('Raw Data from UFBs'!I$3:I$3000,'Raw Data from UFBs'!$A$3:$A$3000,'Summary By Town'!$A263,'Raw Data from UFBs'!$E$3:$E$3000,'Summary By Town'!$K$2)</f>
        <v>0</v>
      </c>
      <c r="N263" s="20">
        <f t="shared" si="63"/>
        <v>0</v>
      </c>
      <c r="O263" s="4">
        <f>COUNTIFS('Raw Data from UFBs'!$A$3:$A$3000,'Summary By Town'!$A263,'Raw Data from UFBs'!$E$3:$E$3000,'Summary By Town'!$O$2)</f>
        <v>0</v>
      </c>
      <c r="P263" s="4">
        <f>SUMIFS('Raw Data from UFBs'!H$3:H$3000,'Raw Data from UFBs'!$A$3:$A$3000,'Summary By Town'!$A263,'Raw Data from UFBs'!$E$3:$E$3000,'Summary By Town'!$O$2)</f>
        <v>0</v>
      </c>
      <c r="Q263" s="4">
        <f>SUMIFS('Raw Data from UFBs'!I$3:I$3000,'Raw Data from UFBs'!$A$3:$A$3000,'Summary By Town'!$A263,'Raw Data from UFBs'!$E$3:$E$3000,'Summary By Town'!$O$2)</f>
        <v>0</v>
      </c>
      <c r="R263" s="4">
        <f t="shared" si="68"/>
        <v>0</v>
      </c>
      <c r="S263" s="104">
        <f>COUNTIFS('Raw Data from UFBs'!$A$3:$A$3000,'Summary By Town'!$A263,'Raw Data from UFBs'!$E$3:$E$3000,'Summary By Town'!$S$2)</f>
        <v>1</v>
      </c>
      <c r="T263" s="4">
        <f>SUMIFS('Raw Data from UFBs'!H$3:H$3000,'Raw Data from UFBs'!$A$3:$A$3000,'Summary By Town'!$A263,'Raw Data from UFBs'!$E$3:$E$3000,'Summary By Town'!$S$2)</f>
        <v>186393</v>
      </c>
      <c r="U263" s="4">
        <f>SUMIFS('Raw Data from UFBs'!I$3:I$3000,'Raw Data from UFBs'!$A$3:$A$3000,'Summary By Town'!$A263,'Raw Data from UFBs'!$E$3:$E$3000,'Summary By Town'!$S$2)</f>
        <v>3910500</v>
      </c>
      <c r="V263" s="20">
        <f t="shared" si="69"/>
        <v>115276.04946010833</v>
      </c>
      <c r="W263" s="104">
        <f>COUNTIFS('Raw Data from UFBs'!$A$3:$A$3000,'Summary By Town'!$A263,'Raw Data from UFBs'!$E$3:$E$3000,'Summary By Town'!$W$2)</f>
        <v>0</v>
      </c>
      <c r="X263" s="4">
        <f>SUMIFS('Raw Data from UFBs'!H$3:H$3000,'Raw Data from UFBs'!$A$3:$A$3000,'Summary By Town'!$A263,'Raw Data from UFBs'!$E$3:$E$3000,'Summary By Town'!$W$2)</f>
        <v>0</v>
      </c>
      <c r="Y263" s="4">
        <f>SUMIFS('Raw Data from UFBs'!I$3:I$3000,'Raw Data from UFBs'!$A$3:$A$3000,'Summary By Town'!$A263,'Raw Data from UFBs'!$E$3:$E$3000,'Summary By Town'!$W$2)</f>
        <v>0</v>
      </c>
      <c r="Z263" s="20">
        <f t="shared" si="70"/>
        <v>0</v>
      </c>
      <c r="AA263" s="4">
        <f>COUNTIFS('Raw Data from UFBs'!$A$3:$A$3000,'Summary By Town'!$A263,'Raw Data from UFBs'!$E$3:$E$3000,'Summary By Town'!$AA$2)</f>
        <v>0</v>
      </c>
      <c r="AB263" s="4">
        <f>SUMIFS('Raw Data from UFBs'!H$3:H$3000,'Raw Data from UFBs'!$A$3:$A$3000,'Summary By Town'!$A263,'Raw Data from UFBs'!$E$3:$E$3000,'Summary By Town'!$AA$2)</f>
        <v>0</v>
      </c>
      <c r="AC263" s="4">
        <f>SUMIFS('Raw Data from UFBs'!I$3:I$3000,'Raw Data from UFBs'!$A$3:$A$3000,'Summary By Town'!$A263,'Raw Data from UFBs'!$E$3:$E$3000,'Summary By Town'!$AA$2)</f>
        <v>0</v>
      </c>
      <c r="AD263" s="4">
        <f t="shared" si="71"/>
        <v>0</v>
      </c>
      <c r="AE263" s="19">
        <f>COUNTIFS('Raw Data from UFBs'!$A$3:$A$3000,'Summary By Town'!$A263,'Raw Data from UFBs'!$E$3:$E$3000,'Summary By Town'!$AE$2)</f>
        <v>0</v>
      </c>
      <c r="AF263" s="4">
        <f>SUMIFS('Raw Data from UFBs'!H$3:H$3000,'Raw Data from UFBs'!$A$3:$A$3000,'Summary By Town'!$A263,'Raw Data from UFBs'!$E$3:$E$3000,'Summary By Town'!$AE$2)</f>
        <v>0</v>
      </c>
      <c r="AG263" s="4">
        <f>SUMIFS('Raw Data from UFBs'!I$3:I$3000,'Raw Data from UFBs'!$A$3:$A$3000,'Summary By Town'!$A263,'Raw Data from UFBs'!$E$3:$E$3000,'Summary By Town'!$AE$2)</f>
        <v>0</v>
      </c>
      <c r="AH263" s="20">
        <f t="shared" si="64"/>
        <v>0</v>
      </c>
      <c r="AI263" s="19">
        <f t="shared" si="72"/>
        <v>1</v>
      </c>
      <c r="AJ263" s="4">
        <f t="shared" si="73"/>
        <v>186393</v>
      </c>
      <c r="AK263" s="4">
        <f t="shared" si="74"/>
        <v>3910500</v>
      </c>
      <c r="AL263" s="20">
        <f t="shared" si="75"/>
        <v>115276.04946010833</v>
      </c>
      <c r="AM263" s="59">
        <v>533150400</v>
      </c>
      <c r="AN263" s="60">
        <v>2.9478595949394792</v>
      </c>
      <c r="AO263" s="61">
        <v>0.27351635682592706</v>
      </c>
      <c r="AP263" s="4">
        <f t="shared" si="65"/>
        <v>-19451.649220240815</v>
      </c>
      <c r="AQ263" s="8">
        <f t="shared" si="66"/>
        <v>7.3347033032330087E-3</v>
      </c>
      <c r="AR263" s="59">
        <v>6209315.1099999994</v>
      </c>
      <c r="AS263" s="6">
        <f t="shared" si="67"/>
        <v>-3.1326561586340262E-3</v>
      </c>
      <c r="AU263" s="5" t="s">
        <v>519</v>
      </c>
      <c r="AV263" s="5" t="s">
        <v>1522</v>
      </c>
      <c r="AW263" s="5" t="s">
        <v>312</v>
      </c>
      <c r="AX263" s="5" t="s">
        <v>1745</v>
      </c>
      <c r="AY263" s="5" t="s">
        <v>1745</v>
      </c>
      <c r="AZ263" s="5" t="s">
        <v>1745</v>
      </c>
      <c r="BA263" s="5" t="s">
        <v>1745</v>
      </c>
      <c r="BB263" s="5" t="s">
        <v>1745</v>
      </c>
      <c r="BC263" s="5" t="s">
        <v>1745</v>
      </c>
      <c r="BD263" s="5" t="s">
        <v>1745</v>
      </c>
      <c r="BE263" s="5" t="s">
        <v>1745</v>
      </c>
      <c r="BF263" s="5" t="s">
        <v>1745</v>
      </c>
      <c r="BG263" s="5" t="s">
        <v>1745</v>
      </c>
      <c r="BH263" s="5" t="s">
        <v>1745</v>
      </c>
      <c r="BI263" s="5" t="s">
        <v>1745</v>
      </c>
      <c r="BJ263" s="5" t="s">
        <v>1745</v>
      </c>
    </row>
    <row r="264" spans="1:62" ht="17.25" customHeight="1" x14ac:dyDescent="0.3">
      <c r="A264" t="s">
        <v>492</v>
      </c>
      <c r="B264" t="s">
        <v>2003</v>
      </c>
      <c r="C264" t="s">
        <v>25</v>
      </c>
      <c r="D264" t="str">
        <f t="shared" si="61"/>
        <v>Flemington borough, Hunterdon County</v>
      </c>
      <c r="E264" t="s">
        <v>2000</v>
      </c>
      <c r="F264" t="s">
        <v>46</v>
      </c>
      <c r="G264" s="19">
        <f>COUNTIFS('Raw Data from UFBs'!$A$3:$A$3000,'Summary By Town'!$A264,'Raw Data from UFBs'!$E$3:$E$3000,'Summary By Town'!$G$2)</f>
        <v>0</v>
      </c>
      <c r="H264" s="4">
        <f>SUMIFS('Raw Data from UFBs'!H$3:H$3000,'Raw Data from UFBs'!$A$3:$A$3000,'Summary By Town'!$A264,'Raw Data from UFBs'!$E$3:$E$3000,'Summary By Town'!$G$2)</f>
        <v>0</v>
      </c>
      <c r="I264" s="4">
        <f>SUMIFS('Raw Data from UFBs'!I$3:I$3000,'Raw Data from UFBs'!$A$3:$A$3000,'Summary By Town'!$A264,'Raw Data from UFBs'!$E$3:$E$3000,'Summary By Town'!$G$2)</f>
        <v>0</v>
      </c>
      <c r="J264" s="20">
        <f t="shared" si="62"/>
        <v>0</v>
      </c>
      <c r="K264" s="19">
        <f>COUNTIFS('Raw Data from UFBs'!$A$3:$A$3000,'Summary By Town'!$A264,'Raw Data from UFBs'!$E$3:$E$3000,'Summary By Town'!$K$2)</f>
        <v>0</v>
      </c>
      <c r="L264" s="4">
        <f>SUMIFS('Raw Data from UFBs'!H$3:H$3000,'Raw Data from UFBs'!$A$3:$A$3000,'Summary By Town'!$A264,'Raw Data from UFBs'!$E$3:$E$3000,'Summary By Town'!$K$2)</f>
        <v>0</v>
      </c>
      <c r="M264" s="4">
        <f>SUMIFS('Raw Data from UFBs'!I$3:I$3000,'Raw Data from UFBs'!$A$3:$A$3000,'Summary By Town'!$A264,'Raw Data from UFBs'!$E$3:$E$3000,'Summary By Town'!$K$2)</f>
        <v>0</v>
      </c>
      <c r="N264" s="20">
        <f t="shared" si="63"/>
        <v>0</v>
      </c>
      <c r="O264" s="4">
        <f>COUNTIFS('Raw Data from UFBs'!$A$3:$A$3000,'Summary By Town'!$A264,'Raw Data from UFBs'!$E$3:$E$3000,'Summary By Town'!$O$2)</f>
        <v>0</v>
      </c>
      <c r="P264" s="4">
        <f>SUMIFS('Raw Data from UFBs'!H$3:H$3000,'Raw Data from UFBs'!$A$3:$A$3000,'Summary By Town'!$A264,'Raw Data from UFBs'!$E$3:$E$3000,'Summary By Town'!$O$2)</f>
        <v>0</v>
      </c>
      <c r="Q264" s="4">
        <f>SUMIFS('Raw Data from UFBs'!I$3:I$3000,'Raw Data from UFBs'!$A$3:$A$3000,'Summary By Town'!$A264,'Raw Data from UFBs'!$E$3:$E$3000,'Summary By Town'!$O$2)</f>
        <v>0</v>
      </c>
      <c r="R264" s="4">
        <f t="shared" si="68"/>
        <v>0</v>
      </c>
      <c r="S264" s="104">
        <f>COUNTIFS('Raw Data from UFBs'!$A$3:$A$3000,'Summary By Town'!$A264,'Raw Data from UFBs'!$E$3:$E$3000,'Summary By Town'!$S$2)</f>
        <v>0</v>
      </c>
      <c r="T264" s="4">
        <f>SUMIFS('Raw Data from UFBs'!H$3:H$3000,'Raw Data from UFBs'!$A$3:$A$3000,'Summary By Town'!$A264,'Raw Data from UFBs'!$E$3:$E$3000,'Summary By Town'!$S$2)</f>
        <v>0</v>
      </c>
      <c r="U264" s="4">
        <f>SUMIFS('Raw Data from UFBs'!I$3:I$3000,'Raw Data from UFBs'!$A$3:$A$3000,'Summary By Town'!$A264,'Raw Data from UFBs'!$E$3:$E$3000,'Summary By Town'!$S$2)</f>
        <v>0</v>
      </c>
      <c r="V264" s="20">
        <f t="shared" si="69"/>
        <v>0</v>
      </c>
      <c r="W264" s="104">
        <f>COUNTIFS('Raw Data from UFBs'!$A$3:$A$3000,'Summary By Town'!$A264,'Raw Data from UFBs'!$E$3:$E$3000,'Summary By Town'!$W$2)</f>
        <v>0</v>
      </c>
      <c r="X264" s="4">
        <f>SUMIFS('Raw Data from UFBs'!H$3:H$3000,'Raw Data from UFBs'!$A$3:$A$3000,'Summary By Town'!$A264,'Raw Data from UFBs'!$E$3:$E$3000,'Summary By Town'!$W$2)</f>
        <v>0</v>
      </c>
      <c r="Y264" s="4">
        <f>SUMIFS('Raw Data from UFBs'!I$3:I$3000,'Raw Data from UFBs'!$A$3:$A$3000,'Summary By Town'!$A264,'Raw Data from UFBs'!$E$3:$E$3000,'Summary By Town'!$W$2)</f>
        <v>0</v>
      </c>
      <c r="Z264" s="20">
        <f t="shared" si="70"/>
        <v>0</v>
      </c>
      <c r="AA264" s="4">
        <f>COUNTIFS('Raw Data from UFBs'!$A$3:$A$3000,'Summary By Town'!$A264,'Raw Data from UFBs'!$E$3:$E$3000,'Summary By Town'!$AA$2)</f>
        <v>0</v>
      </c>
      <c r="AB264" s="4">
        <f>SUMIFS('Raw Data from UFBs'!H$3:H$3000,'Raw Data from UFBs'!$A$3:$A$3000,'Summary By Town'!$A264,'Raw Data from UFBs'!$E$3:$E$3000,'Summary By Town'!$AA$2)</f>
        <v>0</v>
      </c>
      <c r="AC264" s="4">
        <f>SUMIFS('Raw Data from UFBs'!I$3:I$3000,'Raw Data from UFBs'!$A$3:$A$3000,'Summary By Town'!$A264,'Raw Data from UFBs'!$E$3:$E$3000,'Summary By Town'!$AA$2)</f>
        <v>0</v>
      </c>
      <c r="AD264" s="4">
        <f t="shared" si="71"/>
        <v>0</v>
      </c>
      <c r="AE264" s="19">
        <f>COUNTIFS('Raw Data from UFBs'!$A$3:$A$3000,'Summary By Town'!$A264,'Raw Data from UFBs'!$E$3:$E$3000,'Summary By Town'!$AE$2)</f>
        <v>0</v>
      </c>
      <c r="AF264" s="4">
        <f>SUMIFS('Raw Data from UFBs'!H$3:H$3000,'Raw Data from UFBs'!$A$3:$A$3000,'Summary By Town'!$A264,'Raw Data from UFBs'!$E$3:$E$3000,'Summary By Town'!$AE$2)</f>
        <v>0</v>
      </c>
      <c r="AG264" s="4">
        <f>SUMIFS('Raw Data from UFBs'!I$3:I$3000,'Raw Data from UFBs'!$A$3:$A$3000,'Summary By Town'!$A264,'Raw Data from UFBs'!$E$3:$E$3000,'Summary By Town'!$AE$2)</f>
        <v>0</v>
      </c>
      <c r="AH264" s="20">
        <f t="shared" si="64"/>
        <v>0</v>
      </c>
      <c r="AI264" s="19">
        <f t="shared" si="72"/>
        <v>0</v>
      </c>
      <c r="AJ264" s="4">
        <f t="shared" si="73"/>
        <v>0</v>
      </c>
      <c r="AK264" s="4">
        <f t="shared" si="74"/>
        <v>0</v>
      </c>
      <c r="AL264" s="20">
        <f t="shared" si="75"/>
        <v>0</v>
      </c>
      <c r="AM264" s="59">
        <v>691256800</v>
      </c>
      <c r="AN264" s="60">
        <v>2.7353385251584985</v>
      </c>
      <c r="AO264" s="61">
        <v>0.39537805611804366</v>
      </c>
      <c r="AP264" s="4">
        <f t="shared" si="65"/>
        <v>0</v>
      </c>
      <c r="AQ264" s="8">
        <f t="shared" si="66"/>
        <v>0</v>
      </c>
      <c r="AR264" s="59">
        <v>8857725.7699999996</v>
      </c>
      <c r="AS264" s="6">
        <f t="shared" si="67"/>
        <v>0</v>
      </c>
      <c r="AU264" s="5" t="s">
        <v>1267</v>
      </c>
      <c r="AV264" s="5" t="s">
        <v>1745</v>
      </c>
      <c r="AW264" s="5" t="s">
        <v>1745</v>
      </c>
      <c r="AX264" s="5" t="s">
        <v>1745</v>
      </c>
      <c r="AY264" s="5" t="s">
        <v>1745</v>
      </c>
      <c r="AZ264" s="5" t="s">
        <v>1745</v>
      </c>
      <c r="BA264" s="5" t="s">
        <v>1745</v>
      </c>
      <c r="BB264" s="5" t="s">
        <v>1745</v>
      </c>
      <c r="BC264" s="5" t="s">
        <v>1745</v>
      </c>
      <c r="BD264" s="5" t="s">
        <v>1745</v>
      </c>
      <c r="BE264" s="5" t="s">
        <v>1745</v>
      </c>
      <c r="BF264" s="5" t="s">
        <v>1745</v>
      </c>
      <c r="BG264" s="5" t="s">
        <v>1745</v>
      </c>
      <c r="BH264" s="5" t="s">
        <v>1745</v>
      </c>
      <c r="BI264" s="5" t="s">
        <v>1745</v>
      </c>
      <c r="BJ264" s="5" t="s">
        <v>1745</v>
      </c>
    </row>
    <row r="265" spans="1:62" ht="17.25" customHeight="1" x14ac:dyDescent="0.3">
      <c r="A265" t="s">
        <v>537</v>
      </c>
      <c r="B265" t="s">
        <v>2004</v>
      </c>
      <c r="C265" t="s">
        <v>25</v>
      </c>
      <c r="D265" t="str">
        <f t="shared" si="61"/>
        <v>Frenchtown borough, Hunterdon County</v>
      </c>
      <c r="E265" t="s">
        <v>2000</v>
      </c>
      <c r="F265" t="s">
        <v>46</v>
      </c>
      <c r="G265" s="19">
        <f>COUNTIFS('Raw Data from UFBs'!$A$3:$A$3000,'Summary By Town'!$A265,'Raw Data from UFBs'!$E$3:$E$3000,'Summary By Town'!$G$2)</f>
        <v>0</v>
      </c>
      <c r="H265" s="4">
        <f>SUMIFS('Raw Data from UFBs'!H$3:H$3000,'Raw Data from UFBs'!$A$3:$A$3000,'Summary By Town'!$A265,'Raw Data from UFBs'!$E$3:$E$3000,'Summary By Town'!$G$2)</f>
        <v>0</v>
      </c>
      <c r="I265" s="4">
        <f>SUMIFS('Raw Data from UFBs'!I$3:I$3000,'Raw Data from UFBs'!$A$3:$A$3000,'Summary By Town'!$A265,'Raw Data from UFBs'!$E$3:$E$3000,'Summary By Town'!$G$2)</f>
        <v>0</v>
      </c>
      <c r="J265" s="20">
        <f t="shared" si="62"/>
        <v>0</v>
      </c>
      <c r="K265" s="19">
        <f>COUNTIFS('Raw Data from UFBs'!$A$3:$A$3000,'Summary By Town'!$A265,'Raw Data from UFBs'!$E$3:$E$3000,'Summary By Town'!$K$2)</f>
        <v>0</v>
      </c>
      <c r="L265" s="4">
        <f>SUMIFS('Raw Data from UFBs'!H$3:H$3000,'Raw Data from UFBs'!$A$3:$A$3000,'Summary By Town'!$A265,'Raw Data from UFBs'!$E$3:$E$3000,'Summary By Town'!$K$2)</f>
        <v>0</v>
      </c>
      <c r="M265" s="4">
        <f>SUMIFS('Raw Data from UFBs'!I$3:I$3000,'Raw Data from UFBs'!$A$3:$A$3000,'Summary By Town'!$A265,'Raw Data from UFBs'!$E$3:$E$3000,'Summary By Town'!$K$2)</f>
        <v>0</v>
      </c>
      <c r="N265" s="20">
        <f t="shared" si="63"/>
        <v>0</v>
      </c>
      <c r="O265" s="4">
        <f>COUNTIFS('Raw Data from UFBs'!$A$3:$A$3000,'Summary By Town'!$A265,'Raw Data from UFBs'!$E$3:$E$3000,'Summary By Town'!$O$2)</f>
        <v>0</v>
      </c>
      <c r="P265" s="4">
        <f>SUMIFS('Raw Data from UFBs'!H$3:H$3000,'Raw Data from UFBs'!$A$3:$A$3000,'Summary By Town'!$A265,'Raw Data from UFBs'!$E$3:$E$3000,'Summary By Town'!$O$2)</f>
        <v>0</v>
      </c>
      <c r="Q265" s="4">
        <f>SUMIFS('Raw Data from UFBs'!I$3:I$3000,'Raw Data from UFBs'!$A$3:$A$3000,'Summary By Town'!$A265,'Raw Data from UFBs'!$E$3:$E$3000,'Summary By Town'!$O$2)</f>
        <v>0</v>
      </c>
      <c r="R265" s="4">
        <f t="shared" si="68"/>
        <v>0</v>
      </c>
      <c r="S265" s="104">
        <f>COUNTIFS('Raw Data from UFBs'!$A$3:$A$3000,'Summary By Town'!$A265,'Raw Data from UFBs'!$E$3:$E$3000,'Summary By Town'!$S$2)</f>
        <v>0</v>
      </c>
      <c r="T265" s="4">
        <f>SUMIFS('Raw Data from UFBs'!H$3:H$3000,'Raw Data from UFBs'!$A$3:$A$3000,'Summary By Town'!$A265,'Raw Data from UFBs'!$E$3:$E$3000,'Summary By Town'!$S$2)</f>
        <v>0</v>
      </c>
      <c r="U265" s="4">
        <f>SUMIFS('Raw Data from UFBs'!I$3:I$3000,'Raw Data from UFBs'!$A$3:$A$3000,'Summary By Town'!$A265,'Raw Data from UFBs'!$E$3:$E$3000,'Summary By Town'!$S$2)</f>
        <v>0</v>
      </c>
      <c r="V265" s="20">
        <f t="shared" si="69"/>
        <v>0</v>
      </c>
      <c r="W265" s="104">
        <f>COUNTIFS('Raw Data from UFBs'!$A$3:$A$3000,'Summary By Town'!$A265,'Raw Data from UFBs'!$E$3:$E$3000,'Summary By Town'!$W$2)</f>
        <v>0</v>
      </c>
      <c r="X265" s="4">
        <f>SUMIFS('Raw Data from UFBs'!H$3:H$3000,'Raw Data from UFBs'!$A$3:$A$3000,'Summary By Town'!$A265,'Raw Data from UFBs'!$E$3:$E$3000,'Summary By Town'!$W$2)</f>
        <v>0</v>
      </c>
      <c r="Y265" s="4">
        <f>SUMIFS('Raw Data from UFBs'!I$3:I$3000,'Raw Data from UFBs'!$A$3:$A$3000,'Summary By Town'!$A265,'Raw Data from UFBs'!$E$3:$E$3000,'Summary By Town'!$W$2)</f>
        <v>0</v>
      </c>
      <c r="Z265" s="20">
        <f t="shared" si="70"/>
        <v>0</v>
      </c>
      <c r="AA265" s="4">
        <f>COUNTIFS('Raw Data from UFBs'!$A$3:$A$3000,'Summary By Town'!$A265,'Raw Data from UFBs'!$E$3:$E$3000,'Summary By Town'!$AA$2)</f>
        <v>0</v>
      </c>
      <c r="AB265" s="4">
        <f>SUMIFS('Raw Data from UFBs'!H$3:H$3000,'Raw Data from UFBs'!$A$3:$A$3000,'Summary By Town'!$A265,'Raw Data from UFBs'!$E$3:$E$3000,'Summary By Town'!$AA$2)</f>
        <v>0</v>
      </c>
      <c r="AC265" s="4">
        <f>SUMIFS('Raw Data from UFBs'!I$3:I$3000,'Raw Data from UFBs'!$A$3:$A$3000,'Summary By Town'!$A265,'Raw Data from UFBs'!$E$3:$E$3000,'Summary By Town'!$AA$2)</f>
        <v>0</v>
      </c>
      <c r="AD265" s="4">
        <f t="shared" si="71"/>
        <v>0</v>
      </c>
      <c r="AE265" s="19">
        <f>COUNTIFS('Raw Data from UFBs'!$A$3:$A$3000,'Summary By Town'!$A265,'Raw Data from UFBs'!$E$3:$E$3000,'Summary By Town'!$AE$2)</f>
        <v>0</v>
      </c>
      <c r="AF265" s="4">
        <f>SUMIFS('Raw Data from UFBs'!H$3:H$3000,'Raw Data from UFBs'!$A$3:$A$3000,'Summary By Town'!$A265,'Raw Data from UFBs'!$E$3:$E$3000,'Summary By Town'!$AE$2)</f>
        <v>0</v>
      </c>
      <c r="AG265" s="4">
        <f>SUMIFS('Raw Data from UFBs'!I$3:I$3000,'Raw Data from UFBs'!$A$3:$A$3000,'Summary By Town'!$A265,'Raw Data from UFBs'!$E$3:$E$3000,'Summary By Town'!$AE$2)</f>
        <v>0</v>
      </c>
      <c r="AH265" s="20">
        <f t="shared" si="64"/>
        <v>0</v>
      </c>
      <c r="AI265" s="19">
        <f t="shared" si="72"/>
        <v>0</v>
      </c>
      <c r="AJ265" s="4">
        <f t="shared" si="73"/>
        <v>0</v>
      </c>
      <c r="AK265" s="4">
        <f t="shared" si="74"/>
        <v>0</v>
      </c>
      <c r="AL265" s="20">
        <f t="shared" si="75"/>
        <v>0</v>
      </c>
      <c r="AM265" s="59">
        <v>310096100</v>
      </c>
      <c r="AN265" s="60">
        <v>2.7308545060671436</v>
      </c>
      <c r="AO265" s="61">
        <v>0.24161376962270611</v>
      </c>
      <c r="AP265" s="4">
        <f t="shared" si="65"/>
        <v>0</v>
      </c>
      <c r="AQ265" s="8">
        <f t="shared" si="66"/>
        <v>0</v>
      </c>
      <c r="AR265" s="59">
        <v>3120000</v>
      </c>
      <c r="AS265" s="6">
        <f t="shared" si="67"/>
        <v>0</v>
      </c>
      <c r="AU265" s="5" t="s">
        <v>23</v>
      </c>
      <c r="AV265" s="5" t="s">
        <v>755</v>
      </c>
      <c r="AW265" s="5" t="s">
        <v>1745</v>
      </c>
      <c r="AX265" s="5" t="s">
        <v>1745</v>
      </c>
      <c r="AY265" s="5" t="s">
        <v>1745</v>
      </c>
      <c r="AZ265" s="5" t="s">
        <v>1745</v>
      </c>
      <c r="BA265" s="5" t="s">
        <v>1745</v>
      </c>
      <c r="BB265" s="5" t="s">
        <v>1745</v>
      </c>
      <c r="BC265" s="5" t="s">
        <v>1745</v>
      </c>
      <c r="BD265" s="5" t="s">
        <v>1745</v>
      </c>
      <c r="BE265" s="5" t="s">
        <v>1745</v>
      </c>
      <c r="BF265" s="5" t="s">
        <v>1745</v>
      </c>
      <c r="BG265" s="5" t="s">
        <v>1745</v>
      </c>
      <c r="BH265" s="5" t="s">
        <v>1745</v>
      </c>
      <c r="BI265" s="5" t="s">
        <v>1745</v>
      </c>
      <c r="BJ265" s="5" t="s">
        <v>1745</v>
      </c>
    </row>
    <row r="266" spans="1:62" ht="17.25" customHeight="1" x14ac:dyDescent="0.3">
      <c r="A266" t="s">
        <v>555</v>
      </c>
      <c r="B266" t="s">
        <v>2005</v>
      </c>
      <c r="C266" t="s">
        <v>25</v>
      </c>
      <c r="D266" t="str">
        <f t="shared" si="61"/>
        <v>Glen Gardner borough, Hunterdon County</v>
      </c>
      <c r="E266" t="s">
        <v>2000</v>
      </c>
      <c r="F266" t="s">
        <v>46</v>
      </c>
      <c r="G266" s="19">
        <f>COUNTIFS('Raw Data from UFBs'!$A$3:$A$3000,'Summary By Town'!$A266,'Raw Data from UFBs'!$E$3:$E$3000,'Summary By Town'!$G$2)</f>
        <v>0</v>
      </c>
      <c r="H266" s="4">
        <f>SUMIFS('Raw Data from UFBs'!H$3:H$3000,'Raw Data from UFBs'!$A$3:$A$3000,'Summary By Town'!$A266,'Raw Data from UFBs'!$E$3:$E$3000,'Summary By Town'!$G$2)</f>
        <v>0</v>
      </c>
      <c r="I266" s="4">
        <f>SUMIFS('Raw Data from UFBs'!I$3:I$3000,'Raw Data from UFBs'!$A$3:$A$3000,'Summary By Town'!$A266,'Raw Data from UFBs'!$E$3:$E$3000,'Summary By Town'!$G$2)</f>
        <v>0</v>
      </c>
      <c r="J266" s="20">
        <f t="shared" si="62"/>
        <v>0</v>
      </c>
      <c r="K266" s="19">
        <f>COUNTIFS('Raw Data from UFBs'!$A$3:$A$3000,'Summary By Town'!$A266,'Raw Data from UFBs'!$E$3:$E$3000,'Summary By Town'!$K$2)</f>
        <v>0</v>
      </c>
      <c r="L266" s="4">
        <f>SUMIFS('Raw Data from UFBs'!H$3:H$3000,'Raw Data from UFBs'!$A$3:$A$3000,'Summary By Town'!$A266,'Raw Data from UFBs'!$E$3:$E$3000,'Summary By Town'!$K$2)</f>
        <v>0</v>
      </c>
      <c r="M266" s="4">
        <f>SUMIFS('Raw Data from UFBs'!I$3:I$3000,'Raw Data from UFBs'!$A$3:$A$3000,'Summary By Town'!$A266,'Raw Data from UFBs'!$E$3:$E$3000,'Summary By Town'!$K$2)</f>
        <v>0</v>
      </c>
      <c r="N266" s="20">
        <f t="shared" si="63"/>
        <v>0</v>
      </c>
      <c r="O266" s="4">
        <f>COUNTIFS('Raw Data from UFBs'!$A$3:$A$3000,'Summary By Town'!$A266,'Raw Data from UFBs'!$E$3:$E$3000,'Summary By Town'!$O$2)</f>
        <v>0</v>
      </c>
      <c r="P266" s="4">
        <f>SUMIFS('Raw Data from UFBs'!H$3:H$3000,'Raw Data from UFBs'!$A$3:$A$3000,'Summary By Town'!$A266,'Raw Data from UFBs'!$E$3:$E$3000,'Summary By Town'!$O$2)</f>
        <v>0</v>
      </c>
      <c r="Q266" s="4">
        <f>SUMIFS('Raw Data from UFBs'!I$3:I$3000,'Raw Data from UFBs'!$A$3:$A$3000,'Summary By Town'!$A266,'Raw Data from UFBs'!$E$3:$E$3000,'Summary By Town'!$O$2)</f>
        <v>0</v>
      </c>
      <c r="R266" s="4">
        <f t="shared" si="68"/>
        <v>0</v>
      </c>
      <c r="S266" s="104">
        <f>COUNTIFS('Raw Data from UFBs'!$A$3:$A$3000,'Summary By Town'!$A266,'Raw Data from UFBs'!$E$3:$E$3000,'Summary By Town'!$S$2)</f>
        <v>0</v>
      </c>
      <c r="T266" s="4">
        <f>SUMIFS('Raw Data from UFBs'!H$3:H$3000,'Raw Data from UFBs'!$A$3:$A$3000,'Summary By Town'!$A266,'Raw Data from UFBs'!$E$3:$E$3000,'Summary By Town'!$S$2)</f>
        <v>0</v>
      </c>
      <c r="U266" s="4">
        <f>SUMIFS('Raw Data from UFBs'!I$3:I$3000,'Raw Data from UFBs'!$A$3:$A$3000,'Summary By Town'!$A266,'Raw Data from UFBs'!$E$3:$E$3000,'Summary By Town'!$S$2)</f>
        <v>0</v>
      </c>
      <c r="V266" s="20">
        <f t="shared" si="69"/>
        <v>0</v>
      </c>
      <c r="W266" s="104">
        <f>COUNTIFS('Raw Data from UFBs'!$A$3:$A$3000,'Summary By Town'!$A266,'Raw Data from UFBs'!$E$3:$E$3000,'Summary By Town'!$W$2)</f>
        <v>0</v>
      </c>
      <c r="X266" s="4">
        <f>SUMIFS('Raw Data from UFBs'!H$3:H$3000,'Raw Data from UFBs'!$A$3:$A$3000,'Summary By Town'!$A266,'Raw Data from UFBs'!$E$3:$E$3000,'Summary By Town'!$W$2)</f>
        <v>0</v>
      </c>
      <c r="Y266" s="4">
        <f>SUMIFS('Raw Data from UFBs'!I$3:I$3000,'Raw Data from UFBs'!$A$3:$A$3000,'Summary By Town'!$A266,'Raw Data from UFBs'!$E$3:$E$3000,'Summary By Town'!$W$2)</f>
        <v>0</v>
      </c>
      <c r="Z266" s="20">
        <f t="shared" si="70"/>
        <v>0</v>
      </c>
      <c r="AA266" s="4">
        <f>COUNTIFS('Raw Data from UFBs'!$A$3:$A$3000,'Summary By Town'!$A266,'Raw Data from UFBs'!$E$3:$E$3000,'Summary By Town'!$AA$2)</f>
        <v>0</v>
      </c>
      <c r="AB266" s="4">
        <f>SUMIFS('Raw Data from UFBs'!H$3:H$3000,'Raw Data from UFBs'!$A$3:$A$3000,'Summary By Town'!$A266,'Raw Data from UFBs'!$E$3:$E$3000,'Summary By Town'!$AA$2)</f>
        <v>0</v>
      </c>
      <c r="AC266" s="4">
        <f>SUMIFS('Raw Data from UFBs'!I$3:I$3000,'Raw Data from UFBs'!$A$3:$A$3000,'Summary By Town'!$A266,'Raw Data from UFBs'!$E$3:$E$3000,'Summary By Town'!$AA$2)</f>
        <v>0</v>
      </c>
      <c r="AD266" s="4">
        <f t="shared" si="71"/>
        <v>0</v>
      </c>
      <c r="AE266" s="19">
        <f>COUNTIFS('Raw Data from UFBs'!$A$3:$A$3000,'Summary By Town'!$A266,'Raw Data from UFBs'!$E$3:$E$3000,'Summary By Town'!$AE$2)</f>
        <v>0</v>
      </c>
      <c r="AF266" s="4">
        <f>SUMIFS('Raw Data from UFBs'!H$3:H$3000,'Raw Data from UFBs'!$A$3:$A$3000,'Summary By Town'!$A266,'Raw Data from UFBs'!$E$3:$E$3000,'Summary By Town'!$AE$2)</f>
        <v>0</v>
      </c>
      <c r="AG266" s="4">
        <f>SUMIFS('Raw Data from UFBs'!I$3:I$3000,'Raw Data from UFBs'!$A$3:$A$3000,'Summary By Town'!$A266,'Raw Data from UFBs'!$E$3:$E$3000,'Summary By Town'!$AE$2)</f>
        <v>0</v>
      </c>
      <c r="AH266" s="20">
        <f t="shared" si="64"/>
        <v>0</v>
      </c>
      <c r="AI266" s="19">
        <f t="shared" si="72"/>
        <v>0</v>
      </c>
      <c r="AJ266" s="4">
        <f t="shared" si="73"/>
        <v>0</v>
      </c>
      <c r="AK266" s="4">
        <f t="shared" si="74"/>
        <v>0</v>
      </c>
      <c r="AL266" s="20">
        <f t="shared" si="75"/>
        <v>0</v>
      </c>
      <c r="AM266" s="59">
        <v>290305400</v>
      </c>
      <c r="AN266" s="60">
        <v>2.0561616808081511</v>
      </c>
      <c r="AO266" s="61">
        <v>0.15123362729363776</v>
      </c>
      <c r="AP266" s="4">
        <f t="shared" si="65"/>
        <v>0</v>
      </c>
      <c r="AQ266" s="8">
        <f t="shared" si="66"/>
        <v>0</v>
      </c>
      <c r="AR266" s="59">
        <v>1394851.62</v>
      </c>
      <c r="AS266" s="6">
        <f t="shared" si="67"/>
        <v>0</v>
      </c>
      <c r="AU266" s="5" t="s">
        <v>159</v>
      </c>
      <c r="AV266" s="5" t="s">
        <v>618</v>
      </c>
      <c r="AW266" s="5" t="s">
        <v>799</v>
      </c>
      <c r="AX266" s="5" t="s">
        <v>1745</v>
      </c>
      <c r="AY266" s="5" t="s">
        <v>1745</v>
      </c>
      <c r="AZ266" s="5" t="s">
        <v>1745</v>
      </c>
      <c r="BA266" s="5" t="s">
        <v>1745</v>
      </c>
      <c r="BB266" s="5" t="s">
        <v>1745</v>
      </c>
      <c r="BC266" s="5" t="s">
        <v>1745</v>
      </c>
      <c r="BD266" s="5" t="s">
        <v>1745</v>
      </c>
      <c r="BE266" s="5" t="s">
        <v>1745</v>
      </c>
      <c r="BF266" s="5" t="s">
        <v>1745</v>
      </c>
      <c r="BG266" s="5" t="s">
        <v>1745</v>
      </c>
      <c r="BH266" s="5" t="s">
        <v>1745</v>
      </c>
      <c r="BI266" s="5" t="s">
        <v>1745</v>
      </c>
      <c r="BJ266" s="5" t="s">
        <v>1745</v>
      </c>
    </row>
    <row r="267" spans="1:62" ht="17.25" customHeight="1" x14ac:dyDescent="0.3">
      <c r="A267" t="s">
        <v>618</v>
      </c>
      <c r="B267" t="s">
        <v>2006</v>
      </c>
      <c r="C267" t="s">
        <v>25</v>
      </c>
      <c r="D267" t="str">
        <f t="shared" si="61"/>
        <v>Hampton borough, Hunterdon County</v>
      </c>
      <c r="E267" t="s">
        <v>2000</v>
      </c>
      <c r="F267" t="s">
        <v>46</v>
      </c>
      <c r="G267" s="19">
        <f>COUNTIFS('Raw Data from UFBs'!$A$3:$A$3000,'Summary By Town'!$A267,'Raw Data from UFBs'!$E$3:$E$3000,'Summary By Town'!$G$2)</f>
        <v>0</v>
      </c>
      <c r="H267" s="4">
        <f>SUMIFS('Raw Data from UFBs'!H$3:H$3000,'Raw Data from UFBs'!$A$3:$A$3000,'Summary By Town'!$A267,'Raw Data from UFBs'!$E$3:$E$3000,'Summary By Town'!$G$2)</f>
        <v>0</v>
      </c>
      <c r="I267" s="4">
        <f>SUMIFS('Raw Data from UFBs'!I$3:I$3000,'Raw Data from UFBs'!$A$3:$A$3000,'Summary By Town'!$A267,'Raw Data from UFBs'!$E$3:$E$3000,'Summary By Town'!$G$2)</f>
        <v>0</v>
      </c>
      <c r="J267" s="20">
        <f t="shared" si="62"/>
        <v>0</v>
      </c>
      <c r="K267" s="19">
        <f>COUNTIFS('Raw Data from UFBs'!$A$3:$A$3000,'Summary By Town'!$A267,'Raw Data from UFBs'!$E$3:$E$3000,'Summary By Town'!$K$2)</f>
        <v>0</v>
      </c>
      <c r="L267" s="4">
        <f>SUMIFS('Raw Data from UFBs'!H$3:H$3000,'Raw Data from UFBs'!$A$3:$A$3000,'Summary By Town'!$A267,'Raw Data from UFBs'!$E$3:$E$3000,'Summary By Town'!$K$2)</f>
        <v>0</v>
      </c>
      <c r="M267" s="4">
        <f>SUMIFS('Raw Data from UFBs'!I$3:I$3000,'Raw Data from UFBs'!$A$3:$A$3000,'Summary By Town'!$A267,'Raw Data from UFBs'!$E$3:$E$3000,'Summary By Town'!$K$2)</f>
        <v>0</v>
      </c>
      <c r="N267" s="20">
        <f t="shared" si="63"/>
        <v>0</v>
      </c>
      <c r="O267" s="4">
        <f>COUNTIFS('Raw Data from UFBs'!$A$3:$A$3000,'Summary By Town'!$A267,'Raw Data from UFBs'!$E$3:$E$3000,'Summary By Town'!$O$2)</f>
        <v>0</v>
      </c>
      <c r="P267" s="4">
        <f>SUMIFS('Raw Data from UFBs'!H$3:H$3000,'Raw Data from UFBs'!$A$3:$A$3000,'Summary By Town'!$A267,'Raw Data from UFBs'!$E$3:$E$3000,'Summary By Town'!$O$2)</f>
        <v>0</v>
      </c>
      <c r="Q267" s="4">
        <f>SUMIFS('Raw Data from UFBs'!I$3:I$3000,'Raw Data from UFBs'!$A$3:$A$3000,'Summary By Town'!$A267,'Raw Data from UFBs'!$E$3:$E$3000,'Summary By Town'!$O$2)</f>
        <v>0</v>
      </c>
      <c r="R267" s="4">
        <f t="shared" si="68"/>
        <v>0</v>
      </c>
      <c r="S267" s="104">
        <f>COUNTIFS('Raw Data from UFBs'!$A$3:$A$3000,'Summary By Town'!$A267,'Raw Data from UFBs'!$E$3:$E$3000,'Summary By Town'!$S$2)</f>
        <v>0</v>
      </c>
      <c r="T267" s="4">
        <f>SUMIFS('Raw Data from UFBs'!H$3:H$3000,'Raw Data from UFBs'!$A$3:$A$3000,'Summary By Town'!$A267,'Raw Data from UFBs'!$E$3:$E$3000,'Summary By Town'!$S$2)</f>
        <v>0</v>
      </c>
      <c r="U267" s="4">
        <f>SUMIFS('Raw Data from UFBs'!I$3:I$3000,'Raw Data from UFBs'!$A$3:$A$3000,'Summary By Town'!$A267,'Raw Data from UFBs'!$E$3:$E$3000,'Summary By Town'!$S$2)</f>
        <v>0</v>
      </c>
      <c r="V267" s="20">
        <f t="shared" si="69"/>
        <v>0</v>
      </c>
      <c r="W267" s="104">
        <f>COUNTIFS('Raw Data from UFBs'!$A$3:$A$3000,'Summary By Town'!$A267,'Raw Data from UFBs'!$E$3:$E$3000,'Summary By Town'!$W$2)</f>
        <v>0</v>
      </c>
      <c r="X267" s="4">
        <f>SUMIFS('Raw Data from UFBs'!H$3:H$3000,'Raw Data from UFBs'!$A$3:$A$3000,'Summary By Town'!$A267,'Raw Data from UFBs'!$E$3:$E$3000,'Summary By Town'!$W$2)</f>
        <v>0</v>
      </c>
      <c r="Y267" s="4">
        <f>SUMIFS('Raw Data from UFBs'!I$3:I$3000,'Raw Data from UFBs'!$A$3:$A$3000,'Summary By Town'!$A267,'Raw Data from UFBs'!$E$3:$E$3000,'Summary By Town'!$W$2)</f>
        <v>0</v>
      </c>
      <c r="Z267" s="20">
        <f t="shared" si="70"/>
        <v>0</v>
      </c>
      <c r="AA267" s="4">
        <f>COUNTIFS('Raw Data from UFBs'!$A$3:$A$3000,'Summary By Town'!$A267,'Raw Data from UFBs'!$E$3:$E$3000,'Summary By Town'!$AA$2)</f>
        <v>0</v>
      </c>
      <c r="AB267" s="4">
        <f>SUMIFS('Raw Data from UFBs'!H$3:H$3000,'Raw Data from UFBs'!$A$3:$A$3000,'Summary By Town'!$A267,'Raw Data from UFBs'!$E$3:$E$3000,'Summary By Town'!$AA$2)</f>
        <v>0</v>
      </c>
      <c r="AC267" s="4">
        <f>SUMIFS('Raw Data from UFBs'!I$3:I$3000,'Raw Data from UFBs'!$A$3:$A$3000,'Summary By Town'!$A267,'Raw Data from UFBs'!$E$3:$E$3000,'Summary By Town'!$AA$2)</f>
        <v>0</v>
      </c>
      <c r="AD267" s="4">
        <f t="shared" si="71"/>
        <v>0</v>
      </c>
      <c r="AE267" s="19">
        <f>COUNTIFS('Raw Data from UFBs'!$A$3:$A$3000,'Summary By Town'!$A267,'Raw Data from UFBs'!$E$3:$E$3000,'Summary By Town'!$AE$2)</f>
        <v>0</v>
      </c>
      <c r="AF267" s="4">
        <f>SUMIFS('Raw Data from UFBs'!H$3:H$3000,'Raw Data from UFBs'!$A$3:$A$3000,'Summary By Town'!$A267,'Raw Data from UFBs'!$E$3:$E$3000,'Summary By Town'!$AE$2)</f>
        <v>0</v>
      </c>
      <c r="AG267" s="4">
        <f>SUMIFS('Raw Data from UFBs'!I$3:I$3000,'Raw Data from UFBs'!$A$3:$A$3000,'Summary By Town'!$A267,'Raw Data from UFBs'!$E$3:$E$3000,'Summary By Town'!$AE$2)</f>
        <v>0</v>
      </c>
      <c r="AH267" s="20">
        <f t="shared" si="64"/>
        <v>0</v>
      </c>
      <c r="AI267" s="19">
        <f t="shared" si="72"/>
        <v>0</v>
      </c>
      <c r="AJ267" s="4">
        <f t="shared" si="73"/>
        <v>0</v>
      </c>
      <c r="AK267" s="4">
        <f t="shared" si="74"/>
        <v>0</v>
      </c>
      <c r="AL267" s="20">
        <f t="shared" si="75"/>
        <v>0</v>
      </c>
      <c r="AM267" s="59">
        <v>134010401</v>
      </c>
      <c r="AN267" s="60">
        <v>4.0151056110863799</v>
      </c>
      <c r="AO267" s="61">
        <v>0.20648446044985244</v>
      </c>
      <c r="AP267" s="4">
        <f t="shared" si="65"/>
        <v>0</v>
      </c>
      <c r="AQ267" s="8">
        <f t="shared" si="66"/>
        <v>0</v>
      </c>
      <c r="AR267" s="59">
        <v>1531873.6</v>
      </c>
      <c r="AS267" s="6">
        <f t="shared" si="67"/>
        <v>0</v>
      </c>
      <c r="AU267" s="5" t="s">
        <v>159</v>
      </c>
      <c r="AV267" s="5" t="s">
        <v>555</v>
      </c>
      <c r="AW267" s="5" t="s">
        <v>799</v>
      </c>
      <c r="AX267" s="5" t="s">
        <v>1593</v>
      </c>
      <c r="AY267" s="5" t="s">
        <v>1745</v>
      </c>
      <c r="AZ267" s="5" t="s">
        <v>1745</v>
      </c>
      <c r="BA267" s="5" t="s">
        <v>1745</v>
      </c>
      <c r="BB267" s="5" t="s">
        <v>1745</v>
      </c>
      <c r="BC267" s="5" t="s">
        <v>1745</v>
      </c>
      <c r="BD267" s="5" t="s">
        <v>1745</v>
      </c>
      <c r="BE267" s="5" t="s">
        <v>1745</v>
      </c>
      <c r="BF267" s="5" t="s">
        <v>1745</v>
      </c>
      <c r="BG267" s="5" t="s">
        <v>1745</v>
      </c>
      <c r="BH267" s="5" t="s">
        <v>1745</v>
      </c>
      <c r="BI267" s="5" t="s">
        <v>1745</v>
      </c>
      <c r="BJ267" s="5" t="s">
        <v>1745</v>
      </c>
    </row>
    <row r="268" spans="1:62" ht="17.25" customHeight="1" x14ac:dyDescent="0.3">
      <c r="A268" t="s">
        <v>666</v>
      </c>
      <c r="B268" t="s">
        <v>2007</v>
      </c>
      <c r="C268" t="s">
        <v>25</v>
      </c>
      <c r="D268" t="str">
        <f t="shared" si="61"/>
        <v>High Bridge borough, Hunterdon County</v>
      </c>
      <c r="E268" t="s">
        <v>2000</v>
      </c>
      <c r="F268" t="s">
        <v>46</v>
      </c>
      <c r="G268" s="19">
        <f>COUNTIFS('Raw Data from UFBs'!$A$3:$A$3000,'Summary By Town'!$A268,'Raw Data from UFBs'!$E$3:$E$3000,'Summary By Town'!$G$2)</f>
        <v>0</v>
      </c>
      <c r="H268" s="4">
        <f>SUMIFS('Raw Data from UFBs'!H$3:H$3000,'Raw Data from UFBs'!$A$3:$A$3000,'Summary By Town'!$A268,'Raw Data from UFBs'!$E$3:$E$3000,'Summary By Town'!$G$2)</f>
        <v>0</v>
      </c>
      <c r="I268" s="4">
        <f>SUMIFS('Raw Data from UFBs'!I$3:I$3000,'Raw Data from UFBs'!$A$3:$A$3000,'Summary By Town'!$A268,'Raw Data from UFBs'!$E$3:$E$3000,'Summary By Town'!$G$2)</f>
        <v>0</v>
      </c>
      <c r="J268" s="20">
        <f t="shared" si="62"/>
        <v>0</v>
      </c>
      <c r="K268" s="19">
        <f>COUNTIFS('Raw Data from UFBs'!$A$3:$A$3000,'Summary By Town'!$A268,'Raw Data from UFBs'!$E$3:$E$3000,'Summary By Town'!$K$2)</f>
        <v>0</v>
      </c>
      <c r="L268" s="4">
        <f>SUMIFS('Raw Data from UFBs'!H$3:H$3000,'Raw Data from UFBs'!$A$3:$A$3000,'Summary By Town'!$A268,'Raw Data from UFBs'!$E$3:$E$3000,'Summary By Town'!$K$2)</f>
        <v>0</v>
      </c>
      <c r="M268" s="4">
        <f>SUMIFS('Raw Data from UFBs'!I$3:I$3000,'Raw Data from UFBs'!$A$3:$A$3000,'Summary By Town'!$A268,'Raw Data from UFBs'!$E$3:$E$3000,'Summary By Town'!$K$2)</f>
        <v>0</v>
      </c>
      <c r="N268" s="20">
        <f t="shared" si="63"/>
        <v>0</v>
      </c>
      <c r="O268" s="4">
        <f>COUNTIFS('Raw Data from UFBs'!$A$3:$A$3000,'Summary By Town'!$A268,'Raw Data from UFBs'!$E$3:$E$3000,'Summary By Town'!$O$2)</f>
        <v>0</v>
      </c>
      <c r="P268" s="4">
        <f>SUMIFS('Raw Data from UFBs'!H$3:H$3000,'Raw Data from UFBs'!$A$3:$A$3000,'Summary By Town'!$A268,'Raw Data from UFBs'!$E$3:$E$3000,'Summary By Town'!$O$2)</f>
        <v>0</v>
      </c>
      <c r="Q268" s="4">
        <f>SUMIFS('Raw Data from UFBs'!I$3:I$3000,'Raw Data from UFBs'!$A$3:$A$3000,'Summary By Town'!$A268,'Raw Data from UFBs'!$E$3:$E$3000,'Summary By Town'!$O$2)</f>
        <v>0</v>
      </c>
      <c r="R268" s="4">
        <f t="shared" si="68"/>
        <v>0</v>
      </c>
      <c r="S268" s="104">
        <f>COUNTIFS('Raw Data from UFBs'!$A$3:$A$3000,'Summary By Town'!$A268,'Raw Data from UFBs'!$E$3:$E$3000,'Summary By Town'!$S$2)</f>
        <v>0</v>
      </c>
      <c r="T268" s="4">
        <f>SUMIFS('Raw Data from UFBs'!H$3:H$3000,'Raw Data from UFBs'!$A$3:$A$3000,'Summary By Town'!$A268,'Raw Data from UFBs'!$E$3:$E$3000,'Summary By Town'!$S$2)</f>
        <v>0</v>
      </c>
      <c r="U268" s="4">
        <f>SUMIFS('Raw Data from UFBs'!I$3:I$3000,'Raw Data from UFBs'!$A$3:$A$3000,'Summary By Town'!$A268,'Raw Data from UFBs'!$E$3:$E$3000,'Summary By Town'!$S$2)</f>
        <v>0</v>
      </c>
      <c r="V268" s="20">
        <f t="shared" si="69"/>
        <v>0</v>
      </c>
      <c r="W268" s="104">
        <f>COUNTIFS('Raw Data from UFBs'!$A$3:$A$3000,'Summary By Town'!$A268,'Raw Data from UFBs'!$E$3:$E$3000,'Summary By Town'!$W$2)</f>
        <v>0</v>
      </c>
      <c r="X268" s="4">
        <f>SUMIFS('Raw Data from UFBs'!H$3:H$3000,'Raw Data from UFBs'!$A$3:$A$3000,'Summary By Town'!$A268,'Raw Data from UFBs'!$E$3:$E$3000,'Summary By Town'!$W$2)</f>
        <v>0</v>
      </c>
      <c r="Y268" s="4">
        <f>SUMIFS('Raw Data from UFBs'!I$3:I$3000,'Raw Data from UFBs'!$A$3:$A$3000,'Summary By Town'!$A268,'Raw Data from UFBs'!$E$3:$E$3000,'Summary By Town'!$W$2)</f>
        <v>0</v>
      </c>
      <c r="Z268" s="20">
        <f t="shared" si="70"/>
        <v>0</v>
      </c>
      <c r="AA268" s="4">
        <f>COUNTIFS('Raw Data from UFBs'!$A$3:$A$3000,'Summary By Town'!$A268,'Raw Data from UFBs'!$E$3:$E$3000,'Summary By Town'!$AA$2)</f>
        <v>0</v>
      </c>
      <c r="AB268" s="4">
        <f>SUMIFS('Raw Data from UFBs'!H$3:H$3000,'Raw Data from UFBs'!$A$3:$A$3000,'Summary By Town'!$A268,'Raw Data from UFBs'!$E$3:$E$3000,'Summary By Town'!$AA$2)</f>
        <v>0</v>
      </c>
      <c r="AC268" s="4">
        <f>SUMIFS('Raw Data from UFBs'!I$3:I$3000,'Raw Data from UFBs'!$A$3:$A$3000,'Summary By Town'!$A268,'Raw Data from UFBs'!$E$3:$E$3000,'Summary By Town'!$AA$2)</f>
        <v>0</v>
      </c>
      <c r="AD268" s="4">
        <f t="shared" si="71"/>
        <v>0</v>
      </c>
      <c r="AE268" s="19">
        <f>COUNTIFS('Raw Data from UFBs'!$A$3:$A$3000,'Summary By Town'!$A268,'Raw Data from UFBs'!$E$3:$E$3000,'Summary By Town'!$AE$2)</f>
        <v>0</v>
      </c>
      <c r="AF268" s="4">
        <f>SUMIFS('Raw Data from UFBs'!H$3:H$3000,'Raw Data from UFBs'!$A$3:$A$3000,'Summary By Town'!$A268,'Raw Data from UFBs'!$E$3:$E$3000,'Summary By Town'!$AE$2)</f>
        <v>0</v>
      </c>
      <c r="AG268" s="4">
        <f>SUMIFS('Raw Data from UFBs'!I$3:I$3000,'Raw Data from UFBs'!$A$3:$A$3000,'Summary By Town'!$A268,'Raw Data from UFBs'!$E$3:$E$3000,'Summary By Town'!$AE$2)</f>
        <v>0</v>
      </c>
      <c r="AH268" s="20">
        <f t="shared" si="64"/>
        <v>0</v>
      </c>
      <c r="AI268" s="19">
        <f t="shared" si="72"/>
        <v>0</v>
      </c>
      <c r="AJ268" s="4">
        <f t="shared" si="73"/>
        <v>0</v>
      </c>
      <c r="AK268" s="4">
        <f t="shared" si="74"/>
        <v>0</v>
      </c>
      <c r="AL268" s="20">
        <f t="shared" si="75"/>
        <v>0</v>
      </c>
      <c r="AM268" s="59">
        <v>528471900</v>
      </c>
      <c r="AN268" s="60">
        <v>3.3235917182140686</v>
      </c>
      <c r="AO268" s="61">
        <v>0.23381286678800092</v>
      </c>
      <c r="AP268" s="4">
        <f t="shared" si="65"/>
        <v>0</v>
      </c>
      <c r="AQ268" s="8">
        <f t="shared" si="66"/>
        <v>0</v>
      </c>
      <c r="AR268" s="59">
        <v>7026662.5899999999</v>
      </c>
      <c r="AS268" s="6">
        <f t="shared" si="67"/>
        <v>0</v>
      </c>
      <c r="AU268" s="5" t="s">
        <v>312</v>
      </c>
      <c r="AV268" s="5" t="s">
        <v>799</v>
      </c>
      <c r="AW268" s="5" t="s">
        <v>1745</v>
      </c>
      <c r="AX268" s="5" t="s">
        <v>1745</v>
      </c>
      <c r="AY268" s="5" t="s">
        <v>1745</v>
      </c>
      <c r="AZ268" s="5" t="s">
        <v>1745</v>
      </c>
      <c r="BA268" s="5" t="s">
        <v>1745</v>
      </c>
      <c r="BB268" s="5" t="s">
        <v>1745</v>
      </c>
      <c r="BC268" s="5" t="s">
        <v>1745</v>
      </c>
      <c r="BD268" s="5" t="s">
        <v>1745</v>
      </c>
      <c r="BE268" s="5" t="s">
        <v>1745</v>
      </c>
      <c r="BF268" s="5" t="s">
        <v>1745</v>
      </c>
      <c r="BG268" s="5" t="s">
        <v>1745</v>
      </c>
      <c r="BH268" s="5" t="s">
        <v>1745</v>
      </c>
      <c r="BI268" s="5" t="s">
        <v>1745</v>
      </c>
      <c r="BJ268" s="5" t="s">
        <v>1745</v>
      </c>
    </row>
    <row r="269" spans="1:62" ht="17.25" customHeight="1" x14ac:dyDescent="0.3">
      <c r="A269" t="s">
        <v>779</v>
      </c>
      <c r="B269" t="s">
        <v>2008</v>
      </c>
      <c r="C269" t="s">
        <v>25</v>
      </c>
      <c r="D269" t="str">
        <f t="shared" si="61"/>
        <v>Lambertville city, Hunterdon County</v>
      </c>
      <c r="E269" t="s">
        <v>2000</v>
      </c>
      <c r="F269" t="s">
        <v>46</v>
      </c>
      <c r="G269" s="19">
        <f>COUNTIFS('Raw Data from UFBs'!$A$3:$A$3000,'Summary By Town'!$A269,'Raw Data from UFBs'!$E$3:$E$3000,'Summary By Town'!$G$2)</f>
        <v>3</v>
      </c>
      <c r="H269" s="4">
        <f>SUMIFS('Raw Data from UFBs'!H$3:H$3000,'Raw Data from UFBs'!$A$3:$A$3000,'Summary By Town'!$A269,'Raw Data from UFBs'!$E$3:$E$3000,'Summary By Town'!$G$2)</f>
        <v>127900</v>
      </c>
      <c r="I269" s="4">
        <f>SUMIFS('Raw Data from UFBs'!I$3:I$3000,'Raw Data from UFBs'!$A$3:$A$3000,'Summary By Town'!$A269,'Raw Data from UFBs'!$E$3:$E$3000,'Summary By Town'!$G$2)</f>
        <v>14450700</v>
      </c>
      <c r="J269" s="20">
        <f t="shared" si="62"/>
        <v>307150.97906768147</v>
      </c>
      <c r="K269" s="19">
        <f>COUNTIFS('Raw Data from UFBs'!$A$3:$A$3000,'Summary By Town'!$A269,'Raw Data from UFBs'!$E$3:$E$3000,'Summary By Town'!$K$2)</f>
        <v>0</v>
      </c>
      <c r="L269" s="4">
        <f>SUMIFS('Raw Data from UFBs'!H$3:H$3000,'Raw Data from UFBs'!$A$3:$A$3000,'Summary By Town'!$A269,'Raw Data from UFBs'!$E$3:$E$3000,'Summary By Town'!$K$2)</f>
        <v>0</v>
      </c>
      <c r="M269" s="4">
        <f>SUMIFS('Raw Data from UFBs'!I$3:I$3000,'Raw Data from UFBs'!$A$3:$A$3000,'Summary By Town'!$A269,'Raw Data from UFBs'!$E$3:$E$3000,'Summary By Town'!$K$2)</f>
        <v>0</v>
      </c>
      <c r="N269" s="20">
        <f t="shared" si="63"/>
        <v>0</v>
      </c>
      <c r="O269" s="4">
        <f>COUNTIFS('Raw Data from UFBs'!$A$3:$A$3000,'Summary By Town'!$A269,'Raw Data from UFBs'!$E$3:$E$3000,'Summary By Town'!$O$2)</f>
        <v>0</v>
      </c>
      <c r="P269" s="4">
        <f>SUMIFS('Raw Data from UFBs'!H$3:H$3000,'Raw Data from UFBs'!$A$3:$A$3000,'Summary By Town'!$A269,'Raw Data from UFBs'!$E$3:$E$3000,'Summary By Town'!$O$2)</f>
        <v>0</v>
      </c>
      <c r="Q269" s="4">
        <f>SUMIFS('Raw Data from UFBs'!I$3:I$3000,'Raw Data from UFBs'!$A$3:$A$3000,'Summary By Town'!$A269,'Raw Data from UFBs'!$E$3:$E$3000,'Summary By Town'!$O$2)</f>
        <v>0</v>
      </c>
      <c r="R269" s="4">
        <f t="shared" si="68"/>
        <v>0</v>
      </c>
      <c r="S269" s="104">
        <f>COUNTIFS('Raw Data from UFBs'!$A$3:$A$3000,'Summary By Town'!$A269,'Raw Data from UFBs'!$E$3:$E$3000,'Summary By Town'!$S$2)</f>
        <v>0</v>
      </c>
      <c r="T269" s="4">
        <f>SUMIFS('Raw Data from UFBs'!H$3:H$3000,'Raw Data from UFBs'!$A$3:$A$3000,'Summary By Town'!$A269,'Raw Data from UFBs'!$E$3:$E$3000,'Summary By Town'!$S$2)</f>
        <v>0</v>
      </c>
      <c r="U269" s="4">
        <f>SUMIFS('Raw Data from UFBs'!I$3:I$3000,'Raw Data from UFBs'!$A$3:$A$3000,'Summary By Town'!$A269,'Raw Data from UFBs'!$E$3:$E$3000,'Summary By Town'!$S$2)</f>
        <v>0</v>
      </c>
      <c r="V269" s="20">
        <f t="shared" si="69"/>
        <v>0</v>
      </c>
      <c r="W269" s="104">
        <f>COUNTIFS('Raw Data from UFBs'!$A$3:$A$3000,'Summary By Town'!$A269,'Raw Data from UFBs'!$E$3:$E$3000,'Summary By Town'!$W$2)</f>
        <v>0</v>
      </c>
      <c r="X269" s="4">
        <f>SUMIFS('Raw Data from UFBs'!H$3:H$3000,'Raw Data from UFBs'!$A$3:$A$3000,'Summary By Town'!$A269,'Raw Data from UFBs'!$E$3:$E$3000,'Summary By Town'!$W$2)</f>
        <v>0</v>
      </c>
      <c r="Y269" s="4">
        <f>SUMIFS('Raw Data from UFBs'!I$3:I$3000,'Raw Data from UFBs'!$A$3:$A$3000,'Summary By Town'!$A269,'Raw Data from UFBs'!$E$3:$E$3000,'Summary By Town'!$W$2)</f>
        <v>0</v>
      </c>
      <c r="Z269" s="20">
        <f t="shared" si="70"/>
        <v>0</v>
      </c>
      <c r="AA269" s="4">
        <f>COUNTIFS('Raw Data from UFBs'!$A$3:$A$3000,'Summary By Town'!$A269,'Raw Data from UFBs'!$E$3:$E$3000,'Summary By Town'!$AA$2)</f>
        <v>0</v>
      </c>
      <c r="AB269" s="4">
        <f>SUMIFS('Raw Data from UFBs'!H$3:H$3000,'Raw Data from UFBs'!$A$3:$A$3000,'Summary By Town'!$A269,'Raw Data from UFBs'!$E$3:$E$3000,'Summary By Town'!$AA$2)</f>
        <v>0</v>
      </c>
      <c r="AC269" s="4">
        <f>SUMIFS('Raw Data from UFBs'!I$3:I$3000,'Raw Data from UFBs'!$A$3:$A$3000,'Summary By Town'!$A269,'Raw Data from UFBs'!$E$3:$E$3000,'Summary By Town'!$AA$2)</f>
        <v>0</v>
      </c>
      <c r="AD269" s="4">
        <f t="shared" si="71"/>
        <v>0</v>
      </c>
      <c r="AE269" s="19">
        <f>COUNTIFS('Raw Data from UFBs'!$A$3:$A$3000,'Summary By Town'!$A269,'Raw Data from UFBs'!$E$3:$E$3000,'Summary By Town'!$AE$2)</f>
        <v>0</v>
      </c>
      <c r="AF269" s="4">
        <f>SUMIFS('Raw Data from UFBs'!H$3:H$3000,'Raw Data from UFBs'!$A$3:$A$3000,'Summary By Town'!$A269,'Raw Data from UFBs'!$E$3:$E$3000,'Summary By Town'!$AE$2)</f>
        <v>0</v>
      </c>
      <c r="AG269" s="4">
        <f>SUMIFS('Raw Data from UFBs'!I$3:I$3000,'Raw Data from UFBs'!$A$3:$A$3000,'Summary By Town'!$A269,'Raw Data from UFBs'!$E$3:$E$3000,'Summary By Town'!$AE$2)</f>
        <v>0</v>
      </c>
      <c r="AH269" s="20">
        <f t="shared" si="64"/>
        <v>0</v>
      </c>
      <c r="AI269" s="19">
        <f t="shared" si="72"/>
        <v>3</v>
      </c>
      <c r="AJ269" s="4">
        <f t="shared" si="73"/>
        <v>127900</v>
      </c>
      <c r="AK269" s="4">
        <f t="shared" si="74"/>
        <v>14450700</v>
      </c>
      <c r="AL269" s="20">
        <f t="shared" si="75"/>
        <v>307150.97906768147</v>
      </c>
      <c r="AM269" s="59">
        <v>1070509219</v>
      </c>
      <c r="AN269" s="60">
        <v>2.1255093460363961</v>
      </c>
      <c r="AO269" s="61">
        <v>0.23579982538684308</v>
      </c>
      <c r="AP269" s="4">
        <f t="shared" si="65"/>
        <v>42267.349564579956</v>
      </c>
      <c r="AQ269" s="8">
        <f t="shared" si="66"/>
        <v>1.3498902899219217E-2</v>
      </c>
      <c r="AR269" s="59">
        <v>7737238.8499999996</v>
      </c>
      <c r="AS269" s="6">
        <f t="shared" si="67"/>
        <v>5.462846680063387E-3</v>
      </c>
      <c r="AU269" s="5" t="s">
        <v>1610</v>
      </c>
      <c r="AV269" s="5" t="s">
        <v>348</v>
      </c>
      <c r="AW269" s="5" t="s">
        <v>1745</v>
      </c>
      <c r="AX269" s="5" t="s">
        <v>1745</v>
      </c>
      <c r="AY269" s="5" t="s">
        <v>1745</v>
      </c>
      <c r="AZ269" s="5" t="s">
        <v>1745</v>
      </c>
      <c r="BA269" s="5" t="s">
        <v>1745</v>
      </c>
      <c r="BB269" s="5" t="s">
        <v>1745</v>
      </c>
      <c r="BC269" s="5" t="s">
        <v>1745</v>
      </c>
      <c r="BD269" s="5" t="s">
        <v>1745</v>
      </c>
      <c r="BE269" s="5" t="s">
        <v>1745</v>
      </c>
      <c r="BF269" s="5" t="s">
        <v>1745</v>
      </c>
      <c r="BG269" s="5" t="s">
        <v>1745</v>
      </c>
      <c r="BH269" s="5" t="s">
        <v>1745</v>
      </c>
      <c r="BI269" s="5" t="s">
        <v>1745</v>
      </c>
      <c r="BJ269" s="5" t="s">
        <v>1745</v>
      </c>
    </row>
    <row r="270" spans="1:62" ht="17.25" customHeight="1" x14ac:dyDescent="0.3">
      <c r="A270" t="s">
        <v>797</v>
      </c>
      <c r="B270" t="s">
        <v>2009</v>
      </c>
      <c r="C270" t="s">
        <v>25</v>
      </c>
      <c r="D270" t="str">
        <f t="shared" si="61"/>
        <v>Lebanon borough, Hunterdon County</v>
      </c>
      <c r="E270" t="s">
        <v>2000</v>
      </c>
      <c r="F270" t="s">
        <v>70</v>
      </c>
      <c r="G270" s="19">
        <f>COUNTIFS('Raw Data from UFBs'!$A$3:$A$3000,'Summary By Town'!$A270,'Raw Data from UFBs'!$E$3:$E$3000,'Summary By Town'!$G$2)</f>
        <v>0</v>
      </c>
      <c r="H270" s="4">
        <f>SUMIFS('Raw Data from UFBs'!H$3:H$3000,'Raw Data from UFBs'!$A$3:$A$3000,'Summary By Town'!$A270,'Raw Data from UFBs'!$E$3:$E$3000,'Summary By Town'!$G$2)</f>
        <v>0</v>
      </c>
      <c r="I270" s="4">
        <f>SUMIFS('Raw Data from UFBs'!I$3:I$3000,'Raw Data from UFBs'!$A$3:$A$3000,'Summary By Town'!$A270,'Raw Data from UFBs'!$E$3:$E$3000,'Summary By Town'!$G$2)</f>
        <v>0</v>
      </c>
      <c r="J270" s="20">
        <f t="shared" si="62"/>
        <v>0</v>
      </c>
      <c r="K270" s="19">
        <f>COUNTIFS('Raw Data from UFBs'!$A$3:$A$3000,'Summary By Town'!$A270,'Raw Data from UFBs'!$E$3:$E$3000,'Summary By Town'!$K$2)</f>
        <v>0</v>
      </c>
      <c r="L270" s="4">
        <f>SUMIFS('Raw Data from UFBs'!H$3:H$3000,'Raw Data from UFBs'!$A$3:$A$3000,'Summary By Town'!$A270,'Raw Data from UFBs'!$E$3:$E$3000,'Summary By Town'!$K$2)</f>
        <v>0</v>
      </c>
      <c r="M270" s="4">
        <f>SUMIFS('Raw Data from UFBs'!I$3:I$3000,'Raw Data from UFBs'!$A$3:$A$3000,'Summary By Town'!$A270,'Raw Data from UFBs'!$E$3:$E$3000,'Summary By Town'!$K$2)</f>
        <v>0</v>
      </c>
      <c r="N270" s="20">
        <f t="shared" si="63"/>
        <v>0</v>
      </c>
      <c r="O270" s="4">
        <f>COUNTIFS('Raw Data from UFBs'!$A$3:$A$3000,'Summary By Town'!$A270,'Raw Data from UFBs'!$E$3:$E$3000,'Summary By Town'!$O$2)</f>
        <v>0</v>
      </c>
      <c r="P270" s="4">
        <f>SUMIFS('Raw Data from UFBs'!H$3:H$3000,'Raw Data from UFBs'!$A$3:$A$3000,'Summary By Town'!$A270,'Raw Data from UFBs'!$E$3:$E$3000,'Summary By Town'!$O$2)</f>
        <v>0</v>
      </c>
      <c r="Q270" s="4">
        <f>SUMIFS('Raw Data from UFBs'!I$3:I$3000,'Raw Data from UFBs'!$A$3:$A$3000,'Summary By Town'!$A270,'Raw Data from UFBs'!$E$3:$E$3000,'Summary By Town'!$O$2)</f>
        <v>0</v>
      </c>
      <c r="R270" s="4">
        <f t="shared" si="68"/>
        <v>0</v>
      </c>
      <c r="S270" s="104">
        <f>COUNTIFS('Raw Data from UFBs'!$A$3:$A$3000,'Summary By Town'!$A270,'Raw Data from UFBs'!$E$3:$E$3000,'Summary By Town'!$S$2)</f>
        <v>0</v>
      </c>
      <c r="T270" s="4">
        <f>SUMIFS('Raw Data from UFBs'!H$3:H$3000,'Raw Data from UFBs'!$A$3:$A$3000,'Summary By Town'!$A270,'Raw Data from UFBs'!$E$3:$E$3000,'Summary By Town'!$S$2)</f>
        <v>0</v>
      </c>
      <c r="U270" s="4">
        <f>SUMIFS('Raw Data from UFBs'!I$3:I$3000,'Raw Data from UFBs'!$A$3:$A$3000,'Summary By Town'!$A270,'Raw Data from UFBs'!$E$3:$E$3000,'Summary By Town'!$S$2)</f>
        <v>0</v>
      </c>
      <c r="V270" s="20">
        <f t="shared" si="69"/>
        <v>0</v>
      </c>
      <c r="W270" s="104">
        <f>COUNTIFS('Raw Data from UFBs'!$A$3:$A$3000,'Summary By Town'!$A270,'Raw Data from UFBs'!$E$3:$E$3000,'Summary By Town'!$W$2)</f>
        <v>0</v>
      </c>
      <c r="X270" s="4">
        <f>SUMIFS('Raw Data from UFBs'!H$3:H$3000,'Raw Data from UFBs'!$A$3:$A$3000,'Summary By Town'!$A270,'Raw Data from UFBs'!$E$3:$E$3000,'Summary By Town'!$W$2)</f>
        <v>0</v>
      </c>
      <c r="Y270" s="4">
        <f>SUMIFS('Raw Data from UFBs'!I$3:I$3000,'Raw Data from UFBs'!$A$3:$A$3000,'Summary By Town'!$A270,'Raw Data from UFBs'!$E$3:$E$3000,'Summary By Town'!$W$2)</f>
        <v>0</v>
      </c>
      <c r="Z270" s="20">
        <f t="shared" si="70"/>
        <v>0</v>
      </c>
      <c r="AA270" s="4">
        <f>COUNTIFS('Raw Data from UFBs'!$A$3:$A$3000,'Summary By Town'!$A270,'Raw Data from UFBs'!$E$3:$E$3000,'Summary By Town'!$AA$2)</f>
        <v>0</v>
      </c>
      <c r="AB270" s="4">
        <f>SUMIFS('Raw Data from UFBs'!H$3:H$3000,'Raw Data from UFBs'!$A$3:$A$3000,'Summary By Town'!$A270,'Raw Data from UFBs'!$E$3:$E$3000,'Summary By Town'!$AA$2)</f>
        <v>0</v>
      </c>
      <c r="AC270" s="4">
        <f>SUMIFS('Raw Data from UFBs'!I$3:I$3000,'Raw Data from UFBs'!$A$3:$A$3000,'Summary By Town'!$A270,'Raw Data from UFBs'!$E$3:$E$3000,'Summary By Town'!$AA$2)</f>
        <v>0</v>
      </c>
      <c r="AD270" s="4">
        <f t="shared" si="71"/>
        <v>0</v>
      </c>
      <c r="AE270" s="19">
        <f>COUNTIFS('Raw Data from UFBs'!$A$3:$A$3000,'Summary By Town'!$A270,'Raw Data from UFBs'!$E$3:$E$3000,'Summary By Town'!$AE$2)</f>
        <v>0</v>
      </c>
      <c r="AF270" s="4">
        <f>SUMIFS('Raw Data from UFBs'!H$3:H$3000,'Raw Data from UFBs'!$A$3:$A$3000,'Summary By Town'!$A270,'Raw Data from UFBs'!$E$3:$E$3000,'Summary By Town'!$AE$2)</f>
        <v>0</v>
      </c>
      <c r="AG270" s="4">
        <f>SUMIFS('Raw Data from UFBs'!I$3:I$3000,'Raw Data from UFBs'!$A$3:$A$3000,'Summary By Town'!$A270,'Raw Data from UFBs'!$E$3:$E$3000,'Summary By Town'!$AE$2)</f>
        <v>0</v>
      </c>
      <c r="AH270" s="20">
        <f t="shared" si="64"/>
        <v>0</v>
      </c>
      <c r="AI270" s="19">
        <f t="shared" si="72"/>
        <v>0</v>
      </c>
      <c r="AJ270" s="4">
        <f t="shared" si="73"/>
        <v>0</v>
      </c>
      <c r="AK270" s="4">
        <f t="shared" si="74"/>
        <v>0</v>
      </c>
      <c r="AL270" s="20">
        <f t="shared" si="75"/>
        <v>0</v>
      </c>
      <c r="AM270" s="59">
        <v>286344235</v>
      </c>
      <c r="AN270" s="60">
        <v>2.7751252701764271</v>
      </c>
      <c r="AO270" s="61">
        <v>0.19624981887796641</v>
      </c>
      <c r="AP270" s="4">
        <f t="shared" si="65"/>
        <v>0</v>
      </c>
      <c r="AQ270" s="8">
        <f t="shared" si="66"/>
        <v>0</v>
      </c>
      <c r="AR270" s="59">
        <v>2405641.2000000002</v>
      </c>
      <c r="AS270" s="6">
        <f t="shared" si="67"/>
        <v>0</v>
      </c>
      <c r="AU270" s="5" t="s">
        <v>312</v>
      </c>
      <c r="AV270" s="5" t="s">
        <v>1745</v>
      </c>
      <c r="AW270" s="5" t="s">
        <v>1745</v>
      </c>
      <c r="AX270" s="5" t="s">
        <v>1745</v>
      </c>
      <c r="AY270" s="5" t="s">
        <v>1745</v>
      </c>
      <c r="AZ270" s="5" t="s">
        <v>1745</v>
      </c>
      <c r="BA270" s="5" t="s">
        <v>1745</v>
      </c>
      <c r="BB270" s="5" t="s">
        <v>1745</v>
      </c>
      <c r="BC270" s="5" t="s">
        <v>1745</v>
      </c>
      <c r="BD270" s="5" t="s">
        <v>1745</v>
      </c>
      <c r="BE270" s="5" t="s">
        <v>1745</v>
      </c>
      <c r="BF270" s="5" t="s">
        <v>1745</v>
      </c>
      <c r="BG270" s="5" t="s">
        <v>1745</v>
      </c>
      <c r="BH270" s="5" t="s">
        <v>1745</v>
      </c>
      <c r="BI270" s="5" t="s">
        <v>1745</v>
      </c>
      <c r="BJ270" s="5" t="s">
        <v>1745</v>
      </c>
    </row>
    <row r="271" spans="1:62" ht="17.25" customHeight="1" x14ac:dyDescent="0.3">
      <c r="A271" t="s">
        <v>956</v>
      </c>
      <c r="B271" t="s">
        <v>2010</v>
      </c>
      <c r="C271" t="s">
        <v>25</v>
      </c>
      <c r="D271" t="str">
        <f t="shared" si="61"/>
        <v>Milford borough, Hunterdon County</v>
      </c>
      <c r="E271" t="s">
        <v>2000</v>
      </c>
      <c r="F271" t="s">
        <v>46</v>
      </c>
      <c r="G271" s="19">
        <f>COUNTIFS('Raw Data from UFBs'!$A$3:$A$3000,'Summary By Town'!$A271,'Raw Data from UFBs'!$E$3:$E$3000,'Summary By Town'!$G$2)</f>
        <v>0</v>
      </c>
      <c r="H271" s="4">
        <f>SUMIFS('Raw Data from UFBs'!H$3:H$3000,'Raw Data from UFBs'!$A$3:$A$3000,'Summary By Town'!$A271,'Raw Data from UFBs'!$E$3:$E$3000,'Summary By Town'!$G$2)</f>
        <v>0</v>
      </c>
      <c r="I271" s="4">
        <f>SUMIFS('Raw Data from UFBs'!I$3:I$3000,'Raw Data from UFBs'!$A$3:$A$3000,'Summary By Town'!$A271,'Raw Data from UFBs'!$E$3:$E$3000,'Summary By Town'!$G$2)</f>
        <v>0</v>
      </c>
      <c r="J271" s="20">
        <f t="shared" si="62"/>
        <v>0</v>
      </c>
      <c r="K271" s="19">
        <f>COUNTIFS('Raw Data from UFBs'!$A$3:$A$3000,'Summary By Town'!$A271,'Raw Data from UFBs'!$E$3:$E$3000,'Summary By Town'!$K$2)</f>
        <v>0</v>
      </c>
      <c r="L271" s="4">
        <f>SUMIFS('Raw Data from UFBs'!H$3:H$3000,'Raw Data from UFBs'!$A$3:$A$3000,'Summary By Town'!$A271,'Raw Data from UFBs'!$E$3:$E$3000,'Summary By Town'!$K$2)</f>
        <v>0</v>
      </c>
      <c r="M271" s="4">
        <f>SUMIFS('Raw Data from UFBs'!I$3:I$3000,'Raw Data from UFBs'!$A$3:$A$3000,'Summary By Town'!$A271,'Raw Data from UFBs'!$E$3:$E$3000,'Summary By Town'!$K$2)</f>
        <v>0</v>
      </c>
      <c r="N271" s="20">
        <f t="shared" si="63"/>
        <v>0</v>
      </c>
      <c r="O271" s="4">
        <f>COUNTIFS('Raw Data from UFBs'!$A$3:$A$3000,'Summary By Town'!$A271,'Raw Data from UFBs'!$E$3:$E$3000,'Summary By Town'!$O$2)</f>
        <v>0</v>
      </c>
      <c r="P271" s="4">
        <f>SUMIFS('Raw Data from UFBs'!H$3:H$3000,'Raw Data from UFBs'!$A$3:$A$3000,'Summary By Town'!$A271,'Raw Data from UFBs'!$E$3:$E$3000,'Summary By Town'!$O$2)</f>
        <v>0</v>
      </c>
      <c r="Q271" s="4">
        <f>SUMIFS('Raw Data from UFBs'!I$3:I$3000,'Raw Data from UFBs'!$A$3:$A$3000,'Summary By Town'!$A271,'Raw Data from UFBs'!$E$3:$E$3000,'Summary By Town'!$O$2)</f>
        <v>0</v>
      </c>
      <c r="R271" s="4">
        <f t="shared" si="68"/>
        <v>0</v>
      </c>
      <c r="S271" s="104">
        <f>COUNTIFS('Raw Data from UFBs'!$A$3:$A$3000,'Summary By Town'!$A271,'Raw Data from UFBs'!$E$3:$E$3000,'Summary By Town'!$S$2)</f>
        <v>0</v>
      </c>
      <c r="T271" s="4">
        <f>SUMIFS('Raw Data from UFBs'!H$3:H$3000,'Raw Data from UFBs'!$A$3:$A$3000,'Summary By Town'!$A271,'Raw Data from UFBs'!$E$3:$E$3000,'Summary By Town'!$S$2)</f>
        <v>0</v>
      </c>
      <c r="U271" s="4">
        <f>SUMIFS('Raw Data from UFBs'!I$3:I$3000,'Raw Data from UFBs'!$A$3:$A$3000,'Summary By Town'!$A271,'Raw Data from UFBs'!$E$3:$E$3000,'Summary By Town'!$S$2)</f>
        <v>0</v>
      </c>
      <c r="V271" s="20">
        <f t="shared" si="69"/>
        <v>0</v>
      </c>
      <c r="W271" s="104">
        <f>COUNTIFS('Raw Data from UFBs'!$A$3:$A$3000,'Summary By Town'!$A271,'Raw Data from UFBs'!$E$3:$E$3000,'Summary By Town'!$W$2)</f>
        <v>0</v>
      </c>
      <c r="X271" s="4">
        <f>SUMIFS('Raw Data from UFBs'!H$3:H$3000,'Raw Data from UFBs'!$A$3:$A$3000,'Summary By Town'!$A271,'Raw Data from UFBs'!$E$3:$E$3000,'Summary By Town'!$W$2)</f>
        <v>0</v>
      </c>
      <c r="Y271" s="4">
        <f>SUMIFS('Raw Data from UFBs'!I$3:I$3000,'Raw Data from UFBs'!$A$3:$A$3000,'Summary By Town'!$A271,'Raw Data from UFBs'!$E$3:$E$3000,'Summary By Town'!$W$2)</f>
        <v>0</v>
      </c>
      <c r="Z271" s="20">
        <f t="shared" si="70"/>
        <v>0</v>
      </c>
      <c r="AA271" s="4">
        <f>COUNTIFS('Raw Data from UFBs'!$A$3:$A$3000,'Summary By Town'!$A271,'Raw Data from UFBs'!$E$3:$E$3000,'Summary By Town'!$AA$2)</f>
        <v>0</v>
      </c>
      <c r="AB271" s="4">
        <f>SUMIFS('Raw Data from UFBs'!H$3:H$3000,'Raw Data from UFBs'!$A$3:$A$3000,'Summary By Town'!$A271,'Raw Data from UFBs'!$E$3:$E$3000,'Summary By Town'!$AA$2)</f>
        <v>0</v>
      </c>
      <c r="AC271" s="4">
        <f>SUMIFS('Raw Data from UFBs'!I$3:I$3000,'Raw Data from UFBs'!$A$3:$A$3000,'Summary By Town'!$A271,'Raw Data from UFBs'!$E$3:$E$3000,'Summary By Town'!$AA$2)</f>
        <v>0</v>
      </c>
      <c r="AD271" s="4">
        <f t="shared" si="71"/>
        <v>0</v>
      </c>
      <c r="AE271" s="19">
        <f>COUNTIFS('Raw Data from UFBs'!$A$3:$A$3000,'Summary By Town'!$A271,'Raw Data from UFBs'!$E$3:$E$3000,'Summary By Town'!$AE$2)</f>
        <v>0</v>
      </c>
      <c r="AF271" s="4">
        <f>SUMIFS('Raw Data from UFBs'!H$3:H$3000,'Raw Data from UFBs'!$A$3:$A$3000,'Summary By Town'!$A271,'Raw Data from UFBs'!$E$3:$E$3000,'Summary By Town'!$AE$2)</f>
        <v>0</v>
      </c>
      <c r="AG271" s="4">
        <f>SUMIFS('Raw Data from UFBs'!I$3:I$3000,'Raw Data from UFBs'!$A$3:$A$3000,'Summary By Town'!$A271,'Raw Data from UFBs'!$E$3:$E$3000,'Summary By Town'!$AE$2)</f>
        <v>0</v>
      </c>
      <c r="AH271" s="20">
        <f t="shared" si="64"/>
        <v>0</v>
      </c>
      <c r="AI271" s="19">
        <f t="shared" si="72"/>
        <v>0</v>
      </c>
      <c r="AJ271" s="4">
        <f t="shared" si="73"/>
        <v>0</v>
      </c>
      <c r="AK271" s="4">
        <f t="shared" si="74"/>
        <v>0</v>
      </c>
      <c r="AL271" s="20">
        <f t="shared" si="75"/>
        <v>0</v>
      </c>
      <c r="AM271" s="59">
        <v>132649347</v>
      </c>
      <c r="AN271" s="60">
        <v>4.0268460806717998</v>
      </c>
      <c r="AO271" s="61">
        <v>0.21689215319793184</v>
      </c>
      <c r="AP271" s="4">
        <f t="shared" si="65"/>
        <v>0</v>
      </c>
      <c r="AQ271" s="8">
        <f t="shared" si="66"/>
        <v>0</v>
      </c>
      <c r="AR271" s="59">
        <v>1845594.78</v>
      </c>
      <c r="AS271" s="6">
        <f t="shared" si="67"/>
        <v>0</v>
      </c>
      <c r="AU271" s="5" t="s">
        <v>696</v>
      </c>
      <c r="AV271" s="5" t="s">
        <v>23</v>
      </c>
      <c r="AW271" s="5" t="s">
        <v>1745</v>
      </c>
      <c r="AX271" s="5" t="s">
        <v>1745</v>
      </c>
      <c r="AY271" s="5" t="s">
        <v>1745</v>
      </c>
      <c r="AZ271" s="5" t="s">
        <v>1745</v>
      </c>
      <c r="BA271" s="5" t="s">
        <v>1745</v>
      </c>
      <c r="BB271" s="5" t="s">
        <v>1745</v>
      </c>
      <c r="BC271" s="5" t="s">
        <v>1745</v>
      </c>
      <c r="BD271" s="5" t="s">
        <v>1745</v>
      </c>
      <c r="BE271" s="5" t="s">
        <v>1745</v>
      </c>
      <c r="BF271" s="5" t="s">
        <v>1745</v>
      </c>
      <c r="BG271" s="5" t="s">
        <v>1745</v>
      </c>
      <c r="BH271" s="5" t="s">
        <v>1745</v>
      </c>
      <c r="BI271" s="5" t="s">
        <v>1745</v>
      </c>
      <c r="BJ271" s="5" t="s">
        <v>1745</v>
      </c>
    </row>
    <row r="272" spans="1:62" ht="17.25" customHeight="1" x14ac:dyDescent="0.3">
      <c r="A272" t="s">
        <v>1460</v>
      </c>
      <c r="B272" t="s">
        <v>2011</v>
      </c>
      <c r="C272" t="s">
        <v>25</v>
      </c>
      <c r="D272" t="str">
        <f t="shared" si="61"/>
        <v>Stockton borough, Hunterdon County</v>
      </c>
      <c r="E272" t="s">
        <v>2000</v>
      </c>
      <c r="F272" t="s">
        <v>46</v>
      </c>
      <c r="G272" s="19">
        <f>COUNTIFS('Raw Data from UFBs'!$A$3:$A$3000,'Summary By Town'!$A272,'Raw Data from UFBs'!$E$3:$E$3000,'Summary By Town'!$G$2)</f>
        <v>0</v>
      </c>
      <c r="H272" s="4">
        <f>SUMIFS('Raw Data from UFBs'!H$3:H$3000,'Raw Data from UFBs'!$A$3:$A$3000,'Summary By Town'!$A272,'Raw Data from UFBs'!$E$3:$E$3000,'Summary By Town'!$G$2)</f>
        <v>0</v>
      </c>
      <c r="I272" s="4">
        <f>SUMIFS('Raw Data from UFBs'!I$3:I$3000,'Raw Data from UFBs'!$A$3:$A$3000,'Summary By Town'!$A272,'Raw Data from UFBs'!$E$3:$E$3000,'Summary By Town'!$G$2)</f>
        <v>0</v>
      </c>
      <c r="J272" s="20">
        <f t="shared" si="62"/>
        <v>0</v>
      </c>
      <c r="K272" s="19">
        <f>COUNTIFS('Raw Data from UFBs'!$A$3:$A$3000,'Summary By Town'!$A272,'Raw Data from UFBs'!$E$3:$E$3000,'Summary By Town'!$K$2)</f>
        <v>0</v>
      </c>
      <c r="L272" s="4">
        <f>SUMIFS('Raw Data from UFBs'!H$3:H$3000,'Raw Data from UFBs'!$A$3:$A$3000,'Summary By Town'!$A272,'Raw Data from UFBs'!$E$3:$E$3000,'Summary By Town'!$K$2)</f>
        <v>0</v>
      </c>
      <c r="M272" s="4">
        <f>SUMIFS('Raw Data from UFBs'!I$3:I$3000,'Raw Data from UFBs'!$A$3:$A$3000,'Summary By Town'!$A272,'Raw Data from UFBs'!$E$3:$E$3000,'Summary By Town'!$K$2)</f>
        <v>0</v>
      </c>
      <c r="N272" s="20">
        <f t="shared" si="63"/>
        <v>0</v>
      </c>
      <c r="O272" s="4">
        <f>COUNTIFS('Raw Data from UFBs'!$A$3:$A$3000,'Summary By Town'!$A272,'Raw Data from UFBs'!$E$3:$E$3000,'Summary By Town'!$O$2)</f>
        <v>0</v>
      </c>
      <c r="P272" s="4">
        <f>SUMIFS('Raw Data from UFBs'!H$3:H$3000,'Raw Data from UFBs'!$A$3:$A$3000,'Summary By Town'!$A272,'Raw Data from UFBs'!$E$3:$E$3000,'Summary By Town'!$O$2)</f>
        <v>0</v>
      </c>
      <c r="Q272" s="4">
        <f>SUMIFS('Raw Data from UFBs'!I$3:I$3000,'Raw Data from UFBs'!$A$3:$A$3000,'Summary By Town'!$A272,'Raw Data from UFBs'!$E$3:$E$3000,'Summary By Town'!$O$2)</f>
        <v>0</v>
      </c>
      <c r="R272" s="4">
        <f t="shared" si="68"/>
        <v>0</v>
      </c>
      <c r="S272" s="104">
        <f>COUNTIFS('Raw Data from UFBs'!$A$3:$A$3000,'Summary By Town'!$A272,'Raw Data from UFBs'!$E$3:$E$3000,'Summary By Town'!$S$2)</f>
        <v>0</v>
      </c>
      <c r="T272" s="4">
        <f>SUMIFS('Raw Data from UFBs'!H$3:H$3000,'Raw Data from UFBs'!$A$3:$A$3000,'Summary By Town'!$A272,'Raw Data from UFBs'!$E$3:$E$3000,'Summary By Town'!$S$2)</f>
        <v>0</v>
      </c>
      <c r="U272" s="4">
        <f>SUMIFS('Raw Data from UFBs'!I$3:I$3000,'Raw Data from UFBs'!$A$3:$A$3000,'Summary By Town'!$A272,'Raw Data from UFBs'!$E$3:$E$3000,'Summary By Town'!$S$2)</f>
        <v>0</v>
      </c>
      <c r="V272" s="20">
        <f t="shared" si="69"/>
        <v>0</v>
      </c>
      <c r="W272" s="104">
        <f>COUNTIFS('Raw Data from UFBs'!$A$3:$A$3000,'Summary By Town'!$A272,'Raw Data from UFBs'!$E$3:$E$3000,'Summary By Town'!$W$2)</f>
        <v>0</v>
      </c>
      <c r="X272" s="4">
        <f>SUMIFS('Raw Data from UFBs'!H$3:H$3000,'Raw Data from UFBs'!$A$3:$A$3000,'Summary By Town'!$A272,'Raw Data from UFBs'!$E$3:$E$3000,'Summary By Town'!$W$2)</f>
        <v>0</v>
      </c>
      <c r="Y272" s="4">
        <f>SUMIFS('Raw Data from UFBs'!I$3:I$3000,'Raw Data from UFBs'!$A$3:$A$3000,'Summary By Town'!$A272,'Raw Data from UFBs'!$E$3:$E$3000,'Summary By Town'!$W$2)</f>
        <v>0</v>
      </c>
      <c r="Z272" s="20">
        <f t="shared" si="70"/>
        <v>0</v>
      </c>
      <c r="AA272" s="4">
        <f>COUNTIFS('Raw Data from UFBs'!$A$3:$A$3000,'Summary By Town'!$A272,'Raw Data from UFBs'!$E$3:$E$3000,'Summary By Town'!$AA$2)</f>
        <v>0</v>
      </c>
      <c r="AB272" s="4">
        <f>SUMIFS('Raw Data from UFBs'!H$3:H$3000,'Raw Data from UFBs'!$A$3:$A$3000,'Summary By Town'!$A272,'Raw Data from UFBs'!$E$3:$E$3000,'Summary By Town'!$AA$2)</f>
        <v>0</v>
      </c>
      <c r="AC272" s="4">
        <f>SUMIFS('Raw Data from UFBs'!I$3:I$3000,'Raw Data from UFBs'!$A$3:$A$3000,'Summary By Town'!$A272,'Raw Data from UFBs'!$E$3:$E$3000,'Summary By Town'!$AA$2)</f>
        <v>0</v>
      </c>
      <c r="AD272" s="4">
        <f t="shared" si="71"/>
        <v>0</v>
      </c>
      <c r="AE272" s="19">
        <f>COUNTIFS('Raw Data from UFBs'!$A$3:$A$3000,'Summary By Town'!$A272,'Raw Data from UFBs'!$E$3:$E$3000,'Summary By Town'!$AE$2)</f>
        <v>0</v>
      </c>
      <c r="AF272" s="4">
        <f>SUMIFS('Raw Data from UFBs'!H$3:H$3000,'Raw Data from UFBs'!$A$3:$A$3000,'Summary By Town'!$A272,'Raw Data from UFBs'!$E$3:$E$3000,'Summary By Town'!$AE$2)</f>
        <v>0</v>
      </c>
      <c r="AG272" s="4">
        <f>SUMIFS('Raw Data from UFBs'!I$3:I$3000,'Raw Data from UFBs'!$A$3:$A$3000,'Summary By Town'!$A272,'Raw Data from UFBs'!$E$3:$E$3000,'Summary By Town'!$AE$2)</f>
        <v>0</v>
      </c>
      <c r="AH272" s="20">
        <f t="shared" si="64"/>
        <v>0</v>
      </c>
      <c r="AI272" s="19">
        <f t="shared" si="72"/>
        <v>0</v>
      </c>
      <c r="AJ272" s="4">
        <f t="shared" si="73"/>
        <v>0</v>
      </c>
      <c r="AK272" s="4">
        <f t="shared" si="74"/>
        <v>0</v>
      </c>
      <c r="AL272" s="20">
        <f t="shared" si="75"/>
        <v>0</v>
      </c>
      <c r="AM272" s="59">
        <v>129943400</v>
      </c>
      <c r="AN272" s="60">
        <v>2.0543436862330995</v>
      </c>
      <c r="AO272" s="61">
        <v>0.23989013314546304</v>
      </c>
      <c r="AP272" s="4">
        <f t="shared" si="65"/>
        <v>0</v>
      </c>
      <c r="AQ272" s="8">
        <f t="shared" si="66"/>
        <v>0</v>
      </c>
      <c r="AR272" s="59">
        <v>1088436.2200000002</v>
      </c>
      <c r="AS272" s="6">
        <f t="shared" si="67"/>
        <v>0</v>
      </c>
      <c r="AU272" s="5" t="s">
        <v>348</v>
      </c>
      <c r="AV272" s="5" t="s">
        <v>1745</v>
      </c>
      <c r="AW272" s="5" t="s">
        <v>1745</v>
      </c>
      <c r="AX272" s="5" t="s">
        <v>1745</v>
      </c>
      <c r="AY272" s="5" t="s">
        <v>1745</v>
      </c>
      <c r="AZ272" s="5" t="s">
        <v>1745</v>
      </c>
      <c r="BA272" s="5" t="s">
        <v>1745</v>
      </c>
      <c r="BB272" s="5" t="s">
        <v>1745</v>
      </c>
      <c r="BC272" s="5" t="s">
        <v>1745</v>
      </c>
      <c r="BD272" s="5" t="s">
        <v>1745</v>
      </c>
      <c r="BE272" s="5" t="s">
        <v>1745</v>
      </c>
      <c r="BF272" s="5" t="s">
        <v>1745</v>
      </c>
      <c r="BG272" s="5" t="s">
        <v>1745</v>
      </c>
      <c r="BH272" s="5" t="s">
        <v>1745</v>
      </c>
      <c r="BI272" s="5" t="s">
        <v>1745</v>
      </c>
      <c r="BJ272" s="5" t="s">
        <v>1745</v>
      </c>
    </row>
    <row r="273" spans="1:62" ht="17.25" customHeight="1" x14ac:dyDescent="0.3">
      <c r="A273" t="s">
        <v>23</v>
      </c>
      <c r="B273" t="s">
        <v>2012</v>
      </c>
      <c r="C273" t="s">
        <v>25</v>
      </c>
      <c r="D273" t="str">
        <f t="shared" si="61"/>
        <v>Alexandria township, Hunterdon County</v>
      </c>
      <c r="E273" t="s">
        <v>2000</v>
      </c>
      <c r="F273" t="s">
        <v>26</v>
      </c>
      <c r="G273" s="19">
        <f>COUNTIFS('Raw Data from UFBs'!$A$3:$A$3000,'Summary By Town'!$A273,'Raw Data from UFBs'!$E$3:$E$3000,'Summary By Town'!$G$2)</f>
        <v>0</v>
      </c>
      <c r="H273" s="4">
        <f>SUMIFS('Raw Data from UFBs'!H$3:H$3000,'Raw Data from UFBs'!$A$3:$A$3000,'Summary By Town'!$A273,'Raw Data from UFBs'!$E$3:$E$3000,'Summary By Town'!$G$2)</f>
        <v>0</v>
      </c>
      <c r="I273" s="4">
        <f>SUMIFS('Raw Data from UFBs'!I$3:I$3000,'Raw Data from UFBs'!$A$3:$A$3000,'Summary By Town'!$A273,'Raw Data from UFBs'!$E$3:$E$3000,'Summary By Town'!$G$2)</f>
        <v>0</v>
      </c>
      <c r="J273" s="20">
        <f t="shared" si="62"/>
        <v>0</v>
      </c>
      <c r="K273" s="19">
        <f>COUNTIFS('Raw Data from UFBs'!$A$3:$A$3000,'Summary By Town'!$A273,'Raw Data from UFBs'!$E$3:$E$3000,'Summary By Town'!$K$2)</f>
        <v>0</v>
      </c>
      <c r="L273" s="4">
        <f>SUMIFS('Raw Data from UFBs'!H$3:H$3000,'Raw Data from UFBs'!$A$3:$A$3000,'Summary By Town'!$A273,'Raw Data from UFBs'!$E$3:$E$3000,'Summary By Town'!$K$2)</f>
        <v>0</v>
      </c>
      <c r="M273" s="4">
        <f>SUMIFS('Raw Data from UFBs'!I$3:I$3000,'Raw Data from UFBs'!$A$3:$A$3000,'Summary By Town'!$A273,'Raw Data from UFBs'!$E$3:$E$3000,'Summary By Town'!$K$2)</f>
        <v>0</v>
      </c>
      <c r="N273" s="20">
        <f t="shared" si="63"/>
        <v>0</v>
      </c>
      <c r="O273" s="4">
        <f>COUNTIFS('Raw Data from UFBs'!$A$3:$A$3000,'Summary By Town'!$A273,'Raw Data from UFBs'!$E$3:$E$3000,'Summary By Town'!$O$2)</f>
        <v>0</v>
      </c>
      <c r="P273" s="4">
        <f>SUMIFS('Raw Data from UFBs'!H$3:H$3000,'Raw Data from UFBs'!$A$3:$A$3000,'Summary By Town'!$A273,'Raw Data from UFBs'!$E$3:$E$3000,'Summary By Town'!$O$2)</f>
        <v>0</v>
      </c>
      <c r="Q273" s="4">
        <f>SUMIFS('Raw Data from UFBs'!I$3:I$3000,'Raw Data from UFBs'!$A$3:$A$3000,'Summary By Town'!$A273,'Raw Data from UFBs'!$E$3:$E$3000,'Summary By Town'!$O$2)</f>
        <v>0</v>
      </c>
      <c r="R273" s="4">
        <f t="shared" si="68"/>
        <v>0</v>
      </c>
      <c r="S273" s="104">
        <f>COUNTIFS('Raw Data from UFBs'!$A$3:$A$3000,'Summary By Town'!$A273,'Raw Data from UFBs'!$E$3:$E$3000,'Summary By Town'!$S$2)</f>
        <v>0</v>
      </c>
      <c r="T273" s="4">
        <f>SUMIFS('Raw Data from UFBs'!H$3:H$3000,'Raw Data from UFBs'!$A$3:$A$3000,'Summary By Town'!$A273,'Raw Data from UFBs'!$E$3:$E$3000,'Summary By Town'!$S$2)</f>
        <v>0</v>
      </c>
      <c r="U273" s="4">
        <f>SUMIFS('Raw Data from UFBs'!I$3:I$3000,'Raw Data from UFBs'!$A$3:$A$3000,'Summary By Town'!$A273,'Raw Data from UFBs'!$E$3:$E$3000,'Summary By Town'!$S$2)</f>
        <v>0</v>
      </c>
      <c r="V273" s="20">
        <f t="shared" si="69"/>
        <v>0</v>
      </c>
      <c r="W273" s="104">
        <f>COUNTIFS('Raw Data from UFBs'!$A$3:$A$3000,'Summary By Town'!$A273,'Raw Data from UFBs'!$E$3:$E$3000,'Summary By Town'!$W$2)</f>
        <v>0</v>
      </c>
      <c r="X273" s="4">
        <f>SUMIFS('Raw Data from UFBs'!H$3:H$3000,'Raw Data from UFBs'!$A$3:$A$3000,'Summary By Town'!$A273,'Raw Data from UFBs'!$E$3:$E$3000,'Summary By Town'!$W$2)</f>
        <v>0</v>
      </c>
      <c r="Y273" s="4">
        <f>SUMIFS('Raw Data from UFBs'!I$3:I$3000,'Raw Data from UFBs'!$A$3:$A$3000,'Summary By Town'!$A273,'Raw Data from UFBs'!$E$3:$E$3000,'Summary By Town'!$W$2)</f>
        <v>0</v>
      </c>
      <c r="Z273" s="20">
        <f t="shared" si="70"/>
        <v>0</v>
      </c>
      <c r="AA273" s="4">
        <f>COUNTIFS('Raw Data from UFBs'!$A$3:$A$3000,'Summary By Town'!$A273,'Raw Data from UFBs'!$E$3:$E$3000,'Summary By Town'!$AA$2)</f>
        <v>0</v>
      </c>
      <c r="AB273" s="4">
        <f>SUMIFS('Raw Data from UFBs'!H$3:H$3000,'Raw Data from UFBs'!$A$3:$A$3000,'Summary By Town'!$A273,'Raw Data from UFBs'!$E$3:$E$3000,'Summary By Town'!$AA$2)</f>
        <v>0</v>
      </c>
      <c r="AC273" s="4">
        <f>SUMIFS('Raw Data from UFBs'!I$3:I$3000,'Raw Data from UFBs'!$A$3:$A$3000,'Summary By Town'!$A273,'Raw Data from UFBs'!$E$3:$E$3000,'Summary By Town'!$AA$2)</f>
        <v>0</v>
      </c>
      <c r="AD273" s="4">
        <f t="shared" si="71"/>
        <v>0</v>
      </c>
      <c r="AE273" s="19">
        <f>COUNTIFS('Raw Data from UFBs'!$A$3:$A$3000,'Summary By Town'!$A273,'Raw Data from UFBs'!$E$3:$E$3000,'Summary By Town'!$AE$2)</f>
        <v>0</v>
      </c>
      <c r="AF273" s="4">
        <f>SUMIFS('Raw Data from UFBs'!H$3:H$3000,'Raw Data from UFBs'!$A$3:$A$3000,'Summary By Town'!$A273,'Raw Data from UFBs'!$E$3:$E$3000,'Summary By Town'!$AE$2)</f>
        <v>0</v>
      </c>
      <c r="AG273" s="4">
        <f>SUMIFS('Raw Data from UFBs'!I$3:I$3000,'Raw Data from UFBs'!$A$3:$A$3000,'Summary By Town'!$A273,'Raw Data from UFBs'!$E$3:$E$3000,'Summary By Town'!$AE$2)</f>
        <v>0</v>
      </c>
      <c r="AH273" s="20">
        <f t="shared" si="64"/>
        <v>0</v>
      </c>
      <c r="AI273" s="19">
        <f t="shared" si="72"/>
        <v>0</v>
      </c>
      <c r="AJ273" s="4">
        <f t="shared" si="73"/>
        <v>0</v>
      </c>
      <c r="AK273" s="4">
        <f t="shared" si="74"/>
        <v>0</v>
      </c>
      <c r="AL273" s="20">
        <f t="shared" si="75"/>
        <v>0</v>
      </c>
      <c r="AM273" s="59">
        <v>796840080</v>
      </c>
      <c r="AN273" s="60">
        <v>3.0806813192726481</v>
      </c>
      <c r="AO273" s="61">
        <v>0.10835635056451393</v>
      </c>
      <c r="AP273" s="4">
        <f t="shared" si="65"/>
        <v>0</v>
      </c>
      <c r="AQ273" s="8">
        <f t="shared" si="66"/>
        <v>0</v>
      </c>
      <c r="AR273" s="59">
        <v>3883707.3</v>
      </c>
      <c r="AS273" s="6">
        <f t="shared" si="67"/>
        <v>0</v>
      </c>
      <c r="AU273" s="5" t="s">
        <v>537</v>
      </c>
      <c r="AV273" s="5" t="s">
        <v>956</v>
      </c>
      <c r="AW273" s="5" t="s">
        <v>519</v>
      </c>
      <c r="AX273" s="5" t="s">
        <v>696</v>
      </c>
      <c r="AY273" s="5" t="s">
        <v>1522</v>
      </c>
      <c r="AZ273" s="5" t="s">
        <v>159</v>
      </c>
      <c r="BA273" s="5" t="s">
        <v>755</v>
      </c>
      <c r="BB273" s="5" t="s">
        <v>1745</v>
      </c>
      <c r="BC273" s="5" t="s">
        <v>1745</v>
      </c>
      <c r="BD273" s="5" t="s">
        <v>1745</v>
      </c>
      <c r="BE273" s="5" t="s">
        <v>1745</v>
      </c>
      <c r="BF273" s="5" t="s">
        <v>1745</v>
      </c>
      <c r="BG273" s="5" t="s">
        <v>1745</v>
      </c>
      <c r="BH273" s="5" t="s">
        <v>1745</v>
      </c>
      <c r="BI273" s="5" t="s">
        <v>1745</v>
      </c>
      <c r="BJ273" s="5" t="s">
        <v>1745</v>
      </c>
    </row>
    <row r="274" spans="1:62" ht="17.25" customHeight="1" x14ac:dyDescent="0.3">
      <c r="A274" t="s">
        <v>159</v>
      </c>
      <c r="B274" t="s">
        <v>2013</v>
      </c>
      <c r="C274" t="s">
        <v>25</v>
      </c>
      <c r="D274" t="str">
        <f t="shared" si="61"/>
        <v>Bethlehem township, Hunterdon County</v>
      </c>
      <c r="E274" t="s">
        <v>2000</v>
      </c>
      <c r="F274" t="s">
        <v>26</v>
      </c>
      <c r="G274" s="19">
        <f>COUNTIFS('Raw Data from UFBs'!$A$3:$A$3000,'Summary By Town'!$A274,'Raw Data from UFBs'!$E$3:$E$3000,'Summary By Town'!$G$2)</f>
        <v>0</v>
      </c>
      <c r="H274" s="4">
        <f>SUMIFS('Raw Data from UFBs'!H$3:H$3000,'Raw Data from UFBs'!$A$3:$A$3000,'Summary By Town'!$A274,'Raw Data from UFBs'!$E$3:$E$3000,'Summary By Town'!$G$2)</f>
        <v>0</v>
      </c>
      <c r="I274" s="4">
        <f>SUMIFS('Raw Data from UFBs'!I$3:I$3000,'Raw Data from UFBs'!$A$3:$A$3000,'Summary By Town'!$A274,'Raw Data from UFBs'!$E$3:$E$3000,'Summary By Town'!$G$2)</f>
        <v>0</v>
      </c>
      <c r="J274" s="20">
        <f t="shared" si="62"/>
        <v>0</v>
      </c>
      <c r="K274" s="19">
        <f>COUNTIFS('Raw Data from UFBs'!$A$3:$A$3000,'Summary By Town'!$A274,'Raw Data from UFBs'!$E$3:$E$3000,'Summary By Town'!$K$2)</f>
        <v>0</v>
      </c>
      <c r="L274" s="4">
        <f>SUMIFS('Raw Data from UFBs'!H$3:H$3000,'Raw Data from UFBs'!$A$3:$A$3000,'Summary By Town'!$A274,'Raw Data from UFBs'!$E$3:$E$3000,'Summary By Town'!$K$2)</f>
        <v>0</v>
      </c>
      <c r="M274" s="4">
        <f>SUMIFS('Raw Data from UFBs'!I$3:I$3000,'Raw Data from UFBs'!$A$3:$A$3000,'Summary By Town'!$A274,'Raw Data from UFBs'!$E$3:$E$3000,'Summary By Town'!$K$2)</f>
        <v>0</v>
      </c>
      <c r="N274" s="20">
        <f t="shared" si="63"/>
        <v>0</v>
      </c>
      <c r="O274" s="4">
        <f>COUNTIFS('Raw Data from UFBs'!$A$3:$A$3000,'Summary By Town'!$A274,'Raw Data from UFBs'!$E$3:$E$3000,'Summary By Town'!$O$2)</f>
        <v>0</v>
      </c>
      <c r="P274" s="4">
        <f>SUMIFS('Raw Data from UFBs'!H$3:H$3000,'Raw Data from UFBs'!$A$3:$A$3000,'Summary By Town'!$A274,'Raw Data from UFBs'!$E$3:$E$3000,'Summary By Town'!$O$2)</f>
        <v>0</v>
      </c>
      <c r="Q274" s="4">
        <f>SUMIFS('Raw Data from UFBs'!I$3:I$3000,'Raw Data from UFBs'!$A$3:$A$3000,'Summary By Town'!$A274,'Raw Data from UFBs'!$E$3:$E$3000,'Summary By Town'!$O$2)</f>
        <v>0</v>
      </c>
      <c r="R274" s="4">
        <f t="shared" si="68"/>
        <v>0</v>
      </c>
      <c r="S274" s="104">
        <f>COUNTIFS('Raw Data from UFBs'!$A$3:$A$3000,'Summary By Town'!$A274,'Raw Data from UFBs'!$E$3:$E$3000,'Summary By Town'!$S$2)</f>
        <v>0</v>
      </c>
      <c r="T274" s="4">
        <f>SUMIFS('Raw Data from UFBs'!H$3:H$3000,'Raw Data from UFBs'!$A$3:$A$3000,'Summary By Town'!$A274,'Raw Data from UFBs'!$E$3:$E$3000,'Summary By Town'!$S$2)</f>
        <v>0</v>
      </c>
      <c r="U274" s="4">
        <f>SUMIFS('Raw Data from UFBs'!I$3:I$3000,'Raw Data from UFBs'!$A$3:$A$3000,'Summary By Town'!$A274,'Raw Data from UFBs'!$E$3:$E$3000,'Summary By Town'!$S$2)</f>
        <v>0</v>
      </c>
      <c r="V274" s="20">
        <f t="shared" si="69"/>
        <v>0</v>
      </c>
      <c r="W274" s="104">
        <f>COUNTIFS('Raw Data from UFBs'!$A$3:$A$3000,'Summary By Town'!$A274,'Raw Data from UFBs'!$E$3:$E$3000,'Summary By Town'!$W$2)</f>
        <v>0</v>
      </c>
      <c r="X274" s="4">
        <f>SUMIFS('Raw Data from UFBs'!H$3:H$3000,'Raw Data from UFBs'!$A$3:$A$3000,'Summary By Town'!$A274,'Raw Data from UFBs'!$E$3:$E$3000,'Summary By Town'!$W$2)</f>
        <v>0</v>
      </c>
      <c r="Y274" s="4">
        <f>SUMIFS('Raw Data from UFBs'!I$3:I$3000,'Raw Data from UFBs'!$A$3:$A$3000,'Summary By Town'!$A274,'Raw Data from UFBs'!$E$3:$E$3000,'Summary By Town'!$W$2)</f>
        <v>0</v>
      </c>
      <c r="Z274" s="20">
        <f t="shared" si="70"/>
        <v>0</v>
      </c>
      <c r="AA274" s="4">
        <f>COUNTIFS('Raw Data from UFBs'!$A$3:$A$3000,'Summary By Town'!$A274,'Raw Data from UFBs'!$E$3:$E$3000,'Summary By Town'!$AA$2)</f>
        <v>0</v>
      </c>
      <c r="AB274" s="4">
        <f>SUMIFS('Raw Data from UFBs'!H$3:H$3000,'Raw Data from UFBs'!$A$3:$A$3000,'Summary By Town'!$A274,'Raw Data from UFBs'!$E$3:$E$3000,'Summary By Town'!$AA$2)</f>
        <v>0</v>
      </c>
      <c r="AC274" s="4">
        <f>SUMIFS('Raw Data from UFBs'!I$3:I$3000,'Raw Data from UFBs'!$A$3:$A$3000,'Summary By Town'!$A274,'Raw Data from UFBs'!$E$3:$E$3000,'Summary By Town'!$AA$2)</f>
        <v>0</v>
      </c>
      <c r="AD274" s="4">
        <f t="shared" si="71"/>
        <v>0</v>
      </c>
      <c r="AE274" s="19">
        <f>COUNTIFS('Raw Data from UFBs'!$A$3:$A$3000,'Summary By Town'!$A274,'Raw Data from UFBs'!$E$3:$E$3000,'Summary By Town'!$AE$2)</f>
        <v>0</v>
      </c>
      <c r="AF274" s="4">
        <f>SUMIFS('Raw Data from UFBs'!H$3:H$3000,'Raw Data from UFBs'!$A$3:$A$3000,'Summary By Town'!$A274,'Raw Data from UFBs'!$E$3:$E$3000,'Summary By Town'!$AE$2)</f>
        <v>0</v>
      </c>
      <c r="AG274" s="4">
        <f>SUMIFS('Raw Data from UFBs'!I$3:I$3000,'Raw Data from UFBs'!$A$3:$A$3000,'Summary By Town'!$A274,'Raw Data from UFBs'!$E$3:$E$3000,'Summary By Town'!$AE$2)</f>
        <v>0</v>
      </c>
      <c r="AH274" s="20">
        <f t="shared" si="64"/>
        <v>0</v>
      </c>
      <c r="AI274" s="19">
        <f t="shared" si="72"/>
        <v>0</v>
      </c>
      <c r="AJ274" s="4">
        <f t="shared" si="73"/>
        <v>0</v>
      </c>
      <c r="AK274" s="4">
        <f t="shared" si="74"/>
        <v>0</v>
      </c>
      <c r="AL274" s="20">
        <f t="shared" si="75"/>
        <v>0</v>
      </c>
      <c r="AM274" s="59">
        <v>973243600</v>
      </c>
      <c r="AN274" s="60">
        <v>2.020289956853953</v>
      </c>
      <c r="AO274" s="61">
        <v>0.14882648521081127</v>
      </c>
      <c r="AP274" s="4">
        <f t="shared" si="65"/>
        <v>0</v>
      </c>
      <c r="AQ274" s="8">
        <f t="shared" si="66"/>
        <v>0</v>
      </c>
      <c r="AR274" s="59">
        <v>4023340.0100000002</v>
      </c>
      <c r="AS274" s="6">
        <f t="shared" si="67"/>
        <v>0</v>
      </c>
      <c r="AU274" s="5" t="s">
        <v>696</v>
      </c>
      <c r="AV274" s="5" t="s">
        <v>23</v>
      </c>
      <c r="AW274" s="5" t="s">
        <v>175</v>
      </c>
      <c r="AX274" s="5" t="s">
        <v>1522</v>
      </c>
      <c r="AY274" s="5" t="s">
        <v>1231</v>
      </c>
      <c r="AZ274" s="5" t="s">
        <v>555</v>
      </c>
      <c r="BA274" s="5" t="s">
        <v>618</v>
      </c>
      <c r="BB274" s="5" t="s">
        <v>524</v>
      </c>
      <c r="BC274" s="5" t="s">
        <v>799</v>
      </c>
      <c r="BD274" s="5" t="s">
        <v>1593</v>
      </c>
      <c r="BE274" s="5" t="s">
        <v>1745</v>
      </c>
      <c r="BF274" s="5" t="s">
        <v>1745</v>
      </c>
      <c r="BG274" s="5" t="s">
        <v>1745</v>
      </c>
      <c r="BH274" s="5" t="s">
        <v>1745</v>
      </c>
      <c r="BI274" s="5" t="s">
        <v>1745</v>
      </c>
      <c r="BJ274" s="5" t="s">
        <v>1745</v>
      </c>
    </row>
    <row r="275" spans="1:62" ht="17.25" customHeight="1" x14ac:dyDescent="0.3">
      <c r="A275" t="s">
        <v>312</v>
      </c>
      <c r="B275" t="s">
        <v>2014</v>
      </c>
      <c r="C275" t="s">
        <v>25</v>
      </c>
      <c r="D275" t="str">
        <f t="shared" si="61"/>
        <v>Clinton township, Hunterdon County</v>
      </c>
      <c r="E275" t="s">
        <v>2000</v>
      </c>
      <c r="F275" t="s">
        <v>26</v>
      </c>
      <c r="G275" s="19">
        <f>COUNTIFS('Raw Data from UFBs'!$A$3:$A$3000,'Summary By Town'!$A275,'Raw Data from UFBs'!$E$3:$E$3000,'Summary By Town'!$G$2)</f>
        <v>1</v>
      </c>
      <c r="H275" s="4">
        <f>SUMIFS('Raw Data from UFBs'!H$3:H$3000,'Raw Data from UFBs'!$A$3:$A$3000,'Summary By Town'!$A275,'Raw Data from UFBs'!$E$3:$E$3000,'Summary By Town'!$G$2)</f>
        <v>42474.400000000001</v>
      </c>
      <c r="I275" s="4">
        <f>SUMIFS('Raw Data from UFBs'!I$3:I$3000,'Raw Data from UFBs'!$A$3:$A$3000,'Summary By Town'!$A275,'Raw Data from UFBs'!$E$3:$E$3000,'Summary By Town'!$G$2)</f>
        <v>15577400</v>
      </c>
      <c r="J275" s="20">
        <f t="shared" si="62"/>
        <v>483453.2662759294</v>
      </c>
      <c r="K275" s="19">
        <f>COUNTIFS('Raw Data from UFBs'!$A$3:$A$3000,'Summary By Town'!$A275,'Raw Data from UFBs'!$E$3:$E$3000,'Summary By Town'!$K$2)</f>
        <v>0</v>
      </c>
      <c r="L275" s="4">
        <f>SUMIFS('Raw Data from UFBs'!H$3:H$3000,'Raw Data from UFBs'!$A$3:$A$3000,'Summary By Town'!$A275,'Raw Data from UFBs'!$E$3:$E$3000,'Summary By Town'!$K$2)</f>
        <v>0</v>
      </c>
      <c r="M275" s="4">
        <f>SUMIFS('Raw Data from UFBs'!I$3:I$3000,'Raw Data from UFBs'!$A$3:$A$3000,'Summary By Town'!$A275,'Raw Data from UFBs'!$E$3:$E$3000,'Summary By Town'!$K$2)</f>
        <v>0</v>
      </c>
      <c r="N275" s="20">
        <f t="shared" si="63"/>
        <v>0</v>
      </c>
      <c r="O275" s="4">
        <f>COUNTIFS('Raw Data from UFBs'!$A$3:$A$3000,'Summary By Town'!$A275,'Raw Data from UFBs'!$E$3:$E$3000,'Summary By Town'!$O$2)</f>
        <v>0</v>
      </c>
      <c r="P275" s="4">
        <f>SUMIFS('Raw Data from UFBs'!H$3:H$3000,'Raw Data from UFBs'!$A$3:$A$3000,'Summary By Town'!$A275,'Raw Data from UFBs'!$E$3:$E$3000,'Summary By Town'!$O$2)</f>
        <v>0</v>
      </c>
      <c r="Q275" s="4">
        <f>SUMIFS('Raw Data from UFBs'!I$3:I$3000,'Raw Data from UFBs'!$A$3:$A$3000,'Summary By Town'!$A275,'Raw Data from UFBs'!$E$3:$E$3000,'Summary By Town'!$O$2)</f>
        <v>0</v>
      </c>
      <c r="R275" s="4">
        <f t="shared" si="68"/>
        <v>0</v>
      </c>
      <c r="S275" s="104">
        <f>COUNTIFS('Raw Data from UFBs'!$A$3:$A$3000,'Summary By Town'!$A275,'Raw Data from UFBs'!$E$3:$E$3000,'Summary By Town'!$S$2)</f>
        <v>0</v>
      </c>
      <c r="T275" s="4">
        <f>SUMIFS('Raw Data from UFBs'!H$3:H$3000,'Raw Data from UFBs'!$A$3:$A$3000,'Summary By Town'!$A275,'Raw Data from UFBs'!$E$3:$E$3000,'Summary By Town'!$S$2)</f>
        <v>0</v>
      </c>
      <c r="U275" s="4">
        <f>SUMIFS('Raw Data from UFBs'!I$3:I$3000,'Raw Data from UFBs'!$A$3:$A$3000,'Summary By Town'!$A275,'Raw Data from UFBs'!$E$3:$E$3000,'Summary By Town'!$S$2)</f>
        <v>0</v>
      </c>
      <c r="V275" s="20">
        <f t="shared" si="69"/>
        <v>0</v>
      </c>
      <c r="W275" s="104">
        <f>COUNTIFS('Raw Data from UFBs'!$A$3:$A$3000,'Summary By Town'!$A275,'Raw Data from UFBs'!$E$3:$E$3000,'Summary By Town'!$W$2)</f>
        <v>0</v>
      </c>
      <c r="X275" s="4">
        <f>SUMIFS('Raw Data from UFBs'!H$3:H$3000,'Raw Data from UFBs'!$A$3:$A$3000,'Summary By Town'!$A275,'Raw Data from UFBs'!$E$3:$E$3000,'Summary By Town'!$W$2)</f>
        <v>0</v>
      </c>
      <c r="Y275" s="4">
        <f>SUMIFS('Raw Data from UFBs'!I$3:I$3000,'Raw Data from UFBs'!$A$3:$A$3000,'Summary By Town'!$A275,'Raw Data from UFBs'!$E$3:$E$3000,'Summary By Town'!$W$2)</f>
        <v>0</v>
      </c>
      <c r="Z275" s="20">
        <f t="shared" si="70"/>
        <v>0</v>
      </c>
      <c r="AA275" s="4">
        <f>COUNTIFS('Raw Data from UFBs'!$A$3:$A$3000,'Summary By Town'!$A275,'Raw Data from UFBs'!$E$3:$E$3000,'Summary By Town'!$AA$2)</f>
        <v>0</v>
      </c>
      <c r="AB275" s="4">
        <f>SUMIFS('Raw Data from UFBs'!H$3:H$3000,'Raw Data from UFBs'!$A$3:$A$3000,'Summary By Town'!$A275,'Raw Data from UFBs'!$E$3:$E$3000,'Summary By Town'!$AA$2)</f>
        <v>0</v>
      </c>
      <c r="AC275" s="4">
        <f>SUMIFS('Raw Data from UFBs'!I$3:I$3000,'Raw Data from UFBs'!$A$3:$A$3000,'Summary By Town'!$A275,'Raw Data from UFBs'!$E$3:$E$3000,'Summary By Town'!$AA$2)</f>
        <v>0</v>
      </c>
      <c r="AD275" s="4">
        <f t="shared" si="71"/>
        <v>0</v>
      </c>
      <c r="AE275" s="19">
        <f>COUNTIFS('Raw Data from UFBs'!$A$3:$A$3000,'Summary By Town'!$A275,'Raw Data from UFBs'!$E$3:$E$3000,'Summary By Town'!$AE$2)</f>
        <v>0</v>
      </c>
      <c r="AF275" s="4">
        <f>SUMIFS('Raw Data from UFBs'!H$3:H$3000,'Raw Data from UFBs'!$A$3:$A$3000,'Summary By Town'!$A275,'Raw Data from UFBs'!$E$3:$E$3000,'Summary By Town'!$AE$2)</f>
        <v>0</v>
      </c>
      <c r="AG275" s="4">
        <f>SUMIFS('Raw Data from UFBs'!I$3:I$3000,'Raw Data from UFBs'!$A$3:$A$3000,'Summary By Town'!$A275,'Raw Data from UFBs'!$E$3:$E$3000,'Summary By Town'!$AE$2)</f>
        <v>0</v>
      </c>
      <c r="AH275" s="20">
        <f t="shared" si="64"/>
        <v>0</v>
      </c>
      <c r="AI275" s="19">
        <f t="shared" si="72"/>
        <v>1</v>
      </c>
      <c r="AJ275" s="4">
        <f t="shared" si="73"/>
        <v>42474.400000000001</v>
      </c>
      <c r="AK275" s="4">
        <f t="shared" si="74"/>
        <v>15577400</v>
      </c>
      <c r="AL275" s="20">
        <f t="shared" si="75"/>
        <v>483453.2662759294</v>
      </c>
      <c r="AM275" s="59">
        <v>2521248000</v>
      </c>
      <c r="AN275" s="60">
        <v>3.1035555758722855</v>
      </c>
      <c r="AO275" s="61">
        <v>0.18306767958627848</v>
      </c>
      <c r="AP275" s="4">
        <f t="shared" si="65"/>
        <v>80728.977795722181</v>
      </c>
      <c r="AQ275" s="8">
        <f t="shared" si="66"/>
        <v>6.178448133622714E-3</v>
      </c>
      <c r="AR275" s="59">
        <v>16897262.560000002</v>
      </c>
      <c r="AS275" s="6">
        <f t="shared" si="67"/>
        <v>4.7776364667983335E-3</v>
      </c>
      <c r="AU275" s="5" t="s">
        <v>1267</v>
      </c>
      <c r="AV275" s="5" t="s">
        <v>519</v>
      </c>
      <c r="AW275" s="5" t="s">
        <v>309</v>
      </c>
      <c r="AX275" s="5" t="s">
        <v>797</v>
      </c>
      <c r="AY275" s="5" t="s">
        <v>1522</v>
      </c>
      <c r="AZ275" s="5" t="s">
        <v>666</v>
      </c>
      <c r="BA275" s="5" t="s">
        <v>1498</v>
      </c>
      <c r="BB275" s="5" t="s">
        <v>799</v>
      </c>
      <c r="BC275" s="5" t="s">
        <v>1270</v>
      </c>
      <c r="BD275" s="5" t="s">
        <v>1745</v>
      </c>
      <c r="BE275" s="5" t="s">
        <v>1745</v>
      </c>
      <c r="BF275" s="5" t="s">
        <v>1745</v>
      </c>
      <c r="BG275" s="5" t="s">
        <v>1745</v>
      </c>
      <c r="BH275" s="5" t="s">
        <v>1745</v>
      </c>
      <c r="BI275" s="5" t="s">
        <v>1745</v>
      </c>
      <c r="BJ275" s="5" t="s">
        <v>1745</v>
      </c>
    </row>
    <row r="276" spans="1:62" ht="17.25" customHeight="1" x14ac:dyDescent="0.3">
      <c r="A276" t="s">
        <v>348</v>
      </c>
      <c r="B276" t="s">
        <v>2015</v>
      </c>
      <c r="C276" t="s">
        <v>25</v>
      </c>
      <c r="D276" t="str">
        <f t="shared" si="61"/>
        <v>Delaware township, Hunterdon County</v>
      </c>
      <c r="E276" t="s">
        <v>2000</v>
      </c>
      <c r="F276" t="s">
        <v>26</v>
      </c>
      <c r="G276" s="19">
        <f>COUNTIFS('Raw Data from UFBs'!$A$3:$A$3000,'Summary By Town'!$A276,'Raw Data from UFBs'!$E$3:$E$3000,'Summary By Town'!$G$2)</f>
        <v>0</v>
      </c>
      <c r="H276" s="4">
        <f>SUMIFS('Raw Data from UFBs'!H$3:H$3000,'Raw Data from UFBs'!$A$3:$A$3000,'Summary By Town'!$A276,'Raw Data from UFBs'!$E$3:$E$3000,'Summary By Town'!$G$2)</f>
        <v>0</v>
      </c>
      <c r="I276" s="4">
        <f>SUMIFS('Raw Data from UFBs'!I$3:I$3000,'Raw Data from UFBs'!$A$3:$A$3000,'Summary By Town'!$A276,'Raw Data from UFBs'!$E$3:$E$3000,'Summary By Town'!$G$2)</f>
        <v>0</v>
      </c>
      <c r="J276" s="20">
        <f t="shared" si="62"/>
        <v>0</v>
      </c>
      <c r="K276" s="19">
        <f>COUNTIFS('Raw Data from UFBs'!$A$3:$A$3000,'Summary By Town'!$A276,'Raw Data from UFBs'!$E$3:$E$3000,'Summary By Town'!$K$2)</f>
        <v>0</v>
      </c>
      <c r="L276" s="4">
        <f>SUMIFS('Raw Data from UFBs'!H$3:H$3000,'Raw Data from UFBs'!$A$3:$A$3000,'Summary By Town'!$A276,'Raw Data from UFBs'!$E$3:$E$3000,'Summary By Town'!$K$2)</f>
        <v>0</v>
      </c>
      <c r="M276" s="4">
        <f>SUMIFS('Raw Data from UFBs'!I$3:I$3000,'Raw Data from UFBs'!$A$3:$A$3000,'Summary By Town'!$A276,'Raw Data from UFBs'!$E$3:$E$3000,'Summary By Town'!$K$2)</f>
        <v>0</v>
      </c>
      <c r="N276" s="20">
        <f t="shared" si="63"/>
        <v>0</v>
      </c>
      <c r="O276" s="4">
        <f>COUNTIFS('Raw Data from UFBs'!$A$3:$A$3000,'Summary By Town'!$A276,'Raw Data from UFBs'!$E$3:$E$3000,'Summary By Town'!$O$2)</f>
        <v>0</v>
      </c>
      <c r="P276" s="4">
        <f>SUMIFS('Raw Data from UFBs'!H$3:H$3000,'Raw Data from UFBs'!$A$3:$A$3000,'Summary By Town'!$A276,'Raw Data from UFBs'!$E$3:$E$3000,'Summary By Town'!$O$2)</f>
        <v>0</v>
      </c>
      <c r="Q276" s="4">
        <f>SUMIFS('Raw Data from UFBs'!I$3:I$3000,'Raw Data from UFBs'!$A$3:$A$3000,'Summary By Town'!$A276,'Raw Data from UFBs'!$E$3:$E$3000,'Summary By Town'!$O$2)</f>
        <v>0</v>
      </c>
      <c r="R276" s="4">
        <f t="shared" si="68"/>
        <v>0</v>
      </c>
      <c r="S276" s="104">
        <f>COUNTIFS('Raw Data from UFBs'!$A$3:$A$3000,'Summary By Town'!$A276,'Raw Data from UFBs'!$E$3:$E$3000,'Summary By Town'!$S$2)</f>
        <v>0</v>
      </c>
      <c r="T276" s="4">
        <f>SUMIFS('Raw Data from UFBs'!H$3:H$3000,'Raw Data from UFBs'!$A$3:$A$3000,'Summary By Town'!$A276,'Raw Data from UFBs'!$E$3:$E$3000,'Summary By Town'!$S$2)</f>
        <v>0</v>
      </c>
      <c r="U276" s="4">
        <f>SUMIFS('Raw Data from UFBs'!I$3:I$3000,'Raw Data from UFBs'!$A$3:$A$3000,'Summary By Town'!$A276,'Raw Data from UFBs'!$E$3:$E$3000,'Summary By Town'!$S$2)</f>
        <v>0</v>
      </c>
      <c r="V276" s="20">
        <f t="shared" si="69"/>
        <v>0</v>
      </c>
      <c r="W276" s="104">
        <f>COUNTIFS('Raw Data from UFBs'!$A$3:$A$3000,'Summary By Town'!$A276,'Raw Data from UFBs'!$E$3:$E$3000,'Summary By Town'!$W$2)</f>
        <v>0</v>
      </c>
      <c r="X276" s="4">
        <f>SUMIFS('Raw Data from UFBs'!H$3:H$3000,'Raw Data from UFBs'!$A$3:$A$3000,'Summary By Town'!$A276,'Raw Data from UFBs'!$E$3:$E$3000,'Summary By Town'!$W$2)</f>
        <v>0</v>
      </c>
      <c r="Y276" s="4">
        <f>SUMIFS('Raw Data from UFBs'!I$3:I$3000,'Raw Data from UFBs'!$A$3:$A$3000,'Summary By Town'!$A276,'Raw Data from UFBs'!$E$3:$E$3000,'Summary By Town'!$W$2)</f>
        <v>0</v>
      </c>
      <c r="Z276" s="20">
        <f t="shared" si="70"/>
        <v>0</v>
      </c>
      <c r="AA276" s="4">
        <f>COUNTIFS('Raw Data from UFBs'!$A$3:$A$3000,'Summary By Town'!$A276,'Raw Data from UFBs'!$E$3:$E$3000,'Summary By Town'!$AA$2)</f>
        <v>0</v>
      </c>
      <c r="AB276" s="4">
        <f>SUMIFS('Raw Data from UFBs'!H$3:H$3000,'Raw Data from UFBs'!$A$3:$A$3000,'Summary By Town'!$A276,'Raw Data from UFBs'!$E$3:$E$3000,'Summary By Town'!$AA$2)</f>
        <v>0</v>
      </c>
      <c r="AC276" s="4">
        <f>SUMIFS('Raw Data from UFBs'!I$3:I$3000,'Raw Data from UFBs'!$A$3:$A$3000,'Summary By Town'!$A276,'Raw Data from UFBs'!$E$3:$E$3000,'Summary By Town'!$AA$2)</f>
        <v>0</v>
      </c>
      <c r="AD276" s="4">
        <f t="shared" si="71"/>
        <v>0</v>
      </c>
      <c r="AE276" s="19">
        <f>COUNTIFS('Raw Data from UFBs'!$A$3:$A$3000,'Summary By Town'!$A276,'Raw Data from UFBs'!$E$3:$E$3000,'Summary By Town'!$AE$2)</f>
        <v>0</v>
      </c>
      <c r="AF276" s="4">
        <f>SUMIFS('Raw Data from UFBs'!H$3:H$3000,'Raw Data from UFBs'!$A$3:$A$3000,'Summary By Town'!$A276,'Raw Data from UFBs'!$E$3:$E$3000,'Summary By Town'!$AE$2)</f>
        <v>0</v>
      </c>
      <c r="AG276" s="4">
        <f>SUMIFS('Raw Data from UFBs'!I$3:I$3000,'Raw Data from UFBs'!$A$3:$A$3000,'Summary By Town'!$A276,'Raw Data from UFBs'!$E$3:$E$3000,'Summary By Town'!$AE$2)</f>
        <v>0</v>
      </c>
      <c r="AH276" s="20">
        <f t="shared" si="64"/>
        <v>0</v>
      </c>
      <c r="AI276" s="19">
        <f t="shared" si="72"/>
        <v>0</v>
      </c>
      <c r="AJ276" s="4">
        <f t="shared" si="73"/>
        <v>0</v>
      </c>
      <c r="AK276" s="4">
        <f t="shared" si="74"/>
        <v>0</v>
      </c>
      <c r="AL276" s="20">
        <f t="shared" si="75"/>
        <v>0</v>
      </c>
      <c r="AM276" s="59">
        <v>860318300</v>
      </c>
      <c r="AN276" s="60">
        <v>2.8822097429740947</v>
      </c>
      <c r="AO276" s="61">
        <v>0.19242603945998779</v>
      </c>
      <c r="AP276" s="4">
        <f t="shared" si="65"/>
        <v>0</v>
      </c>
      <c r="AQ276" s="8">
        <f t="shared" si="66"/>
        <v>0</v>
      </c>
      <c r="AR276" s="59">
        <v>6580086.3699999992</v>
      </c>
      <c r="AS276" s="6">
        <f t="shared" si="67"/>
        <v>0</v>
      </c>
      <c r="AU276" s="5" t="s">
        <v>779</v>
      </c>
      <c r="AV276" s="5" t="s">
        <v>1460</v>
      </c>
      <c r="AW276" s="5" t="s">
        <v>1610</v>
      </c>
      <c r="AX276" s="5" t="s">
        <v>381</v>
      </c>
      <c r="AY276" s="5" t="s">
        <v>1267</v>
      </c>
      <c r="AZ276" s="5" t="s">
        <v>519</v>
      </c>
      <c r="BA276" s="5" t="s">
        <v>755</v>
      </c>
      <c r="BB276" s="5" t="s">
        <v>1745</v>
      </c>
      <c r="BC276" s="5" t="s">
        <v>1745</v>
      </c>
      <c r="BD276" s="5" t="s">
        <v>1745</v>
      </c>
      <c r="BE276" s="5" t="s">
        <v>1745</v>
      </c>
      <c r="BF276" s="5" t="s">
        <v>1745</v>
      </c>
      <c r="BG276" s="5" t="s">
        <v>1745</v>
      </c>
      <c r="BH276" s="5" t="s">
        <v>1745</v>
      </c>
      <c r="BI276" s="5" t="s">
        <v>1745</v>
      </c>
      <c r="BJ276" s="5" t="s">
        <v>1745</v>
      </c>
    </row>
    <row r="277" spans="1:62" ht="17.25" customHeight="1" x14ac:dyDescent="0.3">
      <c r="A277" t="s">
        <v>381</v>
      </c>
      <c r="B277" t="s">
        <v>2016</v>
      </c>
      <c r="C277" t="s">
        <v>25</v>
      </c>
      <c r="D277" t="str">
        <f t="shared" si="61"/>
        <v>East Amwell township, Hunterdon County</v>
      </c>
      <c r="E277" t="s">
        <v>2000</v>
      </c>
      <c r="F277" t="s">
        <v>26</v>
      </c>
      <c r="G277" s="19">
        <f>COUNTIFS('Raw Data from UFBs'!$A$3:$A$3000,'Summary By Town'!$A277,'Raw Data from UFBs'!$E$3:$E$3000,'Summary By Town'!$G$2)</f>
        <v>0</v>
      </c>
      <c r="H277" s="4">
        <f>SUMIFS('Raw Data from UFBs'!H$3:H$3000,'Raw Data from UFBs'!$A$3:$A$3000,'Summary By Town'!$A277,'Raw Data from UFBs'!$E$3:$E$3000,'Summary By Town'!$G$2)</f>
        <v>0</v>
      </c>
      <c r="I277" s="4">
        <f>SUMIFS('Raw Data from UFBs'!I$3:I$3000,'Raw Data from UFBs'!$A$3:$A$3000,'Summary By Town'!$A277,'Raw Data from UFBs'!$E$3:$E$3000,'Summary By Town'!$G$2)</f>
        <v>0</v>
      </c>
      <c r="J277" s="20">
        <f t="shared" si="62"/>
        <v>0</v>
      </c>
      <c r="K277" s="19">
        <f>COUNTIFS('Raw Data from UFBs'!$A$3:$A$3000,'Summary By Town'!$A277,'Raw Data from UFBs'!$E$3:$E$3000,'Summary By Town'!$K$2)</f>
        <v>0</v>
      </c>
      <c r="L277" s="4">
        <f>SUMIFS('Raw Data from UFBs'!H$3:H$3000,'Raw Data from UFBs'!$A$3:$A$3000,'Summary By Town'!$A277,'Raw Data from UFBs'!$E$3:$E$3000,'Summary By Town'!$K$2)</f>
        <v>0</v>
      </c>
      <c r="M277" s="4">
        <f>SUMIFS('Raw Data from UFBs'!I$3:I$3000,'Raw Data from UFBs'!$A$3:$A$3000,'Summary By Town'!$A277,'Raw Data from UFBs'!$E$3:$E$3000,'Summary By Town'!$K$2)</f>
        <v>0</v>
      </c>
      <c r="N277" s="20">
        <f t="shared" si="63"/>
        <v>0</v>
      </c>
      <c r="O277" s="4">
        <f>COUNTIFS('Raw Data from UFBs'!$A$3:$A$3000,'Summary By Town'!$A277,'Raw Data from UFBs'!$E$3:$E$3000,'Summary By Town'!$O$2)</f>
        <v>0</v>
      </c>
      <c r="P277" s="4">
        <f>SUMIFS('Raw Data from UFBs'!H$3:H$3000,'Raw Data from UFBs'!$A$3:$A$3000,'Summary By Town'!$A277,'Raw Data from UFBs'!$E$3:$E$3000,'Summary By Town'!$O$2)</f>
        <v>0</v>
      </c>
      <c r="Q277" s="4">
        <f>SUMIFS('Raw Data from UFBs'!I$3:I$3000,'Raw Data from UFBs'!$A$3:$A$3000,'Summary By Town'!$A277,'Raw Data from UFBs'!$E$3:$E$3000,'Summary By Town'!$O$2)</f>
        <v>0</v>
      </c>
      <c r="R277" s="4">
        <f t="shared" si="68"/>
        <v>0</v>
      </c>
      <c r="S277" s="104">
        <f>COUNTIFS('Raw Data from UFBs'!$A$3:$A$3000,'Summary By Town'!$A277,'Raw Data from UFBs'!$E$3:$E$3000,'Summary By Town'!$S$2)</f>
        <v>0</v>
      </c>
      <c r="T277" s="4">
        <f>SUMIFS('Raw Data from UFBs'!H$3:H$3000,'Raw Data from UFBs'!$A$3:$A$3000,'Summary By Town'!$A277,'Raw Data from UFBs'!$E$3:$E$3000,'Summary By Town'!$S$2)</f>
        <v>0</v>
      </c>
      <c r="U277" s="4">
        <f>SUMIFS('Raw Data from UFBs'!I$3:I$3000,'Raw Data from UFBs'!$A$3:$A$3000,'Summary By Town'!$A277,'Raw Data from UFBs'!$E$3:$E$3000,'Summary By Town'!$S$2)</f>
        <v>0</v>
      </c>
      <c r="V277" s="20">
        <f t="shared" si="69"/>
        <v>0</v>
      </c>
      <c r="W277" s="104">
        <f>COUNTIFS('Raw Data from UFBs'!$A$3:$A$3000,'Summary By Town'!$A277,'Raw Data from UFBs'!$E$3:$E$3000,'Summary By Town'!$W$2)</f>
        <v>0</v>
      </c>
      <c r="X277" s="4">
        <f>SUMIFS('Raw Data from UFBs'!H$3:H$3000,'Raw Data from UFBs'!$A$3:$A$3000,'Summary By Town'!$A277,'Raw Data from UFBs'!$E$3:$E$3000,'Summary By Town'!$W$2)</f>
        <v>0</v>
      </c>
      <c r="Y277" s="4">
        <f>SUMIFS('Raw Data from UFBs'!I$3:I$3000,'Raw Data from UFBs'!$A$3:$A$3000,'Summary By Town'!$A277,'Raw Data from UFBs'!$E$3:$E$3000,'Summary By Town'!$W$2)</f>
        <v>0</v>
      </c>
      <c r="Z277" s="20">
        <f t="shared" si="70"/>
        <v>0</v>
      </c>
      <c r="AA277" s="4">
        <f>COUNTIFS('Raw Data from UFBs'!$A$3:$A$3000,'Summary By Town'!$A277,'Raw Data from UFBs'!$E$3:$E$3000,'Summary By Town'!$AA$2)</f>
        <v>0</v>
      </c>
      <c r="AB277" s="4">
        <f>SUMIFS('Raw Data from UFBs'!H$3:H$3000,'Raw Data from UFBs'!$A$3:$A$3000,'Summary By Town'!$A277,'Raw Data from UFBs'!$E$3:$E$3000,'Summary By Town'!$AA$2)</f>
        <v>0</v>
      </c>
      <c r="AC277" s="4">
        <f>SUMIFS('Raw Data from UFBs'!I$3:I$3000,'Raw Data from UFBs'!$A$3:$A$3000,'Summary By Town'!$A277,'Raw Data from UFBs'!$E$3:$E$3000,'Summary By Town'!$AA$2)</f>
        <v>0</v>
      </c>
      <c r="AD277" s="4">
        <f t="shared" si="71"/>
        <v>0</v>
      </c>
      <c r="AE277" s="19">
        <f>COUNTIFS('Raw Data from UFBs'!$A$3:$A$3000,'Summary By Town'!$A277,'Raw Data from UFBs'!$E$3:$E$3000,'Summary By Town'!$AE$2)</f>
        <v>0</v>
      </c>
      <c r="AF277" s="4">
        <f>SUMIFS('Raw Data from UFBs'!H$3:H$3000,'Raw Data from UFBs'!$A$3:$A$3000,'Summary By Town'!$A277,'Raw Data from UFBs'!$E$3:$E$3000,'Summary By Town'!$AE$2)</f>
        <v>0</v>
      </c>
      <c r="AG277" s="4">
        <f>SUMIFS('Raw Data from UFBs'!I$3:I$3000,'Raw Data from UFBs'!$A$3:$A$3000,'Summary By Town'!$A277,'Raw Data from UFBs'!$E$3:$E$3000,'Summary By Town'!$AE$2)</f>
        <v>0</v>
      </c>
      <c r="AH277" s="20">
        <f t="shared" si="64"/>
        <v>0</v>
      </c>
      <c r="AI277" s="19">
        <f t="shared" si="72"/>
        <v>0</v>
      </c>
      <c r="AJ277" s="4">
        <f t="shared" si="73"/>
        <v>0</v>
      </c>
      <c r="AK277" s="4">
        <f t="shared" si="74"/>
        <v>0</v>
      </c>
      <c r="AL277" s="20">
        <f t="shared" si="75"/>
        <v>0</v>
      </c>
      <c r="AM277" s="59">
        <v>721889800</v>
      </c>
      <c r="AN277" s="60">
        <v>2.6204356310146997</v>
      </c>
      <c r="AO277" s="61">
        <v>9.9878311351692131E-2</v>
      </c>
      <c r="AP277" s="4">
        <f t="shared" si="65"/>
        <v>0</v>
      </c>
      <c r="AQ277" s="8">
        <f t="shared" si="66"/>
        <v>0</v>
      </c>
      <c r="AR277" s="59">
        <v>3082159.38</v>
      </c>
      <c r="AS277" s="6">
        <f t="shared" si="67"/>
        <v>0</v>
      </c>
      <c r="AU277" s="5" t="s">
        <v>714</v>
      </c>
      <c r="AV277" s="5" t="s">
        <v>1610</v>
      </c>
      <c r="AW277" s="5" t="s">
        <v>991</v>
      </c>
      <c r="AX277" s="5" t="s">
        <v>348</v>
      </c>
      <c r="AY277" s="5" t="s">
        <v>678</v>
      </c>
      <c r="AZ277" s="5" t="s">
        <v>1267</v>
      </c>
      <c r="BA277" s="5" t="s">
        <v>1745</v>
      </c>
      <c r="BB277" s="5" t="s">
        <v>1745</v>
      </c>
      <c r="BC277" s="5" t="s">
        <v>1745</v>
      </c>
      <c r="BD277" s="5" t="s">
        <v>1745</v>
      </c>
      <c r="BE277" s="5" t="s">
        <v>1745</v>
      </c>
      <c r="BF277" s="5" t="s">
        <v>1745</v>
      </c>
      <c r="BG277" s="5" t="s">
        <v>1745</v>
      </c>
      <c r="BH277" s="5" t="s">
        <v>1745</v>
      </c>
      <c r="BI277" s="5" t="s">
        <v>1745</v>
      </c>
      <c r="BJ277" s="5" t="s">
        <v>1745</v>
      </c>
    </row>
    <row r="278" spans="1:62" ht="17.25" customHeight="1" x14ac:dyDescent="0.3">
      <c r="A278" t="s">
        <v>519</v>
      </c>
      <c r="B278" t="s">
        <v>1979</v>
      </c>
      <c r="C278" t="s">
        <v>25</v>
      </c>
      <c r="D278" t="str">
        <f t="shared" si="61"/>
        <v>Franklin township, Hunterdon County</v>
      </c>
      <c r="E278" t="s">
        <v>2000</v>
      </c>
      <c r="F278" t="s">
        <v>26</v>
      </c>
      <c r="G278" s="19">
        <f>COUNTIFS('Raw Data from UFBs'!$A$3:$A$3000,'Summary By Town'!$A278,'Raw Data from UFBs'!$E$3:$E$3000,'Summary By Town'!$G$2)</f>
        <v>0</v>
      </c>
      <c r="H278" s="4">
        <f>SUMIFS('Raw Data from UFBs'!H$3:H$3000,'Raw Data from UFBs'!$A$3:$A$3000,'Summary By Town'!$A278,'Raw Data from UFBs'!$E$3:$E$3000,'Summary By Town'!$G$2)</f>
        <v>0</v>
      </c>
      <c r="I278" s="4">
        <f>SUMIFS('Raw Data from UFBs'!I$3:I$3000,'Raw Data from UFBs'!$A$3:$A$3000,'Summary By Town'!$A278,'Raw Data from UFBs'!$E$3:$E$3000,'Summary By Town'!$G$2)</f>
        <v>0</v>
      </c>
      <c r="J278" s="20">
        <f t="shared" si="62"/>
        <v>0</v>
      </c>
      <c r="K278" s="19">
        <f>COUNTIFS('Raw Data from UFBs'!$A$3:$A$3000,'Summary By Town'!$A278,'Raw Data from UFBs'!$E$3:$E$3000,'Summary By Town'!$K$2)</f>
        <v>0</v>
      </c>
      <c r="L278" s="4">
        <f>SUMIFS('Raw Data from UFBs'!H$3:H$3000,'Raw Data from UFBs'!$A$3:$A$3000,'Summary By Town'!$A278,'Raw Data from UFBs'!$E$3:$E$3000,'Summary By Town'!$K$2)</f>
        <v>0</v>
      </c>
      <c r="M278" s="4">
        <f>SUMIFS('Raw Data from UFBs'!I$3:I$3000,'Raw Data from UFBs'!$A$3:$A$3000,'Summary By Town'!$A278,'Raw Data from UFBs'!$E$3:$E$3000,'Summary By Town'!$K$2)</f>
        <v>0</v>
      </c>
      <c r="N278" s="20">
        <f t="shared" si="63"/>
        <v>0</v>
      </c>
      <c r="O278" s="4">
        <f>COUNTIFS('Raw Data from UFBs'!$A$3:$A$3000,'Summary By Town'!$A278,'Raw Data from UFBs'!$E$3:$E$3000,'Summary By Town'!$O$2)</f>
        <v>0</v>
      </c>
      <c r="P278" s="4">
        <f>SUMIFS('Raw Data from UFBs'!H$3:H$3000,'Raw Data from UFBs'!$A$3:$A$3000,'Summary By Town'!$A278,'Raw Data from UFBs'!$E$3:$E$3000,'Summary By Town'!$O$2)</f>
        <v>0</v>
      </c>
      <c r="Q278" s="4">
        <f>SUMIFS('Raw Data from UFBs'!I$3:I$3000,'Raw Data from UFBs'!$A$3:$A$3000,'Summary By Town'!$A278,'Raw Data from UFBs'!$E$3:$E$3000,'Summary By Town'!$O$2)</f>
        <v>0</v>
      </c>
      <c r="R278" s="4">
        <f t="shared" si="68"/>
        <v>0</v>
      </c>
      <c r="S278" s="104">
        <f>COUNTIFS('Raw Data from UFBs'!$A$3:$A$3000,'Summary By Town'!$A278,'Raw Data from UFBs'!$E$3:$E$3000,'Summary By Town'!$S$2)</f>
        <v>0</v>
      </c>
      <c r="T278" s="4">
        <f>SUMIFS('Raw Data from UFBs'!H$3:H$3000,'Raw Data from UFBs'!$A$3:$A$3000,'Summary By Town'!$A278,'Raw Data from UFBs'!$E$3:$E$3000,'Summary By Town'!$S$2)</f>
        <v>0</v>
      </c>
      <c r="U278" s="4">
        <f>SUMIFS('Raw Data from UFBs'!I$3:I$3000,'Raw Data from UFBs'!$A$3:$A$3000,'Summary By Town'!$A278,'Raw Data from UFBs'!$E$3:$E$3000,'Summary By Town'!$S$2)</f>
        <v>0</v>
      </c>
      <c r="V278" s="20">
        <f t="shared" si="69"/>
        <v>0</v>
      </c>
      <c r="W278" s="104">
        <f>COUNTIFS('Raw Data from UFBs'!$A$3:$A$3000,'Summary By Town'!$A278,'Raw Data from UFBs'!$E$3:$E$3000,'Summary By Town'!$W$2)</f>
        <v>0</v>
      </c>
      <c r="X278" s="4">
        <f>SUMIFS('Raw Data from UFBs'!H$3:H$3000,'Raw Data from UFBs'!$A$3:$A$3000,'Summary By Town'!$A278,'Raw Data from UFBs'!$E$3:$E$3000,'Summary By Town'!$W$2)</f>
        <v>0</v>
      </c>
      <c r="Y278" s="4">
        <f>SUMIFS('Raw Data from UFBs'!I$3:I$3000,'Raw Data from UFBs'!$A$3:$A$3000,'Summary By Town'!$A278,'Raw Data from UFBs'!$E$3:$E$3000,'Summary By Town'!$W$2)</f>
        <v>0</v>
      </c>
      <c r="Z278" s="20">
        <f t="shared" si="70"/>
        <v>0</v>
      </c>
      <c r="AA278" s="4">
        <f>COUNTIFS('Raw Data from UFBs'!$A$3:$A$3000,'Summary By Town'!$A278,'Raw Data from UFBs'!$E$3:$E$3000,'Summary By Town'!$AA$2)</f>
        <v>0</v>
      </c>
      <c r="AB278" s="4">
        <f>SUMIFS('Raw Data from UFBs'!H$3:H$3000,'Raw Data from UFBs'!$A$3:$A$3000,'Summary By Town'!$A278,'Raw Data from UFBs'!$E$3:$E$3000,'Summary By Town'!$AA$2)</f>
        <v>0</v>
      </c>
      <c r="AC278" s="4">
        <f>SUMIFS('Raw Data from UFBs'!I$3:I$3000,'Raw Data from UFBs'!$A$3:$A$3000,'Summary By Town'!$A278,'Raw Data from UFBs'!$E$3:$E$3000,'Summary By Town'!$AA$2)</f>
        <v>0</v>
      </c>
      <c r="AD278" s="4">
        <f t="shared" si="71"/>
        <v>0</v>
      </c>
      <c r="AE278" s="19">
        <f>COUNTIFS('Raw Data from UFBs'!$A$3:$A$3000,'Summary By Town'!$A278,'Raw Data from UFBs'!$E$3:$E$3000,'Summary By Town'!$AE$2)</f>
        <v>0</v>
      </c>
      <c r="AF278" s="4">
        <f>SUMIFS('Raw Data from UFBs'!H$3:H$3000,'Raw Data from UFBs'!$A$3:$A$3000,'Summary By Town'!$A278,'Raw Data from UFBs'!$E$3:$E$3000,'Summary By Town'!$AE$2)</f>
        <v>0</v>
      </c>
      <c r="AG278" s="4">
        <f>SUMIFS('Raw Data from UFBs'!I$3:I$3000,'Raw Data from UFBs'!$A$3:$A$3000,'Summary By Town'!$A278,'Raw Data from UFBs'!$E$3:$E$3000,'Summary By Town'!$AE$2)</f>
        <v>0</v>
      </c>
      <c r="AH278" s="20">
        <f t="shared" si="64"/>
        <v>0</v>
      </c>
      <c r="AI278" s="19">
        <f t="shared" si="72"/>
        <v>0</v>
      </c>
      <c r="AJ278" s="4">
        <f t="shared" si="73"/>
        <v>0</v>
      </c>
      <c r="AK278" s="4">
        <f t="shared" si="74"/>
        <v>0</v>
      </c>
      <c r="AL278" s="20">
        <f t="shared" si="75"/>
        <v>0</v>
      </c>
      <c r="AM278" s="59">
        <v>590256200</v>
      </c>
      <c r="AN278" s="60">
        <v>3.0046972680652004</v>
      </c>
      <c r="AO278" s="61">
        <v>0.18424530823942459</v>
      </c>
      <c r="AP278" s="4">
        <f t="shared" si="65"/>
        <v>0</v>
      </c>
      <c r="AQ278" s="8">
        <f t="shared" si="66"/>
        <v>0</v>
      </c>
      <c r="AR278" s="59">
        <v>4739279.0199999996</v>
      </c>
      <c r="AS278" s="6">
        <f t="shared" si="67"/>
        <v>0</v>
      </c>
      <c r="AU278" s="5" t="s">
        <v>348</v>
      </c>
      <c r="AV278" s="5" t="s">
        <v>1267</v>
      </c>
      <c r="AW278" s="5" t="s">
        <v>309</v>
      </c>
      <c r="AX278" s="5" t="s">
        <v>23</v>
      </c>
      <c r="AY278" s="5" t="s">
        <v>1522</v>
      </c>
      <c r="AZ278" s="5" t="s">
        <v>312</v>
      </c>
      <c r="BA278" s="5" t="s">
        <v>755</v>
      </c>
      <c r="BB278" s="5" t="s">
        <v>1745</v>
      </c>
      <c r="BC278" s="5" t="s">
        <v>1745</v>
      </c>
      <c r="BD278" s="5" t="s">
        <v>1745</v>
      </c>
      <c r="BE278" s="5" t="s">
        <v>1745</v>
      </c>
      <c r="BF278" s="5" t="s">
        <v>1745</v>
      </c>
      <c r="BG278" s="5" t="s">
        <v>1745</v>
      </c>
      <c r="BH278" s="5" t="s">
        <v>1745</v>
      </c>
      <c r="BI278" s="5" t="s">
        <v>1745</v>
      </c>
      <c r="BJ278" s="5" t="s">
        <v>1745</v>
      </c>
    </row>
    <row r="279" spans="1:62" ht="17.25" customHeight="1" x14ac:dyDescent="0.3">
      <c r="A279" t="s">
        <v>696</v>
      </c>
      <c r="B279" t="s">
        <v>2017</v>
      </c>
      <c r="C279" t="s">
        <v>25</v>
      </c>
      <c r="D279" t="str">
        <f t="shared" si="61"/>
        <v>Holland township, Hunterdon County</v>
      </c>
      <c r="E279" t="s">
        <v>2000</v>
      </c>
      <c r="F279" t="s">
        <v>26</v>
      </c>
      <c r="G279" s="19">
        <f>COUNTIFS('Raw Data from UFBs'!$A$3:$A$3000,'Summary By Town'!$A279,'Raw Data from UFBs'!$E$3:$E$3000,'Summary By Town'!$G$2)</f>
        <v>0</v>
      </c>
      <c r="H279" s="4">
        <f>SUMIFS('Raw Data from UFBs'!H$3:H$3000,'Raw Data from UFBs'!$A$3:$A$3000,'Summary By Town'!$A279,'Raw Data from UFBs'!$E$3:$E$3000,'Summary By Town'!$G$2)</f>
        <v>0</v>
      </c>
      <c r="I279" s="4">
        <f>SUMIFS('Raw Data from UFBs'!I$3:I$3000,'Raw Data from UFBs'!$A$3:$A$3000,'Summary By Town'!$A279,'Raw Data from UFBs'!$E$3:$E$3000,'Summary By Town'!$G$2)</f>
        <v>0</v>
      </c>
      <c r="J279" s="20">
        <f t="shared" si="62"/>
        <v>0</v>
      </c>
      <c r="K279" s="19">
        <f>COUNTIFS('Raw Data from UFBs'!$A$3:$A$3000,'Summary By Town'!$A279,'Raw Data from UFBs'!$E$3:$E$3000,'Summary By Town'!$K$2)</f>
        <v>0</v>
      </c>
      <c r="L279" s="4">
        <f>SUMIFS('Raw Data from UFBs'!H$3:H$3000,'Raw Data from UFBs'!$A$3:$A$3000,'Summary By Town'!$A279,'Raw Data from UFBs'!$E$3:$E$3000,'Summary By Town'!$K$2)</f>
        <v>0</v>
      </c>
      <c r="M279" s="4">
        <f>SUMIFS('Raw Data from UFBs'!I$3:I$3000,'Raw Data from UFBs'!$A$3:$A$3000,'Summary By Town'!$A279,'Raw Data from UFBs'!$E$3:$E$3000,'Summary By Town'!$K$2)</f>
        <v>0</v>
      </c>
      <c r="N279" s="20">
        <f t="shared" si="63"/>
        <v>0</v>
      </c>
      <c r="O279" s="4">
        <f>COUNTIFS('Raw Data from UFBs'!$A$3:$A$3000,'Summary By Town'!$A279,'Raw Data from UFBs'!$E$3:$E$3000,'Summary By Town'!$O$2)</f>
        <v>0</v>
      </c>
      <c r="P279" s="4">
        <f>SUMIFS('Raw Data from UFBs'!H$3:H$3000,'Raw Data from UFBs'!$A$3:$A$3000,'Summary By Town'!$A279,'Raw Data from UFBs'!$E$3:$E$3000,'Summary By Town'!$O$2)</f>
        <v>0</v>
      </c>
      <c r="Q279" s="4">
        <f>SUMIFS('Raw Data from UFBs'!I$3:I$3000,'Raw Data from UFBs'!$A$3:$A$3000,'Summary By Town'!$A279,'Raw Data from UFBs'!$E$3:$E$3000,'Summary By Town'!$O$2)</f>
        <v>0</v>
      </c>
      <c r="R279" s="4">
        <f t="shared" si="68"/>
        <v>0</v>
      </c>
      <c r="S279" s="104">
        <f>COUNTIFS('Raw Data from UFBs'!$A$3:$A$3000,'Summary By Town'!$A279,'Raw Data from UFBs'!$E$3:$E$3000,'Summary By Town'!$S$2)</f>
        <v>0</v>
      </c>
      <c r="T279" s="4">
        <f>SUMIFS('Raw Data from UFBs'!H$3:H$3000,'Raw Data from UFBs'!$A$3:$A$3000,'Summary By Town'!$A279,'Raw Data from UFBs'!$E$3:$E$3000,'Summary By Town'!$S$2)</f>
        <v>0</v>
      </c>
      <c r="U279" s="4">
        <f>SUMIFS('Raw Data from UFBs'!I$3:I$3000,'Raw Data from UFBs'!$A$3:$A$3000,'Summary By Town'!$A279,'Raw Data from UFBs'!$E$3:$E$3000,'Summary By Town'!$S$2)</f>
        <v>0</v>
      </c>
      <c r="V279" s="20">
        <f t="shared" si="69"/>
        <v>0</v>
      </c>
      <c r="W279" s="104">
        <f>COUNTIFS('Raw Data from UFBs'!$A$3:$A$3000,'Summary By Town'!$A279,'Raw Data from UFBs'!$E$3:$E$3000,'Summary By Town'!$W$2)</f>
        <v>0</v>
      </c>
      <c r="X279" s="4">
        <f>SUMIFS('Raw Data from UFBs'!H$3:H$3000,'Raw Data from UFBs'!$A$3:$A$3000,'Summary By Town'!$A279,'Raw Data from UFBs'!$E$3:$E$3000,'Summary By Town'!$W$2)</f>
        <v>0</v>
      </c>
      <c r="Y279" s="4">
        <f>SUMIFS('Raw Data from UFBs'!I$3:I$3000,'Raw Data from UFBs'!$A$3:$A$3000,'Summary By Town'!$A279,'Raw Data from UFBs'!$E$3:$E$3000,'Summary By Town'!$W$2)</f>
        <v>0</v>
      </c>
      <c r="Z279" s="20">
        <f t="shared" si="70"/>
        <v>0</v>
      </c>
      <c r="AA279" s="4">
        <f>COUNTIFS('Raw Data from UFBs'!$A$3:$A$3000,'Summary By Town'!$A279,'Raw Data from UFBs'!$E$3:$E$3000,'Summary By Town'!$AA$2)</f>
        <v>0</v>
      </c>
      <c r="AB279" s="4">
        <f>SUMIFS('Raw Data from UFBs'!H$3:H$3000,'Raw Data from UFBs'!$A$3:$A$3000,'Summary By Town'!$A279,'Raw Data from UFBs'!$E$3:$E$3000,'Summary By Town'!$AA$2)</f>
        <v>0</v>
      </c>
      <c r="AC279" s="4">
        <f>SUMIFS('Raw Data from UFBs'!I$3:I$3000,'Raw Data from UFBs'!$A$3:$A$3000,'Summary By Town'!$A279,'Raw Data from UFBs'!$E$3:$E$3000,'Summary By Town'!$AA$2)</f>
        <v>0</v>
      </c>
      <c r="AD279" s="4">
        <f t="shared" si="71"/>
        <v>0</v>
      </c>
      <c r="AE279" s="19">
        <f>COUNTIFS('Raw Data from UFBs'!$A$3:$A$3000,'Summary By Town'!$A279,'Raw Data from UFBs'!$E$3:$E$3000,'Summary By Town'!$AE$2)</f>
        <v>0</v>
      </c>
      <c r="AF279" s="4">
        <f>SUMIFS('Raw Data from UFBs'!H$3:H$3000,'Raw Data from UFBs'!$A$3:$A$3000,'Summary By Town'!$A279,'Raw Data from UFBs'!$E$3:$E$3000,'Summary By Town'!$AE$2)</f>
        <v>0</v>
      </c>
      <c r="AG279" s="4">
        <f>SUMIFS('Raw Data from UFBs'!I$3:I$3000,'Raw Data from UFBs'!$A$3:$A$3000,'Summary By Town'!$A279,'Raw Data from UFBs'!$E$3:$E$3000,'Summary By Town'!$AE$2)</f>
        <v>0</v>
      </c>
      <c r="AH279" s="20">
        <f t="shared" si="64"/>
        <v>0</v>
      </c>
      <c r="AI279" s="19">
        <f t="shared" si="72"/>
        <v>0</v>
      </c>
      <c r="AJ279" s="4">
        <f t="shared" si="73"/>
        <v>0</v>
      </c>
      <c r="AK279" s="4">
        <f t="shared" si="74"/>
        <v>0</v>
      </c>
      <c r="AL279" s="20">
        <f t="shared" si="75"/>
        <v>0</v>
      </c>
      <c r="AM279" s="59">
        <v>672318201</v>
      </c>
      <c r="AN279" s="60">
        <v>3.3458981236430105</v>
      </c>
      <c r="AO279" s="61">
        <v>5.6542333626287772E-2</v>
      </c>
      <c r="AP279" s="4">
        <f t="shared" si="65"/>
        <v>0</v>
      </c>
      <c r="AQ279" s="8">
        <f t="shared" si="66"/>
        <v>0</v>
      </c>
      <c r="AR279" s="59">
        <v>6438598.3399999999</v>
      </c>
      <c r="AS279" s="6">
        <f t="shared" si="67"/>
        <v>0</v>
      </c>
      <c r="AU279" s="5" t="s">
        <v>956</v>
      </c>
      <c r="AV279" s="5" t="s">
        <v>23</v>
      </c>
      <c r="AW279" s="5" t="s">
        <v>1231</v>
      </c>
      <c r="AX279" s="5" t="s">
        <v>159</v>
      </c>
      <c r="AY279" s="5" t="s">
        <v>1745</v>
      </c>
      <c r="AZ279" s="5" t="s">
        <v>1745</v>
      </c>
      <c r="BA279" s="5" t="s">
        <v>1745</v>
      </c>
      <c r="BB279" s="5" t="s">
        <v>1745</v>
      </c>
      <c r="BC279" s="5" t="s">
        <v>1745</v>
      </c>
      <c r="BD279" s="5" t="s">
        <v>1745</v>
      </c>
      <c r="BE279" s="5" t="s">
        <v>1745</v>
      </c>
      <c r="BF279" s="5" t="s">
        <v>1745</v>
      </c>
      <c r="BG279" s="5" t="s">
        <v>1745</v>
      </c>
      <c r="BH279" s="5" t="s">
        <v>1745</v>
      </c>
      <c r="BI279" s="5" t="s">
        <v>1745</v>
      </c>
      <c r="BJ279" s="5" t="s">
        <v>1745</v>
      </c>
    </row>
    <row r="280" spans="1:62" ht="17.25" customHeight="1" x14ac:dyDescent="0.3">
      <c r="A280" t="s">
        <v>755</v>
      </c>
      <c r="B280" t="s">
        <v>2018</v>
      </c>
      <c r="C280" t="s">
        <v>25</v>
      </c>
      <c r="D280" t="str">
        <f t="shared" si="61"/>
        <v>Kingwood township, Hunterdon County</v>
      </c>
      <c r="E280" t="s">
        <v>2000</v>
      </c>
      <c r="F280" t="s">
        <v>26</v>
      </c>
      <c r="G280" s="19">
        <f>COUNTIFS('Raw Data from UFBs'!$A$3:$A$3000,'Summary By Town'!$A280,'Raw Data from UFBs'!$E$3:$E$3000,'Summary By Town'!$G$2)</f>
        <v>0</v>
      </c>
      <c r="H280" s="4">
        <f>SUMIFS('Raw Data from UFBs'!H$3:H$3000,'Raw Data from UFBs'!$A$3:$A$3000,'Summary By Town'!$A280,'Raw Data from UFBs'!$E$3:$E$3000,'Summary By Town'!$G$2)</f>
        <v>0</v>
      </c>
      <c r="I280" s="4">
        <f>SUMIFS('Raw Data from UFBs'!I$3:I$3000,'Raw Data from UFBs'!$A$3:$A$3000,'Summary By Town'!$A280,'Raw Data from UFBs'!$E$3:$E$3000,'Summary By Town'!$G$2)</f>
        <v>0</v>
      </c>
      <c r="J280" s="20">
        <f t="shared" si="62"/>
        <v>0</v>
      </c>
      <c r="K280" s="19">
        <f>COUNTIFS('Raw Data from UFBs'!$A$3:$A$3000,'Summary By Town'!$A280,'Raw Data from UFBs'!$E$3:$E$3000,'Summary By Town'!$K$2)</f>
        <v>0</v>
      </c>
      <c r="L280" s="4">
        <f>SUMIFS('Raw Data from UFBs'!H$3:H$3000,'Raw Data from UFBs'!$A$3:$A$3000,'Summary By Town'!$A280,'Raw Data from UFBs'!$E$3:$E$3000,'Summary By Town'!$K$2)</f>
        <v>0</v>
      </c>
      <c r="M280" s="4">
        <f>SUMIFS('Raw Data from UFBs'!I$3:I$3000,'Raw Data from UFBs'!$A$3:$A$3000,'Summary By Town'!$A280,'Raw Data from UFBs'!$E$3:$E$3000,'Summary By Town'!$K$2)</f>
        <v>0</v>
      </c>
      <c r="N280" s="20">
        <f t="shared" si="63"/>
        <v>0</v>
      </c>
      <c r="O280" s="4">
        <f>COUNTIFS('Raw Data from UFBs'!$A$3:$A$3000,'Summary By Town'!$A280,'Raw Data from UFBs'!$E$3:$E$3000,'Summary By Town'!$O$2)</f>
        <v>0</v>
      </c>
      <c r="P280" s="4">
        <f>SUMIFS('Raw Data from UFBs'!H$3:H$3000,'Raw Data from UFBs'!$A$3:$A$3000,'Summary By Town'!$A280,'Raw Data from UFBs'!$E$3:$E$3000,'Summary By Town'!$O$2)</f>
        <v>0</v>
      </c>
      <c r="Q280" s="4">
        <f>SUMIFS('Raw Data from UFBs'!I$3:I$3000,'Raw Data from UFBs'!$A$3:$A$3000,'Summary By Town'!$A280,'Raw Data from UFBs'!$E$3:$E$3000,'Summary By Town'!$O$2)</f>
        <v>0</v>
      </c>
      <c r="R280" s="4">
        <f t="shared" si="68"/>
        <v>0</v>
      </c>
      <c r="S280" s="104">
        <f>COUNTIFS('Raw Data from UFBs'!$A$3:$A$3000,'Summary By Town'!$A280,'Raw Data from UFBs'!$E$3:$E$3000,'Summary By Town'!$S$2)</f>
        <v>0</v>
      </c>
      <c r="T280" s="4">
        <f>SUMIFS('Raw Data from UFBs'!H$3:H$3000,'Raw Data from UFBs'!$A$3:$A$3000,'Summary By Town'!$A280,'Raw Data from UFBs'!$E$3:$E$3000,'Summary By Town'!$S$2)</f>
        <v>0</v>
      </c>
      <c r="U280" s="4">
        <f>SUMIFS('Raw Data from UFBs'!I$3:I$3000,'Raw Data from UFBs'!$A$3:$A$3000,'Summary By Town'!$A280,'Raw Data from UFBs'!$E$3:$E$3000,'Summary By Town'!$S$2)</f>
        <v>0</v>
      </c>
      <c r="V280" s="20">
        <f t="shared" si="69"/>
        <v>0</v>
      </c>
      <c r="W280" s="104">
        <f>COUNTIFS('Raw Data from UFBs'!$A$3:$A$3000,'Summary By Town'!$A280,'Raw Data from UFBs'!$E$3:$E$3000,'Summary By Town'!$W$2)</f>
        <v>0</v>
      </c>
      <c r="X280" s="4">
        <f>SUMIFS('Raw Data from UFBs'!H$3:H$3000,'Raw Data from UFBs'!$A$3:$A$3000,'Summary By Town'!$A280,'Raw Data from UFBs'!$E$3:$E$3000,'Summary By Town'!$W$2)</f>
        <v>0</v>
      </c>
      <c r="Y280" s="4">
        <f>SUMIFS('Raw Data from UFBs'!I$3:I$3000,'Raw Data from UFBs'!$A$3:$A$3000,'Summary By Town'!$A280,'Raw Data from UFBs'!$E$3:$E$3000,'Summary By Town'!$W$2)</f>
        <v>0</v>
      </c>
      <c r="Z280" s="20">
        <f t="shared" si="70"/>
        <v>0</v>
      </c>
      <c r="AA280" s="4">
        <f>COUNTIFS('Raw Data from UFBs'!$A$3:$A$3000,'Summary By Town'!$A280,'Raw Data from UFBs'!$E$3:$E$3000,'Summary By Town'!$AA$2)</f>
        <v>0</v>
      </c>
      <c r="AB280" s="4">
        <f>SUMIFS('Raw Data from UFBs'!H$3:H$3000,'Raw Data from UFBs'!$A$3:$A$3000,'Summary By Town'!$A280,'Raw Data from UFBs'!$E$3:$E$3000,'Summary By Town'!$AA$2)</f>
        <v>0</v>
      </c>
      <c r="AC280" s="4">
        <f>SUMIFS('Raw Data from UFBs'!I$3:I$3000,'Raw Data from UFBs'!$A$3:$A$3000,'Summary By Town'!$A280,'Raw Data from UFBs'!$E$3:$E$3000,'Summary By Town'!$AA$2)</f>
        <v>0</v>
      </c>
      <c r="AD280" s="4">
        <f t="shared" si="71"/>
        <v>0</v>
      </c>
      <c r="AE280" s="19">
        <f>COUNTIFS('Raw Data from UFBs'!$A$3:$A$3000,'Summary By Town'!$A280,'Raw Data from UFBs'!$E$3:$E$3000,'Summary By Town'!$AE$2)</f>
        <v>0</v>
      </c>
      <c r="AF280" s="4">
        <f>SUMIFS('Raw Data from UFBs'!H$3:H$3000,'Raw Data from UFBs'!$A$3:$A$3000,'Summary By Town'!$A280,'Raw Data from UFBs'!$E$3:$E$3000,'Summary By Town'!$AE$2)</f>
        <v>0</v>
      </c>
      <c r="AG280" s="4">
        <f>SUMIFS('Raw Data from UFBs'!I$3:I$3000,'Raw Data from UFBs'!$A$3:$A$3000,'Summary By Town'!$A280,'Raw Data from UFBs'!$E$3:$E$3000,'Summary By Town'!$AE$2)</f>
        <v>0</v>
      </c>
      <c r="AH280" s="20">
        <f t="shared" si="64"/>
        <v>0</v>
      </c>
      <c r="AI280" s="19">
        <f t="shared" si="72"/>
        <v>0</v>
      </c>
      <c r="AJ280" s="4">
        <f t="shared" si="73"/>
        <v>0</v>
      </c>
      <c r="AK280" s="4">
        <f t="shared" si="74"/>
        <v>0</v>
      </c>
      <c r="AL280" s="20">
        <f t="shared" si="75"/>
        <v>0</v>
      </c>
      <c r="AM280" s="59">
        <v>671823866</v>
      </c>
      <c r="AN280" s="60">
        <v>2.6053596029327331</v>
      </c>
      <c r="AO280" s="61">
        <v>0.14280695247953401</v>
      </c>
      <c r="AP280" s="4">
        <f t="shared" si="65"/>
        <v>0</v>
      </c>
      <c r="AQ280" s="8">
        <f t="shared" si="66"/>
        <v>0</v>
      </c>
      <c r="AR280" s="59">
        <v>8043285</v>
      </c>
      <c r="AS280" s="6">
        <f t="shared" si="67"/>
        <v>0</v>
      </c>
      <c r="AU280" s="5" t="s">
        <v>348</v>
      </c>
      <c r="AV280" s="5" t="s">
        <v>537</v>
      </c>
      <c r="AW280" s="5" t="s">
        <v>519</v>
      </c>
      <c r="AX280" s="5" t="s">
        <v>23</v>
      </c>
      <c r="AY280" s="5" t="s">
        <v>1745</v>
      </c>
      <c r="AZ280" s="5" t="s">
        <v>1745</v>
      </c>
      <c r="BA280" s="5" t="s">
        <v>1745</v>
      </c>
      <c r="BB280" s="5" t="s">
        <v>1745</v>
      </c>
      <c r="BC280" s="5" t="s">
        <v>1745</v>
      </c>
      <c r="BD280" s="5" t="s">
        <v>1745</v>
      </c>
      <c r="BE280" s="5" t="s">
        <v>1745</v>
      </c>
      <c r="BF280" s="5" t="s">
        <v>1745</v>
      </c>
      <c r="BG280" s="5" t="s">
        <v>1745</v>
      </c>
      <c r="BH280" s="5" t="s">
        <v>1745</v>
      </c>
      <c r="BI280" s="5" t="s">
        <v>1745</v>
      </c>
      <c r="BJ280" s="5" t="s">
        <v>1745</v>
      </c>
    </row>
    <row r="281" spans="1:62" ht="17.25" customHeight="1" x14ac:dyDescent="0.3">
      <c r="A281" t="s">
        <v>799</v>
      </c>
      <c r="B281" t="s">
        <v>2019</v>
      </c>
      <c r="C281" t="s">
        <v>25</v>
      </c>
      <c r="D281" t="str">
        <f t="shared" si="61"/>
        <v>Lebanon township, Hunterdon County</v>
      </c>
      <c r="E281" t="s">
        <v>2000</v>
      </c>
      <c r="F281" t="s">
        <v>26</v>
      </c>
      <c r="G281" s="19">
        <f>COUNTIFS('Raw Data from UFBs'!$A$3:$A$3000,'Summary By Town'!$A281,'Raw Data from UFBs'!$E$3:$E$3000,'Summary By Town'!$G$2)</f>
        <v>0</v>
      </c>
      <c r="H281" s="4">
        <f>SUMIFS('Raw Data from UFBs'!H$3:H$3000,'Raw Data from UFBs'!$A$3:$A$3000,'Summary By Town'!$A281,'Raw Data from UFBs'!$E$3:$E$3000,'Summary By Town'!$G$2)</f>
        <v>0</v>
      </c>
      <c r="I281" s="4">
        <f>SUMIFS('Raw Data from UFBs'!I$3:I$3000,'Raw Data from UFBs'!$A$3:$A$3000,'Summary By Town'!$A281,'Raw Data from UFBs'!$E$3:$E$3000,'Summary By Town'!$G$2)</f>
        <v>0</v>
      </c>
      <c r="J281" s="20">
        <f t="shared" si="62"/>
        <v>0</v>
      </c>
      <c r="K281" s="19">
        <f>COUNTIFS('Raw Data from UFBs'!$A$3:$A$3000,'Summary By Town'!$A281,'Raw Data from UFBs'!$E$3:$E$3000,'Summary By Town'!$K$2)</f>
        <v>0</v>
      </c>
      <c r="L281" s="4">
        <f>SUMIFS('Raw Data from UFBs'!H$3:H$3000,'Raw Data from UFBs'!$A$3:$A$3000,'Summary By Town'!$A281,'Raw Data from UFBs'!$E$3:$E$3000,'Summary By Town'!$K$2)</f>
        <v>0</v>
      </c>
      <c r="M281" s="4">
        <f>SUMIFS('Raw Data from UFBs'!I$3:I$3000,'Raw Data from UFBs'!$A$3:$A$3000,'Summary By Town'!$A281,'Raw Data from UFBs'!$E$3:$E$3000,'Summary By Town'!$K$2)</f>
        <v>0</v>
      </c>
      <c r="N281" s="20">
        <f t="shared" si="63"/>
        <v>0</v>
      </c>
      <c r="O281" s="4">
        <f>COUNTIFS('Raw Data from UFBs'!$A$3:$A$3000,'Summary By Town'!$A281,'Raw Data from UFBs'!$E$3:$E$3000,'Summary By Town'!$O$2)</f>
        <v>0</v>
      </c>
      <c r="P281" s="4">
        <f>SUMIFS('Raw Data from UFBs'!H$3:H$3000,'Raw Data from UFBs'!$A$3:$A$3000,'Summary By Town'!$A281,'Raw Data from UFBs'!$E$3:$E$3000,'Summary By Town'!$O$2)</f>
        <v>0</v>
      </c>
      <c r="Q281" s="4">
        <f>SUMIFS('Raw Data from UFBs'!I$3:I$3000,'Raw Data from UFBs'!$A$3:$A$3000,'Summary By Town'!$A281,'Raw Data from UFBs'!$E$3:$E$3000,'Summary By Town'!$O$2)</f>
        <v>0</v>
      </c>
      <c r="R281" s="4">
        <f t="shared" si="68"/>
        <v>0</v>
      </c>
      <c r="S281" s="104">
        <f>COUNTIFS('Raw Data from UFBs'!$A$3:$A$3000,'Summary By Town'!$A281,'Raw Data from UFBs'!$E$3:$E$3000,'Summary By Town'!$S$2)</f>
        <v>0</v>
      </c>
      <c r="T281" s="4">
        <f>SUMIFS('Raw Data from UFBs'!H$3:H$3000,'Raw Data from UFBs'!$A$3:$A$3000,'Summary By Town'!$A281,'Raw Data from UFBs'!$E$3:$E$3000,'Summary By Town'!$S$2)</f>
        <v>0</v>
      </c>
      <c r="U281" s="4">
        <f>SUMIFS('Raw Data from UFBs'!I$3:I$3000,'Raw Data from UFBs'!$A$3:$A$3000,'Summary By Town'!$A281,'Raw Data from UFBs'!$E$3:$E$3000,'Summary By Town'!$S$2)</f>
        <v>0</v>
      </c>
      <c r="V281" s="20">
        <f t="shared" si="69"/>
        <v>0</v>
      </c>
      <c r="W281" s="104">
        <f>COUNTIFS('Raw Data from UFBs'!$A$3:$A$3000,'Summary By Town'!$A281,'Raw Data from UFBs'!$E$3:$E$3000,'Summary By Town'!$W$2)</f>
        <v>0</v>
      </c>
      <c r="X281" s="4">
        <f>SUMIFS('Raw Data from UFBs'!H$3:H$3000,'Raw Data from UFBs'!$A$3:$A$3000,'Summary By Town'!$A281,'Raw Data from UFBs'!$E$3:$E$3000,'Summary By Town'!$W$2)</f>
        <v>0</v>
      </c>
      <c r="Y281" s="4">
        <f>SUMIFS('Raw Data from UFBs'!I$3:I$3000,'Raw Data from UFBs'!$A$3:$A$3000,'Summary By Town'!$A281,'Raw Data from UFBs'!$E$3:$E$3000,'Summary By Town'!$W$2)</f>
        <v>0</v>
      </c>
      <c r="Z281" s="20">
        <f t="shared" si="70"/>
        <v>0</v>
      </c>
      <c r="AA281" s="4">
        <f>COUNTIFS('Raw Data from UFBs'!$A$3:$A$3000,'Summary By Town'!$A281,'Raw Data from UFBs'!$E$3:$E$3000,'Summary By Town'!$AA$2)</f>
        <v>0</v>
      </c>
      <c r="AB281" s="4">
        <f>SUMIFS('Raw Data from UFBs'!H$3:H$3000,'Raw Data from UFBs'!$A$3:$A$3000,'Summary By Town'!$A281,'Raw Data from UFBs'!$E$3:$E$3000,'Summary By Town'!$AA$2)</f>
        <v>0</v>
      </c>
      <c r="AC281" s="4">
        <f>SUMIFS('Raw Data from UFBs'!I$3:I$3000,'Raw Data from UFBs'!$A$3:$A$3000,'Summary By Town'!$A281,'Raw Data from UFBs'!$E$3:$E$3000,'Summary By Town'!$AA$2)</f>
        <v>0</v>
      </c>
      <c r="AD281" s="4">
        <f t="shared" si="71"/>
        <v>0</v>
      </c>
      <c r="AE281" s="19">
        <f>COUNTIFS('Raw Data from UFBs'!$A$3:$A$3000,'Summary By Town'!$A281,'Raw Data from UFBs'!$E$3:$E$3000,'Summary By Town'!$AE$2)</f>
        <v>0</v>
      </c>
      <c r="AF281" s="4">
        <f>SUMIFS('Raw Data from UFBs'!H$3:H$3000,'Raw Data from UFBs'!$A$3:$A$3000,'Summary By Town'!$A281,'Raw Data from UFBs'!$E$3:$E$3000,'Summary By Town'!$AE$2)</f>
        <v>0</v>
      </c>
      <c r="AG281" s="4">
        <f>SUMIFS('Raw Data from UFBs'!I$3:I$3000,'Raw Data from UFBs'!$A$3:$A$3000,'Summary By Town'!$A281,'Raw Data from UFBs'!$E$3:$E$3000,'Summary By Town'!$AE$2)</f>
        <v>0</v>
      </c>
      <c r="AH281" s="20">
        <f t="shared" si="64"/>
        <v>0</v>
      </c>
      <c r="AI281" s="19">
        <f t="shared" si="72"/>
        <v>0</v>
      </c>
      <c r="AJ281" s="4">
        <f t="shared" si="73"/>
        <v>0</v>
      </c>
      <c r="AK281" s="4">
        <f t="shared" si="74"/>
        <v>0</v>
      </c>
      <c r="AL281" s="20">
        <f t="shared" si="75"/>
        <v>0</v>
      </c>
      <c r="AM281" s="59">
        <v>1082418600</v>
      </c>
      <c r="AN281" s="60">
        <v>2.968295323617641</v>
      </c>
      <c r="AO281" s="61">
        <v>0.11690393226638286</v>
      </c>
      <c r="AP281" s="4">
        <f t="shared" si="65"/>
        <v>0</v>
      </c>
      <c r="AQ281" s="8">
        <f t="shared" si="66"/>
        <v>0</v>
      </c>
      <c r="AR281" s="59">
        <v>7572563</v>
      </c>
      <c r="AS281" s="6">
        <f t="shared" si="67"/>
        <v>0</v>
      </c>
      <c r="AU281" s="5" t="s">
        <v>1522</v>
      </c>
      <c r="AV281" s="5" t="s">
        <v>666</v>
      </c>
      <c r="AW281" s="5" t="s">
        <v>312</v>
      </c>
      <c r="AX281" s="5" t="s">
        <v>159</v>
      </c>
      <c r="AY281" s="5" t="s">
        <v>555</v>
      </c>
      <c r="AZ281" s="5" t="s">
        <v>618</v>
      </c>
      <c r="BA281" s="5" t="s">
        <v>245</v>
      </c>
      <c r="BB281" s="5" t="s">
        <v>1498</v>
      </c>
      <c r="BC281" s="5" t="s">
        <v>1593</v>
      </c>
      <c r="BD281" s="5" t="s">
        <v>895</v>
      </c>
      <c r="BE281" s="5" t="s">
        <v>1591</v>
      </c>
      <c r="BF281" s="5" t="s">
        <v>1745</v>
      </c>
      <c r="BG281" s="5" t="s">
        <v>1745</v>
      </c>
      <c r="BH281" s="5" t="s">
        <v>1745</v>
      </c>
      <c r="BI281" s="5" t="s">
        <v>1745</v>
      </c>
      <c r="BJ281" s="5" t="s">
        <v>1745</v>
      </c>
    </row>
    <row r="282" spans="1:62" ht="17.25" customHeight="1" x14ac:dyDescent="0.3">
      <c r="A282" t="s">
        <v>1267</v>
      </c>
      <c r="B282" t="s">
        <v>2020</v>
      </c>
      <c r="C282" t="s">
        <v>25</v>
      </c>
      <c r="D282" t="str">
        <f t="shared" si="61"/>
        <v>Raritan township, Hunterdon County</v>
      </c>
      <c r="E282" t="s">
        <v>2000</v>
      </c>
      <c r="F282" t="s">
        <v>46</v>
      </c>
      <c r="G282" s="19">
        <f>COUNTIFS('Raw Data from UFBs'!$A$3:$A$3000,'Summary By Town'!$A282,'Raw Data from UFBs'!$E$3:$E$3000,'Summary By Town'!$G$2)</f>
        <v>2</v>
      </c>
      <c r="H282" s="4">
        <f>SUMIFS('Raw Data from UFBs'!H$3:H$3000,'Raw Data from UFBs'!$A$3:$A$3000,'Summary By Town'!$A282,'Raw Data from UFBs'!$E$3:$E$3000,'Summary By Town'!$G$2)</f>
        <v>128148</v>
      </c>
      <c r="I282" s="4">
        <f>SUMIFS('Raw Data from UFBs'!I$3:I$3000,'Raw Data from UFBs'!$A$3:$A$3000,'Summary By Town'!$A282,'Raw Data from UFBs'!$E$3:$E$3000,'Summary By Town'!$G$2)</f>
        <v>15878100</v>
      </c>
      <c r="J282" s="20">
        <f t="shared" si="62"/>
        <v>480822.23159137386</v>
      </c>
      <c r="K282" s="19">
        <f>COUNTIFS('Raw Data from UFBs'!$A$3:$A$3000,'Summary By Town'!$A282,'Raw Data from UFBs'!$E$3:$E$3000,'Summary By Town'!$K$2)</f>
        <v>0</v>
      </c>
      <c r="L282" s="4">
        <f>SUMIFS('Raw Data from UFBs'!H$3:H$3000,'Raw Data from UFBs'!$A$3:$A$3000,'Summary By Town'!$A282,'Raw Data from UFBs'!$E$3:$E$3000,'Summary By Town'!$K$2)</f>
        <v>0</v>
      </c>
      <c r="M282" s="4">
        <f>SUMIFS('Raw Data from UFBs'!I$3:I$3000,'Raw Data from UFBs'!$A$3:$A$3000,'Summary By Town'!$A282,'Raw Data from UFBs'!$E$3:$E$3000,'Summary By Town'!$K$2)</f>
        <v>0</v>
      </c>
      <c r="N282" s="20">
        <f t="shared" si="63"/>
        <v>0</v>
      </c>
      <c r="O282" s="4">
        <f>COUNTIFS('Raw Data from UFBs'!$A$3:$A$3000,'Summary By Town'!$A282,'Raw Data from UFBs'!$E$3:$E$3000,'Summary By Town'!$O$2)</f>
        <v>0</v>
      </c>
      <c r="P282" s="4">
        <f>SUMIFS('Raw Data from UFBs'!H$3:H$3000,'Raw Data from UFBs'!$A$3:$A$3000,'Summary By Town'!$A282,'Raw Data from UFBs'!$E$3:$E$3000,'Summary By Town'!$O$2)</f>
        <v>0</v>
      </c>
      <c r="Q282" s="4">
        <f>SUMIFS('Raw Data from UFBs'!I$3:I$3000,'Raw Data from UFBs'!$A$3:$A$3000,'Summary By Town'!$A282,'Raw Data from UFBs'!$E$3:$E$3000,'Summary By Town'!$O$2)</f>
        <v>0</v>
      </c>
      <c r="R282" s="4">
        <f t="shared" si="68"/>
        <v>0</v>
      </c>
      <c r="S282" s="104">
        <f>COUNTIFS('Raw Data from UFBs'!$A$3:$A$3000,'Summary By Town'!$A282,'Raw Data from UFBs'!$E$3:$E$3000,'Summary By Town'!$S$2)</f>
        <v>0</v>
      </c>
      <c r="T282" s="4">
        <f>SUMIFS('Raw Data from UFBs'!H$3:H$3000,'Raw Data from UFBs'!$A$3:$A$3000,'Summary By Town'!$A282,'Raw Data from UFBs'!$E$3:$E$3000,'Summary By Town'!$S$2)</f>
        <v>0</v>
      </c>
      <c r="U282" s="4">
        <f>SUMIFS('Raw Data from UFBs'!I$3:I$3000,'Raw Data from UFBs'!$A$3:$A$3000,'Summary By Town'!$A282,'Raw Data from UFBs'!$E$3:$E$3000,'Summary By Town'!$S$2)</f>
        <v>0</v>
      </c>
      <c r="V282" s="20">
        <f t="shared" si="69"/>
        <v>0</v>
      </c>
      <c r="W282" s="104">
        <f>COUNTIFS('Raw Data from UFBs'!$A$3:$A$3000,'Summary By Town'!$A282,'Raw Data from UFBs'!$E$3:$E$3000,'Summary By Town'!$W$2)</f>
        <v>0</v>
      </c>
      <c r="X282" s="4">
        <f>SUMIFS('Raw Data from UFBs'!H$3:H$3000,'Raw Data from UFBs'!$A$3:$A$3000,'Summary By Town'!$A282,'Raw Data from UFBs'!$E$3:$E$3000,'Summary By Town'!$W$2)</f>
        <v>0</v>
      </c>
      <c r="Y282" s="4">
        <f>SUMIFS('Raw Data from UFBs'!I$3:I$3000,'Raw Data from UFBs'!$A$3:$A$3000,'Summary By Town'!$A282,'Raw Data from UFBs'!$E$3:$E$3000,'Summary By Town'!$W$2)</f>
        <v>0</v>
      </c>
      <c r="Z282" s="20">
        <f t="shared" si="70"/>
        <v>0</v>
      </c>
      <c r="AA282" s="4">
        <f>COUNTIFS('Raw Data from UFBs'!$A$3:$A$3000,'Summary By Town'!$A282,'Raw Data from UFBs'!$E$3:$E$3000,'Summary By Town'!$AA$2)</f>
        <v>0</v>
      </c>
      <c r="AB282" s="4">
        <f>SUMIFS('Raw Data from UFBs'!H$3:H$3000,'Raw Data from UFBs'!$A$3:$A$3000,'Summary By Town'!$A282,'Raw Data from UFBs'!$E$3:$E$3000,'Summary By Town'!$AA$2)</f>
        <v>0</v>
      </c>
      <c r="AC282" s="4">
        <f>SUMIFS('Raw Data from UFBs'!I$3:I$3000,'Raw Data from UFBs'!$A$3:$A$3000,'Summary By Town'!$A282,'Raw Data from UFBs'!$E$3:$E$3000,'Summary By Town'!$AA$2)</f>
        <v>0</v>
      </c>
      <c r="AD282" s="4">
        <f t="shared" si="71"/>
        <v>0</v>
      </c>
      <c r="AE282" s="19">
        <f>COUNTIFS('Raw Data from UFBs'!$A$3:$A$3000,'Summary By Town'!$A282,'Raw Data from UFBs'!$E$3:$E$3000,'Summary By Town'!$AE$2)</f>
        <v>0</v>
      </c>
      <c r="AF282" s="4">
        <f>SUMIFS('Raw Data from UFBs'!H$3:H$3000,'Raw Data from UFBs'!$A$3:$A$3000,'Summary By Town'!$A282,'Raw Data from UFBs'!$E$3:$E$3000,'Summary By Town'!$AE$2)</f>
        <v>0</v>
      </c>
      <c r="AG282" s="4">
        <f>SUMIFS('Raw Data from UFBs'!I$3:I$3000,'Raw Data from UFBs'!$A$3:$A$3000,'Summary By Town'!$A282,'Raw Data from UFBs'!$E$3:$E$3000,'Summary By Town'!$AE$2)</f>
        <v>0</v>
      </c>
      <c r="AH282" s="20">
        <f t="shared" si="64"/>
        <v>0</v>
      </c>
      <c r="AI282" s="19">
        <f t="shared" si="72"/>
        <v>2</v>
      </c>
      <c r="AJ282" s="4">
        <f t="shared" si="73"/>
        <v>128148</v>
      </c>
      <c r="AK282" s="4">
        <f t="shared" si="74"/>
        <v>15878100</v>
      </c>
      <c r="AL282" s="20">
        <f t="shared" si="75"/>
        <v>480822.23159137386</v>
      </c>
      <c r="AM282" s="59">
        <v>4697816400</v>
      </c>
      <c r="AN282" s="60">
        <v>3.0282101233231549</v>
      </c>
      <c r="AO282" s="61">
        <v>0.1381164280645592</v>
      </c>
      <c r="AP282" s="4">
        <f t="shared" si="65"/>
        <v>48710.105137813684</v>
      </c>
      <c r="AQ282" s="8">
        <f t="shared" si="66"/>
        <v>3.3798894311833898E-3</v>
      </c>
      <c r="AR282" s="59">
        <v>25558308.900000002</v>
      </c>
      <c r="AS282" s="6">
        <f t="shared" si="67"/>
        <v>1.9058422577330099E-3</v>
      </c>
      <c r="AU282" s="5" t="s">
        <v>381</v>
      </c>
      <c r="AV282" s="5" t="s">
        <v>492</v>
      </c>
      <c r="AW282" s="5" t="s">
        <v>348</v>
      </c>
      <c r="AX282" s="5" t="s">
        <v>678</v>
      </c>
      <c r="AY282" s="5" t="s">
        <v>519</v>
      </c>
      <c r="AZ282" s="5" t="s">
        <v>312</v>
      </c>
      <c r="BA282" s="5" t="s">
        <v>1270</v>
      </c>
      <c r="BB282" s="5" t="s">
        <v>1745</v>
      </c>
      <c r="BC282" s="5" t="s">
        <v>1745</v>
      </c>
      <c r="BD282" s="5" t="s">
        <v>1745</v>
      </c>
      <c r="BE282" s="5" t="s">
        <v>1745</v>
      </c>
      <c r="BF282" s="5" t="s">
        <v>1745</v>
      </c>
      <c r="BG282" s="5" t="s">
        <v>1745</v>
      </c>
      <c r="BH282" s="5" t="s">
        <v>1745</v>
      </c>
      <c r="BI282" s="5" t="s">
        <v>1745</v>
      </c>
      <c r="BJ282" s="5" t="s">
        <v>1745</v>
      </c>
    </row>
    <row r="283" spans="1:62" ht="17.25" customHeight="1" x14ac:dyDescent="0.3">
      <c r="A283" t="s">
        <v>1270</v>
      </c>
      <c r="B283" t="s">
        <v>2021</v>
      </c>
      <c r="C283" t="s">
        <v>25</v>
      </c>
      <c r="D283" t="str">
        <f t="shared" si="61"/>
        <v>Readington township, Hunterdon County</v>
      </c>
      <c r="E283" t="s">
        <v>2000</v>
      </c>
      <c r="F283" t="s">
        <v>26</v>
      </c>
      <c r="G283" s="19">
        <f>COUNTIFS('Raw Data from UFBs'!$A$3:$A$3000,'Summary By Town'!$A283,'Raw Data from UFBs'!$E$3:$E$3000,'Summary By Town'!$G$2)</f>
        <v>2</v>
      </c>
      <c r="H283" s="4">
        <f>SUMIFS('Raw Data from UFBs'!H$3:H$3000,'Raw Data from UFBs'!$A$3:$A$3000,'Summary By Town'!$A283,'Raw Data from UFBs'!$E$3:$E$3000,'Summary By Town'!$G$2)</f>
        <v>0</v>
      </c>
      <c r="I283" s="4">
        <f>SUMIFS('Raw Data from UFBs'!I$3:I$3000,'Raw Data from UFBs'!$A$3:$A$3000,'Summary By Town'!$A283,'Raw Data from UFBs'!$E$3:$E$3000,'Summary By Town'!$G$2)</f>
        <v>4680000</v>
      </c>
      <c r="J283" s="20">
        <f t="shared" si="62"/>
        <v>130935.4189054712</v>
      </c>
      <c r="K283" s="19">
        <f>COUNTIFS('Raw Data from UFBs'!$A$3:$A$3000,'Summary By Town'!$A283,'Raw Data from UFBs'!$E$3:$E$3000,'Summary By Town'!$K$2)</f>
        <v>0</v>
      </c>
      <c r="L283" s="4">
        <f>SUMIFS('Raw Data from UFBs'!H$3:H$3000,'Raw Data from UFBs'!$A$3:$A$3000,'Summary By Town'!$A283,'Raw Data from UFBs'!$E$3:$E$3000,'Summary By Town'!$K$2)</f>
        <v>0</v>
      </c>
      <c r="M283" s="4">
        <f>SUMIFS('Raw Data from UFBs'!I$3:I$3000,'Raw Data from UFBs'!$A$3:$A$3000,'Summary By Town'!$A283,'Raw Data from UFBs'!$E$3:$E$3000,'Summary By Town'!$K$2)</f>
        <v>0</v>
      </c>
      <c r="N283" s="20">
        <f t="shared" si="63"/>
        <v>0</v>
      </c>
      <c r="O283" s="4">
        <f>COUNTIFS('Raw Data from UFBs'!$A$3:$A$3000,'Summary By Town'!$A283,'Raw Data from UFBs'!$E$3:$E$3000,'Summary By Town'!$O$2)</f>
        <v>0</v>
      </c>
      <c r="P283" s="4">
        <f>SUMIFS('Raw Data from UFBs'!H$3:H$3000,'Raw Data from UFBs'!$A$3:$A$3000,'Summary By Town'!$A283,'Raw Data from UFBs'!$E$3:$E$3000,'Summary By Town'!$O$2)</f>
        <v>0</v>
      </c>
      <c r="Q283" s="4">
        <f>SUMIFS('Raw Data from UFBs'!I$3:I$3000,'Raw Data from UFBs'!$A$3:$A$3000,'Summary By Town'!$A283,'Raw Data from UFBs'!$E$3:$E$3000,'Summary By Town'!$O$2)</f>
        <v>0</v>
      </c>
      <c r="R283" s="4">
        <f t="shared" si="68"/>
        <v>0</v>
      </c>
      <c r="S283" s="104">
        <f>COUNTIFS('Raw Data from UFBs'!$A$3:$A$3000,'Summary By Town'!$A283,'Raw Data from UFBs'!$E$3:$E$3000,'Summary By Town'!$S$2)</f>
        <v>0</v>
      </c>
      <c r="T283" s="4">
        <f>SUMIFS('Raw Data from UFBs'!H$3:H$3000,'Raw Data from UFBs'!$A$3:$A$3000,'Summary By Town'!$A283,'Raw Data from UFBs'!$E$3:$E$3000,'Summary By Town'!$S$2)</f>
        <v>0</v>
      </c>
      <c r="U283" s="4">
        <f>SUMIFS('Raw Data from UFBs'!I$3:I$3000,'Raw Data from UFBs'!$A$3:$A$3000,'Summary By Town'!$A283,'Raw Data from UFBs'!$E$3:$E$3000,'Summary By Town'!$S$2)</f>
        <v>0</v>
      </c>
      <c r="V283" s="20">
        <f t="shared" si="69"/>
        <v>0</v>
      </c>
      <c r="W283" s="104">
        <f>COUNTIFS('Raw Data from UFBs'!$A$3:$A$3000,'Summary By Town'!$A283,'Raw Data from UFBs'!$E$3:$E$3000,'Summary By Town'!$W$2)</f>
        <v>0</v>
      </c>
      <c r="X283" s="4">
        <f>SUMIFS('Raw Data from UFBs'!H$3:H$3000,'Raw Data from UFBs'!$A$3:$A$3000,'Summary By Town'!$A283,'Raw Data from UFBs'!$E$3:$E$3000,'Summary By Town'!$W$2)</f>
        <v>0</v>
      </c>
      <c r="Y283" s="4">
        <f>SUMIFS('Raw Data from UFBs'!I$3:I$3000,'Raw Data from UFBs'!$A$3:$A$3000,'Summary By Town'!$A283,'Raw Data from UFBs'!$E$3:$E$3000,'Summary By Town'!$W$2)</f>
        <v>0</v>
      </c>
      <c r="Z283" s="20">
        <f t="shared" si="70"/>
        <v>0</v>
      </c>
      <c r="AA283" s="4">
        <f>COUNTIFS('Raw Data from UFBs'!$A$3:$A$3000,'Summary By Town'!$A283,'Raw Data from UFBs'!$E$3:$E$3000,'Summary By Town'!$AA$2)</f>
        <v>0</v>
      </c>
      <c r="AB283" s="4">
        <f>SUMIFS('Raw Data from UFBs'!H$3:H$3000,'Raw Data from UFBs'!$A$3:$A$3000,'Summary By Town'!$A283,'Raw Data from UFBs'!$E$3:$E$3000,'Summary By Town'!$AA$2)</f>
        <v>0</v>
      </c>
      <c r="AC283" s="4">
        <f>SUMIFS('Raw Data from UFBs'!I$3:I$3000,'Raw Data from UFBs'!$A$3:$A$3000,'Summary By Town'!$A283,'Raw Data from UFBs'!$E$3:$E$3000,'Summary By Town'!$AA$2)</f>
        <v>0</v>
      </c>
      <c r="AD283" s="4">
        <f t="shared" si="71"/>
        <v>0</v>
      </c>
      <c r="AE283" s="19">
        <f>COUNTIFS('Raw Data from UFBs'!$A$3:$A$3000,'Summary By Town'!$A283,'Raw Data from UFBs'!$E$3:$E$3000,'Summary By Town'!$AE$2)</f>
        <v>2</v>
      </c>
      <c r="AF283" s="4">
        <f>SUMIFS('Raw Data from UFBs'!H$3:H$3000,'Raw Data from UFBs'!$A$3:$A$3000,'Summary By Town'!$A283,'Raw Data from UFBs'!$E$3:$E$3000,'Summary By Town'!$AE$2)</f>
        <v>0</v>
      </c>
      <c r="AG283" s="4">
        <f>SUMIFS('Raw Data from UFBs'!I$3:I$3000,'Raw Data from UFBs'!$A$3:$A$3000,'Summary By Town'!$A283,'Raw Data from UFBs'!$E$3:$E$3000,'Summary By Town'!$AE$2)</f>
        <v>3969500</v>
      </c>
      <c r="AH283" s="20">
        <f t="shared" si="64"/>
        <v>111057.29601394615</v>
      </c>
      <c r="AI283" s="19">
        <f t="shared" si="72"/>
        <v>4</v>
      </c>
      <c r="AJ283" s="4">
        <f t="shared" si="73"/>
        <v>0</v>
      </c>
      <c r="AK283" s="4">
        <f t="shared" si="74"/>
        <v>8649500</v>
      </c>
      <c r="AL283" s="20">
        <f t="shared" si="75"/>
        <v>241992.71491941734</v>
      </c>
      <c r="AM283" s="59">
        <v>3492451600</v>
      </c>
      <c r="AN283" s="60">
        <v>2.7977653612280173</v>
      </c>
      <c r="AO283" s="61">
        <v>0.2086403687187742</v>
      </c>
      <c r="AP283" s="4">
        <f t="shared" si="65"/>
        <v>50489.449268044445</v>
      </c>
      <c r="AQ283" s="8">
        <f t="shared" si="66"/>
        <v>2.4766270204002253E-3</v>
      </c>
      <c r="AR283" s="59">
        <v>27613673.41</v>
      </c>
      <c r="AS283" s="6">
        <f t="shared" si="67"/>
        <v>1.8284220472369397E-3</v>
      </c>
      <c r="AU283" s="5" t="s">
        <v>678</v>
      </c>
      <c r="AV283" s="5" t="s">
        <v>1267</v>
      </c>
      <c r="AW283" s="5" t="s">
        <v>312</v>
      </c>
      <c r="AX283" s="5" t="s">
        <v>120</v>
      </c>
      <c r="AY283" s="5" t="s">
        <v>1498</v>
      </c>
      <c r="AZ283" s="5" t="s">
        <v>200</v>
      </c>
      <c r="BA283" s="5" t="s">
        <v>1745</v>
      </c>
      <c r="BB283" s="5" t="s">
        <v>1745</v>
      </c>
      <c r="BC283" s="5" t="s">
        <v>1745</v>
      </c>
      <c r="BD283" s="5" t="s">
        <v>1745</v>
      </c>
      <c r="BE283" s="5" t="s">
        <v>1745</v>
      </c>
      <c r="BF283" s="5" t="s">
        <v>1745</v>
      </c>
      <c r="BG283" s="5" t="s">
        <v>1745</v>
      </c>
      <c r="BH283" s="5" t="s">
        <v>1745</v>
      </c>
      <c r="BI283" s="5" t="s">
        <v>1745</v>
      </c>
      <c r="BJ283" s="5" t="s">
        <v>1745</v>
      </c>
    </row>
    <row r="284" spans="1:62" ht="17.25" customHeight="1" x14ac:dyDescent="0.3">
      <c r="A284" t="s">
        <v>1498</v>
      </c>
      <c r="B284" t="s">
        <v>2022</v>
      </c>
      <c r="C284" t="s">
        <v>25</v>
      </c>
      <c r="D284" t="str">
        <f t="shared" si="61"/>
        <v>Tewksbury township, Hunterdon County</v>
      </c>
      <c r="E284" t="s">
        <v>2000</v>
      </c>
      <c r="F284" t="s">
        <v>26</v>
      </c>
      <c r="G284" s="19">
        <f>COUNTIFS('Raw Data from UFBs'!$A$3:$A$3000,'Summary By Town'!$A284,'Raw Data from UFBs'!$E$3:$E$3000,'Summary By Town'!$G$2)</f>
        <v>0</v>
      </c>
      <c r="H284" s="4">
        <f>SUMIFS('Raw Data from UFBs'!H$3:H$3000,'Raw Data from UFBs'!$A$3:$A$3000,'Summary By Town'!$A284,'Raw Data from UFBs'!$E$3:$E$3000,'Summary By Town'!$G$2)</f>
        <v>0</v>
      </c>
      <c r="I284" s="4">
        <f>SUMIFS('Raw Data from UFBs'!I$3:I$3000,'Raw Data from UFBs'!$A$3:$A$3000,'Summary By Town'!$A284,'Raw Data from UFBs'!$E$3:$E$3000,'Summary By Town'!$G$2)</f>
        <v>0</v>
      </c>
      <c r="J284" s="20">
        <f t="shared" si="62"/>
        <v>0</v>
      </c>
      <c r="K284" s="19">
        <f>COUNTIFS('Raw Data from UFBs'!$A$3:$A$3000,'Summary By Town'!$A284,'Raw Data from UFBs'!$E$3:$E$3000,'Summary By Town'!$K$2)</f>
        <v>0</v>
      </c>
      <c r="L284" s="4">
        <f>SUMIFS('Raw Data from UFBs'!H$3:H$3000,'Raw Data from UFBs'!$A$3:$A$3000,'Summary By Town'!$A284,'Raw Data from UFBs'!$E$3:$E$3000,'Summary By Town'!$K$2)</f>
        <v>0</v>
      </c>
      <c r="M284" s="4">
        <f>SUMIFS('Raw Data from UFBs'!I$3:I$3000,'Raw Data from UFBs'!$A$3:$A$3000,'Summary By Town'!$A284,'Raw Data from UFBs'!$E$3:$E$3000,'Summary By Town'!$K$2)</f>
        <v>0</v>
      </c>
      <c r="N284" s="20">
        <f t="shared" si="63"/>
        <v>0</v>
      </c>
      <c r="O284" s="4">
        <f>COUNTIFS('Raw Data from UFBs'!$A$3:$A$3000,'Summary By Town'!$A284,'Raw Data from UFBs'!$E$3:$E$3000,'Summary By Town'!$O$2)</f>
        <v>0</v>
      </c>
      <c r="P284" s="4">
        <f>SUMIFS('Raw Data from UFBs'!H$3:H$3000,'Raw Data from UFBs'!$A$3:$A$3000,'Summary By Town'!$A284,'Raw Data from UFBs'!$E$3:$E$3000,'Summary By Town'!$O$2)</f>
        <v>0</v>
      </c>
      <c r="Q284" s="4">
        <f>SUMIFS('Raw Data from UFBs'!I$3:I$3000,'Raw Data from UFBs'!$A$3:$A$3000,'Summary By Town'!$A284,'Raw Data from UFBs'!$E$3:$E$3000,'Summary By Town'!$O$2)</f>
        <v>0</v>
      </c>
      <c r="R284" s="4">
        <f t="shared" si="68"/>
        <v>0</v>
      </c>
      <c r="S284" s="104">
        <f>COUNTIFS('Raw Data from UFBs'!$A$3:$A$3000,'Summary By Town'!$A284,'Raw Data from UFBs'!$E$3:$E$3000,'Summary By Town'!$S$2)</f>
        <v>0</v>
      </c>
      <c r="T284" s="4">
        <f>SUMIFS('Raw Data from UFBs'!H$3:H$3000,'Raw Data from UFBs'!$A$3:$A$3000,'Summary By Town'!$A284,'Raw Data from UFBs'!$E$3:$E$3000,'Summary By Town'!$S$2)</f>
        <v>0</v>
      </c>
      <c r="U284" s="4">
        <f>SUMIFS('Raw Data from UFBs'!I$3:I$3000,'Raw Data from UFBs'!$A$3:$A$3000,'Summary By Town'!$A284,'Raw Data from UFBs'!$E$3:$E$3000,'Summary By Town'!$S$2)</f>
        <v>0</v>
      </c>
      <c r="V284" s="20">
        <f t="shared" si="69"/>
        <v>0</v>
      </c>
      <c r="W284" s="104">
        <f>COUNTIFS('Raw Data from UFBs'!$A$3:$A$3000,'Summary By Town'!$A284,'Raw Data from UFBs'!$E$3:$E$3000,'Summary By Town'!$W$2)</f>
        <v>0</v>
      </c>
      <c r="X284" s="4">
        <f>SUMIFS('Raw Data from UFBs'!H$3:H$3000,'Raw Data from UFBs'!$A$3:$A$3000,'Summary By Town'!$A284,'Raw Data from UFBs'!$E$3:$E$3000,'Summary By Town'!$W$2)</f>
        <v>0</v>
      </c>
      <c r="Y284" s="4">
        <f>SUMIFS('Raw Data from UFBs'!I$3:I$3000,'Raw Data from UFBs'!$A$3:$A$3000,'Summary By Town'!$A284,'Raw Data from UFBs'!$E$3:$E$3000,'Summary By Town'!$W$2)</f>
        <v>0</v>
      </c>
      <c r="Z284" s="20">
        <f t="shared" si="70"/>
        <v>0</v>
      </c>
      <c r="AA284" s="4">
        <f>COUNTIFS('Raw Data from UFBs'!$A$3:$A$3000,'Summary By Town'!$A284,'Raw Data from UFBs'!$E$3:$E$3000,'Summary By Town'!$AA$2)</f>
        <v>0</v>
      </c>
      <c r="AB284" s="4">
        <f>SUMIFS('Raw Data from UFBs'!H$3:H$3000,'Raw Data from UFBs'!$A$3:$A$3000,'Summary By Town'!$A284,'Raw Data from UFBs'!$E$3:$E$3000,'Summary By Town'!$AA$2)</f>
        <v>0</v>
      </c>
      <c r="AC284" s="4">
        <f>SUMIFS('Raw Data from UFBs'!I$3:I$3000,'Raw Data from UFBs'!$A$3:$A$3000,'Summary By Town'!$A284,'Raw Data from UFBs'!$E$3:$E$3000,'Summary By Town'!$AA$2)</f>
        <v>0</v>
      </c>
      <c r="AD284" s="4">
        <f t="shared" si="71"/>
        <v>0</v>
      </c>
      <c r="AE284" s="19">
        <f>COUNTIFS('Raw Data from UFBs'!$A$3:$A$3000,'Summary By Town'!$A284,'Raw Data from UFBs'!$E$3:$E$3000,'Summary By Town'!$AE$2)</f>
        <v>0</v>
      </c>
      <c r="AF284" s="4">
        <f>SUMIFS('Raw Data from UFBs'!H$3:H$3000,'Raw Data from UFBs'!$A$3:$A$3000,'Summary By Town'!$A284,'Raw Data from UFBs'!$E$3:$E$3000,'Summary By Town'!$AE$2)</f>
        <v>0</v>
      </c>
      <c r="AG284" s="4">
        <f>SUMIFS('Raw Data from UFBs'!I$3:I$3000,'Raw Data from UFBs'!$A$3:$A$3000,'Summary By Town'!$A284,'Raw Data from UFBs'!$E$3:$E$3000,'Summary By Town'!$AE$2)</f>
        <v>0</v>
      </c>
      <c r="AH284" s="20">
        <f t="shared" si="64"/>
        <v>0</v>
      </c>
      <c r="AI284" s="19">
        <f t="shared" si="72"/>
        <v>0</v>
      </c>
      <c r="AJ284" s="4">
        <f t="shared" si="73"/>
        <v>0</v>
      </c>
      <c r="AK284" s="4">
        <f t="shared" si="74"/>
        <v>0</v>
      </c>
      <c r="AL284" s="20">
        <f t="shared" si="75"/>
        <v>0</v>
      </c>
      <c r="AM284" s="59">
        <v>1662290500</v>
      </c>
      <c r="AN284" s="60">
        <v>2.5180941461050628</v>
      </c>
      <c r="AO284" s="61">
        <v>0.18853208493061402</v>
      </c>
      <c r="AP284" s="4">
        <f t="shared" si="65"/>
        <v>0</v>
      </c>
      <c r="AQ284" s="8">
        <f t="shared" si="66"/>
        <v>0</v>
      </c>
      <c r="AR284" s="59">
        <v>10821861.58</v>
      </c>
      <c r="AS284" s="6">
        <f t="shared" si="67"/>
        <v>0</v>
      </c>
      <c r="AU284" s="5" t="s">
        <v>312</v>
      </c>
      <c r="AV284" s="5" t="s">
        <v>283</v>
      </c>
      <c r="AW284" s="5" t="s">
        <v>120</v>
      </c>
      <c r="AX284" s="5" t="s">
        <v>245</v>
      </c>
      <c r="AY284" s="5" t="s">
        <v>799</v>
      </c>
      <c r="AZ284" s="5" t="s">
        <v>1270</v>
      </c>
      <c r="BA284" s="5" t="s">
        <v>1591</v>
      </c>
      <c r="BB284" s="5" t="s">
        <v>1745</v>
      </c>
      <c r="BC284" s="5" t="s">
        <v>1745</v>
      </c>
      <c r="BD284" s="5" t="s">
        <v>1745</v>
      </c>
      <c r="BE284" s="5" t="s">
        <v>1745</v>
      </c>
      <c r="BF284" s="5" t="s">
        <v>1745</v>
      </c>
      <c r="BG284" s="5" t="s">
        <v>1745</v>
      </c>
      <c r="BH284" s="5" t="s">
        <v>1745</v>
      </c>
      <c r="BI284" s="5" t="s">
        <v>1745</v>
      </c>
      <c r="BJ284" s="5" t="s">
        <v>1745</v>
      </c>
    </row>
    <row r="285" spans="1:62" ht="17.25" customHeight="1" x14ac:dyDescent="0.3">
      <c r="A285" t="s">
        <v>1522</v>
      </c>
      <c r="B285" t="s">
        <v>2023</v>
      </c>
      <c r="C285" t="s">
        <v>25</v>
      </c>
      <c r="D285" t="str">
        <f t="shared" si="61"/>
        <v>Union township, Hunterdon County</v>
      </c>
      <c r="E285" t="s">
        <v>2000</v>
      </c>
      <c r="F285" t="s">
        <v>26</v>
      </c>
      <c r="G285" s="19">
        <f>COUNTIFS('Raw Data from UFBs'!$A$3:$A$3000,'Summary By Town'!$A285,'Raw Data from UFBs'!$E$3:$E$3000,'Summary By Town'!$G$2)</f>
        <v>0</v>
      </c>
      <c r="H285" s="4">
        <f>SUMIFS('Raw Data from UFBs'!H$3:H$3000,'Raw Data from UFBs'!$A$3:$A$3000,'Summary By Town'!$A285,'Raw Data from UFBs'!$E$3:$E$3000,'Summary By Town'!$G$2)</f>
        <v>0</v>
      </c>
      <c r="I285" s="4">
        <f>SUMIFS('Raw Data from UFBs'!I$3:I$3000,'Raw Data from UFBs'!$A$3:$A$3000,'Summary By Town'!$A285,'Raw Data from UFBs'!$E$3:$E$3000,'Summary By Town'!$G$2)</f>
        <v>0</v>
      </c>
      <c r="J285" s="20">
        <f t="shared" si="62"/>
        <v>0</v>
      </c>
      <c r="K285" s="19">
        <f>COUNTIFS('Raw Data from UFBs'!$A$3:$A$3000,'Summary By Town'!$A285,'Raw Data from UFBs'!$E$3:$E$3000,'Summary By Town'!$K$2)</f>
        <v>0</v>
      </c>
      <c r="L285" s="4">
        <f>SUMIFS('Raw Data from UFBs'!H$3:H$3000,'Raw Data from UFBs'!$A$3:$A$3000,'Summary By Town'!$A285,'Raw Data from UFBs'!$E$3:$E$3000,'Summary By Town'!$K$2)</f>
        <v>0</v>
      </c>
      <c r="M285" s="4">
        <f>SUMIFS('Raw Data from UFBs'!I$3:I$3000,'Raw Data from UFBs'!$A$3:$A$3000,'Summary By Town'!$A285,'Raw Data from UFBs'!$E$3:$E$3000,'Summary By Town'!$K$2)</f>
        <v>0</v>
      </c>
      <c r="N285" s="20">
        <f t="shared" si="63"/>
        <v>0</v>
      </c>
      <c r="O285" s="4">
        <f>COUNTIFS('Raw Data from UFBs'!$A$3:$A$3000,'Summary By Town'!$A285,'Raw Data from UFBs'!$E$3:$E$3000,'Summary By Town'!$O$2)</f>
        <v>0</v>
      </c>
      <c r="P285" s="4">
        <f>SUMIFS('Raw Data from UFBs'!H$3:H$3000,'Raw Data from UFBs'!$A$3:$A$3000,'Summary By Town'!$A285,'Raw Data from UFBs'!$E$3:$E$3000,'Summary By Town'!$O$2)</f>
        <v>0</v>
      </c>
      <c r="Q285" s="4">
        <f>SUMIFS('Raw Data from UFBs'!I$3:I$3000,'Raw Data from UFBs'!$A$3:$A$3000,'Summary By Town'!$A285,'Raw Data from UFBs'!$E$3:$E$3000,'Summary By Town'!$O$2)</f>
        <v>0</v>
      </c>
      <c r="R285" s="4">
        <f t="shared" si="68"/>
        <v>0</v>
      </c>
      <c r="S285" s="104">
        <f>COUNTIFS('Raw Data from UFBs'!$A$3:$A$3000,'Summary By Town'!$A285,'Raw Data from UFBs'!$E$3:$E$3000,'Summary By Town'!$S$2)</f>
        <v>0</v>
      </c>
      <c r="T285" s="4">
        <f>SUMIFS('Raw Data from UFBs'!H$3:H$3000,'Raw Data from UFBs'!$A$3:$A$3000,'Summary By Town'!$A285,'Raw Data from UFBs'!$E$3:$E$3000,'Summary By Town'!$S$2)</f>
        <v>0</v>
      </c>
      <c r="U285" s="4">
        <f>SUMIFS('Raw Data from UFBs'!I$3:I$3000,'Raw Data from UFBs'!$A$3:$A$3000,'Summary By Town'!$A285,'Raw Data from UFBs'!$E$3:$E$3000,'Summary By Town'!$S$2)</f>
        <v>0</v>
      </c>
      <c r="V285" s="20">
        <f t="shared" si="69"/>
        <v>0</v>
      </c>
      <c r="W285" s="104">
        <f>COUNTIFS('Raw Data from UFBs'!$A$3:$A$3000,'Summary By Town'!$A285,'Raw Data from UFBs'!$E$3:$E$3000,'Summary By Town'!$W$2)</f>
        <v>0</v>
      </c>
      <c r="X285" s="4">
        <f>SUMIFS('Raw Data from UFBs'!H$3:H$3000,'Raw Data from UFBs'!$A$3:$A$3000,'Summary By Town'!$A285,'Raw Data from UFBs'!$E$3:$E$3000,'Summary By Town'!$W$2)</f>
        <v>0</v>
      </c>
      <c r="Y285" s="4">
        <f>SUMIFS('Raw Data from UFBs'!I$3:I$3000,'Raw Data from UFBs'!$A$3:$A$3000,'Summary By Town'!$A285,'Raw Data from UFBs'!$E$3:$E$3000,'Summary By Town'!$W$2)</f>
        <v>0</v>
      </c>
      <c r="Z285" s="20">
        <f t="shared" si="70"/>
        <v>0</v>
      </c>
      <c r="AA285" s="4">
        <f>COUNTIFS('Raw Data from UFBs'!$A$3:$A$3000,'Summary By Town'!$A285,'Raw Data from UFBs'!$E$3:$E$3000,'Summary By Town'!$AA$2)</f>
        <v>0</v>
      </c>
      <c r="AB285" s="4">
        <f>SUMIFS('Raw Data from UFBs'!H$3:H$3000,'Raw Data from UFBs'!$A$3:$A$3000,'Summary By Town'!$A285,'Raw Data from UFBs'!$E$3:$E$3000,'Summary By Town'!$AA$2)</f>
        <v>0</v>
      </c>
      <c r="AC285" s="4">
        <f>SUMIFS('Raw Data from UFBs'!I$3:I$3000,'Raw Data from UFBs'!$A$3:$A$3000,'Summary By Town'!$A285,'Raw Data from UFBs'!$E$3:$E$3000,'Summary By Town'!$AA$2)</f>
        <v>0</v>
      </c>
      <c r="AD285" s="4">
        <f t="shared" si="71"/>
        <v>0</v>
      </c>
      <c r="AE285" s="19">
        <f>COUNTIFS('Raw Data from UFBs'!$A$3:$A$3000,'Summary By Town'!$A285,'Raw Data from UFBs'!$E$3:$E$3000,'Summary By Town'!$AE$2)</f>
        <v>0</v>
      </c>
      <c r="AF285" s="4">
        <f>SUMIFS('Raw Data from UFBs'!H$3:H$3000,'Raw Data from UFBs'!$A$3:$A$3000,'Summary By Town'!$A285,'Raw Data from UFBs'!$E$3:$E$3000,'Summary By Town'!$AE$2)</f>
        <v>0</v>
      </c>
      <c r="AG285" s="4">
        <f>SUMIFS('Raw Data from UFBs'!I$3:I$3000,'Raw Data from UFBs'!$A$3:$A$3000,'Summary By Town'!$A285,'Raw Data from UFBs'!$E$3:$E$3000,'Summary By Town'!$AE$2)</f>
        <v>0</v>
      </c>
      <c r="AH285" s="20">
        <f t="shared" si="64"/>
        <v>0</v>
      </c>
      <c r="AI285" s="19">
        <f t="shared" si="72"/>
        <v>0</v>
      </c>
      <c r="AJ285" s="4">
        <f t="shared" si="73"/>
        <v>0</v>
      </c>
      <c r="AK285" s="4">
        <f t="shared" si="74"/>
        <v>0</v>
      </c>
      <c r="AL285" s="20">
        <f t="shared" si="75"/>
        <v>0</v>
      </c>
      <c r="AM285" s="59">
        <v>1446263000</v>
      </c>
      <c r="AN285" s="60">
        <v>2.1961072705201339</v>
      </c>
      <c r="AO285" s="61">
        <v>0.10904145099890193</v>
      </c>
      <c r="AP285" s="4">
        <f t="shared" si="65"/>
        <v>0</v>
      </c>
      <c r="AQ285" s="8">
        <f t="shared" si="66"/>
        <v>0</v>
      </c>
      <c r="AR285" s="59">
        <v>4519934.4399999995</v>
      </c>
      <c r="AS285" s="6">
        <f t="shared" si="67"/>
        <v>0</v>
      </c>
      <c r="AU285" s="5" t="s">
        <v>519</v>
      </c>
      <c r="AV285" s="5" t="s">
        <v>309</v>
      </c>
      <c r="AW285" s="5" t="s">
        <v>23</v>
      </c>
      <c r="AX285" s="5" t="s">
        <v>312</v>
      </c>
      <c r="AY285" s="5" t="s">
        <v>159</v>
      </c>
      <c r="AZ285" s="5" t="s">
        <v>799</v>
      </c>
      <c r="BA285" s="5" t="s">
        <v>1745</v>
      </c>
      <c r="BB285" s="5" t="s">
        <v>1745</v>
      </c>
      <c r="BC285" s="5" t="s">
        <v>1745</v>
      </c>
      <c r="BD285" s="5" t="s">
        <v>1745</v>
      </c>
      <c r="BE285" s="5" t="s">
        <v>1745</v>
      </c>
      <c r="BF285" s="5" t="s">
        <v>1745</v>
      </c>
      <c r="BG285" s="5" t="s">
        <v>1745</v>
      </c>
      <c r="BH285" s="5" t="s">
        <v>1745</v>
      </c>
      <c r="BI285" s="5" t="s">
        <v>1745</v>
      </c>
      <c r="BJ285" s="5" t="s">
        <v>1745</v>
      </c>
    </row>
    <row r="286" spans="1:62" ht="17.25" customHeight="1" x14ac:dyDescent="0.3">
      <c r="A286" t="s">
        <v>1610</v>
      </c>
      <c r="B286" t="s">
        <v>2024</v>
      </c>
      <c r="C286" t="s">
        <v>25</v>
      </c>
      <c r="D286" t="str">
        <f t="shared" si="61"/>
        <v>West Amwell township, Hunterdon County</v>
      </c>
      <c r="E286" t="s">
        <v>2000</v>
      </c>
      <c r="F286" t="s">
        <v>26</v>
      </c>
      <c r="G286" s="19">
        <f>COUNTIFS('Raw Data from UFBs'!$A$3:$A$3000,'Summary By Town'!$A286,'Raw Data from UFBs'!$E$3:$E$3000,'Summary By Town'!$G$2)</f>
        <v>0</v>
      </c>
      <c r="H286" s="4">
        <f>SUMIFS('Raw Data from UFBs'!H$3:H$3000,'Raw Data from UFBs'!$A$3:$A$3000,'Summary By Town'!$A286,'Raw Data from UFBs'!$E$3:$E$3000,'Summary By Town'!$G$2)</f>
        <v>0</v>
      </c>
      <c r="I286" s="4">
        <f>SUMIFS('Raw Data from UFBs'!I$3:I$3000,'Raw Data from UFBs'!$A$3:$A$3000,'Summary By Town'!$A286,'Raw Data from UFBs'!$E$3:$E$3000,'Summary By Town'!$G$2)</f>
        <v>0</v>
      </c>
      <c r="J286" s="20">
        <f t="shared" si="62"/>
        <v>0</v>
      </c>
      <c r="K286" s="19">
        <f>COUNTIFS('Raw Data from UFBs'!$A$3:$A$3000,'Summary By Town'!$A286,'Raw Data from UFBs'!$E$3:$E$3000,'Summary By Town'!$K$2)</f>
        <v>0</v>
      </c>
      <c r="L286" s="4">
        <f>SUMIFS('Raw Data from UFBs'!H$3:H$3000,'Raw Data from UFBs'!$A$3:$A$3000,'Summary By Town'!$A286,'Raw Data from UFBs'!$E$3:$E$3000,'Summary By Town'!$K$2)</f>
        <v>0</v>
      </c>
      <c r="M286" s="4">
        <f>SUMIFS('Raw Data from UFBs'!I$3:I$3000,'Raw Data from UFBs'!$A$3:$A$3000,'Summary By Town'!$A286,'Raw Data from UFBs'!$E$3:$E$3000,'Summary By Town'!$K$2)</f>
        <v>0</v>
      </c>
      <c r="N286" s="20">
        <f t="shared" si="63"/>
        <v>0</v>
      </c>
      <c r="O286" s="4">
        <f>COUNTIFS('Raw Data from UFBs'!$A$3:$A$3000,'Summary By Town'!$A286,'Raw Data from UFBs'!$E$3:$E$3000,'Summary By Town'!$O$2)</f>
        <v>0</v>
      </c>
      <c r="P286" s="4">
        <f>SUMIFS('Raw Data from UFBs'!H$3:H$3000,'Raw Data from UFBs'!$A$3:$A$3000,'Summary By Town'!$A286,'Raw Data from UFBs'!$E$3:$E$3000,'Summary By Town'!$O$2)</f>
        <v>0</v>
      </c>
      <c r="Q286" s="4">
        <f>SUMIFS('Raw Data from UFBs'!I$3:I$3000,'Raw Data from UFBs'!$A$3:$A$3000,'Summary By Town'!$A286,'Raw Data from UFBs'!$E$3:$E$3000,'Summary By Town'!$O$2)</f>
        <v>0</v>
      </c>
      <c r="R286" s="4">
        <f t="shared" si="68"/>
        <v>0</v>
      </c>
      <c r="S286" s="104">
        <f>COUNTIFS('Raw Data from UFBs'!$A$3:$A$3000,'Summary By Town'!$A286,'Raw Data from UFBs'!$E$3:$E$3000,'Summary By Town'!$S$2)</f>
        <v>0</v>
      </c>
      <c r="T286" s="4">
        <f>SUMIFS('Raw Data from UFBs'!H$3:H$3000,'Raw Data from UFBs'!$A$3:$A$3000,'Summary By Town'!$A286,'Raw Data from UFBs'!$E$3:$E$3000,'Summary By Town'!$S$2)</f>
        <v>0</v>
      </c>
      <c r="U286" s="4">
        <f>SUMIFS('Raw Data from UFBs'!I$3:I$3000,'Raw Data from UFBs'!$A$3:$A$3000,'Summary By Town'!$A286,'Raw Data from UFBs'!$E$3:$E$3000,'Summary By Town'!$S$2)</f>
        <v>0</v>
      </c>
      <c r="V286" s="20">
        <f t="shared" si="69"/>
        <v>0</v>
      </c>
      <c r="W286" s="104">
        <f>COUNTIFS('Raw Data from UFBs'!$A$3:$A$3000,'Summary By Town'!$A286,'Raw Data from UFBs'!$E$3:$E$3000,'Summary By Town'!$W$2)</f>
        <v>0</v>
      </c>
      <c r="X286" s="4">
        <f>SUMIFS('Raw Data from UFBs'!H$3:H$3000,'Raw Data from UFBs'!$A$3:$A$3000,'Summary By Town'!$A286,'Raw Data from UFBs'!$E$3:$E$3000,'Summary By Town'!$W$2)</f>
        <v>0</v>
      </c>
      <c r="Y286" s="4">
        <f>SUMIFS('Raw Data from UFBs'!I$3:I$3000,'Raw Data from UFBs'!$A$3:$A$3000,'Summary By Town'!$A286,'Raw Data from UFBs'!$E$3:$E$3000,'Summary By Town'!$W$2)</f>
        <v>0</v>
      </c>
      <c r="Z286" s="20">
        <f t="shared" si="70"/>
        <v>0</v>
      </c>
      <c r="AA286" s="4">
        <f>COUNTIFS('Raw Data from UFBs'!$A$3:$A$3000,'Summary By Town'!$A286,'Raw Data from UFBs'!$E$3:$E$3000,'Summary By Town'!$AA$2)</f>
        <v>0</v>
      </c>
      <c r="AB286" s="4">
        <f>SUMIFS('Raw Data from UFBs'!H$3:H$3000,'Raw Data from UFBs'!$A$3:$A$3000,'Summary By Town'!$A286,'Raw Data from UFBs'!$E$3:$E$3000,'Summary By Town'!$AA$2)</f>
        <v>0</v>
      </c>
      <c r="AC286" s="4">
        <f>SUMIFS('Raw Data from UFBs'!I$3:I$3000,'Raw Data from UFBs'!$A$3:$A$3000,'Summary By Town'!$A286,'Raw Data from UFBs'!$E$3:$E$3000,'Summary By Town'!$AA$2)</f>
        <v>0</v>
      </c>
      <c r="AD286" s="4">
        <f t="shared" si="71"/>
        <v>0</v>
      </c>
      <c r="AE286" s="19">
        <f>COUNTIFS('Raw Data from UFBs'!$A$3:$A$3000,'Summary By Town'!$A286,'Raw Data from UFBs'!$E$3:$E$3000,'Summary By Town'!$AE$2)</f>
        <v>0</v>
      </c>
      <c r="AF286" s="4">
        <f>SUMIFS('Raw Data from UFBs'!H$3:H$3000,'Raw Data from UFBs'!$A$3:$A$3000,'Summary By Town'!$A286,'Raw Data from UFBs'!$E$3:$E$3000,'Summary By Town'!$AE$2)</f>
        <v>0</v>
      </c>
      <c r="AG286" s="4">
        <f>SUMIFS('Raw Data from UFBs'!I$3:I$3000,'Raw Data from UFBs'!$A$3:$A$3000,'Summary By Town'!$A286,'Raw Data from UFBs'!$E$3:$E$3000,'Summary By Town'!$AE$2)</f>
        <v>0</v>
      </c>
      <c r="AH286" s="20">
        <f t="shared" si="64"/>
        <v>0</v>
      </c>
      <c r="AI286" s="19">
        <f t="shared" si="72"/>
        <v>0</v>
      </c>
      <c r="AJ286" s="4">
        <f t="shared" si="73"/>
        <v>0</v>
      </c>
      <c r="AK286" s="4">
        <f t="shared" si="74"/>
        <v>0</v>
      </c>
      <c r="AL286" s="20">
        <f t="shared" si="75"/>
        <v>0</v>
      </c>
      <c r="AM286" s="59">
        <v>751100120</v>
      </c>
      <c r="AN286" s="60">
        <v>2.1275302816455532</v>
      </c>
      <c r="AO286" s="61">
        <v>0.19479688335819753</v>
      </c>
      <c r="AP286" s="4">
        <f t="shared" si="65"/>
        <v>0</v>
      </c>
      <c r="AQ286" s="8">
        <f t="shared" si="66"/>
        <v>0</v>
      </c>
      <c r="AR286" s="59">
        <v>5454139.8699999992</v>
      </c>
      <c r="AS286" s="6">
        <f t="shared" si="67"/>
        <v>0</v>
      </c>
      <c r="AU286" s="5" t="s">
        <v>779</v>
      </c>
      <c r="AV286" s="5" t="s">
        <v>714</v>
      </c>
      <c r="AW286" s="5" t="s">
        <v>381</v>
      </c>
      <c r="AX286" s="5" t="s">
        <v>348</v>
      </c>
      <c r="AY286" s="5" t="s">
        <v>1745</v>
      </c>
      <c r="AZ286" s="5" t="s">
        <v>1745</v>
      </c>
      <c r="BA286" s="5" t="s">
        <v>1745</v>
      </c>
      <c r="BB286" s="5" t="s">
        <v>1745</v>
      </c>
      <c r="BC286" s="5" t="s">
        <v>1745</v>
      </c>
      <c r="BD286" s="5" t="s">
        <v>1745</v>
      </c>
      <c r="BE286" s="5" t="s">
        <v>1745</v>
      </c>
      <c r="BF286" s="5" t="s">
        <v>1745</v>
      </c>
      <c r="BG286" s="5" t="s">
        <v>1745</v>
      </c>
      <c r="BH286" s="5" t="s">
        <v>1745</v>
      </c>
      <c r="BI286" s="5" t="s">
        <v>1745</v>
      </c>
      <c r="BJ286" s="5" t="s">
        <v>1745</v>
      </c>
    </row>
    <row r="287" spans="1:62" ht="17.25" customHeight="1" x14ac:dyDescent="0.3">
      <c r="A287" t="s">
        <v>675</v>
      </c>
      <c r="B287" t="s">
        <v>2025</v>
      </c>
      <c r="C287" t="s">
        <v>404</v>
      </c>
      <c r="D287" t="str">
        <f t="shared" si="61"/>
        <v>Hightstown borough, Mercer County</v>
      </c>
      <c r="E287" t="s">
        <v>2000</v>
      </c>
      <c r="F287" t="s">
        <v>7</v>
      </c>
      <c r="G287" s="19">
        <f>COUNTIFS('Raw Data from UFBs'!$A$3:$A$3000,'Summary By Town'!$A287,'Raw Data from UFBs'!$E$3:$E$3000,'Summary By Town'!$G$2)</f>
        <v>0</v>
      </c>
      <c r="H287" s="4">
        <f>SUMIFS('Raw Data from UFBs'!H$3:H$3000,'Raw Data from UFBs'!$A$3:$A$3000,'Summary By Town'!$A287,'Raw Data from UFBs'!$E$3:$E$3000,'Summary By Town'!$G$2)</f>
        <v>0</v>
      </c>
      <c r="I287" s="4">
        <f>SUMIFS('Raw Data from UFBs'!I$3:I$3000,'Raw Data from UFBs'!$A$3:$A$3000,'Summary By Town'!$A287,'Raw Data from UFBs'!$E$3:$E$3000,'Summary By Town'!$G$2)</f>
        <v>0</v>
      </c>
      <c r="J287" s="20">
        <f t="shared" si="62"/>
        <v>0</v>
      </c>
      <c r="K287" s="19">
        <f>COUNTIFS('Raw Data from UFBs'!$A$3:$A$3000,'Summary By Town'!$A287,'Raw Data from UFBs'!$E$3:$E$3000,'Summary By Town'!$K$2)</f>
        <v>0</v>
      </c>
      <c r="L287" s="4">
        <f>SUMIFS('Raw Data from UFBs'!H$3:H$3000,'Raw Data from UFBs'!$A$3:$A$3000,'Summary By Town'!$A287,'Raw Data from UFBs'!$E$3:$E$3000,'Summary By Town'!$K$2)</f>
        <v>0</v>
      </c>
      <c r="M287" s="4">
        <f>SUMIFS('Raw Data from UFBs'!I$3:I$3000,'Raw Data from UFBs'!$A$3:$A$3000,'Summary By Town'!$A287,'Raw Data from UFBs'!$E$3:$E$3000,'Summary By Town'!$K$2)</f>
        <v>0</v>
      </c>
      <c r="N287" s="20">
        <f t="shared" si="63"/>
        <v>0</v>
      </c>
      <c r="O287" s="4">
        <f>COUNTIFS('Raw Data from UFBs'!$A$3:$A$3000,'Summary By Town'!$A287,'Raw Data from UFBs'!$E$3:$E$3000,'Summary By Town'!$O$2)</f>
        <v>0</v>
      </c>
      <c r="P287" s="4">
        <f>SUMIFS('Raw Data from UFBs'!H$3:H$3000,'Raw Data from UFBs'!$A$3:$A$3000,'Summary By Town'!$A287,'Raw Data from UFBs'!$E$3:$E$3000,'Summary By Town'!$O$2)</f>
        <v>0</v>
      </c>
      <c r="Q287" s="4">
        <f>SUMIFS('Raw Data from UFBs'!I$3:I$3000,'Raw Data from UFBs'!$A$3:$A$3000,'Summary By Town'!$A287,'Raw Data from UFBs'!$E$3:$E$3000,'Summary By Town'!$O$2)</f>
        <v>0</v>
      </c>
      <c r="R287" s="4">
        <f t="shared" si="68"/>
        <v>0</v>
      </c>
      <c r="S287" s="104">
        <f>COUNTIFS('Raw Data from UFBs'!$A$3:$A$3000,'Summary By Town'!$A287,'Raw Data from UFBs'!$E$3:$E$3000,'Summary By Town'!$S$2)</f>
        <v>0</v>
      </c>
      <c r="T287" s="4">
        <f>SUMIFS('Raw Data from UFBs'!H$3:H$3000,'Raw Data from UFBs'!$A$3:$A$3000,'Summary By Town'!$A287,'Raw Data from UFBs'!$E$3:$E$3000,'Summary By Town'!$S$2)</f>
        <v>0</v>
      </c>
      <c r="U287" s="4">
        <f>SUMIFS('Raw Data from UFBs'!I$3:I$3000,'Raw Data from UFBs'!$A$3:$A$3000,'Summary By Town'!$A287,'Raw Data from UFBs'!$E$3:$E$3000,'Summary By Town'!$S$2)</f>
        <v>0</v>
      </c>
      <c r="V287" s="20">
        <f t="shared" si="69"/>
        <v>0</v>
      </c>
      <c r="W287" s="104">
        <f>COUNTIFS('Raw Data from UFBs'!$A$3:$A$3000,'Summary By Town'!$A287,'Raw Data from UFBs'!$E$3:$E$3000,'Summary By Town'!$W$2)</f>
        <v>0</v>
      </c>
      <c r="X287" s="4">
        <f>SUMIFS('Raw Data from UFBs'!H$3:H$3000,'Raw Data from UFBs'!$A$3:$A$3000,'Summary By Town'!$A287,'Raw Data from UFBs'!$E$3:$E$3000,'Summary By Town'!$W$2)</f>
        <v>0</v>
      </c>
      <c r="Y287" s="4">
        <f>SUMIFS('Raw Data from UFBs'!I$3:I$3000,'Raw Data from UFBs'!$A$3:$A$3000,'Summary By Town'!$A287,'Raw Data from UFBs'!$E$3:$E$3000,'Summary By Town'!$W$2)</f>
        <v>0</v>
      </c>
      <c r="Z287" s="20">
        <f t="shared" si="70"/>
        <v>0</v>
      </c>
      <c r="AA287" s="4">
        <f>COUNTIFS('Raw Data from UFBs'!$A$3:$A$3000,'Summary By Town'!$A287,'Raw Data from UFBs'!$E$3:$E$3000,'Summary By Town'!$AA$2)</f>
        <v>0</v>
      </c>
      <c r="AB287" s="4">
        <f>SUMIFS('Raw Data from UFBs'!H$3:H$3000,'Raw Data from UFBs'!$A$3:$A$3000,'Summary By Town'!$A287,'Raw Data from UFBs'!$E$3:$E$3000,'Summary By Town'!$AA$2)</f>
        <v>0</v>
      </c>
      <c r="AC287" s="4">
        <f>SUMIFS('Raw Data from UFBs'!I$3:I$3000,'Raw Data from UFBs'!$A$3:$A$3000,'Summary By Town'!$A287,'Raw Data from UFBs'!$E$3:$E$3000,'Summary By Town'!$AA$2)</f>
        <v>0</v>
      </c>
      <c r="AD287" s="4">
        <f t="shared" si="71"/>
        <v>0</v>
      </c>
      <c r="AE287" s="19">
        <f>COUNTIFS('Raw Data from UFBs'!$A$3:$A$3000,'Summary By Town'!$A287,'Raw Data from UFBs'!$E$3:$E$3000,'Summary By Town'!$AE$2)</f>
        <v>0</v>
      </c>
      <c r="AF287" s="4">
        <f>SUMIFS('Raw Data from UFBs'!H$3:H$3000,'Raw Data from UFBs'!$A$3:$A$3000,'Summary By Town'!$A287,'Raw Data from UFBs'!$E$3:$E$3000,'Summary By Town'!$AE$2)</f>
        <v>0</v>
      </c>
      <c r="AG287" s="4">
        <f>SUMIFS('Raw Data from UFBs'!I$3:I$3000,'Raw Data from UFBs'!$A$3:$A$3000,'Summary By Town'!$A287,'Raw Data from UFBs'!$E$3:$E$3000,'Summary By Town'!$AE$2)</f>
        <v>0</v>
      </c>
      <c r="AH287" s="20">
        <f t="shared" si="64"/>
        <v>0</v>
      </c>
      <c r="AI287" s="19">
        <f t="shared" si="72"/>
        <v>0</v>
      </c>
      <c r="AJ287" s="4">
        <f t="shared" si="73"/>
        <v>0</v>
      </c>
      <c r="AK287" s="4">
        <f t="shared" si="74"/>
        <v>0</v>
      </c>
      <c r="AL287" s="20">
        <f t="shared" si="75"/>
        <v>0</v>
      </c>
      <c r="AM287" s="59">
        <v>552945600</v>
      </c>
      <c r="AN287" s="60">
        <v>5.1085972331262779</v>
      </c>
      <c r="AO287" s="61">
        <v>0.33710927835205329</v>
      </c>
      <c r="AP287" s="4">
        <f t="shared" si="65"/>
        <v>0</v>
      </c>
      <c r="AQ287" s="8">
        <f t="shared" si="66"/>
        <v>0</v>
      </c>
      <c r="AR287" s="59">
        <v>9288220.4900000002</v>
      </c>
      <c r="AS287" s="6">
        <f t="shared" si="67"/>
        <v>0</v>
      </c>
      <c r="AU287" s="5" t="s">
        <v>402</v>
      </c>
      <c r="AV287" s="5" t="s">
        <v>1745</v>
      </c>
      <c r="AW287" s="5" t="s">
        <v>1745</v>
      </c>
      <c r="AX287" s="5" t="s">
        <v>1745</v>
      </c>
      <c r="AY287" s="5" t="s">
        <v>1745</v>
      </c>
      <c r="AZ287" s="5" t="s">
        <v>1745</v>
      </c>
      <c r="BA287" s="5" t="s">
        <v>1745</v>
      </c>
      <c r="BB287" s="5" t="s">
        <v>1745</v>
      </c>
      <c r="BC287" s="5" t="s">
        <v>1745</v>
      </c>
      <c r="BD287" s="5" t="s">
        <v>1745</v>
      </c>
      <c r="BE287" s="5" t="s">
        <v>1745</v>
      </c>
      <c r="BF287" s="5" t="s">
        <v>1745</v>
      </c>
      <c r="BG287" s="5" t="s">
        <v>1745</v>
      </c>
      <c r="BH287" s="5" t="s">
        <v>1745</v>
      </c>
      <c r="BI287" s="5" t="s">
        <v>1745</v>
      </c>
      <c r="BJ287" s="5" t="s">
        <v>1745</v>
      </c>
    </row>
    <row r="288" spans="1:62" ht="17.25" customHeight="1" x14ac:dyDescent="0.3">
      <c r="A288" t="s">
        <v>708</v>
      </c>
      <c r="B288" t="s">
        <v>2026</v>
      </c>
      <c r="C288" t="s">
        <v>404</v>
      </c>
      <c r="D288" t="str">
        <f t="shared" si="61"/>
        <v>Hopewell borough, Mercer County</v>
      </c>
      <c r="E288" t="s">
        <v>2000</v>
      </c>
      <c r="F288" t="s">
        <v>46</v>
      </c>
      <c r="G288" s="19">
        <f>COUNTIFS('Raw Data from UFBs'!$A$3:$A$3000,'Summary By Town'!$A288,'Raw Data from UFBs'!$E$3:$E$3000,'Summary By Town'!$G$2)</f>
        <v>0</v>
      </c>
      <c r="H288" s="4">
        <f>SUMIFS('Raw Data from UFBs'!H$3:H$3000,'Raw Data from UFBs'!$A$3:$A$3000,'Summary By Town'!$A288,'Raw Data from UFBs'!$E$3:$E$3000,'Summary By Town'!$G$2)</f>
        <v>0</v>
      </c>
      <c r="I288" s="4">
        <f>SUMIFS('Raw Data from UFBs'!I$3:I$3000,'Raw Data from UFBs'!$A$3:$A$3000,'Summary By Town'!$A288,'Raw Data from UFBs'!$E$3:$E$3000,'Summary By Town'!$G$2)</f>
        <v>0</v>
      </c>
      <c r="J288" s="20">
        <f t="shared" si="62"/>
        <v>0</v>
      </c>
      <c r="K288" s="19">
        <f>COUNTIFS('Raw Data from UFBs'!$A$3:$A$3000,'Summary By Town'!$A288,'Raw Data from UFBs'!$E$3:$E$3000,'Summary By Town'!$K$2)</f>
        <v>0</v>
      </c>
      <c r="L288" s="4">
        <f>SUMIFS('Raw Data from UFBs'!H$3:H$3000,'Raw Data from UFBs'!$A$3:$A$3000,'Summary By Town'!$A288,'Raw Data from UFBs'!$E$3:$E$3000,'Summary By Town'!$K$2)</f>
        <v>0</v>
      </c>
      <c r="M288" s="4">
        <f>SUMIFS('Raw Data from UFBs'!I$3:I$3000,'Raw Data from UFBs'!$A$3:$A$3000,'Summary By Town'!$A288,'Raw Data from UFBs'!$E$3:$E$3000,'Summary By Town'!$K$2)</f>
        <v>0</v>
      </c>
      <c r="N288" s="20">
        <f t="shared" si="63"/>
        <v>0</v>
      </c>
      <c r="O288" s="4">
        <f>COUNTIFS('Raw Data from UFBs'!$A$3:$A$3000,'Summary By Town'!$A288,'Raw Data from UFBs'!$E$3:$E$3000,'Summary By Town'!$O$2)</f>
        <v>0</v>
      </c>
      <c r="P288" s="4">
        <f>SUMIFS('Raw Data from UFBs'!H$3:H$3000,'Raw Data from UFBs'!$A$3:$A$3000,'Summary By Town'!$A288,'Raw Data from UFBs'!$E$3:$E$3000,'Summary By Town'!$O$2)</f>
        <v>0</v>
      </c>
      <c r="Q288" s="4">
        <f>SUMIFS('Raw Data from UFBs'!I$3:I$3000,'Raw Data from UFBs'!$A$3:$A$3000,'Summary By Town'!$A288,'Raw Data from UFBs'!$E$3:$E$3000,'Summary By Town'!$O$2)</f>
        <v>0</v>
      </c>
      <c r="R288" s="4">
        <f t="shared" si="68"/>
        <v>0</v>
      </c>
      <c r="S288" s="104">
        <f>COUNTIFS('Raw Data from UFBs'!$A$3:$A$3000,'Summary By Town'!$A288,'Raw Data from UFBs'!$E$3:$E$3000,'Summary By Town'!$S$2)</f>
        <v>0</v>
      </c>
      <c r="T288" s="4">
        <f>SUMIFS('Raw Data from UFBs'!H$3:H$3000,'Raw Data from UFBs'!$A$3:$A$3000,'Summary By Town'!$A288,'Raw Data from UFBs'!$E$3:$E$3000,'Summary By Town'!$S$2)</f>
        <v>0</v>
      </c>
      <c r="U288" s="4">
        <f>SUMIFS('Raw Data from UFBs'!I$3:I$3000,'Raw Data from UFBs'!$A$3:$A$3000,'Summary By Town'!$A288,'Raw Data from UFBs'!$E$3:$E$3000,'Summary By Town'!$S$2)</f>
        <v>0</v>
      </c>
      <c r="V288" s="20">
        <f t="shared" si="69"/>
        <v>0</v>
      </c>
      <c r="W288" s="104">
        <f>COUNTIFS('Raw Data from UFBs'!$A$3:$A$3000,'Summary By Town'!$A288,'Raw Data from UFBs'!$E$3:$E$3000,'Summary By Town'!$W$2)</f>
        <v>0</v>
      </c>
      <c r="X288" s="4">
        <f>SUMIFS('Raw Data from UFBs'!H$3:H$3000,'Raw Data from UFBs'!$A$3:$A$3000,'Summary By Town'!$A288,'Raw Data from UFBs'!$E$3:$E$3000,'Summary By Town'!$W$2)</f>
        <v>0</v>
      </c>
      <c r="Y288" s="4">
        <f>SUMIFS('Raw Data from UFBs'!I$3:I$3000,'Raw Data from UFBs'!$A$3:$A$3000,'Summary By Town'!$A288,'Raw Data from UFBs'!$E$3:$E$3000,'Summary By Town'!$W$2)</f>
        <v>0</v>
      </c>
      <c r="Z288" s="20">
        <f t="shared" si="70"/>
        <v>0</v>
      </c>
      <c r="AA288" s="4">
        <f>COUNTIFS('Raw Data from UFBs'!$A$3:$A$3000,'Summary By Town'!$A288,'Raw Data from UFBs'!$E$3:$E$3000,'Summary By Town'!$AA$2)</f>
        <v>0</v>
      </c>
      <c r="AB288" s="4">
        <f>SUMIFS('Raw Data from UFBs'!H$3:H$3000,'Raw Data from UFBs'!$A$3:$A$3000,'Summary By Town'!$A288,'Raw Data from UFBs'!$E$3:$E$3000,'Summary By Town'!$AA$2)</f>
        <v>0</v>
      </c>
      <c r="AC288" s="4">
        <f>SUMIFS('Raw Data from UFBs'!I$3:I$3000,'Raw Data from UFBs'!$A$3:$A$3000,'Summary By Town'!$A288,'Raw Data from UFBs'!$E$3:$E$3000,'Summary By Town'!$AA$2)</f>
        <v>0</v>
      </c>
      <c r="AD288" s="4">
        <f t="shared" si="71"/>
        <v>0</v>
      </c>
      <c r="AE288" s="19">
        <f>COUNTIFS('Raw Data from UFBs'!$A$3:$A$3000,'Summary By Town'!$A288,'Raw Data from UFBs'!$E$3:$E$3000,'Summary By Town'!$AE$2)</f>
        <v>0</v>
      </c>
      <c r="AF288" s="4">
        <f>SUMIFS('Raw Data from UFBs'!H$3:H$3000,'Raw Data from UFBs'!$A$3:$A$3000,'Summary By Town'!$A288,'Raw Data from UFBs'!$E$3:$E$3000,'Summary By Town'!$AE$2)</f>
        <v>0</v>
      </c>
      <c r="AG288" s="4">
        <f>SUMIFS('Raw Data from UFBs'!I$3:I$3000,'Raw Data from UFBs'!$A$3:$A$3000,'Summary By Town'!$A288,'Raw Data from UFBs'!$E$3:$E$3000,'Summary By Town'!$AE$2)</f>
        <v>0</v>
      </c>
      <c r="AH288" s="20">
        <f t="shared" si="64"/>
        <v>0</v>
      </c>
      <c r="AI288" s="19">
        <f t="shared" si="72"/>
        <v>0</v>
      </c>
      <c r="AJ288" s="4">
        <f t="shared" si="73"/>
        <v>0</v>
      </c>
      <c r="AK288" s="4">
        <f t="shared" si="74"/>
        <v>0</v>
      </c>
      <c r="AL288" s="20">
        <f t="shared" si="75"/>
        <v>0</v>
      </c>
      <c r="AM288" s="59">
        <v>341560300</v>
      </c>
      <c r="AN288" s="60">
        <v>3.497378308326256</v>
      </c>
      <c r="AO288" s="61">
        <v>0.23729397944134517</v>
      </c>
      <c r="AP288" s="4">
        <f t="shared" si="65"/>
        <v>0</v>
      </c>
      <c r="AQ288" s="8">
        <f t="shared" si="66"/>
        <v>0</v>
      </c>
      <c r="AR288" s="59">
        <v>4355637.2300000004</v>
      </c>
      <c r="AS288" s="6">
        <f t="shared" si="67"/>
        <v>0</v>
      </c>
      <c r="AU288" s="5" t="s">
        <v>714</v>
      </c>
      <c r="AV288" s="5" t="s">
        <v>1745</v>
      </c>
      <c r="AW288" s="5" t="s">
        <v>1745</v>
      </c>
      <c r="AX288" s="5" t="s">
        <v>1745</v>
      </c>
      <c r="AY288" s="5" t="s">
        <v>1745</v>
      </c>
      <c r="AZ288" s="5" t="s">
        <v>1745</v>
      </c>
      <c r="BA288" s="5" t="s">
        <v>1745</v>
      </c>
      <c r="BB288" s="5" t="s">
        <v>1745</v>
      </c>
      <c r="BC288" s="5" t="s">
        <v>1745</v>
      </c>
      <c r="BD288" s="5" t="s">
        <v>1745</v>
      </c>
      <c r="BE288" s="5" t="s">
        <v>1745</v>
      </c>
      <c r="BF288" s="5" t="s">
        <v>1745</v>
      </c>
      <c r="BG288" s="5" t="s">
        <v>1745</v>
      </c>
      <c r="BH288" s="5" t="s">
        <v>1745</v>
      </c>
      <c r="BI288" s="5" t="s">
        <v>1745</v>
      </c>
      <c r="BJ288" s="5" t="s">
        <v>1745</v>
      </c>
    </row>
    <row r="289" spans="1:62" ht="17.25" customHeight="1" x14ac:dyDescent="0.3">
      <c r="A289" t="s">
        <v>1180</v>
      </c>
      <c r="B289" t="s">
        <v>2027</v>
      </c>
      <c r="C289" t="s">
        <v>404</v>
      </c>
      <c r="D289" t="str">
        <f t="shared" si="61"/>
        <v>Pennington borough, Mercer County</v>
      </c>
      <c r="E289" t="s">
        <v>2000</v>
      </c>
      <c r="F289" t="s">
        <v>7</v>
      </c>
      <c r="G289" s="19">
        <f>COUNTIFS('Raw Data from UFBs'!$A$3:$A$3000,'Summary By Town'!$A289,'Raw Data from UFBs'!$E$3:$E$3000,'Summary By Town'!$G$2)</f>
        <v>0</v>
      </c>
      <c r="H289" s="4">
        <f>SUMIFS('Raw Data from UFBs'!H$3:H$3000,'Raw Data from UFBs'!$A$3:$A$3000,'Summary By Town'!$A289,'Raw Data from UFBs'!$E$3:$E$3000,'Summary By Town'!$G$2)</f>
        <v>0</v>
      </c>
      <c r="I289" s="4">
        <f>SUMIFS('Raw Data from UFBs'!I$3:I$3000,'Raw Data from UFBs'!$A$3:$A$3000,'Summary By Town'!$A289,'Raw Data from UFBs'!$E$3:$E$3000,'Summary By Town'!$G$2)</f>
        <v>0</v>
      </c>
      <c r="J289" s="20">
        <f t="shared" si="62"/>
        <v>0</v>
      </c>
      <c r="K289" s="19">
        <f>COUNTIFS('Raw Data from UFBs'!$A$3:$A$3000,'Summary By Town'!$A289,'Raw Data from UFBs'!$E$3:$E$3000,'Summary By Town'!$K$2)</f>
        <v>0</v>
      </c>
      <c r="L289" s="4">
        <f>SUMIFS('Raw Data from UFBs'!H$3:H$3000,'Raw Data from UFBs'!$A$3:$A$3000,'Summary By Town'!$A289,'Raw Data from UFBs'!$E$3:$E$3000,'Summary By Town'!$K$2)</f>
        <v>0</v>
      </c>
      <c r="M289" s="4">
        <f>SUMIFS('Raw Data from UFBs'!I$3:I$3000,'Raw Data from UFBs'!$A$3:$A$3000,'Summary By Town'!$A289,'Raw Data from UFBs'!$E$3:$E$3000,'Summary By Town'!$K$2)</f>
        <v>0</v>
      </c>
      <c r="N289" s="20">
        <f t="shared" si="63"/>
        <v>0</v>
      </c>
      <c r="O289" s="4">
        <f>COUNTIFS('Raw Data from UFBs'!$A$3:$A$3000,'Summary By Town'!$A289,'Raw Data from UFBs'!$E$3:$E$3000,'Summary By Town'!$O$2)</f>
        <v>0</v>
      </c>
      <c r="P289" s="4">
        <f>SUMIFS('Raw Data from UFBs'!H$3:H$3000,'Raw Data from UFBs'!$A$3:$A$3000,'Summary By Town'!$A289,'Raw Data from UFBs'!$E$3:$E$3000,'Summary By Town'!$O$2)</f>
        <v>0</v>
      </c>
      <c r="Q289" s="4">
        <f>SUMIFS('Raw Data from UFBs'!I$3:I$3000,'Raw Data from UFBs'!$A$3:$A$3000,'Summary By Town'!$A289,'Raw Data from UFBs'!$E$3:$E$3000,'Summary By Town'!$O$2)</f>
        <v>0</v>
      </c>
      <c r="R289" s="4">
        <f t="shared" si="68"/>
        <v>0</v>
      </c>
      <c r="S289" s="104">
        <f>COUNTIFS('Raw Data from UFBs'!$A$3:$A$3000,'Summary By Town'!$A289,'Raw Data from UFBs'!$E$3:$E$3000,'Summary By Town'!$S$2)</f>
        <v>0</v>
      </c>
      <c r="T289" s="4">
        <f>SUMIFS('Raw Data from UFBs'!H$3:H$3000,'Raw Data from UFBs'!$A$3:$A$3000,'Summary By Town'!$A289,'Raw Data from UFBs'!$E$3:$E$3000,'Summary By Town'!$S$2)</f>
        <v>0</v>
      </c>
      <c r="U289" s="4">
        <f>SUMIFS('Raw Data from UFBs'!I$3:I$3000,'Raw Data from UFBs'!$A$3:$A$3000,'Summary By Town'!$A289,'Raw Data from UFBs'!$E$3:$E$3000,'Summary By Town'!$S$2)</f>
        <v>0</v>
      </c>
      <c r="V289" s="20">
        <f t="shared" si="69"/>
        <v>0</v>
      </c>
      <c r="W289" s="104">
        <f>COUNTIFS('Raw Data from UFBs'!$A$3:$A$3000,'Summary By Town'!$A289,'Raw Data from UFBs'!$E$3:$E$3000,'Summary By Town'!$W$2)</f>
        <v>0</v>
      </c>
      <c r="X289" s="4">
        <f>SUMIFS('Raw Data from UFBs'!H$3:H$3000,'Raw Data from UFBs'!$A$3:$A$3000,'Summary By Town'!$A289,'Raw Data from UFBs'!$E$3:$E$3000,'Summary By Town'!$W$2)</f>
        <v>0</v>
      </c>
      <c r="Y289" s="4">
        <f>SUMIFS('Raw Data from UFBs'!I$3:I$3000,'Raw Data from UFBs'!$A$3:$A$3000,'Summary By Town'!$A289,'Raw Data from UFBs'!$E$3:$E$3000,'Summary By Town'!$W$2)</f>
        <v>0</v>
      </c>
      <c r="Z289" s="20">
        <f t="shared" si="70"/>
        <v>0</v>
      </c>
      <c r="AA289" s="4">
        <f>COUNTIFS('Raw Data from UFBs'!$A$3:$A$3000,'Summary By Town'!$A289,'Raw Data from UFBs'!$E$3:$E$3000,'Summary By Town'!$AA$2)</f>
        <v>0</v>
      </c>
      <c r="AB289" s="4">
        <f>SUMIFS('Raw Data from UFBs'!H$3:H$3000,'Raw Data from UFBs'!$A$3:$A$3000,'Summary By Town'!$A289,'Raw Data from UFBs'!$E$3:$E$3000,'Summary By Town'!$AA$2)</f>
        <v>0</v>
      </c>
      <c r="AC289" s="4">
        <f>SUMIFS('Raw Data from UFBs'!I$3:I$3000,'Raw Data from UFBs'!$A$3:$A$3000,'Summary By Town'!$A289,'Raw Data from UFBs'!$E$3:$E$3000,'Summary By Town'!$AA$2)</f>
        <v>0</v>
      </c>
      <c r="AD289" s="4">
        <f t="shared" si="71"/>
        <v>0</v>
      </c>
      <c r="AE289" s="19">
        <f>COUNTIFS('Raw Data from UFBs'!$A$3:$A$3000,'Summary By Town'!$A289,'Raw Data from UFBs'!$E$3:$E$3000,'Summary By Town'!$AE$2)</f>
        <v>0</v>
      </c>
      <c r="AF289" s="4">
        <f>SUMIFS('Raw Data from UFBs'!H$3:H$3000,'Raw Data from UFBs'!$A$3:$A$3000,'Summary By Town'!$A289,'Raw Data from UFBs'!$E$3:$E$3000,'Summary By Town'!$AE$2)</f>
        <v>0</v>
      </c>
      <c r="AG289" s="4">
        <f>SUMIFS('Raw Data from UFBs'!I$3:I$3000,'Raw Data from UFBs'!$A$3:$A$3000,'Summary By Town'!$A289,'Raw Data from UFBs'!$E$3:$E$3000,'Summary By Town'!$AE$2)</f>
        <v>0</v>
      </c>
      <c r="AH289" s="20">
        <f t="shared" si="64"/>
        <v>0</v>
      </c>
      <c r="AI289" s="19">
        <f t="shared" si="72"/>
        <v>0</v>
      </c>
      <c r="AJ289" s="4">
        <f t="shared" si="73"/>
        <v>0</v>
      </c>
      <c r="AK289" s="4">
        <f t="shared" si="74"/>
        <v>0</v>
      </c>
      <c r="AL289" s="20">
        <f t="shared" si="75"/>
        <v>0</v>
      </c>
      <c r="AM289" s="59">
        <v>587010100</v>
      </c>
      <c r="AN289" s="60">
        <v>3.3075623293805401</v>
      </c>
      <c r="AO289" s="61">
        <v>0.19061847145016114</v>
      </c>
      <c r="AP289" s="4">
        <f t="shared" si="65"/>
        <v>0</v>
      </c>
      <c r="AQ289" s="8">
        <f t="shared" si="66"/>
        <v>0</v>
      </c>
      <c r="AR289" s="59">
        <v>4573443.16</v>
      </c>
      <c r="AS289" s="6">
        <f t="shared" si="67"/>
        <v>0</v>
      </c>
      <c r="AU289" s="5" t="s">
        <v>714</v>
      </c>
      <c r="AV289" s="5" t="s">
        <v>1745</v>
      </c>
      <c r="AW289" s="5" t="s">
        <v>1745</v>
      </c>
      <c r="AX289" s="5" t="s">
        <v>1745</v>
      </c>
      <c r="AY289" s="5" t="s">
        <v>1745</v>
      </c>
      <c r="AZ289" s="5" t="s">
        <v>1745</v>
      </c>
      <c r="BA289" s="5" t="s">
        <v>1745</v>
      </c>
      <c r="BB289" s="5" t="s">
        <v>1745</v>
      </c>
      <c r="BC289" s="5" t="s">
        <v>1745</v>
      </c>
      <c r="BD289" s="5" t="s">
        <v>1745</v>
      </c>
      <c r="BE289" s="5" t="s">
        <v>1745</v>
      </c>
      <c r="BF289" s="5" t="s">
        <v>1745</v>
      </c>
      <c r="BG289" s="5" t="s">
        <v>1745</v>
      </c>
      <c r="BH289" s="5" t="s">
        <v>1745</v>
      </c>
      <c r="BI289" s="5" t="s">
        <v>1745</v>
      </c>
      <c r="BJ289" s="5" t="s">
        <v>1745</v>
      </c>
    </row>
    <row r="290" spans="1:62" ht="17.25" customHeight="1" x14ac:dyDescent="0.3">
      <c r="A290" t="s">
        <v>1246</v>
      </c>
      <c r="B290" t="s">
        <v>1248</v>
      </c>
      <c r="C290" t="s">
        <v>404</v>
      </c>
      <c r="D290" t="str">
        <f t="shared" si="61"/>
        <v>Princeton, Mercer County</v>
      </c>
      <c r="E290" t="s">
        <v>2000</v>
      </c>
      <c r="F290" t="s">
        <v>74</v>
      </c>
      <c r="G290" s="19">
        <f>COUNTIFS('Raw Data from UFBs'!$A$3:$A$3000,'Summary By Town'!$A290,'Raw Data from UFBs'!$E$3:$E$3000,'Summary By Town'!$G$2)</f>
        <v>0</v>
      </c>
      <c r="H290" s="4">
        <f>SUMIFS('Raw Data from UFBs'!H$3:H$3000,'Raw Data from UFBs'!$A$3:$A$3000,'Summary By Town'!$A290,'Raw Data from UFBs'!$E$3:$E$3000,'Summary By Town'!$G$2)</f>
        <v>0</v>
      </c>
      <c r="I290" s="4">
        <f>SUMIFS('Raw Data from UFBs'!I$3:I$3000,'Raw Data from UFBs'!$A$3:$A$3000,'Summary By Town'!$A290,'Raw Data from UFBs'!$E$3:$E$3000,'Summary By Town'!$G$2)</f>
        <v>0</v>
      </c>
      <c r="J290" s="20">
        <f t="shared" si="62"/>
        <v>0</v>
      </c>
      <c r="K290" s="19">
        <f>COUNTIFS('Raw Data from UFBs'!$A$3:$A$3000,'Summary By Town'!$A290,'Raw Data from UFBs'!$E$3:$E$3000,'Summary By Town'!$K$2)</f>
        <v>0</v>
      </c>
      <c r="L290" s="4">
        <f>SUMIFS('Raw Data from UFBs'!H$3:H$3000,'Raw Data from UFBs'!$A$3:$A$3000,'Summary By Town'!$A290,'Raw Data from UFBs'!$E$3:$E$3000,'Summary By Town'!$K$2)</f>
        <v>0</v>
      </c>
      <c r="M290" s="4">
        <f>SUMIFS('Raw Data from UFBs'!I$3:I$3000,'Raw Data from UFBs'!$A$3:$A$3000,'Summary By Town'!$A290,'Raw Data from UFBs'!$E$3:$E$3000,'Summary By Town'!$K$2)</f>
        <v>0</v>
      </c>
      <c r="N290" s="20">
        <f t="shared" si="63"/>
        <v>0</v>
      </c>
      <c r="O290" s="4">
        <f>COUNTIFS('Raw Data from UFBs'!$A$3:$A$3000,'Summary By Town'!$A290,'Raw Data from UFBs'!$E$3:$E$3000,'Summary By Town'!$O$2)</f>
        <v>0</v>
      </c>
      <c r="P290" s="4">
        <f>SUMIFS('Raw Data from UFBs'!H$3:H$3000,'Raw Data from UFBs'!$A$3:$A$3000,'Summary By Town'!$A290,'Raw Data from UFBs'!$E$3:$E$3000,'Summary By Town'!$O$2)</f>
        <v>0</v>
      </c>
      <c r="Q290" s="4">
        <f>SUMIFS('Raw Data from UFBs'!I$3:I$3000,'Raw Data from UFBs'!$A$3:$A$3000,'Summary By Town'!$A290,'Raw Data from UFBs'!$E$3:$E$3000,'Summary By Town'!$O$2)</f>
        <v>0</v>
      </c>
      <c r="R290" s="4">
        <f t="shared" si="68"/>
        <v>0</v>
      </c>
      <c r="S290" s="104">
        <f>COUNTIFS('Raw Data from UFBs'!$A$3:$A$3000,'Summary By Town'!$A290,'Raw Data from UFBs'!$E$3:$E$3000,'Summary By Town'!$S$2)</f>
        <v>1</v>
      </c>
      <c r="T290" s="4">
        <f>SUMIFS('Raw Data from UFBs'!H$3:H$3000,'Raw Data from UFBs'!$A$3:$A$3000,'Summary By Town'!$A290,'Raw Data from UFBs'!$E$3:$E$3000,'Summary By Town'!$S$2)</f>
        <v>727229</v>
      </c>
      <c r="U290" s="4">
        <f>SUMIFS('Raw Data from UFBs'!I$3:I$3000,'Raw Data from UFBs'!$A$3:$A$3000,'Summary By Town'!$A290,'Raw Data from UFBs'!$E$3:$E$3000,'Summary By Town'!$S$2)</f>
        <v>56566200</v>
      </c>
      <c r="V290" s="20">
        <f t="shared" si="69"/>
        <v>1545389.5114433987</v>
      </c>
      <c r="W290" s="104">
        <f>COUNTIFS('Raw Data from UFBs'!$A$3:$A$3000,'Summary By Town'!$A290,'Raw Data from UFBs'!$E$3:$E$3000,'Summary By Town'!$W$2)</f>
        <v>0</v>
      </c>
      <c r="X290" s="4">
        <f>SUMIFS('Raw Data from UFBs'!H$3:H$3000,'Raw Data from UFBs'!$A$3:$A$3000,'Summary By Town'!$A290,'Raw Data from UFBs'!$E$3:$E$3000,'Summary By Town'!$W$2)</f>
        <v>0</v>
      </c>
      <c r="Y290" s="4">
        <f>SUMIFS('Raw Data from UFBs'!I$3:I$3000,'Raw Data from UFBs'!$A$3:$A$3000,'Summary By Town'!$A290,'Raw Data from UFBs'!$E$3:$E$3000,'Summary By Town'!$W$2)</f>
        <v>0</v>
      </c>
      <c r="Z290" s="20">
        <f t="shared" si="70"/>
        <v>0</v>
      </c>
      <c r="AA290" s="4">
        <f>COUNTIFS('Raw Data from UFBs'!$A$3:$A$3000,'Summary By Town'!$A290,'Raw Data from UFBs'!$E$3:$E$3000,'Summary By Town'!$AA$2)</f>
        <v>0</v>
      </c>
      <c r="AB290" s="4">
        <f>SUMIFS('Raw Data from UFBs'!H$3:H$3000,'Raw Data from UFBs'!$A$3:$A$3000,'Summary By Town'!$A290,'Raw Data from UFBs'!$E$3:$E$3000,'Summary By Town'!$AA$2)</f>
        <v>0</v>
      </c>
      <c r="AC290" s="4">
        <f>SUMIFS('Raw Data from UFBs'!I$3:I$3000,'Raw Data from UFBs'!$A$3:$A$3000,'Summary By Town'!$A290,'Raw Data from UFBs'!$E$3:$E$3000,'Summary By Town'!$AA$2)</f>
        <v>0</v>
      </c>
      <c r="AD290" s="4">
        <f t="shared" si="71"/>
        <v>0</v>
      </c>
      <c r="AE290" s="19">
        <f>COUNTIFS('Raw Data from UFBs'!$A$3:$A$3000,'Summary By Town'!$A290,'Raw Data from UFBs'!$E$3:$E$3000,'Summary By Town'!$AE$2)</f>
        <v>0</v>
      </c>
      <c r="AF290" s="4">
        <f>SUMIFS('Raw Data from UFBs'!H$3:H$3000,'Raw Data from UFBs'!$A$3:$A$3000,'Summary By Town'!$A290,'Raw Data from UFBs'!$E$3:$E$3000,'Summary By Town'!$AE$2)</f>
        <v>0</v>
      </c>
      <c r="AG290" s="4">
        <f>SUMIFS('Raw Data from UFBs'!I$3:I$3000,'Raw Data from UFBs'!$A$3:$A$3000,'Summary By Town'!$A290,'Raw Data from UFBs'!$E$3:$E$3000,'Summary By Town'!$AE$2)</f>
        <v>0</v>
      </c>
      <c r="AH290" s="20">
        <f t="shared" si="64"/>
        <v>0</v>
      </c>
      <c r="AI290" s="19">
        <f t="shared" si="72"/>
        <v>1</v>
      </c>
      <c r="AJ290" s="4">
        <f t="shared" si="73"/>
        <v>727229</v>
      </c>
      <c r="AK290" s="4">
        <f t="shared" si="74"/>
        <v>56566200</v>
      </c>
      <c r="AL290" s="20">
        <f t="shared" si="75"/>
        <v>1545389.5114433987</v>
      </c>
      <c r="AM290" s="59">
        <v>10026401608</v>
      </c>
      <c r="AN290" s="60">
        <v>2.7320016395716853</v>
      </c>
      <c r="AO290" s="61">
        <v>0.21727933811946298</v>
      </c>
      <c r="AP290" s="4">
        <f t="shared" si="65"/>
        <v>177769.37440190298</v>
      </c>
      <c r="AQ290" s="8">
        <f t="shared" si="66"/>
        <v>5.641724938971744E-3</v>
      </c>
      <c r="AR290" s="59">
        <v>74403913.590000004</v>
      </c>
      <c r="AS290" s="6">
        <f t="shared" si="67"/>
        <v>2.389247632611028E-3</v>
      </c>
      <c r="AU290" s="5" t="s">
        <v>522</v>
      </c>
      <c r="AV290" s="5" t="s">
        <v>991</v>
      </c>
      <c r="AW290" s="5" t="s">
        <v>714</v>
      </c>
      <c r="AX290" s="5" t="s">
        <v>794</v>
      </c>
      <c r="AY290" s="5" t="s">
        <v>1637</v>
      </c>
      <c r="AZ290" s="5" t="s">
        <v>1222</v>
      </c>
      <c r="BA290" s="5" t="s">
        <v>1410</v>
      </c>
      <c r="BB290" s="66" t="s">
        <v>1745</v>
      </c>
      <c r="BC290" s="66" t="s">
        <v>1745</v>
      </c>
      <c r="BD290" s="66" t="s">
        <v>1745</v>
      </c>
      <c r="BE290" s="66" t="s">
        <v>1745</v>
      </c>
      <c r="BF290" s="66" t="s">
        <v>1745</v>
      </c>
      <c r="BG290" s="66" t="s">
        <v>1745</v>
      </c>
      <c r="BH290" s="66" t="s">
        <v>1745</v>
      </c>
      <c r="BI290" s="66" t="s">
        <v>1745</v>
      </c>
      <c r="BJ290" s="66" t="s">
        <v>1745</v>
      </c>
    </row>
    <row r="291" spans="1:62" ht="17.25" customHeight="1" x14ac:dyDescent="0.3">
      <c r="A291" t="s">
        <v>1510</v>
      </c>
      <c r="B291" t="s">
        <v>2028</v>
      </c>
      <c r="C291" t="s">
        <v>404</v>
      </c>
      <c r="D291" t="str">
        <f t="shared" si="61"/>
        <v>Trenton city, Mercer County</v>
      </c>
      <c r="E291" t="s">
        <v>2000</v>
      </c>
      <c r="F291" t="s">
        <v>74</v>
      </c>
      <c r="G291" s="19">
        <f>COUNTIFS('Raw Data from UFBs'!$A$3:$A$3000,'Summary By Town'!$A291,'Raw Data from UFBs'!$E$3:$E$3000,'Summary By Town'!$G$2)</f>
        <v>1</v>
      </c>
      <c r="H291" s="4">
        <f>SUMIFS('Raw Data from UFBs'!H$3:H$3000,'Raw Data from UFBs'!$A$3:$A$3000,'Summary By Town'!$A291,'Raw Data from UFBs'!$E$3:$E$3000,'Summary By Town'!$G$2)</f>
        <v>33000</v>
      </c>
      <c r="I291" s="4">
        <f>SUMIFS('Raw Data from UFBs'!I$3:I$3000,'Raw Data from UFBs'!$A$3:$A$3000,'Summary By Town'!$A291,'Raw Data from UFBs'!$E$3:$E$3000,'Summary By Town'!$G$2)</f>
        <v>12492500</v>
      </c>
      <c r="J291" s="20">
        <f t="shared" si="62"/>
        <v>735725.11263926409</v>
      </c>
      <c r="K291" s="19">
        <f>COUNTIFS('Raw Data from UFBs'!$A$3:$A$3000,'Summary By Town'!$A291,'Raw Data from UFBs'!$E$3:$E$3000,'Summary By Town'!$K$2)</f>
        <v>9</v>
      </c>
      <c r="L291" s="4">
        <f>SUMIFS('Raw Data from UFBs'!H$3:H$3000,'Raw Data from UFBs'!$A$3:$A$3000,'Summary By Town'!$A291,'Raw Data from UFBs'!$E$3:$E$3000,'Summary By Town'!$K$2)</f>
        <v>3038143.86</v>
      </c>
      <c r="M291" s="4">
        <f>SUMIFS('Raw Data from UFBs'!I$3:I$3000,'Raw Data from UFBs'!$A$3:$A$3000,'Summary By Town'!$A291,'Raw Data from UFBs'!$E$3:$E$3000,'Summary By Town'!$K$2)</f>
        <v>164764600</v>
      </c>
      <c r="N291" s="20">
        <f t="shared" si="63"/>
        <v>9703538.4345778096</v>
      </c>
      <c r="O291" s="4">
        <f>COUNTIFS('Raw Data from UFBs'!$A$3:$A$3000,'Summary By Town'!$A291,'Raw Data from UFBs'!$E$3:$E$3000,'Summary By Town'!$O$2)</f>
        <v>0</v>
      </c>
      <c r="P291" s="4">
        <f>SUMIFS('Raw Data from UFBs'!H$3:H$3000,'Raw Data from UFBs'!$A$3:$A$3000,'Summary By Town'!$A291,'Raw Data from UFBs'!$E$3:$E$3000,'Summary By Town'!$O$2)</f>
        <v>0</v>
      </c>
      <c r="Q291" s="4">
        <f>SUMIFS('Raw Data from UFBs'!I$3:I$3000,'Raw Data from UFBs'!$A$3:$A$3000,'Summary By Town'!$A291,'Raw Data from UFBs'!$E$3:$E$3000,'Summary By Town'!$O$2)</f>
        <v>0</v>
      </c>
      <c r="R291" s="4">
        <f t="shared" si="68"/>
        <v>0</v>
      </c>
      <c r="S291" s="104">
        <f>COUNTIFS('Raw Data from UFBs'!$A$3:$A$3000,'Summary By Town'!$A291,'Raw Data from UFBs'!$E$3:$E$3000,'Summary By Town'!$S$2)</f>
        <v>0</v>
      </c>
      <c r="T291" s="4">
        <f>SUMIFS('Raw Data from UFBs'!H$3:H$3000,'Raw Data from UFBs'!$A$3:$A$3000,'Summary By Town'!$A291,'Raw Data from UFBs'!$E$3:$E$3000,'Summary By Town'!$S$2)</f>
        <v>0</v>
      </c>
      <c r="U291" s="4">
        <f>SUMIFS('Raw Data from UFBs'!I$3:I$3000,'Raw Data from UFBs'!$A$3:$A$3000,'Summary By Town'!$A291,'Raw Data from UFBs'!$E$3:$E$3000,'Summary By Town'!$S$2)</f>
        <v>0</v>
      </c>
      <c r="V291" s="20">
        <f t="shared" si="69"/>
        <v>0</v>
      </c>
      <c r="W291" s="104">
        <f>COUNTIFS('Raw Data from UFBs'!$A$3:$A$3000,'Summary By Town'!$A291,'Raw Data from UFBs'!$E$3:$E$3000,'Summary By Town'!$W$2)</f>
        <v>0</v>
      </c>
      <c r="X291" s="4">
        <f>SUMIFS('Raw Data from UFBs'!H$3:H$3000,'Raw Data from UFBs'!$A$3:$A$3000,'Summary By Town'!$A291,'Raw Data from UFBs'!$E$3:$E$3000,'Summary By Town'!$W$2)</f>
        <v>0</v>
      </c>
      <c r="Y291" s="4">
        <f>SUMIFS('Raw Data from UFBs'!I$3:I$3000,'Raw Data from UFBs'!$A$3:$A$3000,'Summary By Town'!$A291,'Raw Data from UFBs'!$E$3:$E$3000,'Summary By Town'!$W$2)</f>
        <v>0</v>
      </c>
      <c r="Z291" s="20">
        <f t="shared" si="70"/>
        <v>0</v>
      </c>
      <c r="AA291" s="4">
        <f>COUNTIFS('Raw Data from UFBs'!$A$3:$A$3000,'Summary By Town'!$A291,'Raw Data from UFBs'!$E$3:$E$3000,'Summary By Town'!$AA$2)</f>
        <v>88</v>
      </c>
      <c r="AB291" s="4">
        <f>SUMIFS('Raw Data from UFBs'!H$3:H$3000,'Raw Data from UFBs'!$A$3:$A$3000,'Summary By Town'!$A291,'Raw Data from UFBs'!$E$3:$E$3000,'Summary By Town'!$AA$2)</f>
        <v>2029513.2</v>
      </c>
      <c r="AC291" s="4">
        <f>SUMIFS('Raw Data from UFBs'!I$3:I$3000,'Raw Data from UFBs'!$A$3:$A$3000,'Summary By Town'!$A291,'Raw Data from UFBs'!$E$3:$E$3000,'Summary By Town'!$AA$2)</f>
        <v>210982800</v>
      </c>
      <c r="AD291" s="4">
        <f t="shared" si="71"/>
        <v>12425482.833295763</v>
      </c>
      <c r="AE291" s="19">
        <f>COUNTIFS('Raw Data from UFBs'!$A$3:$A$3000,'Summary By Town'!$A291,'Raw Data from UFBs'!$E$3:$E$3000,'Summary By Town'!$AE$2)</f>
        <v>24</v>
      </c>
      <c r="AF291" s="4">
        <f>SUMIFS('Raw Data from UFBs'!H$3:H$3000,'Raw Data from UFBs'!$A$3:$A$3000,'Summary By Town'!$A291,'Raw Data from UFBs'!$E$3:$E$3000,'Summary By Town'!$AE$2)</f>
        <v>53000</v>
      </c>
      <c r="AG291" s="4">
        <f>SUMIFS('Raw Data from UFBs'!I$3:I$3000,'Raw Data from UFBs'!$A$3:$A$3000,'Summary By Town'!$A291,'Raw Data from UFBs'!$E$3:$E$3000,'Summary By Town'!$AE$2)</f>
        <v>19721000</v>
      </c>
      <c r="AH291" s="20">
        <f t="shared" si="64"/>
        <v>1161435.657102976</v>
      </c>
      <c r="AI291" s="19">
        <f t="shared" si="72"/>
        <v>122</v>
      </c>
      <c r="AJ291" s="4">
        <f t="shared" si="73"/>
        <v>5153657.0599999996</v>
      </c>
      <c r="AK291" s="4">
        <f t="shared" si="74"/>
        <v>407960900</v>
      </c>
      <c r="AL291" s="20">
        <f t="shared" si="75"/>
        <v>24026182.037615813</v>
      </c>
      <c r="AM291" s="59">
        <v>5042478600</v>
      </c>
      <c r="AN291" s="60">
        <v>5.8893345018152017</v>
      </c>
      <c r="AO291" s="61">
        <v>0.63875530301521388</v>
      </c>
      <c r="AP291" s="4">
        <f t="shared" si="65"/>
        <v>12054925.410739182</v>
      </c>
      <c r="AQ291" s="8">
        <f t="shared" si="66"/>
        <v>8.0904835173717937E-2</v>
      </c>
      <c r="AR291" s="59">
        <v>278949829.62</v>
      </c>
      <c r="AS291" s="6">
        <f t="shared" si="67"/>
        <v>4.3215389043832826E-2</v>
      </c>
      <c r="AU291" s="5" t="s">
        <v>613</v>
      </c>
      <c r="AV291" s="5" t="s">
        <v>463</v>
      </c>
      <c r="AW291" s="5" t="s">
        <v>794</v>
      </c>
      <c r="AX291" s="5" t="s">
        <v>1745</v>
      </c>
      <c r="AY291" s="5" t="s">
        <v>1745</v>
      </c>
      <c r="AZ291" s="5" t="s">
        <v>1745</v>
      </c>
      <c r="BA291" s="5" t="s">
        <v>1745</v>
      </c>
      <c r="BB291" s="5" t="s">
        <v>1745</v>
      </c>
      <c r="BC291" s="5" t="s">
        <v>1745</v>
      </c>
      <c r="BD291" s="5" t="s">
        <v>1745</v>
      </c>
      <c r="BE291" s="5" t="s">
        <v>1745</v>
      </c>
      <c r="BF291" s="5" t="s">
        <v>1745</v>
      </c>
      <c r="BG291" s="5" t="s">
        <v>1745</v>
      </c>
      <c r="BH291" s="5" t="s">
        <v>1745</v>
      </c>
      <c r="BI291" s="5" t="s">
        <v>1745</v>
      </c>
      <c r="BJ291" s="5" t="s">
        <v>1745</v>
      </c>
    </row>
    <row r="292" spans="1:62" ht="17.25" customHeight="1" x14ac:dyDescent="0.3">
      <c r="A292" t="s">
        <v>402</v>
      </c>
      <c r="B292" t="s">
        <v>2029</v>
      </c>
      <c r="C292" t="s">
        <v>404</v>
      </c>
      <c r="D292" t="str">
        <f t="shared" si="61"/>
        <v>East Windsor township, Mercer County</v>
      </c>
      <c r="E292" t="s">
        <v>2000</v>
      </c>
      <c r="F292" t="s">
        <v>70</v>
      </c>
      <c r="G292" s="19">
        <f>COUNTIFS('Raw Data from UFBs'!$A$3:$A$3000,'Summary By Town'!$A292,'Raw Data from UFBs'!$E$3:$E$3000,'Summary By Town'!$G$2)</f>
        <v>2</v>
      </c>
      <c r="H292" s="4">
        <f>SUMIFS('Raw Data from UFBs'!H$3:H$3000,'Raw Data from UFBs'!$A$3:$A$3000,'Summary By Town'!$A292,'Raw Data from UFBs'!$E$3:$E$3000,'Summary By Town'!$G$2)</f>
        <v>203541.4</v>
      </c>
      <c r="I292" s="4">
        <f>SUMIFS('Raw Data from UFBs'!I$3:I$3000,'Raw Data from UFBs'!$A$3:$A$3000,'Summary By Town'!$A292,'Raw Data from UFBs'!$E$3:$E$3000,'Summary By Town'!$G$2)</f>
        <v>16280000</v>
      </c>
      <c r="J292" s="20">
        <f t="shared" si="62"/>
        <v>590313.11270600068</v>
      </c>
      <c r="K292" s="19">
        <f>COUNTIFS('Raw Data from UFBs'!$A$3:$A$3000,'Summary By Town'!$A292,'Raw Data from UFBs'!$E$3:$E$3000,'Summary By Town'!$K$2)</f>
        <v>2</v>
      </c>
      <c r="L292" s="4">
        <f>SUMIFS('Raw Data from UFBs'!H$3:H$3000,'Raw Data from UFBs'!$A$3:$A$3000,'Summary By Town'!$A292,'Raw Data from UFBs'!$E$3:$E$3000,'Summary By Town'!$K$2)</f>
        <v>1251738.46</v>
      </c>
      <c r="M292" s="4">
        <f>SUMIFS('Raw Data from UFBs'!I$3:I$3000,'Raw Data from UFBs'!$A$3:$A$3000,'Summary By Town'!$A292,'Raw Data from UFBs'!$E$3:$E$3000,'Summary By Town'!$K$2)</f>
        <v>54681500</v>
      </c>
      <c r="N292" s="20">
        <f t="shared" si="63"/>
        <v>1982752.2403214481</v>
      </c>
      <c r="O292" s="4">
        <f>COUNTIFS('Raw Data from UFBs'!$A$3:$A$3000,'Summary By Town'!$A292,'Raw Data from UFBs'!$E$3:$E$3000,'Summary By Town'!$O$2)</f>
        <v>0</v>
      </c>
      <c r="P292" s="4">
        <f>SUMIFS('Raw Data from UFBs'!H$3:H$3000,'Raw Data from UFBs'!$A$3:$A$3000,'Summary By Town'!$A292,'Raw Data from UFBs'!$E$3:$E$3000,'Summary By Town'!$O$2)</f>
        <v>0</v>
      </c>
      <c r="Q292" s="4">
        <f>SUMIFS('Raw Data from UFBs'!I$3:I$3000,'Raw Data from UFBs'!$A$3:$A$3000,'Summary By Town'!$A292,'Raw Data from UFBs'!$E$3:$E$3000,'Summary By Town'!$O$2)</f>
        <v>0</v>
      </c>
      <c r="R292" s="4">
        <f t="shared" si="68"/>
        <v>0</v>
      </c>
      <c r="S292" s="104">
        <f>COUNTIFS('Raw Data from UFBs'!$A$3:$A$3000,'Summary By Town'!$A292,'Raw Data from UFBs'!$E$3:$E$3000,'Summary By Town'!$S$2)</f>
        <v>0</v>
      </c>
      <c r="T292" s="4">
        <f>SUMIFS('Raw Data from UFBs'!H$3:H$3000,'Raw Data from UFBs'!$A$3:$A$3000,'Summary By Town'!$A292,'Raw Data from UFBs'!$E$3:$E$3000,'Summary By Town'!$S$2)</f>
        <v>0</v>
      </c>
      <c r="U292" s="4">
        <f>SUMIFS('Raw Data from UFBs'!I$3:I$3000,'Raw Data from UFBs'!$A$3:$A$3000,'Summary By Town'!$A292,'Raw Data from UFBs'!$E$3:$E$3000,'Summary By Town'!$S$2)</f>
        <v>0</v>
      </c>
      <c r="V292" s="20">
        <f t="shared" si="69"/>
        <v>0</v>
      </c>
      <c r="W292" s="104">
        <f>COUNTIFS('Raw Data from UFBs'!$A$3:$A$3000,'Summary By Town'!$A292,'Raw Data from UFBs'!$E$3:$E$3000,'Summary By Town'!$W$2)</f>
        <v>0</v>
      </c>
      <c r="X292" s="4">
        <f>SUMIFS('Raw Data from UFBs'!H$3:H$3000,'Raw Data from UFBs'!$A$3:$A$3000,'Summary By Town'!$A292,'Raw Data from UFBs'!$E$3:$E$3000,'Summary By Town'!$W$2)</f>
        <v>0</v>
      </c>
      <c r="Y292" s="4">
        <f>SUMIFS('Raw Data from UFBs'!I$3:I$3000,'Raw Data from UFBs'!$A$3:$A$3000,'Summary By Town'!$A292,'Raw Data from UFBs'!$E$3:$E$3000,'Summary By Town'!$W$2)</f>
        <v>0</v>
      </c>
      <c r="Z292" s="20">
        <f t="shared" si="70"/>
        <v>0</v>
      </c>
      <c r="AA292" s="4">
        <f>COUNTIFS('Raw Data from UFBs'!$A$3:$A$3000,'Summary By Town'!$A292,'Raw Data from UFBs'!$E$3:$E$3000,'Summary By Town'!$AA$2)</f>
        <v>0</v>
      </c>
      <c r="AB292" s="4">
        <f>SUMIFS('Raw Data from UFBs'!H$3:H$3000,'Raw Data from UFBs'!$A$3:$A$3000,'Summary By Town'!$A292,'Raw Data from UFBs'!$E$3:$E$3000,'Summary By Town'!$AA$2)</f>
        <v>0</v>
      </c>
      <c r="AC292" s="4">
        <f>SUMIFS('Raw Data from UFBs'!I$3:I$3000,'Raw Data from UFBs'!$A$3:$A$3000,'Summary By Town'!$A292,'Raw Data from UFBs'!$E$3:$E$3000,'Summary By Town'!$AA$2)</f>
        <v>0</v>
      </c>
      <c r="AD292" s="4">
        <f t="shared" si="71"/>
        <v>0</v>
      </c>
      <c r="AE292" s="19">
        <f>COUNTIFS('Raw Data from UFBs'!$A$3:$A$3000,'Summary By Town'!$A292,'Raw Data from UFBs'!$E$3:$E$3000,'Summary By Town'!$AE$2)</f>
        <v>0</v>
      </c>
      <c r="AF292" s="4">
        <f>SUMIFS('Raw Data from UFBs'!H$3:H$3000,'Raw Data from UFBs'!$A$3:$A$3000,'Summary By Town'!$A292,'Raw Data from UFBs'!$E$3:$E$3000,'Summary By Town'!$AE$2)</f>
        <v>0</v>
      </c>
      <c r="AG292" s="4">
        <f>SUMIFS('Raw Data from UFBs'!I$3:I$3000,'Raw Data from UFBs'!$A$3:$A$3000,'Summary By Town'!$A292,'Raw Data from UFBs'!$E$3:$E$3000,'Summary By Town'!$AE$2)</f>
        <v>0</v>
      </c>
      <c r="AH292" s="20">
        <f t="shared" si="64"/>
        <v>0</v>
      </c>
      <c r="AI292" s="19">
        <f t="shared" si="72"/>
        <v>4</v>
      </c>
      <c r="AJ292" s="4">
        <f t="shared" si="73"/>
        <v>1455279.8599999999</v>
      </c>
      <c r="AK292" s="4">
        <f t="shared" si="74"/>
        <v>70961500</v>
      </c>
      <c r="AL292" s="20">
        <f t="shared" si="75"/>
        <v>2573065.353027449</v>
      </c>
      <c r="AM292" s="59">
        <v>3172642100</v>
      </c>
      <c r="AN292" s="60">
        <v>3.6260019207985299</v>
      </c>
      <c r="AO292" s="61">
        <v>0.1282743910522593</v>
      </c>
      <c r="AP292" s="4">
        <f t="shared" si="65"/>
        <v>143383.25344514547</v>
      </c>
      <c r="AQ292" s="8">
        <f t="shared" si="66"/>
        <v>2.2366689265076574E-2</v>
      </c>
      <c r="AR292" s="59">
        <v>25349470.370000001</v>
      </c>
      <c r="AS292" s="6">
        <f t="shared" si="67"/>
        <v>5.6562622947275987E-3</v>
      </c>
      <c r="AU292" s="5" t="s">
        <v>1530</v>
      </c>
      <c r="AV292" s="5" t="s">
        <v>1303</v>
      </c>
      <c r="AW292" s="5" t="s">
        <v>965</v>
      </c>
      <c r="AX292" s="5" t="s">
        <v>675</v>
      </c>
      <c r="AY292" s="5" t="s">
        <v>330</v>
      </c>
      <c r="AZ292" s="5" t="s">
        <v>1637</v>
      </c>
      <c r="BA292" s="5" t="s">
        <v>1222</v>
      </c>
      <c r="BB292" s="5" t="s">
        <v>983</v>
      </c>
      <c r="BC292" s="5" t="s">
        <v>1745</v>
      </c>
      <c r="BD292" s="5" t="s">
        <v>1745</v>
      </c>
      <c r="BE292" s="5" t="s">
        <v>1745</v>
      </c>
      <c r="BF292" s="5" t="s">
        <v>1745</v>
      </c>
      <c r="BG292" s="5" t="s">
        <v>1745</v>
      </c>
      <c r="BH292" s="5" t="s">
        <v>1745</v>
      </c>
      <c r="BI292" s="5" t="s">
        <v>1745</v>
      </c>
      <c r="BJ292" s="5" t="s">
        <v>1745</v>
      </c>
    </row>
    <row r="293" spans="1:62" ht="17.25" customHeight="1" x14ac:dyDescent="0.3">
      <c r="A293" t="s">
        <v>463</v>
      </c>
      <c r="B293" t="s">
        <v>2030</v>
      </c>
      <c r="C293" t="s">
        <v>404</v>
      </c>
      <c r="D293" t="str">
        <f t="shared" si="61"/>
        <v>Ewing township, Mercer County</v>
      </c>
      <c r="E293" t="s">
        <v>2000</v>
      </c>
      <c r="F293" t="s">
        <v>7</v>
      </c>
      <c r="G293" s="19">
        <f>COUNTIFS('Raw Data from UFBs'!$A$3:$A$3000,'Summary By Town'!$A293,'Raw Data from UFBs'!$E$3:$E$3000,'Summary By Town'!$G$2)</f>
        <v>5</v>
      </c>
      <c r="H293" s="4">
        <f>SUMIFS('Raw Data from UFBs'!H$3:H$3000,'Raw Data from UFBs'!$A$3:$A$3000,'Summary By Town'!$A293,'Raw Data from UFBs'!$E$3:$E$3000,'Summary By Town'!$G$2)</f>
        <v>281759.34999999998</v>
      </c>
      <c r="I293" s="4">
        <f>SUMIFS('Raw Data from UFBs'!I$3:I$3000,'Raw Data from UFBs'!$A$3:$A$3000,'Summary By Town'!$A293,'Raw Data from UFBs'!$E$3:$E$3000,'Summary By Town'!$G$2)</f>
        <v>30526800</v>
      </c>
      <c r="J293" s="20">
        <f t="shared" si="62"/>
        <v>1236537.1502672024</v>
      </c>
      <c r="K293" s="19">
        <f>COUNTIFS('Raw Data from UFBs'!$A$3:$A$3000,'Summary By Town'!$A293,'Raw Data from UFBs'!$E$3:$E$3000,'Summary By Town'!$K$2)</f>
        <v>0</v>
      </c>
      <c r="L293" s="4">
        <f>SUMIFS('Raw Data from UFBs'!H$3:H$3000,'Raw Data from UFBs'!$A$3:$A$3000,'Summary By Town'!$A293,'Raw Data from UFBs'!$E$3:$E$3000,'Summary By Town'!$K$2)</f>
        <v>0</v>
      </c>
      <c r="M293" s="4">
        <f>SUMIFS('Raw Data from UFBs'!I$3:I$3000,'Raw Data from UFBs'!$A$3:$A$3000,'Summary By Town'!$A293,'Raw Data from UFBs'!$E$3:$E$3000,'Summary By Town'!$K$2)</f>
        <v>0</v>
      </c>
      <c r="N293" s="20">
        <f t="shared" si="63"/>
        <v>0</v>
      </c>
      <c r="O293" s="4">
        <f>COUNTIFS('Raw Data from UFBs'!$A$3:$A$3000,'Summary By Town'!$A293,'Raw Data from UFBs'!$E$3:$E$3000,'Summary By Town'!$O$2)</f>
        <v>0</v>
      </c>
      <c r="P293" s="4">
        <f>SUMIFS('Raw Data from UFBs'!H$3:H$3000,'Raw Data from UFBs'!$A$3:$A$3000,'Summary By Town'!$A293,'Raw Data from UFBs'!$E$3:$E$3000,'Summary By Town'!$O$2)</f>
        <v>0</v>
      </c>
      <c r="Q293" s="4">
        <f>SUMIFS('Raw Data from UFBs'!I$3:I$3000,'Raw Data from UFBs'!$A$3:$A$3000,'Summary By Town'!$A293,'Raw Data from UFBs'!$E$3:$E$3000,'Summary By Town'!$O$2)</f>
        <v>0</v>
      </c>
      <c r="R293" s="4">
        <f t="shared" si="68"/>
        <v>0</v>
      </c>
      <c r="S293" s="104">
        <f>COUNTIFS('Raw Data from UFBs'!$A$3:$A$3000,'Summary By Town'!$A293,'Raw Data from UFBs'!$E$3:$E$3000,'Summary By Town'!$S$2)</f>
        <v>0</v>
      </c>
      <c r="T293" s="4">
        <f>SUMIFS('Raw Data from UFBs'!H$3:H$3000,'Raw Data from UFBs'!$A$3:$A$3000,'Summary By Town'!$A293,'Raw Data from UFBs'!$E$3:$E$3000,'Summary By Town'!$S$2)</f>
        <v>0</v>
      </c>
      <c r="U293" s="4">
        <f>SUMIFS('Raw Data from UFBs'!I$3:I$3000,'Raw Data from UFBs'!$A$3:$A$3000,'Summary By Town'!$A293,'Raw Data from UFBs'!$E$3:$E$3000,'Summary By Town'!$S$2)</f>
        <v>0</v>
      </c>
      <c r="V293" s="20">
        <f t="shared" si="69"/>
        <v>0</v>
      </c>
      <c r="W293" s="104">
        <f>COUNTIFS('Raw Data from UFBs'!$A$3:$A$3000,'Summary By Town'!$A293,'Raw Data from UFBs'!$E$3:$E$3000,'Summary By Town'!$W$2)</f>
        <v>0</v>
      </c>
      <c r="X293" s="4">
        <f>SUMIFS('Raw Data from UFBs'!H$3:H$3000,'Raw Data from UFBs'!$A$3:$A$3000,'Summary By Town'!$A293,'Raw Data from UFBs'!$E$3:$E$3000,'Summary By Town'!$W$2)</f>
        <v>0</v>
      </c>
      <c r="Y293" s="4">
        <f>SUMIFS('Raw Data from UFBs'!I$3:I$3000,'Raw Data from UFBs'!$A$3:$A$3000,'Summary By Town'!$A293,'Raw Data from UFBs'!$E$3:$E$3000,'Summary By Town'!$W$2)</f>
        <v>0</v>
      </c>
      <c r="Z293" s="20">
        <f t="shared" si="70"/>
        <v>0</v>
      </c>
      <c r="AA293" s="4">
        <f>COUNTIFS('Raw Data from UFBs'!$A$3:$A$3000,'Summary By Town'!$A293,'Raw Data from UFBs'!$E$3:$E$3000,'Summary By Town'!$AA$2)</f>
        <v>2</v>
      </c>
      <c r="AB293" s="4">
        <f>SUMIFS('Raw Data from UFBs'!H$3:H$3000,'Raw Data from UFBs'!$A$3:$A$3000,'Summary By Town'!$A293,'Raw Data from UFBs'!$E$3:$E$3000,'Summary By Town'!$AA$2)</f>
        <v>808037.83</v>
      </c>
      <c r="AC293" s="4">
        <f>SUMIFS('Raw Data from UFBs'!I$3:I$3000,'Raw Data from UFBs'!$A$3:$A$3000,'Summary By Town'!$A293,'Raw Data from UFBs'!$E$3:$E$3000,'Summary By Town'!$AA$2)</f>
        <v>116762700</v>
      </c>
      <c r="AD293" s="4">
        <f t="shared" si="71"/>
        <v>4729661.0295053618</v>
      </c>
      <c r="AE293" s="19">
        <f>COUNTIFS('Raw Data from UFBs'!$A$3:$A$3000,'Summary By Town'!$A293,'Raw Data from UFBs'!$E$3:$E$3000,'Summary By Town'!$AE$2)</f>
        <v>0</v>
      </c>
      <c r="AF293" s="4">
        <f>SUMIFS('Raw Data from UFBs'!H$3:H$3000,'Raw Data from UFBs'!$A$3:$A$3000,'Summary By Town'!$A293,'Raw Data from UFBs'!$E$3:$E$3000,'Summary By Town'!$AE$2)</f>
        <v>0</v>
      </c>
      <c r="AG293" s="4">
        <f>SUMIFS('Raw Data from UFBs'!I$3:I$3000,'Raw Data from UFBs'!$A$3:$A$3000,'Summary By Town'!$A293,'Raw Data from UFBs'!$E$3:$E$3000,'Summary By Town'!$AE$2)</f>
        <v>0</v>
      </c>
      <c r="AH293" s="20">
        <f t="shared" si="64"/>
        <v>0</v>
      </c>
      <c r="AI293" s="19">
        <f t="shared" si="72"/>
        <v>7</v>
      </c>
      <c r="AJ293" s="4">
        <f t="shared" si="73"/>
        <v>1089797.18</v>
      </c>
      <c r="AK293" s="4">
        <f t="shared" si="74"/>
        <v>147289500</v>
      </c>
      <c r="AL293" s="20">
        <f t="shared" si="75"/>
        <v>5966198.1797725642</v>
      </c>
      <c r="AM293" s="59">
        <v>5252445440</v>
      </c>
      <c r="AN293" s="60">
        <v>4.0506608955645609</v>
      </c>
      <c r="AO293" s="61">
        <v>0.26090739382100597</v>
      </c>
      <c r="AP293" s="4">
        <f t="shared" si="65"/>
        <v>1272289.0760768077</v>
      </c>
      <c r="AQ293" s="8">
        <f t="shared" si="66"/>
        <v>2.8042080909268807E-2</v>
      </c>
      <c r="AR293" s="59">
        <v>59392687.799999997</v>
      </c>
      <c r="AS293" s="6">
        <f t="shared" si="67"/>
        <v>2.1421645040903634E-2</v>
      </c>
      <c r="AU293" s="5" t="s">
        <v>1510</v>
      </c>
      <c r="AV293" s="5" t="s">
        <v>794</v>
      </c>
      <c r="AW293" s="5" t="s">
        <v>714</v>
      </c>
      <c r="AX293" s="5" t="s">
        <v>1745</v>
      </c>
      <c r="AY293" s="5" t="s">
        <v>1745</v>
      </c>
      <c r="AZ293" s="5" t="s">
        <v>1745</v>
      </c>
      <c r="BA293" s="5" t="s">
        <v>1745</v>
      </c>
      <c r="BB293" s="5" t="s">
        <v>1745</v>
      </c>
      <c r="BC293" s="5" t="s">
        <v>1745</v>
      </c>
      <c r="BD293" s="5" t="s">
        <v>1745</v>
      </c>
      <c r="BE293" s="5" t="s">
        <v>1745</v>
      </c>
      <c r="BF293" s="5" t="s">
        <v>1745</v>
      </c>
      <c r="BG293" s="5" t="s">
        <v>1745</v>
      </c>
      <c r="BH293" s="5" t="s">
        <v>1745</v>
      </c>
      <c r="BI293" s="5" t="s">
        <v>1745</v>
      </c>
      <c r="BJ293" s="5" t="s">
        <v>1745</v>
      </c>
    </row>
    <row r="294" spans="1:62" ht="17.25" customHeight="1" x14ac:dyDescent="0.3">
      <c r="A294" t="s">
        <v>613</v>
      </c>
      <c r="B294" t="s">
        <v>1765</v>
      </c>
      <c r="C294" t="s">
        <v>404</v>
      </c>
      <c r="D294" t="str">
        <f t="shared" si="61"/>
        <v>Hamilton township, Mercer County</v>
      </c>
      <c r="E294" t="s">
        <v>2000</v>
      </c>
      <c r="F294" t="s">
        <v>7</v>
      </c>
      <c r="G294" s="19">
        <f>COUNTIFS('Raw Data from UFBs'!$A$3:$A$3000,'Summary By Town'!$A294,'Raw Data from UFBs'!$E$3:$E$3000,'Summary By Town'!$G$2)</f>
        <v>5</v>
      </c>
      <c r="H294" s="4">
        <f>SUMIFS('Raw Data from UFBs'!H$3:H$3000,'Raw Data from UFBs'!$A$3:$A$3000,'Summary By Town'!$A294,'Raw Data from UFBs'!$E$3:$E$3000,'Summary By Town'!$G$2)</f>
        <v>366900</v>
      </c>
      <c r="I294" s="4">
        <f>SUMIFS('Raw Data from UFBs'!I$3:I$3000,'Raw Data from UFBs'!$A$3:$A$3000,'Summary By Town'!$A294,'Raw Data from UFBs'!$E$3:$E$3000,'Summary By Town'!$G$2)</f>
        <v>41867400</v>
      </c>
      <c r="J294" s="20">
        <f t="shared" si="62"/>
        <v>1552345.3994582098</v>
      </c>
      <c r="K294" s="19">
        <f>COUNTIFS('Raw Data from UFBs'!$A$3:$A$3000,'Summary By Town'!$A294,'Raw Data from UFBs'!$E$3:$E$3000,'Summary By Town'!$K$2)</f>
        <v>2</v>
      </c>
      <c r="L294" s="4">
        <f>SUMIFS('Raw Data from UFBs'!H$3:H$3000,'Raw Data from UFBs'!$A$3:$A$3000,'Summary By Town'!$A294,'Raw Data from UFBs'!$E$3:$E$3000,'Summary By Town'!$K$2)</f>
        <v>2349377</v>
      </c>
      <c r="M294" s="4">
        <f>SUMIFS('Raw Data from UFBs'!I$3:I$3000,'Raw Data from UFBs'!$A$3:$A$3000,'Summary By Town'!$A294,'Raw Data from UFBs'!$E$3:$E$3000,'Summary By Town'!$K$2)</f>
        <v>173590500</v>
      </c>
      <c r="N294" s="20">
        <f t="shared" si="63"/>
        <v>6436330.2728292262</v>
      </c>
      <c r="O294" s="4">
        <f>COUNTIFS('Raw Data from UFBs'!$A$3:$A$3000,'Summary By Town'!$A294,'Raw Data from UFBs'!$E$3:$E$3000,'Summary By Town'!$O$2)</f>
        <v>0</v>
      </c>
      <c r="P294" s="4">
        <f>SUMIFS('Raw Data from UFBs'!H$3:H$3000,'Raw Data from UFBs'!$A$3:$A$3000,'Summary By Town'!$A294,'Raw Data from UFBs'!$E$3:$E$3000,'Summary By Town'!$O$2)</f>
        <v>0</v>
      </c>
      <c r="Q294" s="4">
        <f>SUMIFS('Raw Data from UFBs'!I$3:I$3000,'Raw Data from UFBs'!$A$3:$A$3000,'Summary By Town'!$A294,'Raw Data from UFBs'!$E$3:$E$3000,'Summary By Town'!$O$2)</f>
        <v>0</v>
      </c>
      <c r="R294" s="4">
        <f t="shared" si="68"/>
        <v>0</v>
      </c>
      <c r="S294" s="104">
        <f>COUNTIFS('Raw Data from UFBs'!$A$3:$A$3000,'Summary By Town'!$A294,'Raw Data from UFBs'!$E$3:$E$3000,'Summary By Town'!$S$2)</f>
        <v>0</v>
      </c>
      <c r="T294" s="4">
        <f>SUMIFS('Raw Data from UFBs'!H$3:H$3000,'Raw Data from UFBs'!$A$3:$A$3000,'Summary By Town'!$A294,'Raw Data from UFBs'!$E$3:$E$3000,'Summary By Town'!$S$2)</f>
        <v>0</v>
      </c>
      <c r="U294" s="4">
        <f>SUMIFS('Raw Data from UFBs'!I$3:I$3000,'Raw Data from UFBs'!$A$3:$A$3000,'Summary By Town'!$A294,'Raw Data from UFBs'!$E$3:$E$3000,'Summary By Town'!$S$2)</f>
        <v>0</v>
      </c>
      <c r="V294" s="20">
        <f t="shared" si="69"/>
        <v>0</v>
      </c>
      <c r="W294" s="104">
        <f>COUNTIFS('Raw Data from UFBs'!$A$3:$A$3000,'Summary By Town'!$A294,'Raw Data from UFBs'!$E$3:$E$3000,'Summary By Town'!$W$2)</f>
        <v>0</v>
      </c>
      <c r="X294" s="4">
        <f>SUMIFS('Raw Data from UFBs'!H$3:H$3000,'Raw Data from UFBs'!$A$3:$A$3000,'Summary By Town'!$A294,'Raw Data from UFBs'!$E$3:$E$3000,'Summary By Town'!$W$2)</f>
        <v>0</v>
      </c>
      <c r="Y294" s="4">
        <f>SUMIFS('Raw Data from UFBs'!I$3:I$3000,'Raw Data from UFBs'!$A$3:$A$3000,'Summary By Town'!$A294,'Raw Data from UFBs'!$E$3:$E$3000,'Summary By Town'!$W$2)</f>
        <v>0</v>
      </c>
      <c r="Z294" s="20">
        <f t="shared" si="70"/>
        <v>0</v>
      </c>
      <c r="AA294" s="4">
        <f>COUNTIFS('Raw Data from UFBs'!$A$3:$A$3000,'Summary By Town'!$A294,'Raw Data from UFBs'!$E$3:$E$3000,'Summary By Town'!$AA$2)</f>
        <v>0</v>
      </c>
      <c r="AB294" s="4">
        <f>SUMIFS('Raw Data from UFBs'!H$3:H$3000,'Raw Data from UFBs'!$A$3:$A$3000,'Summary By Town'!$A294,'Raw Data from UFBs'!$E$3:$E$3000,'Summary By Town'!$AA$2)</f>
        <v>0</v>
      </c>
      <c r="AC294" s="4">
        <f>SUMIFS('Raw Data from UFBs'!I$3:I$3000,'Raw Data from UFBs'!$A$3:$A$3000,'Summary By Town'!$A294,'Raw Data from UFBs'!$E$3:$E$3000,'Summary By Town'!$AA$2)</f>
        <v>0</v>
      </c>
      <c r="AD294" s="4">
        <f t="shared" si="71"/>
        <v>0</v>
      </c>
      <c r="AE294" s="19">
        <f>COUNTIFS('Raw Data from UFBs'!$A$3:$A$3000,'Summary By Town'!$A294,'Raw Data from UFBs'!$E$3:$E$3000,'Summary By Town'!$AE$2)</f>
        <v>1</v>
      </c>
      <c r="AF294" s="4">
        <f>SUMIFS('Raw Data from UFBs'!H$3:H$3000,'Raw Data from UFBs'!$A$3:$A$3000,'Summary By Town'!$A294,'Raw Data from UFBs'!$E$3:$E$3000,'Summary By Town'!$AE$2)</f>
        <v>82394.070000000007</v>
      </c>
      <c r="AG294" s="4">
        <f>SUMIFS('Raw Data from UFBs'!I$3:I$3000,'Raw Data from UFBs'!$A$3:$A$3000,'Summary By Town'!$A294,'Raw Data from UFBs'!$E$3:$E$3000,'Summary By Town'!$AE$2)</f>
        <v>6570500</v>
      </c>
      <c r="AH294" s="20">
        <f t="shared" si="64"/>
        <v>243618.7928350021</v>
      </c>
      <c r="AI294" s="19">
        <f t="shared" si="72"/>
        <v>8</v>
      </c>
      <c r="AJ294" s="4">
        <f t="shared" si="73"/>
        <v>2798671.07</v>
      </c>
      <c r="AK294" s="4">
        <f t="shared" si="74"/>
        <v>222028400</v>
      </c>
      <c r="AL294" s="20">
        <f t="shared" si="75"/>
        <v>8232294.465122438</v>
      </c>
      <c r="AM294" s="59">
        <v>10005427113</v>
      </c>
      <c r="AN294" s="60">
        <v>3.7077664231793941</v>
      </c>
      <c r="AO294" s="61">
        <v>0.36867578492389386</v>
      </c>
      <c r="AP294" s="4">
        <f t="shared" si="65"/>
        <v>2003245.3701775982</v>
      </c>
      <c r="AQ294" s="8">
        <f t="shared" si="66"/>
        <v>2.2190796803818563E-2</v>
      </c>
      <c r="AR294" s="59">
        <v>170905581.81</v>
      </c>
      <c r="AS294" s="6">
        <f t="shared" si="67"/>
        <v>1.1721357190104276E-2</v>
      </c>
      <c r="AU294" s="5" t="s">
        <v>191</v>
      </c>
      <c r="AV294" s="5" t="s">
        <v>1530</v>
      </c>
      <c r="AW294" s="5" t="s">
        <v>1510</v>
      </c>
      <c r="AX294" s="5" t="s">
        <v>1303</v>
      </c>
      <c r="AY294" s="5" t="s">
        <v>1637</v>
      </c>
      <c r="AZ294" s="5" t="s">
        <v>794</v>
      </c>
      <c r="BA294" s="5" t="s">
        <v>286</v>
      </c>
      <c r="BB294" s="5" t="s">
        <v>1087</v>
      </c>
      <c r="BC294" s="5" t="s">
        <v>188</v>
      </c>
      <c r="BD294" s="5" t="s">
        <v>1745</v>
      </c>
      <c r="BE294" s="5" t="s">
        <v>1745</v>
      </c>
      <c r="BF294" s="5" t="s">
        <v>1745</v>
      </c>
      <c r="BG294" s="5" t="s">
        <v>1745</v>
      </c>
      <c r="BH294" s="5" t="s">
        <v>1745</v>
      </c>
      <c r="BI294" s="5" t="s">
        <v>1745</v>
      </c>
      <c r="BJ294" s="5" t="s">
        <v>1745</v>
      </c>
    </row>
    <row r="295" spans="1:62" ht="17.25" customHeight="1" x14ac:dyDescent="0.3">
      <c r="A295" t="s">
        <v>714</v>
      </c>
      <c r="B295" t="s">
        <v>1939</v>
      </c>
      <c r="C295" t="s">
        <v>404</v>
      </c>
      <c r="D295" t="str">
        <f t="shared" si="61"/>
        <v>Hopewell township, Mercer County</v>
      </c>
      <c r="E295" t="s">
        <v>2000</v>
      </c>
      <c r="F295" t="s">
        <v>26</v>
      </c>
      <c r="G295" s="19">
        <f>COUNTIFS('Raw Data from UFBs'!$A$3:$A$3000,'Summary By Town'!$A295,'Raw Data from UFBs'!$E$3:$E$3000,'Summary By Town'!$G$2)</f>
        <v>3</v>
      </c>
      <c r="H295" s="4">
        <f>SUMIFS('Raw Data from UFBs'!H$3:H$3000,'Raw Data from UFBs'!$A$3:$A$3000,'Summary By Town'!$A295,'Raw Data from UFBs'!$E$3:$E$3000,'Summary By Town'!$G$2)</f>
        <v>845000</v>
      </c>
      <c r="I295" s="4">
        <f>SUMIFS('Raw Data from UFBs'!I$3:I$3000,'Raw Data from UFBs'!$A$3:$A$3000,'Summary By Town'!$A295,'Raw Data from UFBs'!$E$3:$E$3000,'Summary By Town'!$G$2)</f>
        <v>34677000</v>
      </c>
      <c r="J295" s="20">
        <f t="shared" si="62"/>
        <v>1084806.122182725</v>
      </c>
      <c r="K295" s="19">
        <f>COUNTIFS('Raw Data from UFBs'!$A$3:$A$3000,'Summary By Town'!$A295,'Raw Data from UFBs'!$E$3:$E$3000,'Summary By Town'!$K$2)</f>
        <v>0</v>
      </c>
      <c r="L295" s="4">
        <f>SUMIFS('Raw Data from UFBs'!H$3:H$3000,'Raw Data from UFBs'!$A$3:$A$3000,'Summary By Town'!$A295,'Raw Data from UFBs'!$E$3:$E$3000,'Summary By Town'!$K$2)</f>
        <v>0</v>
      </c>
      <c r="M295" s="4">
        <f>SUMIFS('Raw Data from UFBs'!I$3:I$3000,'Raw Data from UFBs'!$A$3:$A$3000,'Summary By Town'!$A295,'Raw Data from UFBs'!$E$3:$E$3000,'Summary By Town'!$K$2)</f>
        <v>0</v>
      </c>
      <c r="N295" s="20">
        <f t="shared" si="63"/>
        <v>0</v>
      </c>
      <c r="O295" s="4">
        <f>COUNTIFS('Raw Data from UFBs'!$A$3:$A$3000,'Summary By Town'!$A295,'Raw Data from UFBs'!$E$3:$E$3000,'Summary By Town'!$O$2)</f>
        <v>0</v>
      </c>
      <c r="P295" s="4">
        <f>SUMIFS('Raw Data from UFBs'!H$3:H$3000,'Raw Data from UFBs'!$A$3:$A$3000,'Summary By Town'!$A295,'Raw Data from UFBs'!$E$3:$E$3000,'Summary By Town'!$O$2)</f>
        <v>0</v>
      </c>
      <c r="Q295" s="4">
        <f>SUMIFS('Raw Data from UFBs'!I$3:I$3000,'Raw Data from UFBs'!$A$3:$A$3000,'Summary By Town'!$A295,'Raw Data from UFBs'!$E$3:$E$3000,'Summary By Town'!$O$2)</f>
        <v>0</v>
      </c>
      <c r="R295" s="4">
        <f t="shared" si="68"/>
        <v>0</v>
      </c>
      <c r="S295" s="104">
        <f>COUNTIFS('Raw Data from UFBs'!$A$3:$A$3000,'Summary By Town'!$A295,'Raw Data from UFBs'!$E$3:$E$3000,'Summary By Town'!$S$2)</f>
        <v>2</v>
      </c>
      <c r="T295" s="4">
        <f>SUMIFS('Raw Data from UFBs'!H$3:H$3000,'Raw Data from UFBs'!$A$3:$A$3000,'Summary By Town'!$A295,'Raw Data from UFBs'!$E$3:$E$3000,'Summary By Town'!$S$2)</f>
        <v>2300000</v>
      </c>
      <c r="U295" s="4">
        <f>SUMIFS('Raw Data from UFBs'!I$3:I$3000,'Raw Data from UFBs'!$A$3:$A$3000,'Summary By Town'!$A295,'Raw Data from UFBs'!$E$3:$E$3000,'Summary By Town'!$S$2)</f>
        <v>113786000</v>
      </c>
      <c r="V295" s="20">
        <f t="shared" si="69"/>
        <v>3559585.5875272821</v>
      </c>
      <c r="W295" s="104">
        <f>COUNTIFS('Raw Data from UFBs'!$A$3:$A$3000,'Summary By Town'!$A295,'Raw Data from UFBs'!$E$3:$E$3000,'Summary By Town'!$W$2)</f>
        <v>0</v>
      </c>
      <c r="X295" s="4">
        <f>SUMIFS('Raw Data from UFBs'!H$3:H$3000,'Raw Data from UFBs'!$A$3:$A$3000,'Summary By Town'!$A295,'Raw Data from UFBs'!$E$3:$E$3000,'Summary By Town'!$W$2)</f>
        <v>0</v>
      </c>
      <c r="Y295" s="4">
        <f>SUMIFS('Raw Data from UFBs'!I$3:I$3000,'Raw Data from UFBs'!$A$3:$A$3000,'Summary By Town'!$A295,'Raw Data from UFBs'!$E$3:$E$3000,'Summary By Town'!$W$2)</f>
        <v>0</v>
      </c>
      <c r="Z295" s="20">
        <f t="shared" si="70"/>
        <v>0</v>
      </c>
      <c r="AA295" s="4">
        <f>COUNTIFS('Raw Data from UFBs'!$A$3:$A$3000,'Summary By Town'!$A295,'Raw Data from UFBs'!$E$3:$E$3000,'Summary By Town'!$AA$2)</f>
        <v>0</v>
      </c>
      <c r="AB295" s="4">
        <f>SUMIFS('Raw Data from UFBs'!H$3:H$3000,'Raw Data from UFBs'!$A$3:$A$3000,'Summary By Town'!$A295,'Raw Data from UFBs'!$E$3:$E$3000,'Summary By Town'!$AA$2)</f>
        <v>0</v>
      </c>
      <c r="AC295" s="4">
        <f>SUMIFS('Raw Data from UFBs'!I$3:I$3000,'Raw Data from UFBs'!$A$3:$A$3000,'Summary By Town'!$A295,'Raw Data from UFBs'!$E$3:$E$3000,'Summary By Town'!$AA$2)</f>
        <v>0</v>
      </c>
      <c r="AD295" s="4">
        <f t="shared" si="71"/>
        <v>0</v>
      </c>
      <c r="AE295" s="19">
        <f>COUNTIFS('Raw Data from UFBs'!$A$3:$A$3000,'Summary By Town'!$A295,'Raw Data from UFBs'!$E$3:$E$3000,'Summary By Town'!$AE$2)</f>
        <v>1</v>
      </c>
      <c r="AF295" s="4">
        <f>SUMIFS('Raw Data from UFBs'!H$3:H$3000,'Raw Data from UFBs'!$A$3:$A$3000,'Summary By Town'!$A295,'Raw Data from UFBs'!$E$3:$E$3000,'Summary By Town'!$AE$2)</f>
        <v>350017</v>
      </c>
      <c r="AG295" s="4">
        <f>SUMIFS('Raw Data from UFBs'!I$3:I$3000,'Raw Data from UFBs'!$A$3:$A$3000,'Summary By Town'!$A295,'Raw Data from UFBs'!$E$3:$E$3000,'Summary By Town'!$AE$2)</f>
        <v>0</v>
      </c>
      <c r="AH295" s="20">
        <f t="shared" si="64"/>
        <v>0</v>
      </c>
      <c r="AI295" s="19">
        <f t="shared" si="72"/>
        <v>6</v>
      </c>
      <c r="AJ295" s="4">
        <f t="shared" si="73"/>
        <v>3495017</v>
      </c>
      <c r="AK295" s="4">
        <f t="shared" si="74"/>
        <v>148463000</v>
      </c>
      <c r="AL295" s="20">
        <f t="shared" si="75"/>
        <v>4644391.7097100075</v>
      </c>
      <c r="AM295" s="59">
        <v>4861136684</v>
      </c>
      <c r="AN295" s="60">
        <v>3.128315950580284</v>
      </c>
      <c r="AO295" s="61">
        <v>0.15021517485948105</v>
      </c>
      <c r="AP295" s="4">
        <f t="shared" si="65"/>
        <v>172653.52299815405</v>
      </c>
      <c r="AQ295" s="8">
        <f t="shared" si="66"/>
        <v>3.0540799333755166E-2</v>
      </c>
      <c r="AR295" s="59">
        <v>30323282.479999997</v>
      </c>
      <c r="AS295" s="6">
        <f t="shared" si="67"/>
        <v>5.6937609941149769E-3</v>
      </c>
      <c r="AU295" s="5" t="s">
        <v>463</v>
      </c>
      <c r="AV295" s="5" t="s">
        <v>1180</v>
      </c>
      <c r="AW295" s="5" t="s">
        <v>794</v>
      </c>
      <c r="AX295" s="5" t="s">
        <v>1745</v>
      </c>
      <c r="AY295" s="5" t="s">
        <v>708</v>
      </c>
      <c r="AZ295" s="5" t="s">
        <v>1610</v>
      </c>
      <c r="BA295" s="5" t="s">
        <v>991</v>
      </c>
      <c r="BB295" s="5" t="s">
        <v>381</v>
      </c>
      <c r="BC295" s="5" t="s">
        <v>1745</v>
      </c>
      <c r="BD295" s="5" t="s">
        <v>1745</v>
      </c>
      <c r="BE295" s="5" t="s">
        <v>1745</v>
      </c>
      <c r="BF295" s="5" t="s">
        <v>1745</v>
      </c>
      <c r="BG295" s="5" t="s">
        <v>1745</v>
      </c>
      <c r="BH295" s="5" t="s">
        <v>1745</v>
      </c>
      <c r="BI295" s="5" t="s">
        <v>1745</v>
      </c>
      <c r="BJ295" s="5" t="s">
        <v>1745</v>
      </c>
    </row>
    <row r="296" spans="1:62" ht="17.25" customHeight="1" x14ac:dyDescent="0.3">
      <c r="A296" t="s">
        <v>794</v>
      </c>
      <c r="B296" t="s">
        <v>1940</v>
      </c>
      <c r="C296" t="s">
        <v>404</v>
      </c>
      <c r="D296" t="str">
        <f t="shared" si="61"/>
        <v>Lawrence township, Mercer County</v>
      </c>
      <c r="E296" t="s">
        <v>2000</v>
      </c>
      <c r="F296" t="s">
        <v>7</v>
      </c>
      <c r="G296" s="19">
        <f>COUNTIFS('Raw Data from UFBs'!$A$3:$A$3000,'Summary By Town'!$A296,'Raw Data from UFBs'!$E$3:$E$3000,'Summary By Town'!$G$2)</f>
        <v>0</v>
      </c>
      <c r="H296" s="4">
        <f>SUMIFS('Raw Data from UFBs'!H$3:H$3000,'Raw Data from UFBs'!$A$3:$A$3000,'Summary By Town'!$A296,'Raw Data from UFBs'!$E$3:$E$3000,'Summary By Town'!$G$2)</f>
        <v>0</v>
      </c>
      <c r="I296" s="4">
        <f>SUMIFS('Raw Data from UFBs'!I$3:I$3000,'Raw Data from UFBs'!$A$3:$A$3000,'Summary By Town'!$A296,'Raw Data from UFBs'!$E$3:$E$3000,'Summary By Town'!$G$2)</f>
        <v>0</v>
      </c>
      <c r="J296" s="20">
        <f t="shared" si="62"/>
        <v>0</v>
      </c>
      <c r="K296" s="19">
        <f>COUNTIFS('Raw Data from UFBs'!$A$3:$A$3000,'Summary By Town'!$A296,'Raw Data from UFBs'!$E$3:$E$3000,'Summary By Town'!$K$2)</f>
        <v>5</v>
      </c>
      <c r="L296" s="4">
        <f>SUMIFS('Raw Data from UFBs'!H$3:H$3000,'Raw Data from UFBs'!$A$3:$A$3000,'Summary By Town'!$A296,'Raw Data from UFBs'!$E$3:$E$3000,'Summary By Town'!$K$2)</f>
        <v>793963.44</v>
      </c>
      <c r="M296" s="4">
        <f>SUMIFS('Raw Data from UFBs'!I$3:I$3000,'Raw Data from UFBs'!$A$3:$A$3000,'Summary By Town'!$A296,'Raw Data from UFBs'!$E$3:$E$3000,'Summary By Town'!$K$2)</f>
        <v>48837000</v>
      </c>
      <c r="N296" s="20">
        <f t="shared" si="63"/>
        <v>1545282.0364439613</v>
      </c>
      <c r="O296" s="4">
        <f>COUNTIFS('Raw Data from UFBs'!$A$3:$A$3000,'Summary By Town'!$A296,'Raw Data from UFBs'!$E$3:$E$3000,'Summary By Town'!$O$2)</f>
        <v>0</v>
      </c>
      <c r="P296" s="4">
        <f>SUMIFS('Raw Data from UFBs'!H$3:H$3000,'Raw Data from UFBs'!$A$3:$A$3000,'Summary By Town'!$A296,'Raw Data from UFBs'!$E$3:$E$3000,'Summary By Town'!$O$2)</f>
        <v>0</v>
      </c>
      <c r="Q296" s="4">
        <f>SUMIFS('Raw Data from UFBs'!I$3:I$3000,'Raw Data from UFBs'!$A$3:$A$3000,'Summary By Town'!$A296,'Raw Data from UFBs'!$E$3:$E$3000,'Summary By Town'!$O$2)</f>
        <v>0</v>
      </c>
      <c r="R296" s="4">
        <f t="shared" si="68"/>
        <v>0</v>
      </c>
      <c r="S296" s="104">
        <f>COUNTIFS('Raw Data from UFBs'!$A$3:$A$3000,'Summary By Town'!$A296,'Raw Data from UFBs'!$E$3:$E$3000,'Summary By Town'!$S$2)</f>
        <v>0</v>
      </c>
      <c r="T296" s="4">
        <f>SUMIFS('Raw Data from UFBs'!H$3:H$3000,'Raw Data from UFBs'!$A$3:$A$3000,'Summary By Town'!$A296,'Raw Data from UFBs'!$E$3:$E$3000,'Summary By Town'!$S$2)</f>
        <v>0</v>
      </c>
      <c r="U296" s="4">
        <f>SUMIFS('Raw Data from UFBs'!I$3:I$3000,'Raw Data from UFBs'!$A$3:$A$3000,'Summary By Town'!$A296,'Raw Data from UFBs'!$E$3:$E$3000,'Summary By Town'!$S$2)</f>
        <v>0</v>
      </c>
      <c r="V296" s="20">
        <f t="shared" si="69"/>
        <v>0</v>
      </c>
      <c r="W296" s="104">
        <f>COUNTIFS('Raw Data from UFBs'!$A$3:$A$3000,'Summary By Town'!$A296,'Raw Data from UFBs'!$E$3:$E$3000,'Summary By Town'!$W$2)</f>
        <v>0</v>
      </c>
      <c r="X296" s="4">
        <f>SUMIFS('Raw Data from UFBs'!H$3:H$3000,'Raw Data from UFBs'!$A$3:$A$3000,'Summary By Town'!$A296,'Raw Data from UFBs'!$E$3:$E$3000,'Summary By Town'!$W$2)</f>
        <v>0</v>
      </c>
      <c r="Y296" s="4">
        <f>SUMIFS('Raw Data from UFBs'!I$3:I$3000,'Raw Data from UFBs'!$A$3:$A$3000,'Summary By Town'!$A296,'Raw Data from UFBs'!$E$3:$E$3000,'Summary By Town'!$W$2)</f>
        <v>0</v>
      </c>
      <c r="Z296" s="20">
        <f t="shared" si="70"/>
        <v>0</v>
      </c>
      <c r="AA296" s="4">
        <f>COUNTIFS('Raw Data from UFBs'!$A$3:$A$3000,'Summary By Town'!$A296,'Raw Data from UFBs'!$E$3:$E$3000,'Summary By Town'!$AA$2)</f>
        <v>0</v>
      </c>
      <c r="AB296" s="4">
        <f>SUMIFS('Raw Data from UFBs'!H$3:H$3000,'Raw Data from UFBs'!$A$3:$A$3000,'Summary By Town'!$A296,'Raw Data from UFBs'!$E$3:$E$3000,'Summary By Town'!$AA$2)</f>
        <v>0</v>
      </c>
      <c r="AC296" s="4">
        <f>SUMIFS('Raw Data from UFBs'!I$3:I$3000,'Raw Data from UFBs'!$A$3:$A$3000,'Summary By Town'!$A296,'Raw Data from UFBs'!$E$3:$E$3000,'Summary By Town'!$AA$2)</f>
        <v>0</v>
      </c>
      <c r="AD296" s="4">
        <f t="shared" si="71"/>
        <v>0</v>
      </c>
      <c r="AE296" s="19">
        <f>COUNTIFS('Raw Data from UFBs'!$A$3:$A$3000,'Summary By Town'!$A296,'Raw Data from UFBs'!$E$3:$E$3000,'Summary By Town'!$AE$2)</f>
        <v>0</v>
      </c>
      <c r="AF296" s="4">
        <f>SUMIFS('Raw Data from UFBs'!H$3:H$3000,'Raw Data from UFBs'!$A$3:$A$3000,'Summary By Town'!$A296,'Raw Data from UFBs'!$E$3:$E$3000,'Summary By Town'!$AE$2)</f>
        <v>0</v>
      </c>
      <c r="AG296" s="4">
        <f>SUMIFS('Raw Data from UFBs'!I$3:I$3000,'Raw Data from UFBs'!$A$3:$A$3000,'Summary By Town'!$A296,'Raw Data from UFBs'!$E$3:$E$3000,'Summary By Town'!$AE$2)</f>
        <v>0</v>
      </c>
      <c r="AH296" s="20">
        <f t="shared" si="64"/>
        <v>0</v>
      </c>
      <c r="AI296" s="19">
        <f t="shared" si="72"/>
        <v>5</v>
      </c>
      <c r="AJ296" s="4">
        <f t="shared" si="73"/>
        <v>793963.44</v>
      </c>
      <c r="AK296" s="4">
        <f t="shared" si="74"/>
        <v>48837000</v>
      </c>
      <c r="AL296" s="20">
        <f t="shared" si="75"/>
        <v>1545282.0364439613</v>
      </c>
      <c r="AM296" s="59">
        <v>5572110900</v>
      </c>
      <c r="AN296" s="60">
        <v>3.1641624924626028</v>
      </c>
      <c r="AO296" s="61">
        <v>0.21554621097667812</v>
      </c>
      <c r="AP296" s="4">
        <f t="shared" si="65"/>
        <v>161943.87669981178</v>
      </c>
      <c r="AQ296" s="8">
        <f t="shared" si="66"/>
        <v>8.764541997898858E-3</v>
      </c>
      <c r="AR296" s="59">
        <v>60445007.25</v>
      </c>
      <c r="AS296" s="6">
        <f t="shared" si="67"/>
        <v>2.6791936020457963E-3</v>
      </c>
      <c r="AU296" s="5" t="s">
        <v>1510</v>
      </c>
      <c r="AV296" s="5" t="s">
        <v>613</v>
      </c>
      <c r="AW296" s="5" t="s">
        <v>463</v>
      </c>
      <c r="AX296" s="5" t="s">
        <v>1637</v>
      </c>
      <c r="AY296" s="5" t="s">
        <v>1745</v>
      </c>
      <c r="AZ296" s="5" t="s">
        <v>714</v>
      </c>
      <c r="BA296" s="5" t="s">
        <v>1745</v>
      </c>
      <c r="BB296" s="5" t="s">
        <v>1745</v>
      </c>
      <c r="BC296" s="5" t="s">
        <v>1745</v>
      </c>
      <c r="BD296" s="5" t="s">
        <v>1745</v>
      </c>
      <c r="BE296" s="5" t="s">
        <v>1745</v>
      </c>
      <c r="BF296" s="5" t="s">
        <v>1745</v>
      </c>
      <c r="BG296" s="5" t="s">
        <v>1745</v>
      </c>
      <c r="BH296" s="5" t="s">
        <v>1745</v>
      </c>
      <c r="BI296" s="5" t="s">
        <v>1745</v>
      </c>
      <c r="BJ296" s="5" t="s">
        <v>1745</v>
      </c>
    </row>
    <row r="297" spans="1:62" ht="17.25" customHeight="1" x14ac:dyDescent="0.3">
      <c r="A297" t="s">
        <v>1303</v>
      </c>
      <c r="B297" t="s">
        <v>2031</v>
      </c>
      <c r="C297" t="s">
        <v>404</v>
      </c>
      <c r="D297" t="str">
        <f t="shared" si="61"/>
        <v>Robbinsville township, Mercer County</v>
      </c>
      <c r="E297" t="s">
        <v>2000</v>
      </c>
      <c r="F297" t="s">
        <v>58</v>
      </c>
      <c r="G297" s="19">
        <f>COUNTIFS('Raw Data from UFBs'!$A$3:$A$3000,'Summary By Town'!$A297,'Raw Data from UFBs'!$E$3:$E$3000,'Summary By Town'!$G$2)</f>
        <v>16</v>
      </c>
      <c r="H297" s="4">
        <f>SUMIFS('Raw Data from UFBs'!H$3:H$3000,'Raw Data from UFBs'!$A$3:$A$3000,'Summary By Town'!$A297,'Raw Data from UFBs'!$E$3:$E$3000,'Summary By Town'!$G$2)</f>
        <v>74327.25999999998</v>
      </c>
      <c r="I297" s="4">
        <f>SUMIFS('Raw Data from UFBs'!I$3:I$3000,'Raw Data from UFBs'!$A$3:$A$3000,'Summary By Town'!$A297,'Raw Data from UFBs'!$E$3:$E$3000,'Summary By Town'!$G$2)</f>
        <v>13088400</v>
      </c>
      <c r="J297" s="20">
        <f t="shared" si="62"/>
        <v>456499.02528595057</v>
      </c>
      <c r="K297" s="19">
        <f>COUNTIFS('Raw Data from UFBs'!$A$3:$A$3000,'Summary By Town'!$A297,'Raw Data from UFBs'!$E$3:$E$3000,'Summary By Town'!$K$2)</f>
        <v>5</v>
      </c>
      <c r="L297" s="4">
        <f>SUMIFS('Raw Data from UFBs'!H$3:H$3000,'Raw Data from UFBs'!$A$3:$A$3000,'Summary By Town'!$A297,'Raw Data from UFBs'!$E$3:$E$3000,'Summary By Town'!$K$2)</f>
        <v>942710.90000000014</v>
      </c>
      <c r="M297" s="4">
        <f>SUMIFS('Raw Data from UFBs'!I$3:I$3000,'Raw Data from UFBs'!$A$3:$A$3000,'Summary By Town'!$A297,'Raw Data from UFBs'!$E$3:$E$3000,'Summary By Town'!$K$2)</f>
        <v>83600000</v>
      </c>
      <c r="N297" s="20">
        <f t="shared" si="63"/>
        <v>2915812.3616259792</v>
      </c>
      <c r="O297" s="4">
        <f>COUNTIFS('Raw Data from UFBs'!$A$3:$A$3000,'Summary By Town'!$A297,'Raw Data from UFBs'!$E$3:$E$3000,'Summary By Town'!$O$2)</f>
        <v>0</v>
      </c>
      <c r="P297" s="4">
        <f>SUMIFS('Raw Data from UFBs'!H$3:H$3000,'Raw Data from UFBs'!$A$3:$A$3000,'Summary By Town'!$A297,'Raw Data from UFBs'!$E$3:$E$3000,'Summary By Town'!$O$2)</f>
        <v>0</v>
      </c>
      <c r="Q297" s="4">
        <f>SUMIFS('Raw Data from UFBs'!I$3:I$3000,'Raw Data from UFBs'!$A$3:$A$3000,'Summary By Town'!$A297,'Raw Data from UFBs'!$E$3:$E$3000,'Summary By Town'!$O$2)</f>
        <v>0</v>
      </c>
      <c r="R297" s="4">
        <f t="shared" si="68"/>
        <v>0</v>
      </c>
      <c r="S297" s="104">
        <f>COUNTIFS('Raw Data from UFBs'!$A$3:$A$3000,'Summary By Town'!$A297,'Raw Data from UFBs'!$E$3:$E$3000,'Summary By Town'!$S$2)</f>
        <v>0</v>
      </c>
      <c r="T297" s="4">
        <f>SUMIFS('Raw Data from UFBs'!H$3:H$3000,'Raw Data from UFBs'!$A$3:$A$3000,'Summary By Town'!$A297,'Raw Data from UFBs'!$E$3:$E$3000,'Summary By Town'!$S$2)</f>
        <v>0</v>
      </c>
      <c r="U297" s="4">
        <f>SUMIFS('Raw Data from UFBs'!I$3:I$3000,'Raw Data from UFBs'!$A$3:$A$3000,'Summary By Town'!$A297,'Raw Data from UFBs'!$E$3:$E$3000,'Summary By Town'!$S$2)</f>
        <v>0</v>
      </c>
      <c r="V297" s="20">
        <f t="shared" si="69"/>
        <v>0</v>
      </c>
      <c r="W297" s="104">
        <f>COUNTIFS('Raw Data from UFBs'!$A$3:$A$3000,'Summary By Town'!$A297,'Raw Data from UFBs'!$E$3:$E$3000,'Summary By Town'!$W$2)</f>
        <v>0</v>
      </c>
      <c r="X297" s="4">
        <f>SUMIFS('Raw Data from UFBs'!H$3:H$3000,'Raw Data from UFBs'!$A$3:$A$3000,'Summary By Town'!$A297,'Raw Data from UFBs'!$E$3:$E$3000,'Summary By Town'!$W$2)</f>
        <v>0</v>
      </c>
      <c r="Y297" s="4">
        <f>SUMIFS('Raw Data from UFBs'!I$3:I$3000,'Raw Data from UFBs'!$A$3:$A$3000,'Summary By Town'!$A297,'Raw Data from UFBs'!$E$3:$E$3000,'Summary By Town'!$W$2)</f>
        <v>0</v>
      </c>
      <c r="Z297" s="20">
        <f t="shared" si="70"/>
        <v>0</v>
      </c>
      <c r="AA297" s="4">
        <f>COUNTIFS('Raw Data from UFBs'!$A$3:$A$3000,'Summary By Town'!$A297,'Raw Data from UFBs'!$E$3:$E$3000,'Summary By Town'!$AA$2)</f>
        <v>0</v>
      </c>
      <c r="AB297" s="4">
        <f>SUMIFS('Raw Data from UFBs'!H$3:H$3000,'Raw Data from UFBs'!$A$3:$A$3000,'Summary By Town'!$A297,'Raw Data from UFBs'!$E$3:$E$3000,'Summary By Town'!$AA$2)</f>
        <v>0</v>
      </c>
      <c r="AC297" s="4">
        <f>SUMIFS('Raw Data from UFBs'!I$3:I$3000,'Raw Data from UFBs'!$A$3:$A$3000,'Summary By Town'!$A297,'Raw Data from UFBs'!$E$3:$E$3000,'Summary By Town'!$AA$2)</f>
        <v>0</v>
      </c>
      <c r="AD297" s="4">
        <f t="shared" si="71"/>
        <v>0</v>
      </c>
      <c r="AE297" s="19">
        <f>COUNTIFS('Raw Data from UFBs'!$A$3:$A$3000,'Summary By Town'!$A297,'Raw Data from UFBs'!$E$3:$E$3000,'Summary By Town'!$AE$2)</f>
        <v>0</v>
      </c>
      <c r="AF297" s="4">
        <f>SUMIFS('Raw Data from UFBs'!H$3:H$3000,'Raw Data from UFBs'!$A$3:$A$3000,'Summary By Town'!$A297,'Raw Data from UFBs'!$E$3:$E$3000,'Summary By Town'!$AE$2)</f>
        <v>0</v>
      </c>
      <c r="AG297" s="4">
        <f>SUMIFS('Raw Data from UFBs'!I$3:I$3000,'Raw Data from UFBs'!$A$3:$A$3000,'Summary By Town'!$A297,'Raw Data from UFBs'!$E$3:$E$3000,'Summary By Town'!$AE$2)</f>
        <v>0</v>
      </c>
      <c r="AH297" s="20">
        <f t="shared" si="64"/>
        <v>0</v>
      </c>
      <c r="AI297" s="19">
        <f t="shared" si="72"/>
        <v>21</v>
      </c>
      <c r="AJ297" s="4">
        <f t="shared" si="73"/>
        <v>1017038.1600000001</v>
      </c>
      <c r="AK297" s="4">
        <f t="shared" si="74"/>
        <v>96688400</v>
      </c>
      <c r="AL297" s="20">
        <f t="shared" si="75"/>
        <v>3372311.3869119296</v>
      </c>
      <c r="AM297" s="59">
        <v>3061127062</v>
      </c>
      <c r="AN297" s="60">
        <v>3.4878138296961474</v>
      </c>
      <c r="AO297" s="61">
        <v>0.18701537154758222</v>
      </c>
      <c r="AP297" s="4">
        <f t="shared" si="65"/>
        <v>440472.29762700741</v>
      </c>
      <c r="AQ297" s="8">
        <f t="shared" si="66"/>
        <v>3.1585882598688414E-2</v>
      </c>
      <c r="AR297" s="59">
        <v>32329062.52</v>
      </c>
      <c r="AS297" s="6">
        <f t="shared" si="67"/>
        <v>1.3624654205624254E-2</v>
      </c>
      <c r="AU297" s="5" t="s">
        <v>44</v>
      </c>
      <c r="AV297" s="5" t="s">
        <v>1530</v>
      </c>
      <c r="AW297" s="5" t="s">
        <v>613</v>
      </c>
      <c r="AX297" s="5" t="s">
        <v>965</v>
      </c>
      <c r="AY297" s="5" t="s">
        <v>402</v>
      </c>
      <c r="AZ297" s="5" t="s">
        <v>1637</v>
      </c>
      <c r="BA297" s="5" t="s">
        <v>1745</v>
      </c>
      <c r="BB297" s="5" t="s">
        <v>1745</v>
      </c>
      <c r="BC297" s="5" t="s">
        <v>1745</v>
      </c>
      <c r="BD297" s="5" t="s">
        <v>1745</v>
      </c>
      <c r="BE297" s="5" t="s">
        <v>1745</v>
      </c>
      <c r="BF297" s="5" t="s">
        <v>1745</v>
      </c>
      <c r="BG297" s="5" t="s">
        <v>1745</v>
      </c>
      <c r="BH297" s="5" t="s">
        <v>1745</v>
      </c>
      <c r="BI297" s="5" t="s">
        <v>1745</v>
      </c>
      <c r="BJ297" s="5" t="s">
        <v>1745</v>
      </c>
    </row>
    <row r="298" spans="1:62" ht="17.25" customHeight="1" x14ac:dyDescent="0.3">
      <c r="A298" t="s">
        <v>1637</v>
      </c>
      <c r="B298" t="s">
        <v>2032</v>
      </c>
      <c r="C298" t="s">
        <v>404</v>
      </c>
      <c r="D298" t="str">
        <f t="shared" si="61"/>
        <v>West Windsor township, Mercer County</v>
      </c>
      <c r="E298" t="s">
        <v>2000</v>
      </c>
      <c r="F298" t="s">
        <v>58</v>
      </c>
      <c r="G298" s="19">
        <f>COUNTIFS('Raw Data from UFBs'!$A$3:$A$3000,'Summary By Town'!$A298,'Raw Data from UFBs'!$E$3:$E$3000,'Summary By Town'!$G$2)</f>
        <v>2</v>
      </c>
      <c r="H298" s="4">
        <f>SUMIFS('Raw Data from UFBs'!H$3:H$3000,'Raw Data from UFBs'!$A$3:$A$3000,'Summary By Town'!$A298,'Raw Data from UFBs'!$E$3:$E$3000,'Summary By Town'!$G$2)</f>
        <v>14442600</v>
      </c>
      <c r="I298" s="4">
        <f>SUMIFS('Raw Data from UFBs'!I$3:I$3000,'Raw Data from UFBs'!$A$3:$A$3000,'Summary By Town'!$A298,'Raw Data from UFBs'!$E$3:$E$3000,'Summary By Town'!$G$2)</f>
        <v>442665.69</v>
      </c>
      <c r="J298" s="20">
        <f t="shared" si="62"/>
        <v>13995.376582390671</v>
      </c>
      <c r="K298" s="19">
        <f>COUNTIFS('Raw Data from UFBs'!$A$3:$A$3000,'Summary By Town'!$A298,'Raw Data from UFBs'!$E$3:$E$3000,'Summary By Town'!$K$2)</f>
        <v>0</v>
      </c>
      <c r="L298" s="4">
        <f>SUMIFS('Raw Data from UFBs'!H$3:H$3000,'Raw Data from UFBs'!$A$3:$A$3000,'Summary By Town'!$A298,'Raw Data from UFBs'!$E$3:$E$3000,'Summary By Town'!$K$2)</f>
        <v>0</v>
      </c>
      <c r="M298" s="4">
        <f>SUMIFS('Raw Data from UFBs'!I$3:I$3000,'Raw Data from UFBs'!$A$3:$A$3000,'Summary By Town'!$A298,'Raw Data from UFBs'!$E$3:$E$3000,'Summary By Town'!$K$2)</f>
        <v>0</v>
      </c>
      <c r="N298" s="20">
        <f t="shared" si="63"/>
        <v>0</v>
      </c>
      <c r="O298" s="4">
        <f>COUNTIFS('Raw Data from UFBs'!$A$3:$A$3000,'Summary By Town'!$A298,'Raw Data from UFBs'!$E$3:$E$3000,'Summary By Town'!$O$2)</f>
        <v>0</v>
      </c>
      <c r="P298" s="4">
        <f>SUMIFS('Raw Data from UFBs'!H$3:H$3000,'Raw Data from UFBs'!$A$3:$A$3000,'Summary By Town'!$A298,'Raw Data from UFBs'!$E$3:$E$3000,'Summary By Town'!$O$2)</f>
        <v>0</v>
      </c>
      <c r="Q298" s="4">
        <f>SUMIFS('Raw Data from UFBs'!I$3:I$3000,'Raw Data from UFBs'!$A$3:$A$3000,'Summary By Town'!$A298,'Raw Data from UFBs'!$E$3:$E$3000,'Summary By Town'!$O$2)</f>
        <v>0</v>
      </c>
      <c r="R298" s="4">
        <f t="shared" si="68"/>
        <v>0</v>
      </c>
      <c r="S298" s="104">
        <f>COUNTIFS('Raw Data from UFBs'!$A$3:$A$3000,'Summary By Town'!$A298,'Raw Data from UFBs'!$E$3:$E$3000,'Summary By Town'!$S$2)</f>
        <v>0</v>
      </c>
      <c r="T298" s="4">
        <f>SUMIFS('Raw Data from UFBs'!H$3:H$3000,'Raw Data from UFBs'!$A$3:$A$3000,'Summary By Town'!$A298,'Raw Data from UFBs'!$E$3:$E$3000,'Summary By Town'!$S$2)</f>
        <v>0</v>
      </c>
      <c r="U298" s="4">
        <f>SUMIFS('Raw Data from UFBs'!I$3:I$3000,'Raw Data from UFBs'!$A$3:$A$3000,'Summary By Town'!$A298,'Raw Data from UFBs'!$E$3:$E$3000,'Summary By Town'!$S$2)</f>
        <v>0</v>
      </c>
      <c r="V298" s="20">
        <f t="shared" si="69"/>
        <v>0</v>
      </c>
      <c r="W298" s="104">
        <f>COUNTIFS('Raw Data from UFBs'!$A$3:$A$3000,'Summary By Town'!$A298,'Raw Data from UFBs'!$E$3:$E$3000,'Summary By Town'!$W$2)</f>
        <v>0</v>
      </c>
      <c r="X298" s="4">
        <f>SUMIFS('Raw Data from UFBs'!H$3:H$3000,'Raw Data from UFBs'!$A$3:$A$3000,'Summary By Town'!$A298,'Raw Data from UFBs'!$E$3:$E$3000,'Summary By Town'!$W$2)</f>
        <v>0</v>
      </c>
      <c r="Y298" s="4">
        <f>SUMIFS('Raw Data from UFBs'!I$3:I$3000,'Raw Data from UFBs'!$A$3:$A$3000,'Summary By Town'!$A298,'Raw Data from UFBs'!$E$3:$E$3000,'Summary By Town'!$W$2)</f>
        <v>0</v>
      </c>
      <c r="Z298" s="20">
        <f t="shared" si="70"/>
        <v>0</v>
      </c>
      <c r="AA298" s="4">
        <f>COUNTIFS('Raw Data from UFBs'!$A$3:$A$3000,'Summary By Town'!$A298,'Raw Data from UFBs'!$E$3:$E$3000,'Summary By Town'!$AA$2)</f>
        <v>0</v>
      </c>
      <c r="AB298" s="4">
        <f>SUMIFS('Raw Data from UFBs'!H$3:H$3000,'Raw Data from UFBs'!$A$3:$A$3000,'Summary By Town'!$A298,'Raw Data from UFBs'!$E$3:$E$3000,'Summary By Town'!$AA$2)</f>
        <v>0</v>
      </c>
      <c r="AC298" s="4">
        <f>SUMIFS('Raw Data from UFBs'!I$3:I$3000,'Raw Data from UFBs'!$A$3:$A$3000,'Summary By Town'!$A298,'Raw Data from UFBs'!$E$3:$E$3000,'Summary By Town'!$AA$2)</f>
        <v>0</v>
      </c>
      <c r="AD298" s="4">
        <f t="shared" si="71"/>
        <v>0</v>
      </c>
      <c r="AE298" s="19">
        <f>COUNTIFS('Raw Data from UFBs'!$A$3:$A$3000,'Summary By Town'!$A298,'Raw Data from UFBs'!$E$3:$E$3000,'Summary By Town'!$AE$2)</f>
        <v>0</v>
      </c>
      <c r="AF298" s="4">
        <f>SUMIFS('Raw Data from UFBs'!H$3:H$3000,'Raw Data from UFBs'!$A$3:$A$3000,'Summary By Town'!$A298,'Raw Data from UFBs'!$E$3:$E$3000,'Summary By Town'!$AE$2)</f>
        <v>0</v>
      </c>
      <c r="AG298" s="4">
        <f>SUMIFS('Raw Data from UFBs'!I$3:I$3000,'Raw Data from UFBs'!$A$3:$A$3000,'Summary By Town'!$A298,'Raw Data from UFBs'!$E$3:$E$3000,'Summary By Town'!$AE$2)</f>
        <v>0</v>
      </c>
      <c r="AH298" s="20">
        <f t="shared" si="64"/>
        <v>0</v>
      </c>
      <c r="AI298" s="19">
        <f t="shared" si="72"/>
        <v>2</v>
      </c>
      <c r="AJ298" s="4">
        <f t="shared" si="73"/>
        <v>14442600</v>
      </c>
      <c r="AK298" s="4">
        <f t="shared" si="74"/>
        <v>442665.69</v>
      </c>
      <c r="AL298" s="20">
        <f t="shared" si="75"/>
        <v>13995.376582390671</v>
      </c>
      <c r="AM298" s="59">
        <v>7122834500</v>
      </c>
      <c r="AN298" s="60">
        <v>3.161613131207587</v>
      </c>
      <c r="AO298" s="61">
        <v>0.14121342589743591</v>
      </c>
      <c r="AP298" s="4">
        <f t="shared" si="65"/>
        <v>-2037512.6897923835</v>
      </c>
      <c r="AQ298" s="8">
        <f t="shared" si="66"/>
        <v>6.2147406345044242E-5</v>
      </c>
      <c r="AR298" s="59">
        <v>53465918.920000002</v>
      </c>
      <c r="AS298" s="6">
        <f t="shared" si="67"/>
        <v>-3.8108625661911345E-2</v>
      </c>
      <c r="AU298" s="5" t="s">
        <v>1303</v>
      </c>
      <c r="AV298" s="5" t="s">
        <v>613</v>
      </c>
      <c r="AW298" s="5" t="s">
        <v>402</v>
      </c>
      <c r="AX298" s="5" t="s">
        <v>794</v>
      </c>
      <c r="AY298" s="5" t="s">
        <v>1222</v>
      </c>
      <c r="AZ298" s="5" t="s">
        <v>1745</v>
      </c>
      <c r="BA298" s="5" t="s">
        <v>1745</v>
      </c>
      <c r="BB298" s="5" t="s">
        <v>1745</v>
      </c>
      <c r="BC298" s="5" t="s">
        <v>1745</v>
      </c>
      <c r="BD298" s="5" t="s">
        <v>1745</v>
      </c>
      <c r="BE298" s="5" t="s">
        <v>1745</v>
      </c>
      <c r="BF298" s="5" t="s">
        <v>1745</v>
      </c>
      <c r="BG298" s="5" t="s">
        <v>1745</v>
      </c>
      <c r="BH298" s="5" t="s">
        <v>1745</v>
      </c>
      <c r="BI298" s="5" t="s">
        <v>1745</v>
      </c>
      <c r="BJ298" s="5" t="s">
        <v>1745</v>
      </c>
    </row>
    <row r="299" spans="1:62" ht="17.25" customHeight="1" x14ac:dyDescent="0.3">
      <c r="A299" t="s">
        <v>261</v>
      </c>
      <c r="B299" t="s">
        <v>2033</v>
      </c>
      <c r="C299" t="s">
        <v>263</v>
      </c>
      <c r="D299" t="str">
        <f t="shared" si="61"/>
        <v>Carteret borough, Middlesex County</v>
      </c>
      <c r="E299" t="s">
        <v>2000</v>
      </c>
      <c r="F299" t="s">
        <v>70</v>
      </c>
      <c r="G299" s="19">
        <f>COUNTIFS('Raw Data from UFBs'!$A$3:$A$3000,'Summary By Town'!$A299,'Raw Data from UFBs'!$E$3:$E$3000,'Summary By Town'!$G$2)</f>
        <v>9</v>
      </c>
      <c r="H299" s="4">
        <f>SUMIFS('Raw Data from UFBs'!H$3:H$3000,'Raw Data from UFBs'!$A$3:$A$3000,'Summary By Town'!$A299,'Raw Data from UFBs'!$E$3:$E$3000,'Summary By Town'!$G$2)</f>
        <v>497205.32999999996</v>
      </c>
      <c r="I299" s="4">
        <f>SUMIFS('Raw Data from UFBs'!I$3:I$3000,'Raw Data from UFBs'!$A$3:$A$3000,'Summary By Town'!$A299,'Raw Data from UFBs'!$E$3:$E$3000,'Summary By Town'!$G$2)</f>
        <v>21797018</v>
      </c>
      <c r="J299" s="20">
        <f t="shared" si="62"/>
        <v>341735.33480402728</v>
      </c>
      <c r="K299" s="19">
        <f>COUNTIFS('Raw Data from UFBs'!$A$3:$A$3000,'Summary By Town'!$A299,'Raw Data from UFBs'!$E$3:$E$3000,'Summary By Town'!$K$2)</f>
        <v>8</v>
      </c>
      <c r="L299" s="4">
        <f>SUMIFS('Raw Data from UFBs'!H$3:H$3000,'Raw Data from UFBs'!$A$3:$A$3000,'Summary By Town'!$A299,'Raw Data from UFBs'!$E$3:$E$3000,'Summary By Town'!$K$2)</f>
        <v>4053157.7300000004</v>
      </c>
      <c r="M299" s="4">
        <f>SUMIFS('Raw Data from UFBs'!I$3:I$3000,'Raw Data from UFBs'!$A$3:$A$3000,'Summary By Town'!$A299,'Raw Data from UFBs'!$E$3:$E$3000,'Summary By Town'!$K$2)</f>
        <v>252930300</v>
      </c>
      <c r="N299" s="20">
        <f t="shared" si="63"/>
        <v>3965460.8145289905</v>
      </c>
      <c r="O299" s="4">
        <f>COUNTIFS('Raw Data from UFBs'!$A$3:$A$3000,'Summary By Town'!$A299,'Raw Data from UFBs'!$E$3:$E$3000,'Summary By Town'!$O$2)</f>
        <v>0</v>
      </c>
      <c r="P299" s="4">
        <f>SUMIFS('Raw Data from UFBs'!H$3:H$3000,'Raw Data from UFBs'!$A$3:$A$3000,'Summary By Town'!$A299,'Raw Data from UFBs'!$E$3:$E$3000,'Summary By Town'!$O$2)</f>
        <v>0</v>
      </c>
      <c r="Q299" s="4">
        <f>SUMIFS('Raw Data from UFBs'!I$3:I$3000,'Raw Data from UFBs'!$A$3:$A$3000,'Summary By Town'!$A299,'Raw Data from UFBs'!$E$3:$E$3000,'Summary By Town'!$O$2)</f>
        <v>0</v>
      </c>
      <c r="R299" s="4">
        <f t="shared" si="68"/>
        <v>0</v>
      </c>
      <c r="S299" s="104">
        <f>COUNTIFS('Raw Data from UFBs'!$A$3:$A$3000,'Summary By Town'!$A299,'Raw Data from UFBs'!$E$3:$E$3000,'Summary By Town'!$S$2)</f>
        <v>0</v>
      </c>
      <c r="T299" s="4">
        <f>SUMIFS('Raw Data from UFBs'!H$3:H$3000,'Raw Data from UFBs'!$A$3:$A$3000,'Summary By Town'!$A299,'Raw Data from UFBs'!$E$3:$E$3000,'Summary By Town'!$S$2)</f>
        <v>0</v>
      </c>
      <c r="U299" s="4">
        <f>SUMIFS('Raw Data from UFBs'!I$3:I$3000,'Raw Data from UFBs'!$A$3:$A$3000,'Summary By Town'!$A299,'Raw Data from UFBs'!$E$3:$E$3000,'Summary By Town'!$S$2)</f>
        <v>0</v>
      </c>
      <c r="V299" s="20">
        <f t="shared" si="69"/>
        <v>0</v>
      </c>
      <c r="W299" s="104">
        <f>COUNTIFS('Raw Data from UFBs'!$A$3:$A$3000,'Summary By Town'!$A299,'Raw Data from UFBs'!$E$3:$E$3000,'Summary By Town'!$W$2)</f>
        <v>0</v>
      </c>
      <c r="X299" s="4">
        <f>SUMIFS('Raw Data from UFBs'!H$3:H$3000,'Raw Data from UFBs'!$A$3:$A$3000,'Summary By Town'!$A299,'Raw Data from UFBs'!$E$3:$E$3000,'Summary By Town'!$W$2)</f>
        <v>0</v>
      </c>
      <c r="Y299" s="4">
        <f>SUMIFS('Raw Data from UFBs'!I$3:I$3000,'Raw Data from UFBs'!$A$3:$A$3000,'Summary By Town'!$A299,'Raw Data from UFBs'!$E$3:$E$3000,'Summary By Town'!$W$2)</f>
        <v>0</v>
      </c>
      <c r="Z299" s="20">
        <f t="shared" si="70"/>
        <v>0</v>
      </c>
      <c r="AA299" s="4">
        <f>COUNTIFS('Raw Data from UFBs'!$A$3:$A$3000,'Summary By Town'!$A299,'Raw Data from UFBs'!$E$3:$E$3000,'Summary By Town'!$AA$2)</f>
        <v>0</v>
      </c>
      <c r="AB299" s="4">
        <f>SUMIFS('Raw Data from UFBs'!H$3:H$3000,'Raw Data from UFBs'!$A$3:$A$3000,'Summary By Town'!$A299,'Raw Data from UFBs'!$E$3:$E$3000,'Summary By Town'!$AA$2)</f>
        <v>0</v>
      </c>
      <c r="AC299" s="4">
        <f>SUMIFS('Raw Data from UFBs'!I$3:I$3000,'Raw Data from UFBs'!$A$3:$A$3000,'Summary By Town'!$A299,'Raw Data from UFBs'!$E$3:$E$3000,'Summary By Town'!$AA$2)</f>
        <v>0</v>
      </c>
      <c r="AD299" s="4">
        <f t="shared" si="71"/>
        <v>0</v>
      </c>
      <c r="AE299" s="19">
        <f>COUNTIFS('Raw Data from UFBs'!$A$3:$A$3000,'Summary By Town'!$A299,'Raw Data from UFBs'!$E$3:$E$3000,'Summary By Town'!$AE$2)</f>
        <v>0</v>
      </c>
      <c r="AF299" s="4">
        <f>SUMIFS('Raw Data from UFBs'!H$3:H$3000,'Raw Data from UFBs'!$A$3:$A$3000,'Summary By Town'!$A299,'Raw Data from UFBs'!$E$3:$E$3000,'Summary By Town'!$AE$2)</f>
        <v>0</v>
      </c>
      <c r="AG299" s="4">
        <f>SUMIFS('Raw Data from UFBs'!I$3:I$3000,'Raw Data from UFBs'!$A$3:$A$3000,'Summary By Town'!$A299,'Raw Data from UFBs'!$E$3:$E$3000,'Summary By Town'!$AE$2)</f>
        <v>0</v>
      </c>
      <c r="AH299" s="20">
        <f t="shared" si="64"/>
        <v>0</v>
      </c>
      <c r="AI299" s="19">
        <f t="shared" si="72"/>
        <v>17</v>
      </c>
      <c r="AJ299" s="4">
        <f t="shared" si="73"/>
        <v>4550363.0600000005</v>
      </c>
      <c r="AK299" s="4">
        <f t="shared" si="74"/>
        <v>274727318</v>
      </c>
      <c r="AL299" s="20">
        <f t="shared" si="75"/>
        <v>4307196.1493330179</v>
      </c>
      <c r="AM299" s="59">
        <v>6883426183</v>
      </c>
      <c r="AN299" s="60">
        <v>1.5678077377558128</v>
      </c>
      <c r="AO299" s="61">
        <v>0.47165174529550308</v>
      </c>
      <c r="AP299" s="4">
        <f t="shared" si="65"/>
        <v>-114690.09781419804</v>
      </c>
      <c r="AQ299" s="8">
        <f t="shared" si="66"/>
        <v>3.9911420664100992E-2</v>
      </c>
      <c r="AR299" s="59">
        <v>59030002.210000001</v>
      </c>
      <c r="AS299" s="6">
        <f t="shared" si="67"/>
        <v>-1.9429119688355514E-3</v>
      </c>
      <c r="AU299" s="5" t="s">
        <v>811</v>
      </c>
      <c r="AV299" s="5" t="s">
        <v>1679</v>
      </c>
      <c r="AW299" s="5" t="s">
        <v>1745</v>
      </c>
      <c r="AX299" s="5" t="s">
        <v>1745</v>
      </c>
      <c r="AY299" s="5" t="s">
        <v>1745</v>
      </c>
      <c r="AZ299" s="5" t="s">
        <v>1745</v>
      </c>
      <c r="BA299" s="5" t="s">
        <v>1745</v>
      </c>
      <c r="BB299" s="5" t="s">
        <v>1745</v>
      </c>
      <c r="BC299" s="5" t="s">
        <v>1745</v>
      </c>
      <c r="BD299" s="5" t="s">
        <v>1745</v>
      </c>
      <c r="BE299" s="5" t="s">
        <v>1745</v>
      </c>
      <c r="BF299" s="5" t="s">
        <v>1745</v>
      </c>
      <c r="BG299" s="5" t="s">
        <v>1745</v>
      </c>
      <c r="BH299" s="5" t="s">
        <v>1745</v>
      </c>
      <c r="BI299" s="5" t="s">
        <v>1745</v>
      </c>
      <c r="BJ299" s="5" t="s">
        <v>1745</v>
      </c>
    </row>
    <row r="300" spans="1:62" ht="17.25" customHeight="1" x14ac:dyDescent="0.3">
      <c r="A300" t="s">
        <v>375</v>
      </c>
      <c r="B300" t="s">
        <v>2034</v>
      </c>
      <c r="C300" t="s">
        <v>263</v>
      </c>
      <c r="D300" t="str">
        <f t="shared" si="61"/>
        <v>Dunellen borough, Middlesex County</v>
      </c>
      <c r="E300" t="s">
        <v>2000</v>
      </c>
      <c r="F300" t="s">
        <v>7</v>
      </c>
      <c r="G300" s="19">
        <f>COUNTIFS('Raw Data from UFBs'!$A$3:$A$3000,'Summary By Town'!$A300,'Raw Data from UFBs'!$E$3:$E$3000,'Summary By Town'!$G$2)</f>
        <v>2</v>
      </c>
      <c r="H300" s="4">
        <f>SUMIFS('Raw Data from UFBs'!H$3:H$3000,'Raw Data from UFBs'!$A$3:$A$3000,'Summary By Town'!$A300,'Raw Data from UFBs'!$E$3:$E$3000,'Summary By Town'!$G$2)</f>
        <v>1362084.28</v>
      </c>
      <c r="I300" s="4">
        <f>SUMIFS('Raw Data from UFBs'!I$3:I$3000,'Raw Data from UFBs'!$A$3:$A$3000,'Summary By Town'!$A300,'Raw Data from UFBs'!$E$3:$E$3000,'Summary By Town'!$G$2)</f>
        <v>131496000</v>
      </c>
      <c r="J300" s="20">
        <f t="shared" si="62"/>
        <v>3218710.8970141131</v>
      </c>
      <c r="K300" s="19">
        <f>COUNTIFS('Raw Data from UFBs'!$A$3:$A$3000,'Summary By Town'!$A300,'Raw Data from UFBs'!$E$3:$E$3000,'Summary By Town'!$K$2)</f>
        <v>0</v>
      </c>
      <c r="L300" s="4">
        <f>SUMIFS('Raw Data from UFBs'!H$3:H$3000,'Raw Data from UFBs'!$A$3:$A$3000,'Summary By Town'!$A300,'Raw Data from UFBs'!$E$3:$E$3000,'Summary By Town'!$K$2)</f>
        <v>0</v>
      </c>
      <c r="M300" s="4">
        <f>SUMIFS('Raw Data from UFBs'!I$3:I$3000,'Raw Data from UFBs'!$A$3:$A$3000,'Summary By Town'!$A300,'Raw Data from UFBs'!$E$3:$E$3000,'Summary By Town'!$K$2)</f>
        <v>0</v>
      </c>
      <c r="N300" s="20">
        <f t="shared" si="63"/>
        <v>0</v>
      </c>
      <c r="O300" s="4">
        <f>COUNTIFS('Raw Data from UFBs'!$A$3:$A$3000,'Summary By Town'!$A300,'Raw Data from UFBs'!$E$3:$E$3000,'Summary By Town'!$O$2)</f>
        <v>2</v>
      </c>
      <c r="P300" s="4">
        <f>SUMIFS('Raw Data from UFBs'!H$3:H$3000,'Raw Data from UFBs'!$A$3:$A$3000,'Summary By Town'!$A300,'Raw Data from UFBs'!$E$3:$E$3000,'Summary By Town'!$O$2)</f>
        <v>43070.520000000004</v>
      </c>
      <c r="Q300" s="4">
        <f>SUMIFS('Raw Data from UFBs'!I$3:I$3000,'Raw Data from UFBs'!$A$3:$A$3000,'Summary By Town'!$A300,'Raw Data from UFBs'!$E$3:$E$3000,'Summary By Town'!$O$2)</f>
        <v>9509400</v>
      </c>
      <c r="R300" s="4">
        <f t="shared" si="68"/>
        <v>232767.6081710927</v>
      </c>
      <c r="S300" s="104">
        <f>COUNTIFS('Raw Data from UFBs'!$A$3:$A$3000,'Summary By Town'!$A300,'Raw Data from UFBs'!$E$3:$E$3000,'Summary By Town'!$S$2)</f>
        <v>0</v>
      </c>
      <c r="T300" s="4">
        <f>SUMIFS('Raw Data from UFBs'!H$3:H$3000,'Raw Data from UFBs'!$A$3:$A$3000,'Summary By Town'!$A300,'Raw Data from UFBs'!$E$3:$E$3000,'Summary By Town'!$S$2)</f>
        <v>0</v>
      </c>
      <c r="U300" s="4">
        <f>SUMIFS('Raw Data from UFBs'!I$3:I$3000,'Raw Data from UFBs'!$A$3:$A$3000,'Summary By Town'!$A300,'Raw Data from UFBs'!$E$3:$E$3000,'Summary By Town'!$S$2)</f>
        <v>0</v>
      </c>
      <c r="V300" s="20">
        <f t="shared" si="69"/>
        <v>0</v>
      </c>
      <c r="W300" s="104">
        <f>COUNTIFS('Raw Data from UFBs'!$A$3:$A$3000,'Summary By Town'!$A300,'Raw Data from UFBs'!$E$3:$E$3000,'Summary By Town'!$W$2)</f>
        <v>0</v>
      </c>
      <c r="X300" s="4">
        <f>SUMIFS('Raw Data from UFBs'!H$3:H$3000,'Raw Data from UFBs'!$A$3:$A$3000,'Summary By Town'!$A300,'Raw Data from UFBs'!$E$3:$E$3000,'Summary By Town'!$W$2)</f>
        <v>0</v>
      </c>
      <c r="Y300" s="4">
        <f>SUMIFS('Raw Data from UFBs'!I$3:I$3000,'Raw Data from UFBs'!$A$3:$A$3000,'Summary By Town'!$A300,'Raw Data from UFBs'!$E$3:$E$3000,'Summary By Town'!$W$2)</f>
        <v>0</v>
      </c>
      <c r="Z300" s="20">
        <f t="shared" si="70"/>
        <v>0</v>
      </c>
      <c r="AA300" s="4">
        <f>COUNTIFS('Raw Data from UFBs'!$A$3:$A$3000,'Summary By Town'!$A300,'Raw Data from UFBs'!$E$3:$E$3000,'Summary By Town'!$AA$2)</f>
        <v>0</v>
      </c>
      <c r="AB300" s="4">
        <f>SUMIFS('Raw Data from UFBs'!H$3:H$3000,'Raw Data from UFBs'!$A$3:$A$3000,'Summary By Town'!$A300,'Raw Data from UFBs'!$E$3:$E$3000,'Summary By Town'!$AA$2)</f>
        <v>0</v>
      </c>
      <c r="AC300" s="4">
        <f>SUMIFS('Raw Data from UFBs'!I$3:I$3000,'Raw Data from UFBs'!$A$3:$A$3000,'Summary By Town'!$A300,'Raw Data from UFBs'!$E$3:$E$3000,'Summary By Town'!$AA$2)</f>
        <v>0</v>
      </c>
      <c r="AD300" s="4">
        <f t="shared" si="71"/>
        <v>0</v>
      </c>
      <c r="AE300" s="19">
        <f>COUNTIFS('Raw Data from UFBs'!$A$3:$A$3000,'Summary By Town'!$A300,'Raw Data from UFBs'!$E$3:$E$3000,'Summary By Town'!$AE$2)</f>
        <v>0</v>
      </c>
      <c r="AF300" s="4">
        <f>SUMIFS('Raw Data from UFBs'!H$3:H$3000,'Raw Data from UFBs'!$A$3:$A$3000,'Summary By Town'!$A300,'Raw Data from UFBs'!$E$3:$E$3000,'Summary By Town'!$AE$2)</f>
        <v>0</v>
      </c>
      <c r="AG300" s="4">
        <f>SUMIFS('Raw Data from UFBs'!I$3:I$3000,'Raw Data from UFBs'!$A$3:$A$3000,'Summary By Town'!$A300,'Raw Data from UFBs'!$E$3:$E$3000,'Summary By Town'!$AE$2)</f>
        <v>0</v>
      </c>
      <c r="AH300" s="20">
        <f t="shared" si="64"/>
        <v>0</v>
      </c>
      <c r="AI300" s="19">
        <f t="shared" si="72"/>
        <v>4</v>
      </c>
      <c r="AJ300" s="4">
        <f t="shared" si="73"/>
        <v>1405154.8</v>
      </c>
      <c r="AK300" s="4">
        <f t="shared" si="74"/>
        <v>141005400</v>
      </c>
      <c r="AL300" s="20">
        <f t="shared" si="75"/>
        <v>3451478.505185206</v>
      </c>
      <c r="AM300" s="59">
        <v>1180412000</v>
      </c>
      <c r="AN300" s="60">
        <v>2.4477633517476676</v>
      </c>
      <c r="AO300" s="61">
        <v>0.27936803324178611</v>
      </c>
      <c r="AP300" s="4">
        <f t="shared" si="65"/>
        <v>571677.42889363552</v>
      </c>
      <c r="AQ300" s="8">
        <f t="shared" si="66"/>
        <v>0.11945439388959109</v>
      </c>
      <c r="AR300" s="59">
        <v>10707270</v>
      </c>
      <c r="AS300" s="6">
        <f t="shared" si="67"/>
        <v>5.3391520797891105E-2</v>
      </c>
      <c r="AU300" s="5" t="s">
        <v>948</v>
      </c>
      <c r="AV300" s="5" t="s">
        <v>1210</v>
      </c>
      <c r="AW300" s="5" t="s">
        <v>570</v>
      </c>
      <c r="AX300" s="5" t="s">
        <v>1219</v>
      </c>
      <c r="AY300" s="5" t="s">
        <v>1745</v>
      </c>
      <c r="AZ300" s="5" t="s">
        <v>1745</v>
      </c>
      <c r="BA300" s="5" t="s">
        <v>1745</v>
      </c>
      <c r="BB300" s="5" t="s">
        <v>1745</v>
      </c>
      <c r="BC300" s="5" t="s">
        <v>1745</v>
      </c>
      <c r="BD300" s="5" t="s">
        <v>1745</v>
      </c>
      <c r="BE300" s="5" t="s">
        <v>1745</v>
      </c>
      <c r="BF300" s="5" t="s">
        <v>1745</v>
      </c>
      <c r="BG300" s="5" t="s">
        <v>1745</v>
      </c>
      <c r="BH300" s="5" t="s">
        <v>1745</v>
      </c>
      <c r="BI300" s="5" t="s">
        <v>1745</v>
      </c>
      <c r="BJ300" s="5" t="s">
        <v>1745</v>
      </c>
    </row>
    <row r="301" spans="1:62" ht="17.25" customHeight="1" x14ac:dyDescent="0.3">
      <c r="A301" t="s">
        <v>663</v>
      </c>
      <c r="B301" t="s">
        <v>2035</v>
      </c>
      <c r="C301" t="s">
        <v>263</v>
      </c>
      <c r="D301" t="str">
        <f t="shared" si="61"/>
        <v>Helmetta borough, Middlesex County</v>
      </c>
      <c r="E301" t="s">
        <v>2000</v>
      </c>
      <c r="F301" t="s">
        <v>70</v>
      </c>
      <c r="G301" s="19">
        <f>COUNTIFS('Raw Data from UFBs'!$A$3:$A$3000,'Summary By Town'!$A301,'Raw Data from UFBs'!$E$3:$E$3000,'Summary By Town'!$G$2)</f>
        <v>0</v>
      </c>
      <c r="H301" s="4">
        <f>SUMIFS('Raw Data from UFBs'!H$3:H$3000,'Raw Data from UFBs'!$A$3:$A$3000,'Summary By Town'!$A301,'Raw Data from UFBs'!$E$3:$E$3000,'Summary By Town'!$G$2)</f>
        <v>0</v>
      </c>
      <c r="I301" s="4">
        <f>SUMIFS('Raw Data from UFBs'!I$3:I$3000,'Raw Data from UFBs'!$A$3:$A$3000,'Summary By Town'!$A301,'Raw Data from UFBs'!$E$3:$E$3000,'Summary By Town'!$G$2)</f>
        <v>0</v>
      </c>
      <c r="J301" s="20">
        <f t="shared" si="62"/>
        <v>0</v>
      </c>
      <c r="K301" s="19">
        <f>COUNTIFS('Raw Data from UFBs'!$A$3:$A$3000,'Summary By Town'!$A301,'Raw Data from UFBs'!$E$3:$E$3000,'Summary By Town'!$K$2)</f>
        <v>0</v>
      </c>
      <c r="L301" s="4">
        <f>SUMIFS('Raw Data from UFBs'!H$3:H$3000,'Raw Data from UFBs'!$A$3:$A$3000,'Summary By Town'!$A301,'Raw Data from UFBs'!$E$3:$E$3000,'Summary By Town'!$K$2)</f>
        <v>0</v>
      </c>
      <c r="M301" s="4">
        <f>SUMIFS('Raw Data from UFBs'!I$3:I$3000,'Raw Data from UFBs'!$A$3:$A$3000,'Summary By Town'!$A301,'Raw Data from UFBs'!$E$3:$E$3000,'Summary By Town'!$K$2)</f>
        <v>0</v>
      </c>
      <c r="N301" s="20">
        <f t="shared" si="63"/>
        <v>0</v>
      </c>
      <c r="O301" s="4">
        <f>COUNTIFS('Raw Data from UFBs'!$A$3:$A$3000,'Summary By Town'!$A301,'Raw Data from UFBs'!$E$3:$E$3000,'Summary By Town'!$O$2)</f>
        <v>0</v>
      </c>
      <c r="P301" s="4">
        <f>SUMIFS('Raw Data from UFBs'!H$3:H$3000,'Raw Data from UFBs'!$A$3:$A$3000,'Summary By Town'!$A301,'Raw Data from UFBs'!$E$3:$E$3000,'Summary By Town'!$O$2)</f>
        <v>0</v>
      </c>
      <c r="Q301" s="4">
        <f>SUMIFS('Raw Data from UFBs'!I$3:I$3000,'Raw Data from UFBs'!$A$3:$A$3000,'Summary By Town'!$A301,'Raw Data from UFBs'!$E$3:$E$3000,'Summary By Town'!$O$2)</f>
        <v>0</v>
      </c>
      <c r="R301" s="4">
        <f t="shared" si="68"/>
        <v>0</v>
      </c>
      <c r="S301" s="104">
        <f>COUNTIFS('Raw Data from UFBs'!$A$3:$A$3000,'Summary By Town'!$A301,'Raw Data from UFBs'!$E$3:$E$3000,'Summary By Town'!$S$2)</f>
        <v>0</v>
      </c>
      <c r="T301" s="4">
        <f>SUMIFS('Raw Data from UFBs'!H$3:H$3000,'Raw Data from UFBs'!$A$3:$A$3000,'Summary By Town'!$A301,'Raw Data from UFBs'!$E$3:$E$3000,'Summary By Town'!$S$2)</f>
        <v>0</v>
      </c>
      <c r="U301" s="4">
        <f>SUMIFS('Raw Data from UFBs'!I$3:I$3000,'Raw Data from UFBs'!$A$3:$A$3000,'Summary By Town'!$A301,'Raw Data from UFBs'!$E$3:$E$3000,'Summary By Town'!$S$2)</f>
        <v>0</v>
      </c>
      <c r="V301" s="20">
        <f t="shared" si="69"/>
        <v>0</v>
      </c>
      <c r="W301" s="104">
        <f>COUNTIFS('Raw Data from UFBs'!$A$3:$A$3000,'Summary By Town'!$A301,'Raw Data from UFBs'!$E$3:$E$3000,'Summary By Town'!$W$2)</f>
        <v>0</v>
      </c>
      <c r="X301" s="4">
        <f>SUMIFS('Raw Data from UFBs'!H$3:H$3000,'Raw Data from UFBs'!$A$3:$A$3000,'Summary By Town'!$A301,'Raw Data from UFBs'!$E$3:$E$3000,'Summary By Town'!$W$2)</f>
        <v>0</v>
      </c>
      <c r="Y301" s="4">
        <f>SUMIFS('Raw Data from UFBs'!I$3:I$3000,'Raw Data from UFBs'!$A$3:$A$3000,'Summary By Town'!$A301,'Raw Data from UFBs'!$E$3:$E$3000,'Summary By Town'!$W$2)</f>
        <v>0</v>
      </c>
      <c r="Z301" s="20">
        <f t="shared" si="70"/>
        <v>0</v>
      </c>
      <c r="AA301" s="4">
        <f>COUNTIFS('Raw Data from UFBs'!$A$3:$A$3000,'Summary By Town'!$A301,'Raw Data from UFBs'!$E$3:$E$3000,'Summary By Town'!$AA$2)</f>
        <v>0</v>
      </c>
      <c r="AB301" s="4">
        <f>SUMIFS('Raw Data from UFBs'!H$3:H$3000,'Raw Data from UFBs'!$A$3:$A$3000,'Summary By Town'!$A301,'Raw Data from UFBs'!$E$3:$E$3000,'Summary By Town'!$AA$2)</f>
        <v>0</v>
      </c>
      <c r="AC301" s="4">
        <f>SUMIFS('Raw Data from UFBs'!I$3:I$3000,'Raw Data from UFBs'!$A$3:$A$3000,'Summary By Town'!$A301,'Raw Data from UFBs'!$E$3:$E$3000,'Summary By Town'!$AA$2)</f>
        <v>0</v>
      </c>
      <c r="AD301" s="4">
        <f t="shared" si="71"/>
        <v>0</v>
      </c>
      <c r="AE301" s="19">
        <f>COUNTIFS('Raw Data from UFBs'!$A$3:$A$3000,'Summary By Town'!$A301,'Raw Data from UFBs'!$E$3:$E$3000,'Summary By Town'!$AE$2)</f>
        <v>1</v>
      </c>
      <c r="AF301" s="4">
        <f>SUMIFS('Raw Data from UFBs'!H$3:H$3000,'Raw Data from UFBs'!$A$3:$A$3000,'Summary By Town'!$A301,'Raw Data from UFBs'!$E$3:$E$3000,'Summary By Town'!$AE$2)</f>
        <v>0</v>
      </c>
      <c r="AG301" s="4">
        <f>SUMIFS('Raw Data from UFBs'!I$3:I$3000,'Raw Data from UFBs'!$A$3:$A$3000,'Summary By Town'!$A301,'Raw Data from UFBs'!$E$3:$E$3000,'Summary By Town'!$AE$2)</f>
        <v>19028600</v>
      </c>
      <c r="AH301" s="20">
        <f t="shared" si="64"/>
        <v>676962.91160308756</v>
      </c>
      <c r="AI301" s="19">
        <f t="shared" si="72"/>
        <v>1</v>
      </c>
      <c r="AJ301" s="4">
        <f t="shared" si="73"/>
        <v>0</v>
      </c>
      <c r="AK301" s="4">
        <f t="shared" si="74"/>
        <v>19028600</v>
      </c>
      <c r="AL301" s="20">
        <f t="shared" si="75"/>
        <v>676962.91160308756</v>
      </c>
      <c r="AM301" s="59">
        <v>225579600</v>
      </c>
      <c r="AN301" s="60">
        <v>3.5576075570619361</v>
      </c>
      <c r="AO301" s="61">
        <v>0.23511673499306673</v>
      </c>
      <c r="AP301" s="4">
        <f t="shared" si="65"/>
        <v>159165.30948751801</v>
      </c>
      <c r="AQ301" s="8">
        <f t="shared" si="66"/>
        <v>8.4354258984411706E-2</v>
      </c>
      <c r="AR301" s="59">
        <v>2686254.5700000003</v>
      </c>
      <c r="AS301" s="6">
        <f t="shared" si="67"/>
        <v>5.9251759406971617E-2</v>
      </c>
      <c r="AU301" s="5" t="s">
        <v>983</v>
      </c>
      <c r="AV301" s="5" t="s">
        <v>1437</v>
      </c>
      <c r="AW301" s="5" t="s">
        <v>384</v>
      </c>
      <c r="AX301" s="5" t="s">
        <v>1745</v>
      </c>
      <c r="AY301" s="5" t="s">
        <v>1745</v>
      </c>
      <c r="AZ301" s="5" t="s">
        <v>1745</v>
      </c>
      <c r="BA301" s="5" t="s">
        <v>1745</v>
      </c>
      <c r="BB301" s="5" t="s">
        <v>1745</v>
      </c>
      <c r="BC301" s="5" t="s">
        <v>1745</v>
      </c>
      <c r="BD301" s="5" t="s">
        <v>1745</v>
      </c>
      <c r="BE301" s="5" t="s">
        <v>1745</v>
      </c>
      <c r="BF301" s="5" t="s">
        <v>1745</v>
      </c>
      <c r="BG301" s="5" t="s">
        <v>1745</v>
      </c>
      <c r="BH301" s="5" t="s">
        <v>1745</v>
      </c>
      <c r="BI301" s="5" t="s">
        <v>1745</v>
      </c>
      <c r="BJ301" s="5" t="s">
        <v>1745</v>
      </c>
    </row>
    <row r="302" spans="1:62" ht="17.25" customHeight="1" x14ac:dyDescent="0.3">
      <c r="A302" t="s">
        <v>669</v>
      </c>
      <c r="B302" t="s">
        <v>2036</v>
      </c>
      <c r="C302" t="s">
        <v>263</v>
      </c>
      <c r="D302" t="str">
        <f t="shared" si="61"/>
        <v>Highland Park borough, Middlesex County</v>
      </c>
      <c r="E302" t="s">
        <v>2000</v>
      </c>
      <c r="F302" t="s">
        <v>70</v>
      </c>
      <c r="G302" s="19">
        <f>COUNTIFS('Raw Data from UFBs'!$A$3:$A$3000,'Summary By Town'!$A302,'Raw Data from UFBs'!$E$3:$E$3000,'Summary By Town'!$G$2)</f>
        <v>3</v>
      </c>
      <c r="H302" s="4">
        <f>SUMIFS('Raw Data from UFBs'!H$3:H$3000,'Raw Data from UFBs'!$A$3:$A$3000,'Summary By Town'!$A302,'Raw Data from UFBs'!$E$3:$E$3000,'Summary By Town'!$G$2)</f>
        <v>36011.919999999998</v>
      </c>
      <c r="I302" s="4">
        <f>SUMIFS('Raw Data from UFBs'!I$3:I$3000,'Raw Data from UFBs'!$A$3:$A$3000,'Summary By Town'!$A302,'Raw Data from UFBs'!$E$3:$E$3000,'Summary By Town'!$G$2)</f>
        <v>26700000</v>
      </c>
      <c r="J302" s="20">
        <f t="shared" si="62"/>
        <v>726880.92549091869</v>
      </c>
      <c r="K302" s="19">
        <f>COUNTIFS('Raw Data from UFBs'!$A$3:$A$3000,'Summary By Town'!$A302,'Raw Data from UFBs'!$E$3:$E$3000,'Summary By Town'!$K$2)</f>
        <v>1</v>
      </c>
      <c r="L302" s="4">
        <f>SUMIFS('Raw Data from UFBs'!H$3:H$3000,'Raw Data from UFBs'!$A$3:$A$3000,'Summary By Town'!$A302,'Raw Data from UFBs'!$E$3:$E$3000,'Summary By Town'!$K$2)</f>
        <v>101414.32</v>
      </c>
      <c r="M302" s="4">
        <f>SUMIFS('Raw Data from UFBs'!I$3:I$3000,'Raw Data from UFBs'!$A$3:$A$3000,'Summary By Town'!$A302,'Raw Data from UFBs'!$E$3:$E$3000,'Summary By Town'!$K$2)</f>
        <v>10000000</v>
      </c>
      <c r="N302" s="20">
        <f t="shared" si="63"/>
        <v>272240.04700034409</v>
      </c>
      <c r="O302" s="4">
        <f>COUNTIFS('Raw Data from UFBs'!$A$3:$A$3000,'Summary By Town'!$A302,'Raw Data from UFBs'!$E$3:$E$3000,'Summary By Town'!$O$2)</f>
        <v>0</v>
      </c>
      <c r="P302" s="4">
        <f>SUMIFS('Raw Data from UFBs'!H$3:H$3000,'Raw Data from UFBs'!$A$3:$A$3000,'Summary By Town'!$A302,'Raw Data from UFBs'!$E$3:$E$3000,'Summary By Town'!$O$2)</f>
        <v>0</v>
      </c>
      <c r="Q302" s="4">
        <f>SUMIFS('Raw Data from UFBs'!I$3:I$3000,'Raw Data from UFBs'!$A$3:$A$3000,'Summary By Town'!$A302,'Raw Data from UFBs'!$E$3:$E$3000,'Summary By Town'!$O$2)</f>
        <v>0</v>
      </c>
      <c r="R302" s="4">
        <f t="shared" si="68"/>
        <v>0</v>
      </c>
      <c r="S302" s="104">
        <f>COUNTIFS('Raw Data from UFBs'!$A$3:$A$3000,'Summary By Town'!$A302,'Raw Data from UFBs'!$E$3:$E$3000,'Summary By Town'!$S$2)</f>
        <v>0</v>
      </c>
      <c r="T302" s="4">
        <f>SUMIFS('Raw Data from UFBs'!H$3:H$3000,'Raw Data from UFBs'!$A$3:$A$3000,'Summary By Town'!$A302,'Raw Data from UFBs'!$E$3:$E$3000,'Summary By Town'!$S$2)</f>
        <v>0</v>
      </c>
      <c r="U302" s="4">
        <f>SUMIFS('Raw Data from UFBs'!I$3:I$3000,'Raw Data from UFBs'!$A$3:$A$3000,'Summary By Town'!$A302,'Raw Data from UFBs'!$E$3:$E$3000,'Summary By Town'!$S$2)</f>
        <v>0</v>
      </c>
      <c r="V302" s="20">
        <f t="shared" si="69"/>
        <v>0</v>
      </c>
      <c r="W302" s="104">
        <f>COUNTIFS('Raw Data from UFBs'!$A$3:$A$3000,'Summary By Town'!$A302,'Raw Data from UFBs'!$E$3:$E$3000,'Summary By Town'!$W$2)</f>
        <v>0</v>
      </c>
      <c r="X302" s="4">
        <f>SUMIFS('Raw Data from UFBs'!H$3:H$3000,'Raw Data from UFBs'!$A$3:$A$3000,'Summary By Town'!$A302,'Raw Data from UFBs'!$E$3:$E$3000,'Summary By Town'!$W$2)</f>
        <v>0</v>
      </c>
      <c r="Y302" s="4">
        <f>SUMIFS('Raw Data from UFBs'!I$3:I$3000,'Raw Data from UFBs'!$A$3:$A$3000,'Summary By Town'!$A302,'Raw Data from UFBs'!$E$3:$E$3000,'Summary By Town'!$W$2)</f>
        <v>0</v>
      </c>
      <c r="Z302" s="20">
        <f t="shared" si="70"/>
        <v>0</v>
      </c>
      <c r="AA302" s="4">
        <f>COUNTIFS('Raw Data from UFBs'!$A$3:$A$3000,'Summary By Town'!$A302,'Raw Data from UFBs'!$E$3:$E$3000,'Summary By Town'!$AA$2)</f>
        <v>0</v>
      </c>
      <c r="AB302" s="4">
        <f>SUMIFS('Raw Data from UFBs'!H$3:H$3000,'Raw Data from UFBs'!$A$3:$A$3000,'Summary By Town'!$A302,'Raw Data from UFBs'!$E$3:$E$3000,'Summary By Town'!$AA$2)</f>
        <v>0</v>
      </c>
      <c r="AC302" s="4">
        <f>SUMIFS('Raw Data from UFBs'!I$3:I$3000,'Raw Data from UFBs'!$A$3:$A$3000,'Summary By Town'!$A302,'Raw Data from UFBs'!$E$3:$E$3000,'Summary By Town'!$AA$2)</f>
        <v>0</v>
      </c>
      <c r="AD302" s="4">
        <f t="shared" si="71"/>
        <v>0</v>
      </c>
      <c r="AE302" s="19">
        <f>COUNTIFS('Raw Data from UFBs'!$A$3:$A$3000,'Summary By Town'!$A302,'Raw Data from UFBs'!$E$3:$E$3000,'Summary By Town'!$AE$2)</f>
        <v>0</v>
      </c>
      <c r="AF302" s="4">
        <f>SUMIFS('Raw Data from UFBs'!H$3:H$3000,'Raw Data from UFBs'!$A$3:$A$3000,'Summary By Town'!$A302,'Raw Data from UFBs'!$E$3:$E$3000,'Summary By Town'!$AE$2)</f>
        <v>0</v>
      </c>
      <c r="AG302" s="4">
        <f>SUMIFS('Raw Data from UFBs'!I$3:I$3000,'Raw Data from UFBs'!$A$3:$A$3000,'Summary By Town'!$A302,'Raw Data from UFBs'!$E$3:$E$3000,'Summary By Town'!$AE$2)</f>
        <v>0</v>
      </c>
      <c r="AH302" s="20">
        <f t="shared" si="64"/>
        <v>0</v>
      </c>
      <c r="AI302" s="19">
        <f t="shared" si="72"/>
        <v>4</v>
      </c>
      <c r="AJ302" s="4">
        <f t="shared" si="73"/>
        <v>137426.23999999999</v>
      </c>
      <c r="AK302" s="4">
        <f t="shared" si="74"/>
        <v>36700000</v>
      </c>
      <c r="AL302" s="20">
        <f t="shared" si="75"/>
        <v>999120.97249126271</v>
      </c>
      <c r="AM302" s="59">
        <v>2374054800</v>
      </c>
      <c r="AN302" s="60">
        <v>2.722400470003441</v>
      </c>
      <c r="AO302" s="61">
        <v>0.26598196080920389</v>
      </c>
      <c r="AP302" s="4">
        <f t="shared" si="65"/>
        <v>229195.25456698847</v>
      </c>
      <c r="AQ302" s="8">
        <f t="shared" si="66"/>
        <v>1.5458783849471377E-2</v>
      </c>
      <c r="AR302" s="59">
        <v>21573412.34</v>
      </c>
      <c r="AS302" s="6">
        <f t="shared" si="67"/>
        <v>1.0623968566253644E-2</v>
      </c>
      <c r="AU302" s="5" t="s">
        <v>1051</v>
      </c>
      <c r="AV302" s="5" t="s">
        <v>1210</v>
      </c>
      <c r="AW302" s="5" t="s">
        <v>418</v>
      </c>
      <c r="AX302" s="5" t="s">
        <v>1745</v>
      </c>
      <c r="AY302" s="5" t="s">
        <v>1745</v>
      </c>
      <c r="AZ302" s="5" t="s">
        <v>1745</v>
      </c>
      <c r="BA302" s="5" t="s">
        <v>1745</v>
      </c>
      <c r="BB302" s="5" t="s">
        <v>1745</v>
      </c>
      <c r="BC302" s="5" t="s">
        <v>1745</v>
      </c>
      <c r="BD302" s="5" t="s">
        <v>1745</v>
      </c>
      <c r="BE302" s="5" t="s">
        <v>1745</v>
      </c>
      <c r="BF302" s="5" t="s">
        <v>1745</v>
      </c>
      <c r="BG302" s="5" t="s">
        <v>1745</v>
      </c>
      <c r="BH302" s="5" t="s">
        <v>1745</v>
      </c>
      <c r="BI302" s="5" t="s">
        <v>1745</v>
      </c>
      <c r="BJ302" s="5" t="s">
        <v>1745</v>
      </c>
    </row>
    <row r="303" spans="1:62" ht="17.25" customHeight="1" x14ac:dyDescent="0.3">
      <c r="A303" t="s">
        <v>734</v>
      </c>
      <c r="B303" t="s">
        <v>2037</v>
      </c>
      <c r="C303" t="s">
        <v>263</v>
      </c>
      <c r="D303" t="str">
        <f t="shared" si="61"/>
        <v>Jamesburg borough, Middlesex County</v>
      </c>
      <c r="E303" t="s">
        <v>2000</v>
      </c>
      <c r="F303" t="s">
        <v>70</v>
      </c>
      <c r="G303" s="19">
        <f>COUNTIFS('Raw Data from UFBs'!$A$3:$A$3000,'Summary By Town'!$A303,'Raw Data from UFBs'!$E$3:$E$3000,'Summary By Town'!$G$2)</f>
        <v>2</v>
      </c>
      <c r="H303" s="4">
        <f>SUMIFS('Raw Data from UFBs'!H$3:H$3000,'Raw Data from UFBs'!$A$3:$A$3000,'Summary By Town'!$A303,'Raw Data from UFBs'!$E$3:$E$3000,'Summary By Town'!$G$2)</f>
        <v>48575.87</v>
      </c>
      <c r="I303" s="4">
        <f>SUMIFS('Raw Data from UFBs'!I$3:I$3000,'Raw Data from UFBs'!$A$3:$A$3000,'Summary By Town'!$A303,'Raw Data from UFBs'!$E$3:$E$3000,'Summary By Town'!$G$2)</f>
        <v>3447100</v>
      </c>
      <c r="J303" s="20">
        <f t="shared" si="62"/>
        <v>239744.91031283615</v>
      </c>
      <c r="K303" s="19">
        <f>COUNTIFS('Raw Data from UFBs'!$A$3:$A$3000,'Summary By Town'!$A303,'Raw Data from UFBs'!$E$3:$E$3000,'Summary By Town'!$K$2)</f>
        <v>0</v>
      </c>
      <c r="L303" s="4">
        <f>SUMIFS('Raw Data from UFBs'!H$3:H$3000,'Raw Data from UFBs'!$A$3:$A$3000,'Summary By Town'!$A303,'Raw Data from UFBs'!$E$3:$E$3000,'Summary By Town'!$K$2)</f>
        <v>0</v>
      </c>
      <c r="M303" s="4">
        <f>SUMIFS('Raw Data from UFBs'!I$3:I$3000,'Raw Data from UFBs'!$A$3:$A$3000,'Summary By Town'!$A303,'Raw Data from UFBs'!$E$3:$E$3000,'Summary By Town'!$K$2)</f>
        <v>0</v>
      </c>
      <c r="N303" s="20">
        <f t="shared" si="63"/>
        <v>0</v>
      </c>
      <c r="O303" s="4">
        <f>COUNTIFS('Raw Data from UFBs'!$A$3:$A$3000,'Summary By Town'!$A303,'Raw Data from UFBs'!$E$3:$E$3000,'Summary By Town'!$O$2)</f>
        <v>0</v>
      </c>
      <c r="P303" s="4">
        <f>SUMIFS('Raw Data from UFBs'!H$3:H$3000,'Raw Data from UFBs'!$A$3:$A$3000,'Summary By Town'!$A303,'Raw Data from UFBs'!$E$3:$E$3000,'Summary By Town'!$O$2)</f>
        <v>0</v>
      </c>
      <c r="Q303" s="4">
        <f>SUMIFS('Raw Data from UFBs'!I$3:I$3000,'Raw Data from UFBs'!$A$3:$A$3000,'Summary By Town'!$A303,'Raw Data from UFBs'!$E$3:$E$3000,'Summary By Town'!$O$2)</f>
        <v>0</v>
      </c>
      <c r="R303" s="4">
        <f t="shared" si="68"/>
        <v>0</v>
      </c>
      <c r="S303" s="104">
        <f>COUNTIFS('Raw Data from UFBs'!$A$3:$A$3000,'Summary By Town'!$A303,'Raw Data from UFBs'!$E$3:$E$3000,'Summary By Town'!$S$2)</f>
        <v>0</v>
      </c>
      <c r="T303" s="4">
        <f>SUMIFS('Raw Data from UFBs'!H$3:H$3000,'Raw Data from UFBs'!$A$3:$A$3000,'Summary By Town'!$A303,'Raw Data from UFBs'!$E$3:$E$3000,'Summary By Town'!$S$2)</f>
        <v>0</v>
      </c>
      <c r="U303" s="4">
        <f>SUMIFS('Raw Data from UFBs'!I$3:I$3000,'Raw Data from UFBs'!$A$3:$A$3000,'Summary By Town'!$A303,'Raw Data from UFBs'!$E$3:$E$3000,'Summary By Town'!$S$2)</f>
        <v>0</v>
      </c>
      <c r="V303" s="20">
        <f t="shared" si="69"/>
        <v>0</v>
      </c>
      <c r="W303" s="104">
        <f>COUNTIFS('Raw Data from UFBs'!$A$3:$A$3000,'Summary By Town'!$A303,'Raw Data from UFBs'!$E$3:$E$3000,'Summary By Town'!$W$2)</f>
        <v>0</v>
      </c>
      <c r="X303" s="4">
        <f>SUMIFS('Raw Data from UFBs'!H$3:H$3000,'Raw Data from UFBs'!$A$3:$A$3000,'Summary By Town'!$A303,'Raw Data from UFBs'!$E$3:$E$3000,'Summary By Town'!$W$2)</f>
        <v>0</v>
      </c>
      <c r="Y303" s="4">
        <f>SUMIFS('Raw Data from UFBs'!I$3:I$3000,'Raw Data from UFBs'!$A$3:$A$3000,'Summary By Town'!$A303,'Raw Data from UFBs'!$E$3:$E$3000,'Summary By Town'!$W$2)</f>
        <v>0</v>
      </c>
      <c r="Z303" s="20">
        <f t="shared" si="70"/>
        <v>0</v>
      </c>
      <c r="AA303" s="4">
        <f>COUNTIFS('Raw Data from UFBs'!$A$3:$A$3000,'Summary By Town'!$A303,'Raw Data from UFBs'!$E$3:$E$3000,'Summary By Town'!$AA$2)</f>
        <v>0</v>
      </c>
      <c r="AB303" s="4">
        <f>SUMIFS('Raw Data from UFBs'!H$3:H$3000,'Raw Data from UFBs'!$A$3:$A$3000,'Summary By Town'!$A303,'Raw Data from UFBs'!$E$3:$E$3000,'Summary By Town'!$AA$2)</f>
        <v>0</v>
      </c>
      <c r="AC303" s="4">
        <f>SUMIFS('Raw Data from UFBs'!I$3:I$3000,'Raw Data from UFBs'!$A$3:$A$3000,'Summary By Town'!$A303,'Raw Data from UFBs'!$E$3:$E$3000,'Summary By Town'!$AA$2)</f>
        <v>0</v>
      </c>
      <c r="AD303" s="4">
        <f t="shared" si="71"/>
        <v>0</v>
      </c>
      <c r="AE303" s="19">
        <f>COUNTIFS('Raw Data from UFBs'!$A$3:$A$3000,'Summary By Town'!$A303,'Raw Data from UFBs'!$E$3:$E$3000,'Summary By Town'!$AE$2)</f>
        <v>0</v>
      </c>
      <c r="AF303" s="4">
        <f>SUMIFS('Raw Data from UFBs'!H$3:H$3000,'Raw Data from UFBs'!$A$3:$A$3000,'Summary By Town'!$A303,'Raw Data from UFBs'!$E$3:$E$3000,'Summary By Town'!$AE$2)</f>
        <v>0</v>
      </c>
      <c r="AG303" s="4">
        <f>SUMIFS('Raw Data from UFBs'!I$3:I$3000,'Raw Data from UFBs'!$A$3:$A$3000,'Summary By Town'!$A303,'Raw Data from UFBs'!$E$3:$E$3000,'Summary By Town'!$AE$2)</f>
        <v>0</v>
      </c>
      <c r="AH303" s="20">
        <f t="shared" si="64"/>
        <v>0</v>
      </c>
      <c r="AI303" s="19">
        <f t="shared" si="72"/>
        <v>2</v>
      </c>
      <c r="AJ303" s="4">
        <f t="shared" si="73"/>
        <v>48575.87</v>
      </c>
      <c r="AK303" s="4">
        <f t="shared" si="74"/>
        <v>3447100</v>
      </c>
      <c r="AL303" s="20">
        <f t="shared" si="75"/>
        <v>239744.91031283615</v>
      </c>
      <c r="AM303" s="59">
        <v>269950800</v>
      </c>
      <c r="AN303" s="60">
        <v>6.9549740452216691</v>
      </c>
      <c r="AO303" s="61">
        <v>0.35799938560799738</v>
      </c>
      <c r="AP303" s="4">
        <f t="shared" si="65"/>
        <v>68438.398979265825</v>
      </c>
      <c r="AQ303" s="8">
        <f t="shared" si="66"/>
        <v>1.276936389890306E-2</v>
      </c>
      <c r="AR303" s="59">
        <v>9526999.2200000007</v>
      </c>
      <c r="AS303" s="6">
        <f t="shared" si="67"/>
        <v>7.1836259664631126E-3</v>
      </c>
      <c r="AU303" s="5" t="s">
        <v>983</v>
      </c>
      <c r="AV303" s="5" t="s">
        <v>1745</v>
      </c>
      <c r="AW303" s="5" t="s">
        <v>1745</v>
      </c>
      <c r="AX303" s="5" t="s">
        <v>1745</v>
      </c>
      <c r="AY303" s="5" t="s">
        <v>1745</v>
      </c>
      <c r="AZ303" s="5" t="s">
        <v>1745</v>
      </c>
      <c r="BA303" s="5" t="s">
        <v>1745</v>
      </c>
      <c r="BB303" s="5" t="s">
        <v>1745</v>
      </c>
      <c r="BC303" s="5" t="s">
        <v>1745</v>
      </c>
      <c r="BD303" s="5" t="s">
        <v>1745</v>
      </c>
      <c r="BE303" s="5" t="s">
        <v>1745</v>
      </c>
      <c r="BF303" s="5" t="s">
        <v>1745</v>
      </c>
      <c r="BG303" s="5" t="s">
        <v>1745</v>
      </c>
      <c r="BH303" s="5" t="s">
        <v>1745</v>
      </c>
      <c r="BI303" s="5" t="s">
        <v>1745</v>
      </c>
      <c r="BJ303" s="5" t="s">
        <v>1745</v>
      </c>
    </row>
    <row r="304" spans="1:62" ht="17.25" customHeight="1" x14ac:dyDescent="0.3">
      <c r="A304" t="s">
        <v>942</v>
      </c>
      <c r="B304" t="s">
        <v>2038</v>
      </c>
      <c r="C304" t="s">
        <v>263</v>
      </c>
      <c r="D304" t="str">
        <f t="shared" si="61"/>
        <v>Metuchen borough, Middlesex County</v>
      </c>
      <c r="E304" t="s">
        <v>2000</v>
      </c>
      <c r="F304" t="s">
        <v>7</v>
      </c>
      <c r="G304" s="19">
        <f>COUNTIFS('Raw Data from UFBs'!$A$3:$A$3000,'Summary By Town'!$A304,'Raw Data from UFBs'!$E$3:$E$3000,'Summary By Town'!$G$2)</f>
        <v>1</v>
      </c>
      <c r="H304" s="4">
        <f>SUMIFS('Raw Data from UFBs'!H$3:H$3000,'Raw Data from UFBs'!$A$3:$A$3000,'Summary By Town'!$A304,'Raw Data from UFBs'!$E$3:$E$3000,'Summary By Town'!$G$2)</f>
        <v>25000</v>
      </c>
      <c r="I304" s="4">
        <f>SUMIFS('Raw Data from UFBs'!I$3:I$3000,'Raw Data from UFBs'!$A$3:$A$3000,'Summary By Town'!$A304,'Raw Data from UFBs'!$E$3:$E$3000,'Summary By Town'!$G$2)</f>
        <v>7000000</v>
      </c>
      <c r="J304" s="20">
        <f t="shared" si="62"/>
        <v>507819.92903051892</v>
      </c>
      <c r="K304" s="19">
        <f>COUNTIFS('Raw Data from UFBs'!$A$3:$A$3000,'Summary By Town'!$A304,'Raw Data from UFBs'!$E$3:$E$3000,'Summary By Town'!$K$2)</f>
        <v>0</v>
      </c>
      <c r="L304" s="4">
        <f>SUMIFS('Raw Data from UFBs'!H$3:H$3000,'Raw Data from UFBs'!$A$3:$A$3000,'Summary By Town'!$A304,'Raw Data from UFBs'!$E$3:$E$3000,'Summary By Town'!$K$2)</f>
        <v>0</v>
      </c>
      <c r="M304" s="4">
        <f>SUMIFS('Raw Data from UFBs'!I$3:I$3000,'Raw Data from UFBs'!$A$3:$A$3000,'Summary By Town'!$A304,'Raw Data from UFBs'!$E$3:$E$3000,'Summary By Town'!$K$2)</f>
        <v>0</v>
      </c>
      <c r="N304" s="20">
        <f t="shared" si="63"/>
        <v>0</v>
      </c>
      <c r="O304" s="4">
        <f>COUNTIFS('Raw Data from UFBs'!$A$3:$A$3000,'Summary By Town'!$A304,'Raw Data from UFBs'!$E$3:$E$3000,'Summary By Town'!$O$2)</f>
        <v>0</v>
      </c>
      <c r="P304" s="4">
        <f>SUMIFS('Raw Data from UFBs'!H$3:H$3000,'Raw Data from UFBs'!$A$3:$A$3000,'Summary By Town'!$A304,'Raw Data from UFBs'!$E$3:$E$3000,'Summary By Town'!$O$2)</f>
        <v>0</v>
      </c>
      <c r="Q304" s="4">
        <f>SUMIFS('Raw Data from UFBs'!I$3:I$3000,'Raw Data from UFBs'!$A$3:$A$3000,'Summary By Town'!$A304,'Raw Data from UFBs'!$E$3:$E$3000,'Summary By Town'!$O$2)</f>
        <v>0</v>
      </c>
      <c r="R304" s="4">
        <f t="shared" si="68"/>
        <v>0</v>
      </c>
      <c r="S304" s="104">
        <f>COUNTIFS('Raw Data from UFBs'!$A$3:$A$3000,'Summary By Town'!$A304,'Raw Data from UFBs'!$E$3:$E$3000,'Summary By Town'!$S$2)</f>
        <v>0</v>
      </c>
      <c r="T304" s="4">
        <f>SUMIFS('Raw Data from UFBs'!H$3:H$3000,'Raw Data from UFBs'!$A$3:$A$3000,'Summary By Town'!$A304,'Raw Data from UFBs'!$E$3:$E$3000,'Summary By Town'!$S$2)</f>
        <v>0</v>
      </c>
      <c r="U304" s="4">
        <f>SUMIFS('Raw Data from UFBs'!I$3:I$3000,'Raw Data from UFBs'!$A$3:$A$3000,'Summary By Town'!$A304,'Raw Data from UFBs'!$E$3:$E$3000,'Summary By Town'!$S$2)</f>
        <v>0</v>
      </c>
      <c r="V304" s="20">
        <f t="shared" si="69"/>
        <v>0</v>
      </c>
      <c r="W304" s="104">
        <f>COUNTIFS('Raw Data from UFBs'!$A$3:$A$3000,'Summary By Town'!$A304,'Raw Data from UFBs'!$E$3:$E$3000,'Summary By Town'!$W$2)</f>
        <v>0</v>
      </c>
      <c r="X304" s="4">
        <f>SUMIFS('Raw Data from UFBs'!H$3:H$3000,'Raw Data from UFBs'!$A$3:$A$3000,'Summary By Town'!$A304,'Raw Data from UFBs'!$E$3:$E$3000,'Summary By Town'!$W$2)</f>
        <v>0</v>
      </c>
      <c r="Y304" s="4">
        <f>SUMIFS('Raw Data from UFBs'!I$3:I$3000,'Raw Data from UFBs'!$A$3:$A$3000,'Summary By Town'!$A304,'Raw Data from UFBs'!$E$3:$E$3000,'Summary By Town'!$W$2)</f>
        <v>0</v>
      </c>
      <c r="Z304" s="20">
        <f t="shared" si="70"/>
        <v>0</v>
      </c>
      <c r="AA304" s="4">
        <f>COUNTIFS('Raw Data from UFBs'!$A$3:$A$3000,'Summary By Town'!$A304,'Raw Data from UFBs'!$E$3:$E$3000,'Summary By Town'!$AA$2)</f>
        <v>0</v>
      </c>
      <c r="AB304" s="4">
        <f>SUMIFS('Raw Data from UFBs'!H$3:H$3000,'Raw Data from UFBs'!$A$3:$A$3000,'Summary By Town'!$A304,'Raw Data from UFBs'!$E$3:$E$3000,'Summary By Town'!$AA$2)</f>
        <v>0</v>
      </c>
      <c r="AC304" s="4">
        <f>SUMIFS('Raw Data from UFBs'!I$3:I$3000,'Raw Data from UFBs'!$A$3:$A$3000,'Summary By Town'!$A304,'Raw Data from UFBs'!$E$3:$E$3000,'Summary By Town'!$AA$2)</f>
        <v>0</v>
      </c>
      <c r="AD304" s="4">
        <f t="shared" si="71"/>
        <v>0</v>
      </c>
      <c r="AE304" s="19">
        <f>COUNTIFS('Raw Data from UFBs'!$A$3:$A$3000,'Summary By Town'!$A304,'Raw Data from UFBs'!$E$3:$E$3000,'Summary By Town'!$AE$2)</f>
        <v>0</v>
      </c>
      <c r="AF304" s="4">
        <f>SUMIFS('Raw Data from UFBs'!H$3:H$3000,'Raw Data from UFBs'!$A$3:$A$3000,'Summary By Town'!$A304,'Raw Data from UFBs'!$E$3:$E$3000,'Summary By Town'!$AE$2)</f>
        <v>0</v>
      </c>
      <c r="AG304" s="4">
        <f>SUMIFS('Raw Data from UFBs'!I$3:I$3000,'Raw Data from UFBs'!$A$3:$A$3000,'Summary By Town'!$A304,'Raw Data from UFBs'!$E$3:$E$3000,'Summary By Town'!$AE$2)</f>
        <v>0</v>
      </c>
      <c r="AH304" s="20">
        <f t="shared" si="64"/>
        <v>0</v>
      </c>
      <c r="AI304" s="19">
        <f t="shared" si="72"/>
        <v>1</v>
      </c>
      <c r="AJ304" s="4">
        <f t="shared" si="73"/>
        <v>25000</v>
      </c>
      <c r="AK304" s="4">
        <f t="shared" si="74"/>
        <v>7000000</v>
      </c>
      <c r="AL304" s="20">
        <f t="shared" si="75"/>
        <v>507819.92903051892</v>
      </c>
      <c r="AM304" s="59">
        <v>1209764500</v>
      </c>
      <c r="AN304" s="60">
        <v>7.2545704147216989</v>
      </c>
      <c r="AO304" s="61">
        <v>0.23792474521041521</v>
      </c>
      <c r="AP304" s="4">
        <f t="shared" si="65"/>
        <v>114874.80859709697</v>
      </c>
      <c r="AQ304" s="8">
        <f t="shared" si="66"/>
        <v>5.7862501338070346E-3</v>
      </c>
      <c r="AR304" s="59">
        <v>25465432.650000002</v>
      </c>
      <c r="AS304" s="6">
        <f t="shared" si="67"/>
        <v>4.5110094996598047E-3</v>
      </c>
      <c r="AU304" s="5" t="s">
        <v>418</v>
      </c>
      <c r="AV304" s="5" t="s">
        <v>1745</v>
      </c>
      <c r="AW304" s="5" t="s">
        <v>1745</v>
      </c>
      <c r="AX304" s="5" t="s">
        <v>1745</v>
      </c>
      <c r="AY304" s="5" t="s">
        <v>1745</v>
      </c>
      <c r="AZ304" s="5" t="s">
        <v>1745</v>
      </c>
      <c r="BA304" s="5" t="s">
        <v>1745</v>
      </c>
      <c r="BB304" s="5" t="s">
        <v>1745</v>
      </c>
      <c r="BC304" s="5" t="s">
        <v>1745</v>
      </c>
      <c r="BD304" s="5" t="s">
        <v>1745</v>
      </c>
      <c r="BE304" s="5" t="s">
        <v>1745</v>
      </c>
      <c r="BF304" s="5" t="s">
        <v>1745</v>
      </c>
      <c r="BG304" s="5" t="s">
        <v>1745</v>
      </c>
      <c r="BH304" s="5" t="s">
        <v>1745</v>
      </c>
      <c r="BI304" s="5" t="s">
        <v>1745</v>
      </c>
      <c r="BJ304" s="5" t="s">
        <v>1745</v>
      </c>
    </row>
    <row r="305" spans="1:62" ht="17.25" customHeight="1" x14ac:dyDescent="0.3">
      <c r="A305" t="s">
        <v>948</v>
      </c>
      <c r="B305" t="s">
        <v>2039</v>
      </c>
      <c r="C305" t="s">
        <v>263</v>
      </c>
      <c r="D305" t="str">
        <f t="shared" si="61"/>
        <v>Middlesex borough, Middlesex County</v>
      </c>
      <c r="E305" t="s">
        <v>2000</v>
      </c>
      <c r="F305" t="s">
        <v>7</v>
      </c>
      <c r="G305" s="19">
        <f>COUNTIFS('Raw Data from UFBs'!$A$3:$A$3000,'Summary By Town'!$A305,'Raw Data from UFBs'!$E$3:$E$3000,'Summary By Town'!$G$2)</f>
        <v>3</v>
      </c>
      <c r="H305" s="4">
        <f>SUMIFS('Raw Data from UFBs'!H$3:H$3000,'Raw Data from UFBs'!$A$3:$A$3000,'Summary By Town'!$A305,'Raw Data from UFBs'!$E$3:$E$3000,'Summary By Town'!$G$2)</f>
        <v>1000489</v>
      </c>
      <c r="I305" s="4">
        <f>SUMIFS('Raw Data from UFBs'!I$3:I$3000,'Raw Data from UFBs'!$A$3:$A$3000,'Summary By Town'!$A305,'Raw Data from UFBs'!$E$3:$E$3000,'Summary By Town'!$G$2)</f>
        <v>84656000</v>
      </c>
      <c r="J305" s="20">
        <f t="shared" si="62"/>
        <v>1794141.7786245253</v>
      </c>
      <c r="K305" s="19">
        <f>COUNTIFS('Raw Data from UFBs'!$A$3:$A$3000,'Summary By Town'!$A305,'Raw Data from UFBs'!$E$3:$E$3000,'Summary By Town'!$K$2)</f>
        <v>3</v>
      </c>
      <c r="L305" s="4">
        <f>SUMIFS('Raw Data from UFBs'!H$3:H$3000,'Raw Data from UFBs'!$A$3:$A$3000,'Summary By Town'!$A305,'Raw Data from UFBs'!$E$3:$E$3000,'Summary By Town'!$K$2)</f>
        <v>871593</v>
      </c>
      <c r="M305" s="4">
        <f>SUMIFS('Raw Data from UFBs'!I$3:I$3000,'Raw Data from UFBs'!$A$3:$A$3000,'Summary By Town'!$A305,'Raw Data from UFBs'!$E$3:$E$3000,'Summary By Town'!$K$2)</f>
        <v>91667800</v>
      </c>
      <c r="N305" s="20">
        <f t="shared" si="63"/>
        <v>1942745.1064850367</v>
      </c>
      <c r="O305" s="4">
        <f>COUNTIFS('Raw Data from UFBs'!$A$3:$A$3000,'Summary By Town'!$A305,'Raw Data from UFBs'!$E$3:$E$3000,'Summary By Town'!$O$2)</f>
        <v>0</v>
      </c>
      <c r="P305" s="4">
        <f>SUMIFS('Raw Data from UFBs'!H$3:H$3000,'Raw Data from UFBs'!$A$3:$A$3000,'Summary By Town'!$A305,'Raw Data from UFBs'!$E$3:$E$3000,'Summary By Town'!$O$2)</f>
        <v>0</v>
      </c>
      <c r="Q305" s="4">
        <f>SUMIFS('Raw Data from UFBs'!I$3:I$3000,'Raw Data from UFBs'!$A$3:$A$3000,'Summary By Town'!$A305,'Raw Data from UFBs'!$E$3:$E$3000,'Summary By Town'!$O$2)</f>
        <v>0</v>
      </c>
      <c r="R305" s="4">
        <f t="shared" si="68"/>
        <v>0</v>
      </c>
      <c r="S305" s="104">
        <f>COUNTIFS('Raw Data from UFBs'!$A$3:$A$3000,'Summary By Town'!$A305,'Raw Data from UFBs'!$E$3:$E$3000,'Summary By Town'!$S$2)</f>
        <v>0</v>
      </c>
      <c r="T305" s="4">
        <f>SUMIFS('Raw Data from UFBs'!H$3:H$3000,'Raw Data from UFBs'!$A$3:$A$3000,'Summary By Town'!$A305,'Raw Data from UFBs'!$E$3:$E$3000,'Summary By Town'!$S$2)</f>
        <v>0</v>
      </c>
      <c r="U305" s="4">
        <f>SUMIFS('Raw Data from UFBs'!I$3:I$3000,'Raw Data from UFBs'!$A$3:$A$3000,'Summary By Town'!$A305,'Raw Data from UFBs'!$E$3:$E$3000,'Summary By Town'!$S$2)</f>
        <v>0</v>
      </c>
      <c r="V305" s="20">
        <f t="shared" si="69"/>
        <v>0</v>
      </c>
      <c r="W305" s="104">
        <f>COUNTIFS('Raw Data from UFBs'!$A$3:$A$3000,'Summary By Town'!$A305,'Raw Data from UFBs'!$E$3:$E$3000,'Summary By Town'!$W$2)</f>
        <v>0</v>
      </c>
      <c r="X305" s="4">
        <f>SUMIFS('Raw Data from UFBs'!H$3:H$3000,'Raw Data from UFBs'!$A$3:$A$3000,'Summary By Town'!$A305,'Raw Data from UFBs'!$E$3:$E$3000,'Summary By Town'!$W$2)</f>
        <v>0</v>
      </c>
      <c r="Y305" s="4">
        <f>SUMIFS('Raw Data from UFBs'!I$3:I$3000,'Raw Data from UFBs'!$A$3:$A$3000,'Summary By Town'!$A305,'Raw Data from UFBs'!$E$3:$E$3000,'Summary By Town'!$W$2)</f>
        <v>0</v>
      </c>
      <c r="Z305" s="20">
        <f t="shared" si="70"/>
        <v>0</v>
      </c>
      <c r="AA305" s="4">
        <f>COUNTIFS('Raw Data from UFBs'!$A$3:$A$3000,'Summary By Town'!$A305,'Raw Data from UFBs'!$E$3:$E$3000,'Summary By Town'!$AA$2)</f>
        <v>0</v>
      </c>
      <c r="AB305" s="4">
        <f>SUMIFS('Raw Data from UFBs'!H$3:H$3000,'Raw Data from UFBs'!$A$3:$A$3000,'Summary By Town'!$A305,'Raw Data from UFBs'!$E$3:$E$3000,'Summary By Town'!$AA$2)</f>
        <v>0</v>
      </c>
      <c r="AC305" s="4">
        <f>SUMIFS('Raw Data from UFBs'!I$3:I$3000,'Raw Data from UFBs'!$A$3:$A$3000,'Summary By Town'!$A305,'Raw Data from UFBs'!$E$3:$E$3000,'Summary By Town'!$AA$2)</f>
        <v>0</v>
      </c>
      <c r="AD305" s="4">
        <f t="shared" si="71"/>
        <v>0</v>
      </c>
      <c r="AE305" s="19">
        <f>COUNTIFS('Raw Data from UFBs'!$A$3:$A$3000,'Summary By Town'!$A305,'Raw Data from UFBs'!$E$3:$E$3000,'Summary By Town'!$AE$2)</f>
        <v>0</v>
      </c>
      <c r="AF305" s="4">
        <f>SUMIFS('Raw Data from UFBs'!H$3:H$3000,'Raw Data from UFBs'!$A$3:$A$3000,'Summary By Town'!$A305,'Raw Data from UFBs'!$E$3:$E$3000,'Summary By Town'!$AE$2)</f>
        <v>0</v>
      </c>
      <c r="AG305" s="4">
        <f>SUMIFS('Raw Data from UFBs'!I$3:I$3000,'Raw Data from UFBs'!$A$3:$A$3000,'Summary By Town'!$A305,'Raw Data from UFBs'!$E$3:$E$3000,'Summary By Town'!$AE$2)</f>
        <v>0</v>
      </c>
      <c r="AH305" s="20">
        <f t="shared" si="64"/>
        <v>0</v>
      </c>
      <c r="AI305" s="19">
        <f t="shared" si="72"/>
        <v>6</v>
      </c>
      <c r="AJ305" s="4">
        <f t="shared" si="73"/>
        <v>1872082</v>
      </c>
      <c r="AK305" s="4">
        <f t="shared" si="74"/>
        <v>176323800</v>
      </c>
      <c r="AL305" s="20">
        <f t="shared" si="75"/>
        <v>3736886.885109562</v>
      </c>
      <c r="AM305" s="59">
        <v>2899755500</v>
      </c>
      <c r="AN305" s="60">
        <v>2.1193320953323158</v>
      </c>
      <c r="AO305" s="61">
        <v>0.30307288744018268</v>
      </c>
      <c r="AP305" s="4">
        <f t="shared" si="65"/>
        <v>565171.80104271311</v>
      </c>
      <c r="AQ305" s="8">
        <f t="shared" si="66"/>
        <v>6.0806436956495125E-2</v>
      </c>
      <c r="AR305" s="59">
        <v>24047461.07</v>
      </c>
      <c r="AS305" s="6">
        <f t="shared" si="67"/>
        <v>2.350234810226114E-2</v>
      </c>
      <c r="AU305" s="5" t="s">
        <v>1407</v>
      </c>
      <c r="AV305" s="5" t="s">
        <v>194</v>
      </c>
      <c r="AW305" s="5" t="s">
        <v>1210</v>
      </c>
      <c r="AX305" s="5" t="s">
        <v>375</v>
      </c>
      <c r="AY305" s="5" t="s">
        <v>570</v>
      </c>
      <c r="AZ305" s="5" t="s">
        <v>213</v>
      </c>
      <c r="BA305" s="5" t="s">
        <v>1745</v>
      </c>
      <c r="BB305" s="5" t="s">
        <v>1745</v>
      </c>
      <c r="BC305" s="5" t="s">
        <v>1745</v>
      </c>
      <c r="BD305" s="5" t="s">
        <v>1745</v>
      </c>
      <c r="BE305" s="5" t="s">
        <v>1745</v>
      </c>
      <c r="BF305" s="5" t="s">
        <v>1745</v>
      </c>
      <c r="BG305" s="5" t="s">
        <v>1745</v>
      </c>
      <c r="BH305" s="5" t="s">
        <v>1745</v>
      </c>
      <c r="BI305" s="5" t="s">
        <v>1745</v>
      </c>
      <c r="BJ305" s="5" t="s">
        <v>1745</v>
      </c>
    </row>
    <row r="306" spans="1:62" ht="17.25" customHeight="1" x14ac:dyDescent="0.3">
      <c r="A306" t="s">
        <v>968</v>
      </c>
      <c r="B306" t="s">
        <v>2040</v>
      </c>
      <c r="C306" t="s">
        <v>263</v>
      </c>
      <c r="D306" t="str">
        <f t="shared" si="61"/>
        <v>Milltown borough, Middlesex County</v>
      </c>
      <c r="E306" t="s">
        <v>2000</v>
      </c>
      <c r="F306" t="s">
        <v>7</v>
      </c>
      <c r="G306" s="19">
        <f>COUNTIFS('Raw Data from UFBs'!$A$3:$A$3000,'Summary By Town'!$A306,'Raw Data from UFBs'!$E$3:$E$3000,'Summary By Town'!$G$2)</f>
        <v>0</v>
      </c>
      <c r="H306" s="4">
        <f>SUMIFS('Raw Data from UFBs'!H$3:H$3000,'Raw Data from UFBs'!$A$3:$A$3000,'Summary By Town'!$A306,'Raw Data from UFBs'!$E$3:$E$3000,'Summary By Town'!$G$2)</f>
        <v>0</v>
      </c>
      <c r="I306" s="4">
        <f>SUMIFS('Raw Data from UFBs'!I$3:I$3000,'Raw Data from UFBs'!$A$3:$A$3000,'Summary By Town'!$A306,'Raw Data from UFBs'!$E$3:$E$3000,'Summary By Town'!$G$2)</f>
        <v>0</v>
      </c>
      <c r="J306" s="20">
        <f t="shared" si="62"/>
        <v>0</v>
      </c>
      <c r="K306" s="19">
        <f>COUNTIFS('Raw Data from UFBs'!$A$3:$A$3000,'Summary By Town'!$A306,'Raw Data from UFBs'!$E$3:$E$3000,'Summary By Town'!$K$2)</f>
        <v>1</v>
      </c>
      <c r="L306" s="4">
        <f>SUMIFS('Raw Data from UFBs'!H$3:H$3000,'Raw Data from UFBs'!$A$3:$A$3000,'Summary By Town'!$A306,'Raw Data from UFBs'!$E$3:$E$3000,'Summary By Town'!$K$2)</f>
        <v>407000</v>
      </c>
      <c r="M306" s="4">
        <f>SUMIFS('Raw Data from UFBs'!I$3:I$3000,'Raw Data from UFBs'!$A$3:$A$3000,'Summary By Town'!$A306,'Raw Data from UFBs'!$E$3:$E$3000,'Summary By Town'!$K$2)</f>
        <v>13500000</v>
      </c>
      <c r="N306" s="20">
        <f t="shared" si="63"/>
        <v>938263.32922525587</v>
      </c>
      <c r="O306" s="4">
        <f>COUNTIFS('Raw Data from UFBs'!$A$3:$A$3000,'Summary By Town'!$A306,'Raw Data from UFBs'!$E$3:$E$3000,'Summary By Town'!$O$2)</f>
        <v>0</v>
      </c>
      <c r="P306" s="4">
        <f>SUMIFS('Raw Data from UFBs'!H$3:H$3000,'Raw Data from UFBs'!$A$3:$A$3000,'Summary By Town'!$A306,'Raw Data from UFBs'!$E$3:$E$3000,'Summary By Town'!$O$2)</f>
        <v>0</v>
      </c>
      <c r="Q306" s="4">
        <f>SUMIFS('Raw Data from UFBs'!I$3:I$3000,'Raw Data from UFBs'!$A$3:$A$3000,'Summary By Town'!$A306,'Raw Data from UFBs'!$E$3:$E$3000,'Summary By Town'!$O$2)</f>
        <v>0</v>
      </c>
      <c r="R306" s="4">
        <f t="shared" si="68"/>
        <v>0</v>
      </c>
      <c r="S306" s="104">
        <f>COUNTIFS('Raw Data from UFBs'!$A$3:$A$3000,'Summary By Town'!$A306,'Raw Data from UFBs'!$E$3:$E$3000,'Summary By Town'!$S$2)</f>
        <v>0</v>
      </c>
      <c r="T306" s="4">
        <f>SUMIFS('Raw Data from UFBs'!H$3:H$3000,'Raw Data from UFBs'!$A$3:$A$3000,'Summary By Town'!$A306,'Raw Data from UFBs'!$E$3:$E$3000,'Summary By Town'!$S$2)</f>
        <v>0</v>
      </c>
      <c r="U306" s="4">
        <f>SUMIFS('Raw Data from UFBs'!I$3:I$3000,'Raw Data from UFBs'!$A$3:$A$3000,'Summary By Town'!$A306,'Raw Data from UFBs'!$E$3:$E$3000,'Summary By Town'!$S$2)</f>
        <v>0</v>
      </c>
      <c r="V306" s="20">
        <f t="shared" si="69"/>
        <v>0</v>
      </c>
      <c r="W306" s="104">
        <f>COUNTIFS('Raw Data from UFBs'!$A$3:$A$3000,'Summary By Town'!$A306,'Raw Data from UFBs'!$E$3:$E$3000,'Summary By Town'!$W$2)</f>
        <v>0</v>
      </c>
      <c r="X306" s="4">
        <f>SUMIFS('Raw Data from UFBs'!H$3:H$3000,'Raw Data from UFBs'!$A$3:$A$3000,'Summary By Town'!$A306,'Raw Data from UFBs'!$E$3:$E$3000,'Summary By Town'!$W$2)</f>
        <v>0</v>
      </c>
      <c r="Y306" s="4">
        <f>SUMIFS('Raw Data from UFBs'!I$3:I$3000,'Raw Data from UFBs'!$A$3:$A$3000,'Summary By Town'!$A306,'Raw Data from UFBs'!$E$3:$E$3000,'Summary By Town'!$W$2)</f>
        <v>0</v>
      </c>
      <c r="Z306" s="20">
        <f t="shared" si="70"/>
        <v>0</v>
      </c>
      <c r="AA306" s="4">
        <f>COUNTIFS('Raw Data from UFBs'!$A$3:$A$3000,'Summary By Town'!$A306,'Raw Data from UFBs'!$E$3:$E$3000,'Summary By Town'!$AA$2)</f>
        <v>0</v>
      </c>
      <c r="AB306" s="4">
        <f>SUMIFS('Raw Data from UFBs'!H$3:H$3000,'Raw Data from UFBs'!$A$3:$A$3000,'Summary By Town'!$A306,'Raw Data from UFBs'!$E$3:$E$3000,'Summary By Town'!$AA$2)</f>
        <v>0</v>
      </c>
      <c r="AC306" s="4">
        <f>SUMIFS('Raw Data from UFBs'!I$3:I$3000,'Raw Data from UFBs'!$A$3:$A$3000,'Summary By Town'!$A306,'Raw Data from UFBs'!$E$3:$E$3000,'Summary By Town'!$AA$2)</f>
        <v>0</v>
      </c>
      <c r="AD306" s="4">
        <f t="shared" si="71"/>
        <v>0</v>
      </c>
      <c r="AE306" s="19">
        <f>COUNTIFS('Raw Data from UFBs'!$A$3:$A$3000,'Summary By Town'!$A306,'Raw Data from UFBs'!$E$3:$E$3000,'Summary By Town'!$AE$2)</f>
        <v>0</v>
      </c>
      <c r="AF306" s="4">
        <f>SUMIFS('Raw Data from UFBs'!H$3:H$3000,'Raw Data from UFBs'!$A$3:$A$3000,'Summary By Town'!$A306,'Raw Data from UFBs'!$E$3:$E$3000,'Summary By Town'!$AE$2)</f>
        <v>0</v>
      </c>
      <c r="AG306" s="4">
        <f>SUMIFS('Raw Data from UFBs'!I$3:I$3000,'Raw Data from UFBs'!$A$3:$A$3000,'Summary By Town'!$A306,'Raw Data from UFBs'!$E$3:$E$3000,'Summary By Town'!$AE$2)</f>
        <v>0</v>
      </c>
      <c r="AH306" s="20">
        <f t="shared" si="64"/>
        <v>0</v>
      </c>
      <c r="AI306" s="19">
        <f t="shared" si="72"/>
        <v>1</v>
      </c>
      <c r="AJ306" s="4">
        <f t="shared" si="73"/>
        <v>407000</v>
      </c>
      <c r="AK306" s="4">
        <f t="shared" si="74"/>
        <v>13500000</v>
      </c>
      <c r="AL306" s="20">
        <f t="shared" si="75"/>
        <v>938263.32922525587</v>
      </c>
      <c r="AM306" s="59">
        <v>508262550</v>
      </c>
      <c r="AN306" s="60">
        <v>6.9500987350018955</v>
      </c>
      <c r="AO306" s="61">
        <v>0.24875934993453822</v>
      </c>
      <c r="AP306" s="4">
        <f t="shared" si="65"/>
        <v>132156.72042213322</v>
      </c>
      <c r="AQ306" s="8">
        <f t="shared" si="66"/>
        <v>2.6561075570096598E-2</v>
      </c>
      <c r="AR306" s="59">
        <v>12116652.939999999</v>
      </c>
      <c r="AS306" s="6">
        <f t="shared" si="67"/>
        <v>1.0907031923465593E-2</v>
      </c>
      <c r="AU306" s="5" t="s">
        <v>1078</v>
      </c>
      <c r="AV306" s="5" t="s">
        <v>384</v>
      </c>
      <c r="AW306" s="5" t="s">
        <v>1745</v>
      </c>
      <c r="AX306" s="5" t="s">
        <v>1745</v>
      </c>
      <c r="AY306" s="5" t="s">
        <v>1745</v>
      </c>
      <c r="AZ306" s="5" t="s">
        <v>1745</v>
      </c>
      <c r="BA306" s="5" t="s">
        <v>1745</v>
      </c>
      <c r="BB306" s="5" t="s">
        <v>1745</v>
      </c>
      <c r="BC306" s="5" t="s">
        <v>1745</v>
      </c>
      <c r="BD306" s="5" t="s">
        <v>1745</v>
      </c>
      <c r="BE306" s="5" t="s">
        <v>1745</v>
      </c>
      <c r="BF306" s="5" t="s">
        <v>1745</v>
      </c>
      <c r="BG306" s="5" t="s">
        <v>1745</v>
      </c>
      <c r="BH306" s="5" t="s">
        <v>1745</v>
      </c>
      <c r="BI306" s="5" t="s">
        <v>1745</v>
      </c>
      <c r="BJ306" s="5" t="s">
        <v>1745</v>
      </c>
    </row>
    <row r="307" spans="1:62" ht="17.25" customHeight="1" x14ac:dyDescent="0.3">
      <c r="A307" t="s">
        <v>1051</v>
      </c>
      <c r="B307" t="s">
        <v>2041</v>
      </c>
      <c r="C307" t="s">
        <v>263</v>
      </c>
      <c r="D307" t="str">
        <f t="shared" si="61"/>
        <v>New Brunswick city, Middlesex County</v>
      </c>
      <c r="E307" t="s">
        <v>2000</v>
      </c>
      <c r="F307" t="s">
        <v>74</v>
      </c>
      <c r="G307" s="19">
        <f>COUNTIFS('Raw Data from UFBs'!$A$3:$A$3000,'Summary By Town'!$A307,'Raw Data from UFBs'!$E$3:$E$3000,'Summary By Town'!$G$2)</f>
        <v>7</v>
      </c>
      <c r="H307" s="4">
        <f>SUMIFS('Raw Data from UFBs'!H$3:H$3000,'Raw Data from UFBs'!$A$3:$A$3000,'Summary By Town'!$A307,'Raw Data from UFBs'!$E$3:$E$3000,'Summary By Town'!$G$2)</f>
        <v>1693543.1099999999</v>
      </c>
      <c r="I307" s="4">
        <f>SUMIFS('Raw Data from UFBs'!I$3:I$3000,'Raw Data from UFBs'!$A$3:$A$3000,'Summary By Town'!$A307,'Raw Data from UFBs'!$E$3:$E$3000,'Summary By Town'!$G$2)</f>
        <v>178940420</v>
      </c>
      <c r="J307" s="20">
        <f t="shared" si="62"/>
        <v>4809859.9006010247</v>
      </c>
      <c r="K307" s="19">
        <f>COUNTIFS('Raw Data from UFBs'!$A$3:$A$3000,'Summary By Town'!$A307,'Raw Data from UFBs'!$E$3:$E$3000,'Summary By Town'!$K$2)</f>
        <v>10</v>
      </c>
      <c r="L307" s="4">
        <f>SUMIFS('Raw Data from UFBs'!H$3:H$3000,'Raw Data from UFBs'!$A$3:$A$3000,'Summary By Town'!$A307,'Raw Data from UFBs'!$E$3:$E$3000,'Summary By Town'!$K$2)</f>
        <v>2822128.1499999994</v>
      </c>
      <c r="M307" s="4">
        <f>SUMIFS('Raw Data from UFBs'!I$3:I$3000,'Raw Data from UFBs'!$A$3:$A$3000,'Summary By Town'!$A307,'Raw Data from UFBs'!$E$3:$E$3000,'Summary By Town'!$K$2)</f>
        <v>231096980</v>
      </c>
      <c r="N307" s="20">
        <f t="shared" si="63"/>
        <v>6211811.1562049361</v>
      </c>
      <c r="O307" s="4">
        <f>COUNTIFS('Raw Data from UFBs'!$A$3:$A$3000,'Summary By Town'!$A307,'Raw Data from UFBs'!$E$3:$E$3000,'Summary By Town'!$O$2)</f>
        <v>0</v>
      </c>
      <c r="P307" s="4">
        <f>SUMIFS('Raw Data from UFBs'!H$3:H$3000,'Raw Data from UFBs'!$A$3:$A$3000,'Summary By Town'!$A307,'Raw Data from UFBs'!$E$3:$E$3000,'Summary By Town'!$O$2)</f>
        <v>0</v>
      </c>
      <c r="Q307" s="4">
        <f>SUMIFS('Raw Data from UFBs'!I$3:I$3000,'Raw Data from UFBs'!$A$3:$A$3000,'Summary By Town'!$A307,'Raw Data from UFBs'!$E$3:$E$3000,'Summary By Town'!$O$2)</f>
        <v>0</v>
      </c>
      <c r="R307" s="4">
        <f t="shared" si="68"/>
        <v>0</v>
      </c>
      <c r="S307" s="104">
        <f>COUNTIFS('Raw Data from UFBs'!$A$3:$A$3000,'Summary By Town'!$A307,'Raw Data from UFBs'!$E$3:$E$3000,'Summary By Town'!$S$2)</f>
        <v>0</v>
      </c>
      <c r="T307" s="4">
        <f>SUMIFS('Raw Data from UFBs'!H$3:H$3000,'Raw Data from UFBs'!$A$3:$A$3000,'Summary By Town'!$A307,'Raw Data from UFBs'!$E$3:$E$3000,'Summary By Town'!$S$2)</f>
        <v>0</v>
      </c>
      <c r="U307" s="4">
        <f>SUMIFS('Raw Data from UFBs'!I$3:I$3000,'Raw Data from UFBs'!$A$3:$A$3000,'Summary By Town'!$A307,'Raw Data from UFBs'!$E$3:$E$3000,'Summary By Town'!$S$2)</f>
        <v>0</v>
      </c>
      <c r="V307" s="20">
        <f t="shared" si="69"/>
        <v>0</v>
      </c>
      <c r="W307" s="104">
        <f>COUNTIFS('Raw Data from UFBs'!$A$3:$A$3000,'Summary By Town'!$A307,'Raw Data from UFBs'!$E$3:$E$3000,'Summary By Town'!$W$2)</f>
        <v>0</v>
      </c>
      <c r="X307" s="4">
        <f>SUMIFS('Raw Data from UFBs'!H$3:H$3000,'Raw Data from UFBs'!$A$3:$A$3000,'Summary By Town'!$A307,'Raw Data from UFBs'!$E$3:$E$3000,'Summary By Town'!$W$2)</f>
        <v>0</v>
      </c>
      <c r="Y307" s="4">
        <f>SUMIFS('Raw Data from UFBs'!I$3:I$3000,'Raw Data from UFBs'!$A$3:$A$3000,'Summary By Town'!$A307,'Raw Data from UFBs'!$E$3:$E$3000,'Summary By Town'!$W$2)</f>
        <v>0</v>
      </c>
      <c r="Z307" s="20">
        <f t="shared" si="70"/>
        <v>0</v>
      </c>
      <c r="AA307" s="4">
        <f>COUNTIFS('Raw Data from UFBs'!$A$3:$A$3000,'Summary By Town'!$A307,'Raw Data from UFBs'!$E$3:$E$3000,'Summary By Town'!$AA$2)</f>
        <v>5</v>
      </c>
      <c r="AB307" s="4">
        <f>SUMIFS('Raw Data from UFBs'!H$3:H$3000,'Raw Data from UFBs'!$A$3:$A$3000,'Summary By Town'!$A307,'Raw Data from UFBs'!$E$3:$E$3000,'Summary By Town'!$AA$2)</f>
        <v>1717647</v>
      </c>
      <c r="AC307" s="4">
        <f>SUMIFS('Raw Data from UFBs'!I$3:I$3000,'Raw Data from UFBs'!$A$3:$A$3000,'Summary By Town'!$A307,'Raw Data from UFBs'!$E$3:$E$3000,'Summary By Town'!$AA$2)</f>
        <v>0</v>
      </c>
      <c r="AD307" s="4">
        <f t="shared" si="71"/>
        <v>0</v>
      </c>
      <c r="AE307" s="19">
        <f>COUNTIFS('Raw Data from UFBs'!$A$3:$A$3000,'Summary By Town'!$A307,'Raw Data from UFBs'!$E$3:$E$3000,'Summary By Town'!$AE$2)</f>
        <v>8</v>
      </c>
      <c r="AF307" s="4">
        <f>SUMIFS('Raw Data from UFBs'!H$3:H$3000,'Raw Data from UFBs'!$A$3:$A$3000,'Summary By Town'!$A307,'Raw Data from UFBs'!$E$3:$E$3000,'Summary By Town'!$AE$2)</f>
        <v>2430521.69</v>
      </c>
      <c r="AG307" s="4">
        <f>SUMIFS('Raw Data from UFBs'!I$3:I$3000,'Raw Data from UFBs'!$A$3:$A$3000,'Summary By Town'!$A307,'Raw Data from UFBs'!$E$3:$E$3000,'Summary By Town'!$AE$2)</f>
        <v>221211600</v>
      </c>
      <c r="AH307" s="20">
        <f t="shared" si="64"/>
        <v>5946095.3784941025</v>
      </c>
      <c r="AI307" s="19">
        <f t="shared" si="72"/>
        <v>30</v>
      </c>
      <c r="AJ307" s="4">
        <f t="shared" si="73"/>
        <v>8663839.9499999993</v>
      </c>
      <c r="AK307" s="4">
        <f t="shared" si="74"/>
        <v>631249000</v>
      </c>
      <c r="AL307" s="20">
        <f t="shared" si="75"/>
        <v>16967766.435300063</v>
      </c>
      <c r="AM307" s="59">
        <v>8361778300</v>
      </c>
      <c r="AN307" s="60">
        <v>2.6879672578174483</v>
      </c>
      <c r="AO307" s="61">
        <v>0.44030409625086514</v>
      </c>
      <c r="AP307" s="4">
        <f t="shared" si="65"/>
        <v>3656252.8464436675</v>
      </c>
      <c r="AQ307" s="8">
        <f t="shared" si="66"/>
        <v>7.5492195242727253E-2</v>
      </c>
      <c r="AR307" s="59">
        <v>109726956.13</v>
      </c>
      <c r="AS307" s="6">
        <f t="shared" si="67"/>
        <v>3.3321373119216839E-2</v>
      </c>
      <c r="AU307" s="5" t="s">
        <v>1078</v>
      </c>
      <c r="AV307" s="5" t="s">
        <v>384</v>
      </c>
      <c r="AW307" s="5" t="s">
        <v>669</v>
      </c>
      <c r="AX307" s="5" t="s">
        <v>522</v>
      </c>
      <c r="AY307" s="5" t="s">
        <v>1210</v>
      </c>
      <c r="AZ307" s="5" t="s">
        <v>418</v>
      </c>
      <c r="BA307" s="5" t="s">
        <v>1745</v>
      </c>
      <c r="BB307" s="5" t="s">
        <v>1745</v>
      </c>
      <c r="BC307" s="5" t="s">
        <v>1745</v>
      </c>
      <c r="BD307" s="5" t="s">
        <v>1745</v>
      </c>
      <c r="BE307" s="5" t="s">
        <v>1745</v>
      </c>
      <c r="BF307" s="5" t="s">
        <v>1745</v>
      </c>
      <c r="BG307" s="5" t="s">
        <v>1745</v>
      </c>
      <c r="BH307" s="5" t="s">
        <v>1745</v>
      </c>
      <c r="BI307" s="5" t="s">
        <v>1745</v>
      </c>
      <c r="BJ307" s="5" t="s">
        <v>1745</v>
      </c>
    </row>
    <row r="308" spans="1:62" ht="17.25" customHeight="1" x14ac:dyDescent="0.3">
      <c r="A308" t="s">
        <v>1195</v>
      </c>
      <c r="B308" t="s">
        <v>2042</v>
      </c>
      <c r="C308" t="s">
        <v>263</v>
      </c>
      <c r="D308" t="str">
        <f t="shared" si="61"/>
        <v>Perth Amboy city, Middlesex County</v>
      </c>
      <c r="E308" t="s">
        <v>2000</v>
      </c>
      <c r="F308" t="s">
        <v>70</v>
      </c>
      <c r="G308" s="19">
        <f>COUNTIFS('Raw Data from UFBs'!$A$3:$A$3000,'Summary By Town'!$A308,'Raw Data from UFBs'!$E$3:$E$3000,'Summary By Town'!$G$2)</f>
        <v>5</v>
      </c>
      <c r="H308" s="4">
        <f>SUMIFS('Raw Data from UFBs'!H$3:H$3000,'Raw Data from UFBs'!$A$3:$A$3000,'Summary By Town'!$A308,'Raw Data from UFBs'!$E$3:$E$3000,'Summary By Town'!$G$2)</f>
        <v>633864.51</v>
      </c>
      <c r="I308" s="4">
        <f>SUMIFS('Raw Data from UFBs'!I$3:I$3000,'Raw Data from UFBs'!$A$3:$A$3000,'Summary By Town'!$A308,'Raw Data from UFBs'!$E$3:$E$3000,'Summary By Town'!$G$2)</f>
        <v>58751300</v>
      </c>
      <c r="J308" s="20">
        <f t="shared" si="62"/>
        <v>1866887.4843451402</v>
      </c>
      <c r="K308" s="19">
        <f>COUNTIFS('Raw Data from UFBs'!$A$3:$A$3000,'Summary By Town'!$A308,'Raw Data from UFBs'!$E$3:$E$3000,'Summary By Town'!$K$2)</f>
        <v>2</v>
      </c>
      <c r="L308" s="4">
        <f>SUMIFS('Raw Data from UFBs'!H$3:H$3000,'Raw Data from UFBs'!$A$3:$A$3000,'Summary By Town'!$A308,'Raw Data from UFBs'!$E$3:$E$3000,'Summary By Town'!$K$2)</f>
        <v>2968650.67</v>
      </c>
      <c r="M308" s="4">
        <f>SUMIFS('Raw Data from UFBs'!I$3:I$3000,'Raw Data from UFBs'!$A$3:$A$3000,'Summary By Town'!$A308,'Raw Data from UFBs'!$E$3:$E$3000,'Summary By Town'!$K$2)</f>
        <v>109445731.78</v>
      </c>
      <c r="N308" s="20">
        <f t="shared" si="63"/>
        <v>3477759.0772472639</v>
      </c>
      <c r="O308" s="4">
        <f>COUNTIFS('Raw Data from UFBs'!$A$3:$A$3000,'Summary By Town'!$A308,'Raw Data from UFBs'!$E$3:$E$3000,'Summary By Town'!$O$2)</f>
        <v>0</v>
      </c>
      <c r="P308" s="4">
        <f>SUMIFS('Raw Data from UFBs'!H$3:H$3000,'Raw Data from UFBs'!$A$3:$A$3000,'Summary By Town'!$A308,'Raw Data from UFBs'!$E$3:$E$3000,'Summary By Town'!$O$2)</f>
        <v>0</v>
      </c>
      <c r="Q308" s="4">
        <f>SUMIFS('Raw Data from UFBs'!I$3:I$3000,'Raw Data from UFBs'!$A$3:$A$3000,'Summary By Town'!$A308,'Raw Data from UFBs'!$E$3:$E$3000,'Summary By Town'!$O$2)</f>
        <v>0</v>
      </c>
      <c r="R308" s="4">
        <f t="shared" si="68"/>
        <v>0</v>
      </c>
      <c r="S308" s="104">
        <f>COUNTIFS('Raw Data from UFBs'!$A$3:$A$3000,'Summary By Town'!$A308,'Raw Data from UFBs'!$E$3:$E$3000,'Summary By Town'!$S$2)</f>
        <v>0</v>
      </c>
      <c r="T308" s="4">
        <f>SUMIFS('Raw Data from UFBs'!H$3:H$3000,'Raw Data from UFBs'!$A$3:$A$3000,'Summary By Town'!$A308,'Raw Data from UFBs'!$E$3:$E$3000,'Summary By Town'!$S$2)</f>
        <v>0</v>
      </c>
      <c r="U308" s="4">
        <f>SUMIFS('Raw Data from UFBs'!I$3:I$3000,'Raw Data from UFBs'!$A$3:$A$3000,'Summary By Town'!$A308,'Raw Data from UFBs'!$E$3:$E$3000,'Summary By Town'!$S$2)</f>
        <v>0</v>
      </c>
      <c r="V308" s="20">
        <f t="shared" si="69"/>
        <v>0</v>
      </c>
      <c r="W308" s="104">
        <f>COUNTIFS('Raw Data from UFBs'!$A$3:$A$3000,'Summary By Town'!$A308,'Raw Data from UFBs'!$E$3:$E$3000,'Summary By Town'!$W$2)</f>
        <v>0</v>
      </c>
      <c r="X308" s="4">
        <f>SUMIFS('Raw Data from UFBs'!H$3:H$3000,'Raw Data from UFBs'!$A$3:$A$3000,'Summary By Town'!$A308,'Raw Data from UFBs'!$E$3:$E$3000,'Summary By Town'!$W$2)</f>
        <v>0</v>
      </c>
      <c r="Y308" s="4">
        <f>SUMIFS('Raw Data from UFBs'!I$3:I$3000,'Raw Data from UFBs'!$A$3:$A$3000,'Summary By Town'!$A308,'Raw Data from UFBs'!$E$3:$E$3000,'Summary By Town'!$W$2)</f>
        <v>0</v>
      </c>
      <c r="Z308" s="20">
        <f t="shared" si="70"/>
        <v>0</v>
      </c>
      <c r="AA308" s="4">
        <f>COUNTIFS('Raw Data from UFBs'!$A$3:$A$3000,'Summary By Town'!$A308,'Raw Data from UFBs'!$E$3:$E$3000,'Summary By Town'!$AA$2)</f>
        <v>0</v>
      </c>
      <c r="AB308" s="4">
        <f>SUMIFS('Raw Data from UFBs'!H$3:H$3000,'Raw Data from UFBs'!$A$3:$A$3000,'Summary By Town'!$A308,'Raw Data from UFBs'!$E$3:$E$3000,'Summary By Town'!$AA$2)</f>
        <v>0</v>
      </c>
      <c r="AC308" s="4">
        <f>SUMIFS('Raw Data from UFBs'!I$3:I$3000,'Raw Data from UFBs'!$A$3:$A$3000,'Summary By Town'!$A308,'Raw Data from UFBs'!$E$3:$E$3000,'Summary By Town'!$AA$2)</f>
        <v>0</v>
      </c>
      <c r="AD308" s="4">
        <f t="shared" si="71"/>
        <v>0</v>
      </c>
      <c r="AE308" s="19">
        <f>COUNTIFS('Raw Data from UFBs'!$A$3:$A$3000,'Summary By Town'!$A308,'Raw Data from UFBs'!$E$3:$E$3000,'Summary By Town'!$AE$2)</f>
        <v>0</v>
      </c>
      <c r="AF308" s="4">
        <f>SUMIFS('Raw Data from UFBs'!H$3:H$3000,'Raw Data from UFBs'!$A$3:$A$3000,'Summary By Town'!$A308,'Raw Data from UFBs'!$E$3:$E$3000,'Summary By Town'!$AE$2)</f>
        <v>0</v>
      </c>
      <c r="AG308" s="4">
        <f>SUMIFS('Raw Data from UFBs'!I$3:I$3000,'Raw Data from UFBs'!$A$3:$A$3000,'Summary By Town'!$A308,'Raw Data from UFBs'!$E$3:$E$3000,'Summary By Town'!$AE$2)</f>
        <v>0</v>
      </c>
      <c r="AH308" s="20">
        <f t="shared" si="64"/>
        <v>0</v>
      </c>
      <c r="AI308" s="19">
        <f t="shared" si="72"/>
        <v>7</v>
      </c>
      <c r="AJ308" s="4">
        <f t="shared" si="73"/>
        <v>3602515.1799999997</v>
      </c>
      <c r="AK308" s="4">
        <f t="shared" si="74"/>
        <v>168197031.78</v>
      </c>
      <c r="AL308" s="20">
        <f t="shared" si="75"/>
        <v>5344646.5615924038</v>
      </c>
      <c r="AM308" s="59">
        <v>4439077300</v>
      </c>
      <c r="AN308" s="60">
        <v>3.1776105113336048</v>
      </c>
      <c r="AO308" s="61">
        <v>0.5972748601342629</v>
      </c>
      <c r="AP308" s="4">
        <f t="shared" si="65"/>
        <v>1040531.2772761134</v>
      </c>
      <c r="AQ308" s="8">
        <f t="shared" si="66"/>
        <v>3.7890088505554975E-2</v>
      </c>
      <c r="AR308" s="59">
        <v>98364672.319999993</v>
      </c>
      <c r="AS308" s="6">
        <f t="shared" si="67"/>
        <v>1.057830268463719E-2</v>
      </c>
      <c r="AU308" s="5" t="s">
        <v>1404</v>
      </c>
      <c r="AV308" s="5" t="s">
        <v>1356</v>
      </c>
      <c r="AW308" s="5" t="s">
        <v>1679</v>
      </c>
      <c r="AX308" s="5" t="s">
        <v>1745</v>
      </c>
      <c r="AY308" s="5" t="s">
        <v>1745</v>
      </c>
      <c r="AZ308" s="5" t="s">
        <v>1745</v>
      </c>
      <c r="BA308" s="5" t="s">
        <v>1745</v>
      </c>
      <c r="BB308" s="5" t="s">
        <v>1745</v>
      </c>
      <c r="BC308" s="5" t="s">
        <v>1745</v>
      </c>
      <c r="BD308" s="5" t="s">
        <v>1745</v>
      </c>
      <c r="BE308" s="5" t="s">
        <v>1745</v>
      </c>
      <c r="BF308" s="5" t="s">
        <v>1745</v>
      </c>
      <c r="BG308" s="5" t="s">
        <v>1745</v>
      </c>
      <c r="BH308" s="5" t="s">
        <v>1745</v>
      </c>
      <c r="BI308" s="5" t="s">
        <v>1745</v>
      </c>
      <c r="BJ308" s="5" t="s">
        <v>1745</v>
      </c>
    </row>
    <row r="309" spans="1:62" ht="17.25" customHeight="1" x14ac:dyDescent="0.3">
      <c r="A309" t="s">
        <v>1356</v>
      </c>
      <c r="B309" t="s">
        <v>2043</v>
      </c>
      <c r="C309" t="s">
        <v>263</v>
      </c>
      <c r="D309" t="str">
        <f t="shared" si="61"/>
        <v>Sayreville borough, Middlesex County</v>
      </c>
      <c r="E309" t="s">
        <v>2000</v>
      </c>
      <c r="F309" t="s">
        <v>7</v>
      </c>
      <c r="G309" s="19">
        <f>COUNTIFS('Raw Data from UFBs'!$A$3:$A$3000,'Summary By Town'!$A309,'Raw Data from UFBs'!$E$3:$E$3000,'Summary By Town'!$G$2)</f>
        <v>1</v>
      </c>
      <c r="H309" s="4">
        <f>SUMIFS('Raw Data from UFBs'!H$3:H$3000,'Raw Data from UFBs'!$A$3:$A$3000,'Summary By Town'!$A309,'Raw Data from UFBs'!$E$3:$E$3000,'Summary By Town'!$G$2)</f>
        <v>96981</v>
      </c>
      <c r="I309" s="4">
        <f>SUMIFS('Raw Data from UFBs'!I$3:I$3000,'Raw Data from UFBs'!$A$3:$A$3000,'Summary By Town'!$A309,'Raw Data from UFBs'!$E$3:$E$3000,'Summary By Town'!$G$2)</f>
        <v>6230000</v>
      </c>
      <c r="J309" s="20">
        <f t="shared" si="62"/>
        <v>389931.96028435742</v>
      </c>
      <c r="K309" s="19">
        <f>COUNTIFS('Raw Data from UFBs'!$A$3:$A$3000,'Summary By Town'!$A309,'Raw Data from UFBs'!$E$3:$E$3000,'Summary By Town'!$K$2)</f>
        <v>3</v>
      </c>
      <c r="L309" s="4">
        <f>SUMIFS('Raw Data from UFBs'!H$3:H$3000,'Raw Data from UFBs'!$A$3:$A$3000,'Summary By Town'!$A309,'Raw Data from UFBs'!$E$3:$E$3000,'Summary By Town'!$K$2)</f>
        <v>1773252.6600000001</v>
      </c>
      <c r="M309" s="4">
        <f>SUMIFS('Raw Data from UFBs'!I$3:I$3000,'Raw Data from UFBs'!$A$3:$A$3000,'Summary By Town'!$A309,'Raw Data from UFBs'!$E$3:$E$3000,'Summary By Town'!$K$2)</f>
        <v>89335000</v>
      </c>
      <c r="N309" s="20">
        <f t="shared" si="63"/>
        <v>5591424.0243985662</v>
      </c>
      <c r="O309" s="4">
        <f>COUNTIFS('Raw Data from UFBs'!$A$3:$A$3000,'Summary By Town'!$A309,'Raw Data from UFBs'!$E$3:$E$3000,'Summary By Town'!$O$2)</f>
        <v>0</v>
      </c>
      <c r="P309" s="4">
        <f>SUMIFS('Raw Data from UFBs'!H$3:H$3000,'Raw Data from UFBs'!$A$3:$A$3000,'Summary By Town'!$A309,'Raw Data from UFBs'!$E$3:$E$3000,'Summary By Town'!$O$2)</f>
        <v>0</v>
      </c>
      <c r="Q309" s="4">
        <f>SUMIFS('Raw Data from UFBs'!I$3:I$3000,'Raw Data from UFBs'!$A$3:$A$3000,'Summary By Town'!$A309,'Raw Data from UFBs'!$E$3:$E$3000,'Summary By Town'!$O$2)</f>
        <v>0</v>
      </c>
      <c r="R309" s="4">
        <f t="shared" si="68"/>
        <v>0</v>
      </c>
      <c r="S309" s="104">
        <f>COUNTIFS('Raw Data from UFBs'!$A$3:$A$3000,'Summary By Town'!$A309,'Raw Data from UFBs'!$E$3:$E$3000,'Summary By Town'!$S$2)</f>
        <v>0</v>
      </c>
      <c r="T309" s="4">
        <f>SUMIFS('Raw Data from UFBs'!H$3:H$3000,'Raw Data from UFBs'!$A$3:$A$3000,'Summary By Town'!$A309,'Raw Data from UFBs'!$E$3:$E$3000,'Summary By Town'!$S$2)</f>
        <v>0</v>
      </c>
      <c r="U309" s="4">
        <f>SUMIFS('Raw Data from UFBs'!I$3:I$3000,'Raw Data from UFBs'!$A$3:$A$3000,'Summary By Town'!$A309,'Raw Data from UFBs'!$E$3:$E$3000,'Summary By Town'!$S$2)</f>
        <v>0</v>
      </c>
      <c r="V309" s="20">
        <f t="shared" si="69"/>
        <v>0</v>
      </c>
      <c r="W309" s="104">
        <f>COUNTIFS('Raw Data from UFBs'!$A$3:$A$3000,'Summary By Town'!$A309,'Raw Data from UFBs'!$E$3:$E$3000,'Summary By Town'!$W$2)</f>
        <v>0</v>
      </c>
      <c r="X309" s="4">
        <f>SUMIFS('Raw Data from UFBs'!H$3:H$3000,'Raw Data from UFBs'!$A$3:$A$3000,'Summary By Town'!$A309,'Raw Data from UFBs'!$E$3:$E$3000,'Summary By Town'!$W$2)</f>
        <v>0</v>
      </c>
      <c r="Y309" s="4">
        <f>SUMIFS('Raw Data from UFBs'!I$3:I$3000,'Raw Data from UFBs'!$A$3:$A$3000,'Summary By Town'!$A309,'Raw Data from UFBs'!$E$3:$E$3000,'Summary By Town'!$W$2)</f>
        <v>0</v>
      </c>
      <c r="Z309" s="20">
        <f t="shared" si="70"/>
        <v>0</v>
      </c>
      <c r="AA309" s="4">
        <f>COUNTIFS('Raw Data from UFBs'!$A$3:$A$3000,'Summary By Town'!$A309,'Raw Data from UFBs'!$E$3:$E$3000,'Summary By Town'!$AA$2)</f>
        <v>2</v>
      </c>
      <c r="AB309" s="4">
        <f>SUMIFS('Raw Data from UFBs'!H$3:H$3000,'Raw Data from UFBs'!$A$3:$A$3000,'Summary By Town'!$A309,'Raw Data from UFBs'!$E$3:$E$3000,'Summary By Town'!$AA$2)</f>
        <v>301150.40000000002</v>
      </c>
      <c r="AC309" s="4">
        <f>SUMIFS('Raw Data from UFBs'!I$3:I$3000,'Raw Data from UFBs'!$A$3:$A$3000,'Summary By Town'!$A309,'Raw Data from UFBs'!$E$3:$E$3000,'Summary By Town'!$AA$2)</f>
        <v>11288700</v>
      </c>
      <c r="AD309" s="4">
        <f t="shared" si="71"/>
        <v>706552.95667127217</v>
      </c>
      <c r="AE309" s="19">
        <f>COUNTIFS('Raw Data from UFBs'!$A$3:$A$3000,'Summary By Town'!$A309,'Raw Data from UFBs'!$E$3:$E$3000,'Summary By Town'!$AE$2)</f>
        <v>0</v>
      </c>
      <c r="AF309" s="4">
        <f>SUMIFS('Raw Data from UFBs'!H$3:H$3000,'Raw Data from UFBs'!$A$3:$A$3000,'Summary By Town'!$A309,'Raw Data from UFBs'!$E$3:$E$3000,'Summary By Town'!$AE$2)</f>
        <v>0</v>
      </c>
      <c r="AG309" s="4">
        <f>SUMIFS('Raw Data from UFBs'!I$3:I$3000,'Raw Data from UFBs'!$A$3:$A$3000,'Summary By Town'!$A309,'Raw Data from UFBs'!$E$3:$E$3000,'Summary By Town'!$AE$2)</f>
        <v>0</v>
      </c>
      <c r="AH309" s="20">
        <f t="shared" si="64"/>
        <v>0</v>
      </c>
      <c r="AI309" s="19">
        <f t="shared" si="72"/>
        <v>6</v>
      </c>
      <c r="AJ309" s="4">
        <f t="shared" si="73"/>
        <v>2171384.06</v>
      </c>
      <c r="AK309" s="4">
        <f t="shared" si="74"/>
        <v>106853700</v>
      </c>
      <c r="AL309" s="20">
        <f t="shared" si="75"/>
        <v>6687908.9413541956</v>
      </c>
      <c r="AM309" s="59">
        <v>2970072700</v>
      </c>
      <c r="AN309" s="60">
        <v>6.2589399724615955</v>
      </c>
      <c r="AO309" s="61">
        <v>0.27333957925337127</v>
      </c>
      <c r="AP309" s="4">
        <f t="shared" si="65"/>
        <v>1234545.0107567385</v>
      </c>
      <c r="AQ309" s="8">
        <f t="shared" si="66"/>
        <v>3.5976796123542702E-2</v>
      </c>
      <c r="AR309" s="59">
        <v>77710711.450000003</v>
      </c>
      <c r="AS309" s="6">
        <f t="shared" si="67"/>
        <v>1.5886420130782865E-2</v>
      </c>
      <c r="AU309" s="5" t="s">
        <v>1131</v>
      </c>
      <c r="AV309" s="5" t="s">
        <v>1425</v>
      </c>
      <c r="AW309" s="5" t="s">
        <v>384</v>
      </c>
      <c r="AX309" s="5" t="s">
        <v>1404</v>
      </c>
      <c r="AY309" s="5" t="s">
        <v>1195</v>
      </c>
      <c r="AZ309" s="5" t="s">
        <v>418</v>
      </c>
      <c r="BA309" s="5" t="s">
        <v>1679</v>
      </c>
      <c r="BB309" s="5" t="s">
        <v>1745</v>
      </c>
      <c r="BC309" s="5" t="s">
        <v>1745</v>
      </c>
      <c r="BD309" s="5" t="s">
        <v>1745</v>
      </c>
      <c r="BE309" s="5" t="s">
        <v>1745</v>
      </c>
      <c r="BF309" s="5" t="s">
        <v>1745</v>
      </c>
      <c r="BG309" s="5" t="s">
        <v>1745</v>
      </c>
      <c r="BH309" s="5" t="s">
        <v>1745</v>
      </c>
      <c r="BI309" s="5" t="s">
        <v>1745</v>
      </c>
      <c r="BJ309" s="5" t="s">
        <v>1745</v>
      </c>
    </row>
    <row r="310" spans="1:62" ht="17.25" customHeight="1" x14ac:dyDescent="0.3">
      <c r="A310" t="s">
        <v>1404</v>
      </c>
      <c r="B310" t="s">
        <v>2044</v>
      </c>
      <c r="C310" t="s">
        <v>263</v>
      </c>
      <c r="D310" t="str">
        <f t="shared" si="61"/>
        <v>South Amboy city, Middlesex County</v>
      </c>
      <c r="E310" t="s">
        <v>2000</v>
      </c>
      <c r="F310" t="s">
        <v>70</v>
      </c>
      <c r="G310" s="19">
        <f>COUNTIFS('Raw Data from UFBs'!$A$3:$A$3000,'Summary By Town'!$A310,'Raw Data from UFBs'!$E$3:$E$3000,'Summary By Town'!$G$2)</f>
        <v>2</v>
      </c>
      <c r="H310" s="4">
        <f>SUMIFS('Raw Data from UFBs'!H$3:H$3000,'Raw Data from UFBs'!$A$3:$A$3000,'Summary By Town'!$A310,'Raw Data from UFBs'!$E$3:$E$3000,'Summary By Town'!$G$2)</f>
        <v>59233.950000000004</v>
      </c>
      <c r="I310" s="4">
        <f>SUMIFS('Raw Data from UFBs'!I$3:I$3000,'Raw Data from UFBs'!$A$3:$A$3000,'Summary By Town'!$A310,'Raw Data from UFBs'!$E$3:$E$3000,'Summary By Town'!$G$2)</f>
        <v>9639200</v>
      </c>
      <c r="J310" s="20">
        <f t="shared" si="62"/>
        <v>310034.62989990698</v>
      </c>
      <c r="K310" s="19">
        <f>COUNTIFS('Raw Data from UFBs'!$A$3:$A$3000,'Summary By Town'!$A310,'Raw Data from UFBs'!$E$3:$E$3000,'Summary By Town'!$K$2)</f>
        <v>0</v>
      </c>
      <c r="L310" s="4">
        <f>SUMIFS('Raw Data from UFBs'!H$3:H$3000,'Raw Data from UFBs'!$A$3:$A$3000,'Summary By Town'!$A310,'Raw Data from UFBs'!$E$3:$E$3000,'Summary By Town'!$K$2)</f>
        <v>0</v>
      </c>
      <c r="M310" s="4">
        <f>SUMIFS('Raw Data from UFBs'!I$3:I$3000,'Raw Data from UFBs'!$A$3:$A$3000,'Summary By Town'!$A310,'Raw Data from UFBs'!$E$3:$E$3000,'Summary By Town'!$K$2)</f>
        <v>0</v>
      </c>
      <c r="N310" s="20">
        <f t="shared" si="63"/>
        <v>0</v>
      </c>
      <c r="O310" s="4">
        <f>COUNTIFS('Raw Data from UFBs'!$A$3:$A$3000,'Summary By Town'!$A310,'Raw Data from UFBs'!$E$3:$E$3000,'Summary By Town'!$O$2)</f>
        <v>0</v>
      </c>
      <c r="P310" s="4">
        <f>SUMIFS('Raw Data from UFBs'!H$3:H$3000,'Raw Data from UFBs'!$A$3:$A$3000,'Summary By Town'!$A310,'Raw Data from UFBs'!$E$3:$E$3000,'Summary By Town'!$O$2)</f>
        <v>0</v>
      </c>
      <c r="Q310" s="4">
        <f>SUMIFS('Raw Data from UFBs'!I$3:I$3000,'Raw Data from UFBs'!$A$3:$A$3000,'Summary By Town'!$A310,'Raw Data from UFBs'!$E$3:$E$3000,'Summary By Town'!$O$2)</f>
        <v>0</v>
      </c>
      <c r="R310" s="4">
        <f t="shared" si="68"/>
        <v>0</v>
      </c>
      <c r="S310" s="104">
        <f>COUNTIFS('Raw Data from UFBs'!$A$3:$A$3000,'Summary By Town'!$A310,'Raw Data from UFBs'!$E$3:$E$3000,'Summary By Town'!$S$2)</f>
        <v>0</v>
      </c>
      <c r="T310" s="4">
        <f>SUMIFS('Raw Data from UFBs'!H$3:H$3000,'Raw Data from UFBs'!$A$3:$A$3000,'Summary By Town'!$A310,'Raw Data from UFBs'!$E$3:$E$3000,'Summary By Town'!$S$2)</f>
        <v>0</v>
      </c>
      <c r="U310" s="4">
        <f>SUMIFS('Raw Data from UFBs'!I$3:I$3000,'Raw Data from UFBs'!$A$3:$A$3000,'Summary By Town'!$A310,'Raw Data from UFBs'!$E$3:$E$3000,'Summary By Town'!$S$2)</f>
        <v>0</v>
      </c>
      <c r="V310" s="20">
        <f t="shared" si="69"/>
        <v>0</v>
      </c>
      <c r="W310" s="104">
        <f>COUNTIFS('Raw Data from UFBs'!$A$3:$A$3000,'Summary By Town'!$A310,'Raw Data from UFBs'!$E$3:$E$3000,'Summary By Town'!$W$2)</f>
        <v>0</v>
      </c>
      <c r="X310" s="4">
        <f>SUMIFS('Raw Data from UFBs'!H$3:H$3000,'Raw Data from UFBs'!$A$3:$A$3000,'Summary By Town'!$A310,'Raw Data from UFBs'!$E$3:$E$3000,'Summary By Town'!$W$2)</f>
        <v>0</v>
      </c>
      <c r="Y310" s="4">
        <f>SUMIFS('Raw Data from UFBs'!I$3:I$3000,'Raw Data from UFBs'!$A$3:$A$3000,'Summary By Town'!$A310,'Raw Data from UFBs'!$E$3:$E$3000,'Summary By Town'!$W$2)</f>
        <v>0</v>
      </c>
      <c r="Z310" s="20">
        <f t="shared" si="70"/>
        <v>0</v>
      </c>
      <c r="AA310" s="4">
        <f>COUNTIFS('Raw Data from UFBs'!$A$3:$A$3000,'Summary By Town'!$A310,'Raw Data from UFBs'!$E$3:$E$3000,'Summary By Town'!$AA$2)</f>
        <v>4</v>
      </c>
      <c r="AB310" s="4">
        <f>SUMIFS('Raw Data from UFBs'!H$3:H$3000,'Raw Data from UFBs'!$A$3:$A$3000,'Summary By Town'!$A310,'Raw Data from UFBs'!$E$3:$E$3000,'Summary By Town'!$AA$2)</f>
        <v>2168339.1500000004</v>
      </c>
      <c r="AC310" s="4">
        <f>SUMIFS('Raw Data from UFBs'!I$3:I$3000,'Raw Data from UFBs'!$A$3:$A$3000,'Summary By Town'!$A310,'Raw Data from UFBs'!$E$3:$E$3000,'Summary By Town'!$AA$2)</f>
        <v>107526300</v>
      </c>
      <c r="AD310" s="4">
        <f t="shared" si="71"/>
        <v>3458469.2324058395</v>
      </c>
      <c r="AE310" s="19">
        <f>COUNTIFS('Raw Data from UFBs'!$A$3:$A$3000,'Summary By Town'!$A310,'Raw Data from UFBs'!$E$3:$E$3000,'Summary By Town'!$AE$2)</f>
        <v>0</v>
      </c>
      <c r="AF310" s="4">
        <f>SUMIFS('Raw Data from UFBs'!H$3:H$3000,'Raw Data from UFBs'!$A$3:$A$3000,'Summary By Town'!$A310,'Raw Data from UFBs'!$E$3:$E$3000,'Summary By Town'!$AE$2)</f>
        <v>0</v>
      </c>
      <c r="AG310" s="4">
        <f>SUMIFS('Raw Data from UFBs'!I$3:I$3000,'Raw Data from UFBs'!$A$3:$A$3000,'Summary By Town'!$A310,'Raw Data from UFBs'!$E$3:$E$3000,'Summary By Town'!$AE$2)</f>
        <v>0</v>
      </c>
      <c r="AH310" s="20">
        <f t="shared" si="64"/>
        <v>0</v>
      </c>
      <c r="AI310" s="19">
        <f t="shared" si="72"/>
        <v>6</v>
      </c>
      <c r="AJ310" s="4">
        <f t="shared" si="73"/>
        <v>2227573.1000000006</v>
      </c>
      <c r="AK310" s="4">
        <f t="shared" si="74"/>
        <v>117165500</v>
      </c>
      <c r="AL310" s="20">
        <f t="shared" si="75"/>
        <v>3768503.8623057464</v>
      </c>
      <c r="AM310" s="59">
        <v>1101282300</v>
      </c>
      <c r="AN310" s="60">
        <v>3.2163937868278176</v>
      </c>
      <c r="AO310" s="61">
        <v>0.41469357265026791</v>
      </c>
      <c r="AP310" s="4">
        <f t="shared" si="65"/>
        <v>639014.08302727051</v>
      </c>
      <c r="AQ310" s="8">
        <f t="shared" si="66"/>
        <v>0.10639006910398904</v>
      </c>
      <c r="AR310" s="59">
        <v>22707464.530000001</v>
      </c>
      <c r="AS310" s="6">
        <f t="shared" si="67"/>
        <v>2.8141146369866001E-2</v>
      </c>
      <c r="AU310" s="5" t="s">
        <v>1356</v>
      </c>
      <c r="AV310" s="5" t="s">
        <v>1195</v>
      </c>
      <c r="AW310" s="5" t="s">
        <v>1745</v>
      </c>
      <c r="AX310" s="5" t="s">
        <v>1745</v>
      </c>
      <c r="AY310" s="5" t="s">
        <v>1745</v>
      </c>
      <c r="AZ310" s="5" t="s">
        <v>1745</v>
      </c>
      <c r="BA310" s="5" t="s">
        <v>1745</v>
      </c>
      <c r="BB310" s="5" t="s">
        <v>1745</v>
      </c>
      <c r="BC310" s="5" t="s">
        <v>1745</v>
      </c>
      <c r="BD310" s="5" t="s">
        <v>1745</v>
      </c>
      <c r="BE310" s="5" t="s">
        <v>1745</v>
      </c>
      <c r="BF310" s="5" t="s">
        <v>1745</v>
      </c>
      <c r="BG310" s="5" t="s">
        <v>1745</v>
      </c>
      <c r="BH310" s="5" t="s">
        <v>1745</v>
      </c>
      <c r="BI310" s="5" t="s">
        <v>1745</v>
      </c>
      <c r="BJ310" s="5" t="s">
        <v>1745</v>
      </c>
    </row>
    <row r="311" spans="1:62" ht="17.25" customHeight="1" x14ac:dyDescent="0.3">
      <c r="A311" t="s">
        <v>1422</v>
      </c>
      <c r="B311" t="s">
        <v>2045</v>
      </c>
      <c r="C311" t="s">
        <v>263</v>
      </c>
      <c r="D311" t="str">
        <f t="shared" si="61"/>
        <v>South Plainfield borough, Middlesex County</v>
      </c>
      <c r="E311" t="s">
        <v>2000</v>
      </c>
      <c r="F311" t="s">
        <v>7</v>
      </c>
      <c r="G311" s="19">
        <f>COUNTIFS('Raw Data from UFBs'!$A$3:$A$3000,'Summary By Town'!$A311,'Raw Data from UFBs'!$E$3:$E$3000,'Summary By Town'!$G$2)</f>
        <v>1</v>
      </c>
      <c r="H311" s="4">
        <f>SUMIFS('Raw Data from UFBs'!H$3:H$3000,'Raw Data from UFBs'!$A$3:$A$3000,'Summary By Town'!$A311,'Raw Data from UFBs'!$E$3:$E$3000,'Summary By Town'!$G$2)</f>
        <v>0</v>
      </c>
      <c r="I311" s="4">
        <f>SUMIFS('Raw Data from UFBs'!I$3:I$3000,'Raw Data from UFBs'!$A$3:$A$3000,'Summary By Town'!$A311,'Raw Data from UFBs'!$E$3:$E$3000,'Summary By Town'!$G$2)</f>
        <v>6045000</v>
      </c>
      <c r="J311" s="20">
        <f t="shared" si="62"/>
        <v>442219.19163321774</v>
      </c>
      <c r="K311" s="19">
        <f>COUNTIFS('Raw Data from UFBs'!$A$3:$A$3000,'Summary By Town'!$A311,'Raw Data from UFBs'!$E$3:$E$3000,'Summary By Town'!$K$2)</f>
        <v>0</v>
      </c>
      <c r="L311" s="4">
        <f>SUMIFS('Raw Data from UFBs'!H$3:H$3000,'Raw Data from UFBs'!$A$3:$A$3000,'Summary By Town'!$A311,'Raw Data from UFBs'!$E$3:$E$3000,'Summary By Town'!$K$2)</f>
        <v>0</v>
      </c>
      <c r="M311" s="4">
        <f>SUMIFS('Raw Data from UFBs'!I$3:I$3000,'Raw Data from UFBs'!$A$3:$A$3000,'Summary By Town'!$A311,'Raw Data from UFBs'!$E$3:$E$3000,'Summary By Town'!$K$2)</f>
        <v>0</v>
      </c>
      <c r="N311" s="20">
        <f t="shared" si="63"/>
        <v>0</v>
      </c>
      <c r="O311" s="4">
        <f>COUNTIFS('Raw Data from UFBs'!$A$3:$A$3000,'Summary By Town'!$A311,'Raw Data from UFBs'!$E$3:$E$3000,'Summary By Town'!$O$2)</f>
        <v>0</v>
      </c>
      <c r="P311" s="4">
        <f>SUMIFS('Raw Data from UFBs'!H$3:H$3000,'Raw Data from UFBs'!$A$3:$A$3000,'Summary By Town'!$A311,'Raw Data from UFBs'!$E$3:$E$3000,'Summary By Town'!$O$2)</f>
        <v>0</v>
      </c>
      <c r="Q311" s="4">
        <f>SUMIFS('Raw Data from UFBs'!I$3:I$3000,'Raw Data from UFBs'!$A$3:$A$3000,'Summary By Town'!$A311,'Raw Data from UFBs'!$E$3:$E$3000,'Summary By Town'!$O$2)</f>
        <v>0</v>
      </c>
      <c r="R311" s="4">
        <f t="shared" si="68"/>
        <v>0</v>
      </c>
      <c r="S311" s="104">
        <f>COUNTIFS('Raw Data from UFBs'!$A$3:$A$3000,'Summary By Town'!$A311,'Raw Data from UFBs'!$E$3:$E$3000,'Summary By Town'!$S$2)</f>
        <v>0</v>
      </c>
      <c r="T311" s="4">
        <f>SUMIFS('Raw Data from UFBs'!H$3:H$3000,'Raw Data from UFBs'!$A$3:$A$3000,'Summary By Town'!$A311,'Raw Data from UFBs'!$E$3:$E$3000,'Summary By Town'!$S$2)</f>
        <v>0</v>
      </c>
      <c r="U311" s="4">
        <f>SUMIFS('Raw Data from UFBs'!I$3:I$3000,'Raw Data from UFBs'!$A$3:$A$3000,'Summary By Town'!$A311,'Raw Data from UFBs'!$E$3:$E$3000,'Summary By Town'!$S$2)</f>
        <v>0</v>
      </c>
      <c r="V311" s="20">
        <f t="shared" si="69"/>
        <v>0</v>
      </c>
      <c r="W311" s="104">
        <f>COUNTIFS('Raw Data from UFBs'!$A$3:$A$3000,'Summary By Town'!$A311,'Raw Data from UFBs'!$E$3:$E$3000,'Summary By Town'!$W$2)</f>
        <v>0</v>
      </c>
      <c r="X311" s="4">
        <f>SUMIFS('Raw Data from UFBs'!H$3:H$3000,'Raw Data from UFBs'!$A$3:$A$3000,'Summary By Town'!$A311,'Raw Data from UFBs'!$E$3:$E$3000,'Summary By Town'!$W$2)</f>
        <v>0</v>
      </c>
      <c r="Y311" s="4">
        <f>SUMIFS('Raw Data from UFBs'!I$3:I$3000,'Raw Data from UFBs'!$A$3:$A$3000,'Summary By Town'!$A311,'Raw Data from UFBs'!$E$3:$E$3000,'Summary By Town'!$W$2)</f>
        <v>0</v>
      </c>
      <c r="Z311" s="20">
        <f t="shared" si="70"/>
        <v>0</v>
      </c>
      <c r="AA311" s="4">
        <f>COUNTIFS('Raw Data from UFBs'!$A$3:$A$3000,'Summary By Town'!$A311,'Raw Data from UFBs'!$E$3:$E$3000,'Summary By Town'!$AA$2)</f>
        <v>0</v>
      </c>
      <c r="AB311" s="4">
        <f>SUMIFS('Raw Data from UFBs'!H$3:H$3000,'Raw Data from UFBs'!$A$3:$A$3000,'Summary By Town'!$A311,'Raw Data from UFBs'!$E$3:$E$3000,'Summary By Town'!$AA$2)</f>
        <v>0</v>
      </c>
      <c r="AC311" s="4">
        <f>SUMIFS('Raw Data from UFBs'!I$3:I$3000,'Raw Data from UFBs'!$A$3:$A$3000,'Summary By Town'!$A311,'Raw Data from UFBs'!$E$3:$E$3000,'Summary By Town'!$AA$2)</f>
        <v>0</v>
      </c>
      <c r="AD311" s="4">
        <f t="shared" si="71"/>
        <v>0</v>
      </c>
      <c r="AE311" s="19">
        <f>COUNTIFS('Raw Data from UFBs'!$A$3:$A$3000,'Summary By Town'!$A311,'Raw Data from UFBs'!$E$3:$E$3000,'Summary By Town'!$AE$2)</f>
        <v>0</v>
      </c>
      <c r="AF311" s="4">
        <f>SUMIFS('Raw Data from UFBs'!H$3:H$3000,'Raw Data from UFBs'!$A$3:$A$3000,'Summary By Town'!$A311,'Raw Data from UFBs'!$E$3:$E$3000,'Summary By Town'!$AE$2)</f>
        <v>0</v>
      </c>
      <c r="AG311" s="4">
        <f>SUMIFS('Raw Data from UFBs'!I$3:I$3000,'Raw Data from UFBs'!$A$3:$A$3000,'Summary By Town'!$A311,'Raw Data from UFBs'!$E$3:$E$3000,'Summary By Town'!$AE$2)</f>
        <v>0</v>
      </c>
      <c r="AH311" s="20">
        <f t="shared" si="64"/>
        <v>0</v>
      </c>
      <c r="AI311" s="19">
        <f t="shared" si="72"/>
        <v>1</v>
      </c>
      <c r="AJ311" s="4">
        <f t="shared" si="73"/>
        <v>0</v>
      </c>
      <c r="AK311" s="4">
        <f t="shared" si="74"/>
        <v>6045000</v>
      </c>
      <c r="AL311" s="20">
        <f t="shared" si="75"/>
        <v>442219.19163321774</v>
      </c>
      <c r="AM311" s="59">
        <v>1631409097</v>
      </c>
      <c r="AN311" s="60">
        <v>7.3154539558844949</v>
      </c>
      <c r="AO311" s="61">
        <v>0.28328556624288398</v>
      </c>
      <c r="AP311" s="4">
        <f t="shared" si="65"/>
        <v>125274.31410528651</v>
      </c>
      <c r="AQ311" s="8">
        <f t="shared" si="66"/>
        <v>3.7053857374683991E-3</v>
      </c>
      <c r="AR311" s="59">
        <v>41024726.700000003</v>
      </c>
      <c r="AS311" s="6">
        <f t="shared" si="67"/>
        <v>3.0536294616019099E-3</v>
      </c>
      <c r="AU311" s="5" t="s">
        <v>1210</v>
      </c>
      <c r="AV311" s="5" t="s">
        <v>418</v>
      </c>
      <c r="AW311" s="5" t="s">
        <v>1219</v>
      </c>
      <c r="AX311" s="5" t="s">
        <v>1359</v>
      </c>
      <c r="AY311" s="5" t="s">
        <v>1745</v>
      </c>
      <c r="AZ311" s="5" t="s">
        <v>1745</v>
      </c>
      <c r="BA311" s="5" t="s">
        <v>1745</v>
      </c>
      <c r="BB311" s="5" t="s">
        <v>1745</v>
      </c>
      <c r="BC311" s="5" t="s">
        <v>1745</v>
      </c>
      <c r="BD311" s="5" t="s">
        <v>1745</v>
      </c>
      <c r="BE311" s="5" t="s">
        <v>1745</v>
      </c>
      <c r="BF311" s="5" t="s">
        <v>1745</v>
      </c>
      <c r="BG311" s="5" t="s">
        <v>1745</v>
      </c>
      <c r="BH311" s="5" t="s">
        <v>1745</v>
      </c>
      <c r="BI311" s="5" t="s">
        <v>1745</v>
      </c>
      <c r="BJ311" s="5" t="s">
        <v>1745</v>
      </c>
    </row>
    <row r="312" spans="1:62" ht="17.25" customHeight="1" x14ac:dyDescent="0.3">
      <c r="A312" t="s">
        <v>1425</v>
      </c>
      <c r="B312" t="s">
        <v>2046</v>
      </c>
      <c r="C312" t="s">
        <v>263</v>
      </c>
      <c r="D312" t="str">
        <f t="shared" si="61"/>
        <v>South River borough, Middlesex County</v>
      </c>
      <c r="E312" t="s">
        <v>2000</v>
      </c>
      <c r="F312" t="s">
        <v>7</v>
      </c>
      <c r="G312" s="19">
        <f>COUNTIFS('Raw Data from UFBs'!$A$3:$A$3000,'Summary By Town'!$A312,'Raw Data from UFBs'!$E$3:$E$3000,'Summary By Town'!$G$2)</f>
        <v>0</v>
      </c>
      <c r="H312" s="4">
        <f>SUMIFS('Raw Data from UFBs'!H$3:H$3000,'Raw Data from UFBs'!$A$3:$A$3000,'Summary By Town'!$A312,'Raw Data from UFBs'!$E$3:$E$3000,'Summary By Town'!$G$2)</f>
        <v>0</v>
      </c>
      <c r="I312" s="4">
        <f>SUMIFS('Raw Data from UFBs'!I$3:I$3000,'Raw Data from UFBs'!$A$3:$A$3000,'Summary By Town'!$A312,'Raw Data from UFBs'!$E$3:$E$3000,'Summary By Town'!$G$2)</f>
        <v>0</v>
      </c>
      <c r="J312" s="20">
        <f t="shared" si="62"/>
        <v>0</v>
      </c>
      <c r="K312" s="19">
        <f>COUNTIFS('Raw Data from UFBs'!$A$3:$A$3000,'Summary By Town'!$A312,'Raw Data from UFBs'!$E$3:$E$3000,'Summary By Town'!$K$2)</f>
        <v>0</v>
      </c>
      <c r="L312" s="4">
        <f>SUMIFS('Raw Data from UFBs'!H$3:H$3000,'Raw Data from UFBs'!$A$3:$A$3000,'Summary By Town'!$A312,'Raw Data from UFBs'!$E$3:$E$3000,'Summary By Town'!$K$2)</f>
        <v>0</v>
      </c>
      <c r="M312" s="4">
        <f>SUMIFS('Raw Data from UFBs'!I$3:I$3000,'Raw Data from UFBs'!$A$3:$A$3000,'Summary By Town'!$A312,'Raw Data from UFBs'!$E$3:$E$3000,'Summary By Town'!$K$2)</f>
        <v>0</v>
      </c>
      <c r="N312" s="20">
        <f t="shared" si="63"/>
        <v>0</v>
      </c>
      <c r="O312" s="4">
        <f>COUNTIFS('Raw Data from UFBs'!$A$3:$A$3000,'Summary By Town'!$A312,'Raw Data from UFBs'!$E$3:$E$3000,'Summary By Town'!$O$2)</f>
        <v>0</v>
      </c>
      <c r="P312" s="4">
        <f>SUMIFS('Raw Data from UFBs'!H$3:H$3000,'Raw Data from UFBs'!$A$3:$A$3000,'Summary By Town'!$A312,'Raw Data from UFBs'!$E$3:$E$3000,'Summary By Town'!$O$2)</f>
        <v>0</v>
      </c>
      <c r="Q312" s="4">
        <f>SUMIFS('Raw Data from UFBs'!I$3:I$3000,'Raw Data from UFBs'!$A$3:$A$3000,'Summary By Town'!$A312,'Raw Data from UFBs'!$E$3:$E$3000,'Summary By Town'!$O$2)</f>
        <v>0</v>
      </c>
      <c r="R312" s="4">
        <f t="shared" si="68"/>
        <v>0</v>
      </c>
      <c r="S312" s="104">
        <f>COUNTIFS('Raw Data from UFBs'!$A$3:$A$3000,'Summary By Town'!$A312,'Raw Data from UFBs'!$E$3:$E$3000,'Summary By Town'!$S$2)</f>
        <v>0</v>
      </c>
      <c r="T312" s="4">
        <f>SUMIFS('Raw Data from UFBs'!H$3:H$3000,'Raw Data from UFBs'!$A$3:$A$3000,'Summary By Town'!$A312,'Raw Data from UFBs'!$E$3:$E$3000,'Summary By Town'!$S$2)</f>
        <v>0</v>
      </c>
      <c r="U312" s="4">
        <f>SUMIFS('Raw Data from UFBs'!I$3:I$3000,'Raw Data from UFBs'!$A$3:$A$3000,'Summary By Town'!$A312,'Raw Data from UFBs'!$E$3:$E$3000,'Summary By Town'!$S$2)</f>
        <v>0</v>
      </c>
      <c r="V312" s="20">
        <f t="shared" si="69"/>
        <v>0</v>
      </c>
      <c r="W312" s="104">
        <f>COUNTIFS('Raw Data from UFBs'!$A$3:$A$3000,'Summary By Town'!$A312,'Raw Data from UFBs'!$E$3:$E$3000,'Summary By Town'!$W$2)</f>
        <v>0</v>
      </c>
      <c r="X312" s="4">
        <f>SUMIFS('Raw Data from UFBs'!H$3:H$3000,'Raw Data from UFBs'!$A$3:$A$3000,'Summary By Town'!$A312,'Raw Data from UFBs'!$E$3:$E$3000,'Summary By Town'!$W$2)</f>
        <v>0</v>
      </c>
      <c r="Y312" s="4">
        <f>SUMIFS('Raw Data from UFBs'!I$3:I$3000,'Raw Data from UFBs'!$A$3:$A$3000,'Summary By Town'!$A312,'Raw Data from UFBs'!$E$3:$E$3000,'Summary By Town'!$W$2)</f>
        <v>0</v>
      </c>
      <c r="Z312" s="20">
        <f t="shared" si="70"/>
        <v>0</v>
      </c>
      <c r="AA312" s="4">
        <f>COUNTIFS('Raw Data from UFBs'!$A$3:$A$3000,'Summary By Town'!$A312,'Raw Data from UFBs'!$E$3:$E$3000,'Summary By Town'!$AA$2)</f>
        <v>0</v>
      </c>
      <c r="AB312" s="4">
        <f>SUMIFS('Raw Data from UFBs'!H$3:H$3000,'Raw Data from UFBs'!$A$3:$A$3000,'Summary By Town'!$A312,'Raw Data from UFBs'!$E$3:$E$3000,'Summary By Town'!$AA$2)</f>
        <v>0</v>
      </c>
      <c r="AC312" s="4">
        <f>SUMIFS('Raw Data from UFBs'!I$3:I$3000,'Raw Data from UFBs'!$A$3:$A$3000,'Summary By Town'!$A312,'Raw Data from UFBs'!$E$3:$E$3000,'Summary By Town'!$AA$2)</f>
        <v>0</v>
      </c>
      <c r="AD312" s="4">
        <f t="shared" si="71"/>
        <v>0</v>
      </c>
      <c r="AE312" s="19">
        <f>COUNTIFS('Raw Data from UFBs'!$A$3:$A$3000,'Summary By Town'!$A312,'Raw Data from UFBs'!$E$3:$E$3000,'Summary By Town'!$AE$2)</f>
        <v>2</v>
      </c>
      <c r="AF312" s="4">
        <f>SUMIFS('Raw Data from UFBs'!H$3:H$3000,'Raw Data from UFBs'!$A$3:$A$3000,'Summary By Town'!$A312,'Raw Data from UFBs'!$E$3:$E$3000,'Summary By Town'!$AE$2)</f>
        <v>88266.9</v>
      </c>
      <c r="AG312" s="4">
        <f>SUMIFS('Raw Data from UFBs'!I$3:I$3000,'Raw Data from UFBs'!$A$3:$A$3000,'Summary By Town'!$A312,'Raw Data from UFBs'!$E$3:$E$3000,'Summary By Town'!$AE$2)</f>
        <v>10655100</v>
      </c>
      <c r="AH312" s="20">
        <f t="shared" si="64"/>
        <v>284282.03137385013</v>
      </c>
      <c r="AI312" s="19">
        <f t="shared" si="72"/>
        <v>2</v>
      </c>
      <c r="AJ312" s="4">
        <f t="shared" si="73"/>
        <v>88266.9</v>
      </c>
      <c r="AK312" s="4">
        <f t="shared" si="74"/>
        <v>10655100</v>
      </c>
      <c r="AL312" s="20">
        <f t="shared" si="75"/>
        <v>284282.03137385013</v>
      </c>
      <c r="AM312" s="59">
        <v>1652933400</v>
      </c>
      <c r="AN312" s="60">
        <v>2.6680371969653041</v>
      </c>
      <c r="AO312" s="61">
        <v>0.31426928682247879</v>
      </c>
      <c r="AP312" s="4">
        <f t="shared" si="65"/>
        <v>61601.535543274367</v>
      </c>
      <c r="AQ312" s="8">
        <f t="shared" si="66"/>
        <v>6.4461762343237788E-3</v>
      </c>
      <c r="AR312" s="59">
        <v>21925595</v>
      </c>
      <c r="AS312" s="6">
        <f t="shared" si="67"/>
        <v>2.8095718972859971E-3</v>
      </c>
      <c r="AU312" s="5" t="s">
        <v>384</v>
      </c>
      <c r="AV312" s="5" t="s">
        <v>1356</v>
      </c>
      <c r="AW312" s="5" t="s">
        <v>1745</v>
      </c>
      <c r="AX312" s="5" t="s">
        <v>1745</v>
      </c>
      <c r="AY312" s="5" t="s">
        <v>1745</v>
      </c>
      <c r="AZ312" s="5" t="s">
        <v>1745</v>
      </c>
      <c r="BA312" s="5" t="s">
        <v>1745</v>
      </c>
      <c r="BB312" s="5" t="s">
        <v>1745</v>
      </c>
      <c r="BC312" s="5" t="s">
        <v>1745</v>
      </c>
      <c r="BD312" s="5" t="s">
        <v>1745</v>
      </c>
      <c r="BE312" s="5" t="s">
        <v>1745</v>
      </c>
      <c r="BF312" s="5" t="s">
        <v>1745</v>
      </c>
      <c r="BG312" s="5" t="s">
        <v>1745</v>
      </c>
      <c r="BH312" s="5" t="s">
        <v>1745</v>
      </c>
      <c r="BI312" s="5" t="s">
        <v>1745</v>
      </c>
      <c r="BJ312" s="5" t="s">
        <v>1745</v>
      </c>
    </row>
    <row r="313" spans="1:62" ht="17.25" customHeight="1" x14ac:dyDescent="0.3">
      <c r="A313" t="s">
        <v>1437</v>
      </c>
      <c r="B313" t="s">
        <v>2047</v>
      </c>
      <c r="C313" t="s">
        <v>263</v>
      </c>
      <c r="D313" t="str">
        <f t="shared" si="61"/>
        <v>Spotswood borough, Middlesex County</v>
      </c>
      <c r="E313" t="s">
        <v>2000</v>
      </c>
      <c r="F313" t="s">
        <v>7</v>
      </c>
      <c r="G313" s="19">
        <f>COUNTIFS('Raw Data from UFBs'!$A$3:$A$3000,'Summary By Town'!$A313,'Raw Data from UFBs'!$E$3:$E$3000,'Summary By Town'!$G$2)</f>
        <v>0</v>
      </c>
      <c r="H313" s="4">
        <f>SUMIFS('Raw Data from UFBs'!H$3:H$3000,'Raw Data from UFBs'!$A$3:$A$3000,'Summary By Town'!$A313,'Raw Data from UFBs'!$E$3:$E$3000,'Summary By Town'!$G$2)</f>
        <v>0</v>
      </c>
      <c r="I313" s="4">
        <f>SUMIFS('Raw Data from UFBs'!I$3:I$3000,'Raw Data from UFBs'!$A$3:$A$3000,'Summary By Town'!$A313,'Raw Data from UFBs'!$E$3:$E$3000,'Summary By Town'!$G$2)</f>
        <v>0</v>
      </c>
      <c r="J313" s="20">
        <f t="shared" si="62"/>
        <v>0</v>
      </c>
      <c r="K313" s="19">
        <f>COUNTIFS('Raw Data from UFBs'!$A$3:$A$3000,'Summary By Town'!$A313,'Raw Data from UFBs'!$E$3:$E$3000,'Summary By Town'!$K$2)</f>
        <v>0</v>
      </c>
      <c r="L313" s="4">
        <f>SUMIFS('Raw Data from UFBs'!H$3:H$3000,'Raw Data from UFBs'!$A$3:$A$3000,'Summary By Town'!$A313,'Raw Data from UFBs'!$E$3:$E$3000,'Summary By Town'!$K$2)</f>
        <v>0</v>
      </c>
      <c r="M313" s="4">
        <f>SUMIFS('Raw Data from UFBs'!I$3:I$3000,'Raw Data from UFBs'!$A$3:$A$3000,'Summary By Town'!$A313,'Raw Data from UFBs'!$E$3:$E$3000,'Summary By Town'!$K$2)</f>
        <v>0</v>
      </c>
      <c r="N313" s="20">
        <f t="shared" si="63"/>
        <v>0</v>
      </c>
      <c r="O313" s="4">
        <f>COUNTIFS('Raw Data from UFBs'!$A$3:$A$3000,'Summary By Town'!$A313,'Raw Data from UFBs'!$E$3:$E$3000,'Summary By Town'!$O$2)</f>
        <v>0</v>
      </c>
      <c r="P313" s="4">
        <f>SUMIFS('Raw Data from UFBs'!H$3:H$3000,'Raw Data from UFBs'!$A$3:$A$3000,'Summary By Town'!$A313,'Raw Data from UFBs'!$E$3:$E$3000,'Summary By Town'!$O$2)</f>
        <v>0</v>
      </c>
      <c r="Q313" s="4">
        <f>SUMIFS('Raw Data from UFBs'!I$3:I$3000,'Raw Data from UFBs'!$A$3:$A$3000,'Summary By Town'!$A313,'Raw Data from UFBs'!$E$3:$E$3000,'Summary By Town'!$O$2)</f>
        <v>0</v>
      </c>
      <c r="R313" s="4">
        <f t="shared" si="68"/>
        <v>0</v>
      </c>
      <c r="S313" s="104">
        <f>COUNTIFS('Raw Data from UFBs'!$A$3:$A$3000,'Summary By Town'!$A313,'Raw Data from UFBs'!$E$3:$E$3000,'Summary By Town'!$S$2)</f>
        <v>0</v>
      </c>
      <c r="T313" s="4">
        <f>SUMIFS('Raw Data from UFBs'!H$3:H$3000,'Raw Data from UFBs'!$A$3:$A$3000,'Summary By Town'!$A313,'Raw Data from UFBs'!$E$3:$E$3000,'Summary By Town'!$S$2)</f>
        <v>0</v>
      </c>
      <c r="U313" s="4">
        <f>SUMIFS('Raw Data from UFBs'!I$3:I$3000,'Raw Data from UFBs'!$A$3:$A$3000,'Summary By Town'!$A313,'Raw Data from UFBs'!$E$3:$E$3000,'Summary By Town'!$S$2)</f>
        <v>0</v>
      </c>
      <c r="V313" s="20">
        <f t="shared" si="69"/>
        <v>0</v>
      </c>
      <c r="W313" s="104">
        <f>COUNTIFS('Raw Data from UFBs'!$A$3:$A$3000,'Summary By Town'!$A313,'Raw Data from UFBs'!$E$3:$E$3000,'Summary By Town'!$W$2)</f>
        <v>0</v>
      </c>
      <c r="X313" s="4">
        <f>SUMIFS('Raw Data from UFBs'!H$3:H$3000,'Raw Data from UFBs'!$A$3:$A$3000,'Summary By Town'!$A313,'Raw Data from UFBs'!$E$3:$E$3000,'Summary By Town'!$W$2)</f>
        <v>0</v>
      </c>
      <c r="Y313" s="4">
        <f>SUMIFS('Raw Data from UFBs'!I$3:I$3000,'Raw Data from UFBs'!$A$3:$A$3000,'Summary By Town'!$A313,'Raw Data from UFBs'!$E$3:$E$3000,'Summary By Town'!$W$2)</f>
        <v>0</v>
      </c>
      <c r="Z313" s="20">
        <f t="shared" si="70"/>
        <v>0</v>
      </c>
      <c r="AA313" s="4">
        <f>COUNTIFS('Raw Data from UFBs'!$A$3:$A$3000,'Summary By Town'!$A313,'Raw Data from UFBs'!$E$3:$E$3000,'Summary By Town'!$AA$2)</f>
        <v>0</v>
      </c>
      <c r="AB313" s="4">
        <f>SUMIFS('Raw Data from UFBs'!H$3:H$3000,'Raw Data from UFBs'!$A$3:$A$3000,'Summary By Town'!$A313,'Raw Data from UFBs'!$E$3:$E$3000,'Summary By Town'!$AA$2)</f>
        <v>0</v>
      </c>
      <c r="AC313" s="4">
        <f>SUMIFS('Raw Data from UFBs'!I$3:I$3000,'Raw Data from UFBs'!$A$3:$A$3000,'Summary By Town'!$A313,'Raw Data from UFBs'!$E$3:$E$3000,'Summary By Town'!$AA$2)</f>
        <v>0</v>
      </c>
      <c r="AD313" s="4">
        <f t="shared" si="71"/>
        <v>0</v>
      </c>
      <c r="AE313" s="19">
        <f>COUNTIFS('Raw Data from UFBs'!$A$3:$A$3000,'Summary By Town'!$A313,'Raw Data from UFBs'!$E$3:$E$3000,'Summary By Town'!$AE$2)</f>
        <v>3</v>
      </c>
      <c r="AF313" s="4">
        <f>SUMIFS('Raw Data from UFBs'!H$3:H$3000,'Raw Data from UFBs'!$A$3:$A$3000,'Summary By Town'!$A313,'Raw Data from UFBs'!$E$3:$E$3000,'Summary By Town'!$AE$2)</f>
        <v>0</v>
      </c>
      <c r="AG313" s="4">
        <f>SUMIFS('Raw Data from UFBs'!I$3:I$3000,'Raw Data from UFBs'!$A$3:$A$3000,'Summary By Town'!$A313,'Raw Data from UFBs'!$E$3:$E$3000,'Summary By Town'!$AE$2)</f>
        <v>11775700</v>
      </c>
      <c r="AH313" s="20">
        <f t="shared" si="64"/>
        <v>446515.60243299737</v>
      </c>
      <c r="AI313" s="19">
        <f t="shared" si="72"/>
        <v>3</v>
      </c>
      <c r="AJ313" s="4">
        <f t="shared" si="73"/>
        <v>0</v>
      </c>
      <c r="AK313" s="4">
        <f t="shared" si="74"/>
        <v>11775700</v>
      </c>
      <c r="AL313" s="20">
        <f t="shared" si="75"/>
        <v>446515.60243299737</v>
      </c>
      <c r="AM313" s="59">
        <v>874005300</v>
      </c>
      <c r="AN313" s="60">
        <v>3.7918391469976083</v>
      </c>
      <c r="AO313" s="61">
        <v>0.30775915645098106</v>
      </c>
      <c r="AP313" s="4">
        <f t="shared" si="65"/>
        <v>137419.26514698091</v>
      </c>
      <c r="AQ313" s="8">
        <f t="shared" si="66"/>
        <v>1.3473259258267655E-2</v>
      </c>
      <c r="AR313" s="59">
        <v>14293089.65</v>
      </c>
      <c r="AS313" s="6">
        <f t="shared" si="67"/>
        <v>9.6143848889229423E-3</v>
      </c>
      <c r="AU313" s="5" t="s">
        <v>983</v>
      </c>
      <c r="AV313" s="5" t="s">
        <v>663</v>
      </c>
      <c r="AW313" s="5" t="s">
        <v>1131</v>
      </c>
      <c r="AX313" s="5" t="s">
        <v>384</v>
      </c>
      <c r="AY313" s="5" t="s">
        <v>1745</v>
      </c>
      <c r="AZ313" s="5" t="s">
        <v>1745</v>
      </c>
      <c r="BA313" s="5" t="s">
        <v>1745</v>
      </c>
      <c r="BB313" s="5" t="s">
        <v>1745</v>
      </c>
      <c r="BC313" s="5" t="s">
        <v>1745</v>
      </c>
      <c r="BD313" s="5" t="s">
        <v>1745</v>
      </c>
      <c r="BE313" s="5" t="s">
        <v>1745</v>
      </c>
      <c r="BF313" s="5" t="s">
        <v>1745</v>
      </c>
      <c r="BG313" s="5" t="s">
        <v>1745</v>
      </c>
      <c r="BH313" s="5" t="s">
        <v>1745</v>
      </c>
      <c r="BI313" s="5" t="s">
        <v>1745</v>
      </c>
      <c r="BJ313" s="5" t="s">
        <v>1745</v>
      </c>
    </row>
    <row r="314" spans="1:62" ht="17.25" customHeight="1" x14ac:dyDescent="0.3">
      <c r="A314" t="s">
        <v>330</v>
      </c>
      <c r="B314" t="s">
        <v>2048</v>
      </c>
      <c r="C314" t="s">
        <v>263</v>
      </c>
      <c r="D314" t="str">
        <f t="shared" si="61"/>
        <v>Cranbury township, Middlesex County</v>
      </c>
      <c r="E314" t="s">
        <v>2000</v>
      </c>
      <c r="F314" t="s">
        <v>58</v>
      </c>
      <c r="G314" s="19">
        <f>COUNTIFS('Raw Data from UFBs'!$A$3:$A$3000,'Summary By Town'!$A314,'Raw Data from UFBs'!$E$3:$E$3000,'Summary By Town'!$G$2)</f>
        <v>0</v>
      </c>
      <c r="H314" s="4">
        <f>SUMIFS('Raw Data from UFBs'!H$3:H$3000,'Raw Data from UFBs'!$A$3:$A$3000,'Summary By Town'!$A314,'Raw Data from UFBs'!$E$3:$E$3000,'Summary By Town'!$G$2)</f>
        <v>0</v>
      </c>
      <c r="I314" s="4">
        <f>SUMIFS('Raw Data from UFBs'!I$3:I$3000,'Raw Data from UFBs'!$A$3:$A$3000,'Summary By Town'!$A314,'Raw Data from UFBs'!$E$3:$E$3000,'Summary By Town'!$G$2)</f>
        <v>0</v>
      </c>
      <c r="J314" s="20">
        <f t="shared" si="62"/>
        <v>0</v>
      </c>
      <c r="K314" s="19">
        <f>COUNTIFS('Raw Data from UFBs'!$A$3:$A$3000,'Summary By Town'!$A314,'Raw Data from UFBs'!$E$3:$E$3000,'Summary By Town'!$K$2)</f>
        <v>0</v>
      </c>
      <c r="L314" s="4">
        <f>SUMIFS('Raw Data from UFBs'!H$3:H$3000,'Raw Data from UFBs'!$A$3:$A$3000,'Summary By Town'!$A314,'Raw Data from UFBs'!$E$3:$E$3000,'Summary By Town'!$K$2)</f>
        <v>0</v>
      </c>
      <c r="M314" s="4">
        <f>SUMIFS('Raw Data from UFBs'!I$3:I$3000,'Raw Data from UFBs'!$A$3:$A$3000,'Summary By Town'!$A314,'Raw Data from UFBs'!$E$3:$E$3000,'Summary By Town'!$K$2)</f>
        <v>0</v>
      </c>
      <c r="N314" s="20">
        <f t="shared" si="63"/>
        <v>0</v>
      </c>
      <c r="O314" s="4">
        <f>COUNTIFS('Raw Data from UFBs'!$A$3:$A$3000,'Summary By Town'!$A314,'Raw Data from UFBs'!$E$3:$E$3000,'Summary By Town'!$O$2)</f>
        <v>0</v>
      </c>
      <c r="P314" s="4">
        <f>SUMIFS('Raw Data from UFBs'!H$3:H$3000,'Raw Data from UFBs'!$A$3:$A$3000,'Summary By Town'!$A314,'Raw Data from UFBs'!$E$3:$E$3000,'Summary By Town'!$O$2)</f>
        <v>0</v>
      </c>
      <c r="Q314" s="4">
        <f>SUMIFS('Raw Data from UFBs'!I$3:I$3000,'Raw Data from UFBs'!$A$3:$A$3000,'Summary By Town'!$A314,'Raw Data from UFBs'!$E$3:$E$3000,'Summary By Town'!$O$2)</f>
        <v>0</v>
      </c>
      <c r="R314" s="4">
        <f t="shared" si="68"/>
        <v>0</v>
      </c>
      <c r="S314" s="104">
        <f>COUNTIFS('Raw Data from UFBs'!$A$3:$A$3000,'Summary By Town'!$A314,'Raw Data from UFBs'!$E$3:$E$3000,'Summary By Town'!$S$2)</f>
        <v>0</v>
      </c>
      <c r="T314" s="4">
        <f>SUMIFS('Raw Data from UFBs'!H$3:H$3000,'Raw Data from UFBs'!$A$3:$A$3000,'Summary By Town'!$A314,'Raw Data from UFBs'!$E$3:$E$3000,'Summary By Town'!$S$2)</f>
        <v>0</v>
      </c>
      <c r="U314" s="4">
        <f>SUMIFS('Raw Data from UFBs'!I$3:I$3000,'Raw Data from UFBs'!$A$3:$A$3000,'Summary By Town'!$A314,'Raw Data from UFBs'!$E$3:$E$3000,'Summary By Town'!$S$2)</f>
        <v>0</v>
      </c>
      <c r="V314" s="20">
        <f t="shared" si="69"/>
        <v>0</v>
      </c>
      <c r="W314" s="104">
        <f>COUNTIFS('Raw Data from UFBs'!$A$3:$A$3000,'Summary By Town'!$A314,'Raw Data from UFBs'!$E$3:$E$3000,'Summary By Town'!$W$2)</f>
        <v>0</v>
      </c>
      <c r="X314" s="4">
        <f>SUMIFS('Raw Data from UFBs'!H$3:H$3000,'Raw Data from UFBs'!$A$3:$A$3000,'Summary By Town'!$A314,'Raw Data from UFBs'!$E$3:$E$3000,'Summary By Town'!$W$2)</f>
        <v>0</v>
      </c>
      <c r="Y314" s="4">
        <f>SUMIFS('Raw Data from UFBs'!I$3:I$3000,'Raw Data from UFBs'!$A$3:$A$3000,'Summary By Town'!$A314,'Raw Data from UFBs'!$E$3:$E$3000,'Summary By Town'!$W$2)</f>
        <v>0</v>
      </c>
      <c r="Z314" s="20">
        <f t="shared" si="70"/>
        <v>0</v>
      </c>
      <c r="AA314" s="4">
        <f>COUNTIFS('Raw Data from UFBs'!$A$3:$A$3000,'Summary By Town'!$A314,'Raw Data from UFBs'!$E$3:$E$3000,'Summary By Town'!$AA$2)</f>
        <v>0</v>
      </c>
      <c r="AB314" s="4">
        <f>SUMIFS('Raw Data from UFBs'!H$3:H$3000,'Raw Data from UFBs'!$A$3:$A$3000,'Summary By Town'!$A314,'Raw Data from UFBs'!$E$3:$E$3000,'Summary By Town'!$AA$2)</f>
        <v>0</v>
      </c>
      <c r="AC314" s="4">
        <f>SUMIFS('Raw Data from UFBs'!I$3:I$3000,'Raw Data from UFBs'!$A$3:$A$3000,'Summary By Town'!$A314,'Raw Data from UFBs'!$E$3:$E$3000,'Summary By Town'!$AA$2)</f>
        <v>0</v>
      </c>
      <c r="AD314" s="4">
        <f t="shared" si="71"/>
        <v>0</v>
      </c>
      <c r="AE314" s="19">
        <f>COUNTIFS('Raw Data from UFBs'!$A$3:$A$3000,'Summary By Town'!$A314,'Raw Data from UFBs'!$E$3:$E$3000,'Summary By Town'!$AE$2)</f>
        <v>0</v>
      </c>
      <c r="AF314" s="4">
        <f>SUMIFS('Raw Data from UFBs'!H$3:H$3000,'Raw Data from UFBs'!$A$3:$A$3000,'Summary By Town'!$A314,'Raw Data from UFBs'!$E$3:$E$3000,'Summary By Town'!$AE$2)</f>
        <v>0</v>
      </c>
      <c r="AG314" s="4">
        <f>SUMIFS('Raw Data from UFBs'!I$3:I$3000,'Raw Data from UFBs'!$A$3:$A$3000,'Summary By Town'!$A314,'Raw Data from UFBs'!$E$3:$E$3000,'Summary By Town'!$AE$2)</f>
        <v>0</v>
      </c>
      <c r="AH314" s="20">
        <f t="shared" si="64"/>
        <v>0</v>
      </c>
      <c r="AI314" s="19">
        <f t="shared" si="72"/>
        <v>0</v>
      </c>
      <c r="AJ314" s="4">
        <f t="shared" si="73"/>
        <v>0</v>
      </c>
      <c r="AK314" s="4">
        <f t="shared" si="74"/>
        <v>0</v>
      </c>
      <c r="AL314" s="20">
        <f t="shared" si="75"/>
        <v>0</v>
      </c>
      <c r="AM314" s="59">
        <v>2113961500</v>
      </c>
      <c r="AN314" s="60">
        <v>1.835311474155795</v>
      </c>
      <c r="AO314" s="61">
        <v>0.21812849789706279</v>
      </c>
      <c r="AP314" s="4">
        <f t="shared" si="65"/>
        <v>0</v>
      </c>
      <c r="AQ314" s="8">
        <f t="shared" si="66"/>
        <v>0</v>
      </c>
      <c r="AR314" s="59">
        <v>13269196.899999999</v>
      </c>
      <c r="AS314" s="6">
        <f t="shared" si="67"/>
        <v>0</v>
      </c>
      <c r="AU314" s="5" t="s">
        <v>402</v>
      </c>
      <c r="AV314" s="5" t="s">
        <v>1222</v>
      </c>
      <c r="AW314" s="5" t="s">
        <v>983</v>
      </c>
      <c r="AX314" s="5" t="s">
        <v>1410</v>
      </c>
      <c r="AY314" s="5" t="s">
        <v>1745</v>
      </c>
      <c r="AZ314" s="5" t="s">
        <v>1745</v>
      </c>
      <c r="BA314" s="5" t="s">
        <v>1745</v>
      </c>
      <c r="BB314" s="5" t="s">
        <v>1745</v>
      </c>
      <c r="BC314" s="5" t="s">
        <v>1745</v>
      </c>
      <c r="BD314" s="5" t="s">
        <v>1745</v>
      </c>
      <c r="BE314" s="5" t="s">
        <v>1745</v>
      </c>
      <c r="BF314" s="5" t="s">
        <v>1745</v>
      </c>
      <c r="BG314" s="5" t="s">
        <v>1745</v>
      </c>
      <c r="BH314" s="5" t="s">
        <v>1745</v>
      </c>
      <c r="BI314" s="5" t="s">
        <v>1745</v>
      </c>
      <c r="BJ314" s="5" t="s">
        <v>1745</v>
      </c>
    </row>
    <row r="315" spans="1:62" ht="17.25" customHeight="1" x14ac:dyDescent="0.3">
      <c r="A315" t="s">
        <v>384</v>
      </c>
      <c r="B315" t="s">
        <v>2049</v>
      </c>
      <c r="C315" t="s">
        <v>263</v>
      </c>
      <c r="D315" t="str">
        <f t="shared" si="61"/>
        <v>East Brunswick township, Middlesex County</v>
      </c>
      <c r="E315" t="s">
        <v>2000</v>
      </c>
      <c r="F315" t="s">
        <v>7</v>
      </c>
      <c r="G315" s="19">
        <f>COUNTIFS('Raw Data from UFBs'!$A$3:$A$3000,'Summary By Town'!$A315,'Raw Data from UFBs'!$E$3:$E$3000,'Summary By Town'!$G$2)</f>
        <v>4</v>
      </c>
      <c r="H315" s="4">
        <f>SUMIFS('Raw Data from UFBs'!H$3:H$3000,'Raw Data from UFBs'!$A$3:$A$3000,'Summary By Town'!$A315,'Raw Data from UFBs'!$E$3:$E$3000,'Summary By Town'!$G$2)</f>
        <v>243587.35</v>
      </c>
      <c r="I315" s="4">
        <f>SUMIFS('Raw Data from UFBs'!I$3:I$3000,'Raw Data from UFBs'!$A$3:$A$3000,'Summary By Town'!$A315,'Raw Data from UFBs'!$E$3:$E$3000,'Summary By Town'!$G$2)</f>
        <v>10427200</v>
      </c>
      <c r="J315" s="20">
        <f t="shared" si="62"/>
        <v>1269668.4927628036</v>
      </c>
      <c r="K315" s="19">
        <f>COUNTIFS('Raw Data from UFBs'!$A$3:$A$3000,'Summary By Town'!$A315,'Raw Data from UFBs'!$E$3:$E$3000,'Summary By Town'!$K$2)</f>
        <v>3</v>
      </c>
      <c r="L315" s="4">
        <f>SUMIFS('Raw Data from UFBs'!H$3:H$3000,'Raw Data from UFBs'!$A$3:$A$3000,'Summary By Town'!$A315,'Raw Data from UFBs'!$E$3:$E$3000,'Summary By Town'!$K$2)</f>
        <v>2280368.27</v>
      </c>
      <c r="M315" s="4">
        <f>SUMIFS('Raw Data from UFBs'!I$3:I$3000,'Raw Data from UFBs'!$A$3:$A$3000,'Summary By Town'!$A315,'Raw Data from UFBs'!$E$3:$E$3000,'Summary By Town'!$K$2)</f>
        <v>19172900</v>
      </c>
      <c r="N315" s="20">
        <f t="shared" si="63"/>
        <v>2334589.0598523053</v>
      </c>
      <c r="O315" s="4">
        <f>COUNTIFS('Raw Data from UFBs'!$A$3:$A$3000,'Summary By Town'!$A315,'Raw Data from UFBs'!$E$3:$E$3000,'Summary By Town'!$O$2)</f>
        <v>0</v>
      </c>
      <c r="P315" s="4">
        <f>SUMIFS('Raw Data from UFBs'!H$3:H$3000,'Raw Data from UFBs'!$A$3:$A$3000,'Summary By Town'!$A315,'Raw Data from UFBs'!$E$3:$E$3000,'Summary By Town'!$O$2)</f>
        <v>0</v>
      </c>
      <c r="Q315" s="4">
        <f>SUMIFS('Raw Data from UFBs'!I$3:I$3000,'Raw Data from UFBs'!$A$3:$A$3000,'Summary By Town'!$A315,'Raw Data from UFBs'!$E$3:$E$3000,'Summary By Town'!$O$2)</f>
        <v>0</v>
      </c>
      <c r="R315" s="4">
        <f t="shared" si="68"/>
        <v>0</v>
      </c>
      <c r="S315" s="104">
        <f>COUNTIFS('Raw Data from UFBs'!$A$3:$A$3000,'Summary By Town'!$A315,'Raw Data from UFBs'!$E$3:$E$3000,'Summary By Town'!$S$2)</f>
        <v>0</v>
      </c>
      <c r="T315" s="4">
        <f>SUMIFS('Raw Data from UFBs'!H$3:H$3000,'Raw Data from UFBs'!$A$3:$A$3000,'Summary By Town'!$A315,'Raw Data from UFBs'!$E$3:$E$3000,'Summary By Town'!$S$2)</f>
        <v>0</v>
      </c>
      <c r="U315" s="4">
        <f>SUMIFS('Raw Data from UFBs'!I$3:I$3000,'Raw Data from UFBs'!$A$3:$A$3000,'Summary By Town'!$A315,'Raw Data from UFBs'!$E$3:$E$3000,'Summary By Town'!$S$2)</f>
        <v>0</v>
      </c>
      <c r="V315" s="20">
        <f t="shared" si="69"/>
        <v>0</v>
      </c>
      <c r="W315" s="104">
        <f>COUNTIFS('Raw Data from UFBs'!$A$3:$A$3000,'Summary By Town'!$A315,'Raw Data from UFBs'!$E$3:$E$3000,'Summary By Town'!$W$2)</f>
        <v>0</v>
      </c>
      <c r="X315" s="4">
        <f>SUMIFS('Raw Data from UFBs'!H$3:H$3000,'Raw Data from UFBs'!$A$3:$A$3000,'Summary By Town'!$A315,'Raw Data from UFBs'!$E$3:$E$3000,'Summary By Town'!$W$2)</f>
        <v>0</v>
      </c>
      <c r="Y315" s="4">
        <f>SUMIFS('Raw Data from UFBs'!I$3:I$3000,'Raw Data from UFBs'!$A$3:$A$3000,'Summary By Town'!$A315,'Raw Data from UFBs'!$E$3:$E$3000,'Summary By Town'!$W$2)</f>
        <v>0</v>
      </c>
      <c r="Z315" s="20">
        <f t="shared" si="70"/>
        <v>0</v>
      </c>
      <c r="AA315" s="4">
        <f>COUNTIFS('Raw Data from UFBs'!$A$3:$A$3000,'Summary By Town'!$A315,'Raw Data from UFBs'!$E$3:$E$3000,'Summary By Town'!$AA$2)</f>
        <v>1</v>
      </c>
      <c r="AB315" s="4">
        <f>SUMIFS('Raw Data from UFBs'!H$3:H$3000,'Raw Data from UFBs'!$A$3:$A$3000,'Summary By Town'!$A315,'Raw Data from UFBs'!$E$3:$E$3000,'Summary By Town'!$AA$2)</f>
        <v>1450385.1</v>
      </c>
      <c r="AC315" s="4">
        <f>SUMIFS('Raw Data from UFBs'!I$3:I$3000,'Raw Data from UFBs'!$A$3:$A$3000,'Summary By Town'!$A315,'Raw Data from UFBs'!$E$3:$E$3000,'Summary By Town'!$AA$2)</f>
        <v>23277600</v>
      </c>
      <c r="AD315" s="4">
        <f t="shared" si="71"/>
        <v>2834398.0461807041</v>
      </c>
      <c r="AE315" s="19">
        <f>COUNTIFS('Raw Data from UFBs'!$A$3:$A$3000,'Summary By Town'!$A315,'Raw Data from UFBs'!$E$3:$E$3000,'Summary By Town'!$AE$2)</f>
        <v>0</v>
      </c>
      <c r="AF315" s="4">
        <f>SUMIFS('Raw Data from UFBs'!H$3:H$3000,'Raw Data from UFBs'!$A$3:$A$3000,'Summary By Town'!$A315,'Raw Data from UFBs'!$E$3:$E$3000,'Summary By Town'!$AE$2)</f>
        <v>0</v>
      </c>
      <c r="AG315" s="4">
        <f>SUMIFS('Raw Data from UFBs'!I$3:I$3000,'Raw Data from UFBs'!$A$3:$A$3000,'Summary By Town'!$A315,'Raw Data from UFBs'!$E$3:$E$3000,'Summary By Town'!$AE$2)</f>
        <v>0</v>
      </c>
      <c r="AH315" s="20">
        <f t="shared" si="64"/>
        <v>0</v>
      </c>
      <c r="AI315" s="19">
        <f t="shared" si="72"/>
        <v>8</v>
      </c>
      <c r="AJ315" s="4">
        <f t="shared" si="73"/>
        <v>3974340.72</v>
      </c>
      <c r="AK315" s="4">
        <f t="shared" si="74"/>
        <v>52877700</v>
      </c>
      <c r="AL315" s="20">
        <f t="shared" si="75"/>
        <v>6438655.5987958126</v>
      </c>
      <c r="AM315" s="59">
        <v>2178340850</v>
      </c>
      <c r="AN315" s="60">
        <v>12.176504649021824</v>
      </c>
      <c r="AO315" s="61">
        <v>0.20115098184232816</v>
      </c>
      <c r="AP315" s="4">
        <f t="shared" si="65"/>
        <v>495699.35743843555</v>
      </c>
      <c r="AQ315" s="8">
        <f t="shared" si="66"/>
        <v>2.4274300323569656E-2</v>
      </c>
      <c r="AR315" s="59">
        <v>78059990.560000002</v>
      </c>
      <c r="AS315" s="6">
        <f t="shared" si="67"/>
        <v>6.3502359388247862E-3</v>
      </c>
      <c r="AU315" s="5" t="s">
        <v>983</v>
      </c>
      <c r="AV315" s="5" t="s">
        <v>663</v>
      </c>
      <c r="AW315" s="5" t="s">
        <v>1437</v>
      </c>
      <c r="AX315" s="5" t="s">
        <v>1410</v>
      </c>
      <c r="AY315" s="5" t="s">
        <v>968</v>
      </c>
      <c r="AZ315" s="5" t="s">
        <v>1131</v>
      </c>
      <c r="BA315" s="5" t="s">
        <v>1425</v>
      </c>
      <c r="BB315" s="5" t="s">
        <v>1078</v>
      </c>
      <c r="BC315" s="5" t="s">
        <v>1051</v>
      </c>
      <c r="BD315" s="5" t="s">
        <v>1356</v>
      </c>
      <c r="BE315" s="5" t="s">
        <v>418</v>
      </c>
      <c r="BF315" s="5" t="s">
        <v>1745</v>
      </c>
      <c r="BG315" s="5" t="s">
        <v>1745</v>
      </c>
      <c r="BH315" s="5" t="s">
        <v>1745</v>
      </c>
      <c r="BI315" s="5" t="s">
        <v>1745</v>
      </c>
      <c r="BJ315" s="5" t="s">
        <v>1745</v>
      </c>
    </row>
    <row r="316" spans="1:62" ht="17.25" customHeight="1" x14ac:dyDescent="0.3">
      <c r="A316" t="s">
        <v>418</v>
      </c>
      <c r="B316" t="s">
        <v>2050</v>
      </c>
      <c r="C316" t="s">
        <v>263</v>
      </c>
      <c r="D316" t="str">
        <f t="shared" si="61"/>
        <v>Edison township, Middlesex County</v>
      </c>
      <c r="E316" t="s">
        <v>2000</v>
      </c>
      <c r="F316" t="s">
        <v>70</v>
      </c>
      <c r="G316" s="19">
        <f>COUNTIFS('Raw Data from UFBs'!$A$3:$A$3000,'Summary By Town'!$A316,'Raw Data from UFBs'!$E$3:$E$3000,'Summary By Town'!$G$2)</f>
        <v>9</v>
      </c>
      <c r="H316" s="4">
        <f>SUMIFS('Raw Data from UFBs'!H$3:H$3000,'Raw Data from UFBs'!$A$3:$A$3000,'Summary By Town'!$A316,'Raw Data from UFBs'!$E$3:$E$3000,'Summary By Town'!$G$2)</f>
        <v>678603.07000000007</v>
      </c>
      <c r="I316" s="4">
        <f>SUMIFS('Raw Data from UFBs'!I$3:I$3000,'Raw Data from UFBs'!$A$3:$A$3000,'Summary By Town'!$A316,'Raw Data from UFBs'!$E$3:$E$3000,'Summary By Town'!$G$2)</f>
        <v>37126500</v>
      </c>
      <c r="J316" s="20">
        <f t="shared" si="62"/>
        <v>2125243.6750700688</v>
      </c>
      <c r="K316" s="19">
        <f>COUNTIFS('Raw Data from UFBs'!$A$3:$A$3000,'Summary By Town'!$A316,'Raw Data from UFBs'!$E$3:$E$3000,'Summary By Town'!$K$2)</f>
        <v>3</v>
      </c>
      <c r="L316" s="4">
        <f>SUMIFS('Raw Data from UFBs'!H$3:H$3000,'Raw Data from UFBs'!$A$3:$A$3000,'Summary By Town'!$A316,'Raw Data from UFBs'!$E$3:$E$3000,'Summary By Town'!$K$2)</f>
        <v>2583296.1399999997</v>
      </c>
      <c r="M316" s="4">
        <f>SUMIFS('Raw Data from UFBs'!I$3:I$3000,'Raw Data from UFBs'!$A$3:$A$3000,'Summary By Town'!$A316,'Raw Data from UFBs'!$E$3:$E$3000,'Summary By Town'!$K$2)</f>
        <v>28394500</v>
      </c>
      <c r="N316" s="20">
        <f t="shared" si="63"/>
        <v>1625395.1094710534</v>
      </c>
      <c r="O316" s="4">
        <f>COUNTIFS('Raw Data from UFBs'!$A$3:$A$3000,'Summary By Town'!$A316,'Raw Data from UFBs'!$E$3:$E$3000,'Summary By Town'!$O$2)</f>
        <v>0</v>
      </c>
      <c r="P316" s="4">
        <f>SUMIFS('Raw Data from UFBs'!H$3:H$3000,'Raw Data from UFBs'!$A$3:$A$3000,'Summary By Town'!$A316,'Raw Data from UFBs'!$E$3:$E$3000,'Summary By Town'!$O$2)</f>
        <v>0</v>
      </c>
      <c r="Q316" s="4">
        <f>SUMIFS('Raw Data from UFBs'!I$3:I$3000,'Raw Data from UFBs'!$A$3:$A$3000,'Summary By Town'!$A316,'Raw Data from UFBs'!$E$3:$E$3000,'Summary By Town'!$O$2)</f>
        <v>0</v>
      </c>
      <c r="R316" s="4">
        <f t="shared" si="68"/>
        <v>0</v>
      </c>
      <c r="S316" s="104">
        <f>COUNTIFS('Raw Data from UFBs'!$A$3:$A$3000,'Summary By Town'!$A316,'Raw Data from UFBs'!$E$3:$E$3000,'Summary By Town'!$S$2)</f>
        <v>0</v>
      </c>
      <c r="T316" s="4">
        <f>SUMIFS('Raw Data from UFBs'!H$3:H$3000,'Raw Data from UFBs'!$A$3:$A$3000,'Summary By Town'!$A316,'Raw Data from UFBs'!$E$3:$E$3000,'Summary By Town'!$S$2)</f>
        <v>0</v>
      </c>
      <c r="U316" s="4">
        <f>SUMIFS('Raw Data from UFBs'!I$3:I$3000,'Raw Data from UFBs'!$A$3:$A$3000,'Summary By Town'!$A316,'Raw Data from UFBs'!$E$3:$E$3000,'Summary By Town'!$S$2)</f>
        <v>0</v>
      </c>
      <c r="V316" s="20">
        <f t="shared" si="69"/>
        <v>0</v>
      </c>
      <c r="W316" s="104">
        <f>COUNTIFS('Raw Data from UFBs'!$A$3:$A$3000,'Summary By Town'!$A316,'Raw Data from UFBs'!$E$3:$E$3000,'Summary By Town'!$W$2)</f>
        <v>0</v>
      </c>
      <c r="X316" s="4">
        <f>SUMIFS('Raw Data from UFBs'!H$3:H$3000,'Raw Data from UFBs'!$A$3:$A$3000,'Summary By Town'!$A316,'Raw Data from UFBs'!$E$3:$E$3000,'Summary By Town'!$W$2)</f>
        <v>0</v>
      </c>
      <c r="Y316" s="4">
        <f>SUMIFS('Raw Data from UFBs'!I$3:I$3000,'Raw Data from UFBs'!$A$3:$A$3000,'Summary By Town'!$A316,'Raw Data from UFBs'!$E$3:$E$3000,'Summary By Town'!$W$2)</f>
        <v>0</v>
      </c>
      <c r="Z316" s="20">
        <f t="shared" si="70"/>
        <v>0</v>
      </c>
      <c r="AA316" s="4">
        <f>COUNTIFS('Raw Data from UFBs'!$A$3:$A$3000,'Summary By Town'!$A316,'Raw Data from UFBs'!$E$3:$E$3000,'Summary By Town'!$AA$2)</f>
        <v>0</v>
      </c>
      <c r="AB316" s="4">
        <f>SUMIFS('Raw Data from UFBs'!H$3:H$3000,'Raw Data from UFBs'!$A$3:$A$3000,'Summary By Town'!$A316,'Raw Data from UFBs'!$E$3:$E$3000,'Summary By Town'!$AA$2)</f>
        <v>0</v>
      </c>
      <c r="AC316" s="4">
        <f>SUMIFS('Raw Data from UFBs'!I$3:I$3000,'Raw Data from UFBs'!$A$3:$A$3000,'Summary By Town'!$A316,'Raw Data from UFBs'!$E$3:$E$3000,'Summary By Town'!$AA$2)</f>
        <v>0</v>
      </c>
      <c r="AD316" s="4">
        <f t="shared" si="71"/>
        <v>0</v>
      </c>
      <c r="AE316" s="19">
        <f>COUNTIFS('Raw Data from UFBs'!$A$3:$A$3000,'Summary By Town'!$A316,'Raw Data from UFBs'!$E$3:$E$3000,'Summary By Town'!$AE$2)</f>
        <v>1</v>
      </c>
      <c r="AF316" s="4">
        <f>SUMIFS('Raw Data from UFBs'!H$3:H$3000,'Raw Data from UFBs'!$A$3:$A$3000,'Summary By Town'!$A316,'Raw Data from UFBs'!$E$3:$E$3000,'Summary By Town'!$AE$2)</f>
        <v>84768</v>
      </c>
      <c r="AG316" s="4">
        <f>SUMIFS('Raw Data from UFBs'!I$3:I$3000,'Raw Data from UFBs'!$A$3:$A$3000,'Summary By Town'!$A316,'Raw Data from UFBs'!$E$3:$E$3000,'Summary By Town'!$AE$2)</f>
        <v>9000000</v>
      </c>
      <c r="AH316" s="20">
        <f t="shared" si="64"/>
        <v>515189.77214740461</v>
      </c>
      <c r="AI316" s="19">
        <f t="shared" si="72"/>
        <v>13</v>
      </c>
      <c r="AJ316" s="4">
        <f t="shared" si="73"/>
        <v>3346667.21</v>
      </c>
      <c r="AK316" s="4">
        <f t="shared" si="74"/>
        <v>74521000</v>
      </c>
      <c r="AL316" s="20">
        <f t="shared" si="75"/>
        <v>4265828.5566885266</v>
      </c>
      <c r="AM316" s="59">
        <v>8475157200</v>
      </c>
      <c r="AN316" s="60">
        <v>5.7243308016378291</v>
      </c>
      <c r="AO316" s="61">
        <v>0.2787326117425421</v>
      </c>
      <c r="AP316" s="4">
        <f t="shared" si="65"/>
        <v>256200.24277528524</v>
      </c>
      <c r="AQ316" s="8">
        <f t="shared" si="66"/>
        <v>8.7928752519186304E-3</v>
      </c>
      <c r="AR316" s="59">
        <v>168506791.88999999</v>
      </c>
      <c r="AS316" s="6">
        <f t="shared" si="67"/>
        <v>1.520414933438E-3</v>
      </c>
      <c r="AU316" s="5" t="s">
        <v>384</v>
      </c>
      <c r="AV316" s="5" t="s">
        <v>1051</v>
      </c>
      <c r="AW316" s="5" t="s">
        <v>1356</v>
      </c>
      <c r="AX316" s="5" t="s">
        <v>669</v>
      </c>
      <c r="AY316" s="5" t="s">
        <v>942</v>
      </c>
      <c r="AZ316" s="5" t="s">
        <v>1210</v>
      </c>
      <c r="BA316" s="5" t="s">
        <v>1422</v>
      </c>
      <c r="BB316" s="5" t="s">
        <v>292</v>
      </c>
      <c r="BC316" s="5" t="s">
        <v>1219</v>
      </c>
      <c r="BD316" s="5" t="s">
        <v>1359</v>
      </c>
      <c r="BE316" s="5" t="s">
        <v>1679</v>
      </c>
      <c r="BF316" s="5" t="s">
        <v>1745</v>
      </c>
      <c r="BG316" s="5" t="s">
        <v>1745</v>
      </c>
      <c r="BH316" s="5" t="s">
        <v>1745</v>
      </c>
      <c r="BI316" s="5" t="s">
        <v>1745</v>
      </c>
      <c r="BJ316" s="5" t="s">
        <v>1745</v>
      </c>
    </row>
    <row r="317" spans="1:62" ht="17.25" customHeight="1" x14ac:dyDescent="0.3">
      <c r="A317" t="s">
        <v>983</v>
      </c>
      <c r="B317" t="s">
        <v>1983</v>
      </c>
      <c r="C317" t="s">
        <v>263</v>
      </c>
      <c r="D317" t="str">
        <f t="shared" si="61"/>
        <v>Monroe township, Middlesex County</v>
      </c>
      <c r="E317" t="s">
        <v>2000</v>
      </c>
      <c r="F317" t="s">
        <v>58</v>
      </c>
      <c r="G317" s="19">
        <f>COUNTIFS('Raw Data from UFBs'!$A$3:$A$3000,'Summary By Town'!$A317,'Raw Data from UFBs'!$E$3:$E$3000,'Summary By Town'!$G$2)</f>
        <v>0</v>
      </c>
      <c r="H317" s="4">
        <f>SUMIFS('Raw Data from UFBs'!H$3:H$3000,'Raw Data from UFBs'!$A$3:$A$3000,'Summary By Town'!$A317,'Raw Data from UFBs'!$E$3:$E$3000,'Summary By Town'!$G$2)</f>
        <v>0</v>
      </c>
      <c r="I317" s="4">
        <f>SUMIFS('Raw Data from UFBs'!I$3:I$3000,'Raw Data from UFBs'!$A$3:$A$3000,'Summary By Town'!$A317,'Raw Data from UFBs'!$E$3:$E$3000,'Summary By Town'!$G$2)</f>
        <v>0</v>
      </c>
      <c r="J317" s="20">
        <f t="shared" si="62"/>
        <v>0</v>
      </c>
      <c r="K317" s="19">
        <f>COUNTIFS('Raw Data from UFBs'!$A$3:$A$3000,'Summary By Town'!$A317,'Raw Data from UFBs'!$E$3:$E$3000,'Summary By Town'!$K$2)</f>
        <v>0</v>
      </c>
      <c r="L317" s="4">
        <f>SUMIFS('Raw Data from UFBs'!H$3:H$3000,'Raw Data from UFBs'!$A$3:$A$3000,'Summary By Town'!$A317,'Raw Data from UFBs'!$E$3:$E$3000,'Summary By Town'!$K$2)</f>
        <v>0</v>
      </c>
      <c r="M317" s="4">
        <f>SUMIFS('Raw Data from UFBs'!I$3:I$3000,'Raw Data from UFBs'!$A$3:$A$3000,'Summary By Town'!$A317,'Raw Data from UFBs'!$E$3:$E$3000,'Summary By Town'!$K$2)</f>
        <v>0</v>
      </c>
      <c r="N317" s="20">
        <f t="shared" si="63"/>
        <v>0</v>
      </c>
      <c r="O317" s="4">
        <f>COUNTIFS('Raw Data from UFBs'!$A$3:$A$3000,'Summary By Town'!$A317,'Raw Data from UFBs'!$E$3:$E$3000,'Summary By Town'!$O$2)</f>
        <v>0</v>
      </c>
      <c r="P317" s="4">
        <f>SUMIFS('Raw Data from UFBs'!H$3:H$3000,'Raw Data from UFBs'!$A$3:$A$3000,'Summary By Town'!$A317,'Raw Data from UFBs'!$E$3:$E$3000,'Summary By Town'!$O$2)</f>
        <v>0</v>
      </c>
      <c r="Q317" s="4">
        <f>SUMIFS('Raw Data from UFBs'!I$3:I$3000,'Raw Data from UFBs'!$A$3:$A$3000,'Summary By Town'!$A317,'Raw Data from UFBs'!$E$3:$E$3000,'Summary By Town'!$O$2)</f>
        <v>0</v>
      </c>
      <c r="R317" s="4">
        <f t="shared" si="68"/>
        <v>0</v>
      </c>
      <c r="S317" s="104">
        <f>COUNTIFS('Raw Data from UFBs'!$A$3:$A$3000,'Summary By Town'!$A317,'Raw Data from UFBs'!$E$3:$E$3000,'Summary By Town'!$S$2)</f>
        <v>0</v>
      </c>
      <c r="T317" s="4">
        <f>SUMIFS('Raw Data from UFBs'!H$3:H$3000,'Raw Data from UFBs'!$A$3:$A$3000,'Summary By Town'!$A317,'Raw Data from UFBs'!$E$3:$E$3000,'Summary By Town'!$S$2)</f>
        <v>0</v>
      </c>
      <c r="U317" s="4">
        <f>SUMIFS('Raw Data from UFBs'!I$3:I$3000,'Raw Data from UFBs'!$A$3:$A$3000,'Summary By Town'!$A317,'Raw Data from UFBs'!$E$3:$E$3000,'Summary By Town'!$S$2)</f>
        <v>0</v>
      </c>
      <c r="V317" s="20">
        <f t="shared" si="69"/>
        <v>0</v>
      </c>
      <c r="W317" s="104">
        <f>COUNTIFS('Raw Data from UFBs'!$A$3:$A$3000,'Summary By Town'!$A317,'Raw Data from UFBs'!$E$3:$E$3000,'Summary By Town'!$W$2)</f>
        <v>0</v>
      </c>
      <c r="X317" s="4">
        <f>SUMIFS('Raw Data from UFBs'!H$3:H$3000,'Raw Data from UFBs'!$A$3:$A$3000,'Summary By Town'!$A317,'Raw Data from UFBs'!$E$3:$E$3000,'Summary By Town'!$W$2)</f>
        <v>0</v>
      </c>
      <c r="Y317" s="4">
        <f>SUMIFS('Raw Data from UFBs'!I$3:I$3000,'Raw Data from UFBs'!$A$3:$A$3000,'Summary By Town'!$A317,'Raw Data from UFBs'!$E$3:$E$3000,'Summary By Town'!$W$2)</f>
        <v>0</v>
      </c>
      <c r="Z317" s="20">
        <f t="shared" si="70"/>
        <v>0</v>
      </c>
      <c r="AA317" s="4">
        <f>COUNTIFS('Raw Data from UFBs'!$A$3:$A$3000,'Summary By Town'!$A317,'Raw Data from UFBs'!$E$3:$E$3000,'Summary By Town'!$AA$2)</f>
        <v>0</v>
      </c>
      <c r="AB317" s="4">
        <f>SUMIFS('Raw Data from UFBs'!H$3:H$3000,'Raw Data from UFBs'!$A$3:$A$3000,'Summary By Town'!$A317,'Raw Data from UFBs'!$E$3:$E$3000,'Summary By Town'!$AA$2)</f>
        <v>0</v>
      </c>
      <c r="AC317" s="4">
        <f>SUMIFS('Raw Data from UFBs'!I$3:I$3000,'Raw Data from UFBs'!$A$3:$A$3000,'Summary By Town'!$A317,'Raw Data from UFBs'!$E$3:$E$3000,'Summary By Town'!$AA$2)</f>
        <v>0</v>
      </c>
      <c r="AD317" s="4">
        <f t="shared" si="71"/>
        <v>0</v>
      </c>
      <c r="AE317" s="19">
        <f>COUNTIFS('Raw Data from UFBs'!$A$3:$A$3000,'Summary By Town'!$A317,'Raw Data from UFBs'!$E$3:$E$3000,'Summary By Town'!$AE$2)</f>
        <v>0</v>
      </c>
      <c r="AF317" s="4">
        <f>SUMIFS('Raw Data from UFBs'!H$3:H$3000,'Raw Data from UFBs'!$A$3:$A$3000,'Summary By Town'!$A317,'Raw Data from UFBs'!$E$3:$E$3000,'Summary By Town'!$AE$2)</f>
        <v>0</v>
      </c>
      <c r="AG317" s="4">
        <f>SUMIFS('Raw Data from UFBs'!I$3:I$3000,'Raw Data from UFBs'!$A$3:$A$3000,'Summary By Town'!$A317,'Raw Data from UFBs'!$E$3:$E$3000,'Summary By Town'!$AE$2)</f>
        <v>0</v>
      </c>
      <c r="AH317" s="20">
        <f t="shared" si="64"/>
        <v>0</v>
      </c>
      <c r="AI317" s="19">
        <f t="shared" si="72"/>
        <v>0</v>
      </c>
      <c r="AJ317" s="4">
        <f t="shared" si="73"/>
        <v>0</v>
      </c>
      <c r="AK317" s="4">
        <f t="shared" si="74"/>
        <v>0</v>
      </c>
      <c r="AL317" s="20">
        <f t="shared" si="75"/>
        <v>0</v>
      </c>
      <c r="AM317" s="59">
        <v>9052002256</v>
      </c>
      <c r="AN317" s="60">
        <v>2.7395285792940021</v>
      </c>
      <c r="AO317" s="61">
        <v>0.21766451918330837</v>
      </c>
      <c r="AP317" s="4">
        <f t="shared" si="65"/>
        <v>0</v>
      </c>
      <c r="AQ317" s="8">
        <f t="shared" si="66"/>
        <v>0</v>
      </c>
      <c r="AR317" s="59">
        <v>71386774.370000005</v>
      </c>
      <c r="AS317" s="6">
        <f t="shared" si="67"/>
        <v>0</v>
      </c>
      <c r="AU317" s="5" t="s">
        <v>965</v>
      </c>
      <c r="AV317" s="5" t="s">
        <v>402</v>
      </c>
      <c r="AW317" s="5" t="s">
        <v>330</v>
      </c>
      <c r="AX317" s="5" t="s">
        <v>880</v>
      </c>
      <c r="AY317" s="5" t="s">
        <v>734</v>
      </c>
      <c r="AZ317" s="5" t="s">
        <v>663</v>
      </c>
      <c r="BA317" s="5" t="s">
        <v>1437</v>
      </c>
      <c r="BB317" s="5" t="s">
        <v>1410</v>
      </c>
      <c r="BC317" s="5" t="s">
        <v>1131</v>
      </c>
      <c r="BD317" s="5" t="s">
        <v>384</v>
      </c>
      <c r="BE317" s="5" t="s">
        <v>1745</v>
      </c>
      <c r="BF317" s="5" t="s">
        <v>1745</v>
      </c>
      <c r="BG317" s="5" t="s">
        <v>1745</v>
      </c>
      <c r="BH317" s="5" t="s">
        <v>1745</v>
      </c>
      <c r="BI317" s="5" t="s">
        <v>1745</v>
      </c>
      <c r="BJ317" s="5" t="s">
        <v>1745</v>
      </c>
    </row>
    <row r="318" spans="1:62" ht="17.25" customHeight="1" x14ac:dyDescent="0.3">
      <c r="A318" t="s">
        <v>1078</v>
      </c>
      <c r="B318" t="s">
        <v>2051</v>
      </c>
      <c r="C318" t="s">
        <v>263</v>
      </c>
      <c r="D318" t="str">
        <f t="shared" si="61"/>
        <v>North Brunswick township, Middlesex County</v>
      </c>
      <c r="E318" t="s">
        <v>2000</v>
      </c>
      <c r="F318" t="s">
        <v>70</v>
      </c>
      <c r="G318" s="19">
        <f>COUNTIFS('Raw Data from UFBs'!$A$3:$A$3000,'Summary By Town'!$A318,'Raw Data from UFBs'!$E$3:$E$3000,'Summary By Town'!$G$2)</f>
        <v>0</v>
      </c>
      <c r="H318" s="4">
        <f>SUMIFS('Raw Data from UFBs'!H$3:H$3000,'Raw Data from UFBs'!$A$3:$A$3000,'Summary By Town'!$A318,'Raw Data from UFBs'!$E$3:$E$3000,'Summary By Town'!$G$2)</f>
        <v>0</v>
      </c>
      <c r="I318" s="4">
        <f>SUMIFS('Raw Data from UFBs'!I$3:I$3000,'Raw Data from UFBs'!$A$3:$A$3000,'Summary By Town'!$A318,'Raw Data from UFBs'!$E$3:$E$3000,'Summary By Town'!$G$2)</f>
        <v>0</v>
      </c>
      <c r="J318" s="20">
        <f t="shared" si="62"/>
        <v>0</v>
      </c>
      <c r="K318" s="19">
        <f>COUNTIFS('Raw Data from UFBs'!$A$3:$A$3000,'Summary By Town'!$A318,'Raw Data from UFBs'!$E$3:$E$3000,'Summary By Town'!$K$2)</f>
        <v>0</v>
      </c>
      <c r="L318" s="4">
        <f>SUMIFS('Raw Data from UFBs'!H$3:H$3000,'Raw Data from UFBs'!$A$3:$A$3000,'Summary By Town'!$A318,'Raw Data from UFBs'!$E$3:$E$3000,'Summary By Town'!$K$2)</f>
        <v>0</v>
      </c>
      <c r="M318" s="4">
        <f>SUMIFS('Raw Data from UFBs'!I$3:I$3000,'Raw Data from UFBs'!$A$3:$A$3000,'Summary By Town'!$A318,'Raw Data from UFBs'!$E$3:$E$3000,'Summary By Town'!$K$2)</f>
        <v>0</v>
      </c>
      <c r="N318" s="20">
        <f t="shared" si="63"/>
        <v>0</v>
      </c>
      <c r="O318" s="4">
        <f>COUNTIFS('Raw Data from UFBs'!$A$3:$A$3000,'Summary By Town'!$A318,'Raw Data from UFBs'!$E$3:$E$3000,'Summary By Town'!$O$2)</f>
        <v>0</v>
      </c>
      <c r="P318" s="4">
        <f>SUMIFS('Raw Data from UFBs'!H$3:H$3000,'Raw Data from UFBs'!$A$3:$A$3000,'Summary By Town'!$A318,'Raw Data from UFBs'!$E$3:$E$3000,'Summary By Town'!$O$2)</f>
        <v>0</v>
      </c>
      <c r="Q318" s="4">
        <f>SUMIFS('Raw Data from UFBs'!I$3:I$3000,'Raw Data from UFBs'!$A$3:$A$3000,'Summary By Town'!$A318,'Raw Data from UFBs'!$E$3:$E$3000,'Summary By Town'!$O$2)</f>
        <v>0</v>
      </c>
      <c r="R318" s="4">
        <f t="shared" si="68"/>
        <v>0</v>
      </c>
      <c r="S318" s="104">
        <f>COUNTIFS('Raw Data from UFBs'!$A$3:$A$3000,'Summary By Town'!$A318,'Raw Data from UFBs'!$E$3:$E$3000,'Summary By Town'!$S$2)</f>
        <v>0</v>
      </c>
      <c r="T318" s="4">
        <f>SUMIFS('Raw Data from UFBs'!H$3:H$3000,'Raw Data from UFBs'!$A$3:$A$3000,'Summary By Town'!$A318,'Raw Data from UFBs'!$E$3:$E$3000,'Summary By Town'!$S$2)</f>
        <v>0</v>
      </c>
      <c r="U318" s="4">
        <f>SUMIFS('Raw Data from UFBs'!I$3:I$3000,'Raw Data from UFBs'!$A$3:$A$3000,'Summary By Town'!$A318,'Raw Data from UFBs'!$E$3:$E$3000,'Summary By Town'!$S$2)</f>
        <v>0</v>
      </c>
      <c r="V318" s="20">
        <f t="shared" si="69"/>
        <v>0</v>
      </c>
      <c r="W318" s="104">
        <f>COUNTIFS('Raw Data from UFBs'!$A$3:$A$3000,'Summary By Town'!$A318,'Raw Data from UFBs'!$E$3:$E$3000,'Summary By Town'!$W$2)</f>
        <v>0</v>
      </c>
      <c r="X318" s="4">
        <f>SUMIFS('Raw Data from UFBs'!H$3:H$3000,'Raw Data from UFBs'!$A$3:$A$3000,'Summary By Town'!$A318,'Raw Data from UFBs'!$E$3:$E$3000,'Summary By Town'!$W$2)</f>
        <v>0</v>
      </c>
      <c r="Y318" s="4">
        <f>SUMIFS('Raw Data from UFBs'!I$3:I$3000,'Raw Data from UFBs'!$A$3:$A$3000,'Summary By Town'!$A318,'Raw Data from UFBs'!$E$3:$E$3000,'Summary By Town'!$W$2)</f>
        <v>0</v>
      </c>
      <c r="Z318" s="20">
        <f t="shared" si="70"/>
        <v>0</v>
      </c>
      <c r="AA318" s="4">
        <f>COUNTIFS('Raw Data from UFBs'!$A$3:$A$3000,'Summary By Town'!$A318,'Raw Data from UFBs'!$E$3:$E$3000,'Summary By Town'!$AA$2)</f>
        <v>2</v>
      </c>
      <c r="AB318" s="4">
        <f>SUMIFS('Raw Data from UFBs'!H$3:H$3000,'Raw Data from UFBs'!$A$3:$A$3000,'Summary By Town'!$A318,'Raw Data from UFBs'!$E$3:$E$3000,'Summary By Town'!$AA$2)</f>
        <v>14129000</v>
      </c>
      <c r="AC318" s="4">
        <f>SUMIFS('Raw Data from UFBs'!I$3:I$3000,'Raw Data from UFBs'!$A$3:$A$3000,'Summary By Town'!$A318,'Raw Data from UFBs'!$E$3:$E$3000,'Summary By Town'!$AA$2)</f>
        <v>895213.44</v>
      </c>
      <c r="AD318" s="4">
        <f t="shared" si="71"/>
        <v>58819.36355623632</v>
      </c>
      <c r="AE318" s="19">
        <f>COUNTIFS('Raw Data from UFBs'!$A$3:$A$3000,'Summary By Town'!$A318,'Raw Data from UFBs'!$E$3:$E$3000,'Summary By Town'!$AE$2)</f>
        <v>0</v>
      </c>
      <c r="AF318" s="4">
        <f>SUMIFS('Raw Data from UFBs'!H$3:H$3000,'Raw Data from UFBs'!$A$3:$A$3000,'Summary By Town'!$A318,'Raw Data from UFBs'!$E$3:$E$3000,'Summary By Town'!$AE$2)</f>
        <v>0</v>
      </c>
      <c r="AG318" s="4">
        <f>SUMIFS('Raw Data from UFBs'!I$3:I$3000,'Raw Data from UFBs'!$A$3:$A$3000,'Summary By Town'!$A318,'Raw Data from UFBs'!$E$3:$E$3000,'Summary By Town'!$AE$2)</f>
        <v>0</v>
      </c>
      <c r="AH318" s="20">
        <f t="shared" si="64"/>
        <v>0</v>
      </c>
      <c r="AI318" s="19">
        <f t="shared" si="72"/>
        <v>2</v>
      </c>
      <c r="AJ318" s="4">
        <f t="shared" si="73"/>
        <v>14129000</v>
      </c>
      <c r="AK318" s="4">
        <f t="shared" si="74"/>
        <v>895213.44</v>
      </c>
      <c r="AL318" s="20">
        <f t="shared" si="75"/>
        <v>58819.36355623632</v>
      </c>
      <c r="AM318" s="59">
        <v>3097862900</v>
      </c>
      <c r="AN318" s="60">
        <v>6.5704290092244735</v>
      </c>
      <c r="AO318" s="61">
        <v>0.2625098881869134</v>
      </c>
      <c r="AP318" s="4">
        <f t="shared" si="65"/>
        <v>-3693561.5456425264</v>
      </c>
      <c r="AQ318" s="8">
        <f t="shared" si="66"/>
        <v>2.8897774656199278E-4</v>
      </c>
      <c r="AR318" s="59">
        <v>63362129.060000002</v>
      </c>
      <c r="AS318" s="6">
        <f t="shared" si="67"/>
        <v>-5.8292888834984583E-2</v>
      </c>
      <c r="AU318" s="5" t="s">
        <v>1410</v>
      </c>
      <c r="AV318" s="5" t="s">
        <v>968</v>
      </c>
      <c r="AW318" s="5" t="s">
        <v>384</v>
      </c>
      <c r="AX318" s="5" t="s">
        <v>1051</v>
      </c>
      <c r="AY318" s="5" t="s">
        <v>522</v>
      </c>
      <c r="AZ318" s="5" t="s">
        <v>1745</v>
      </c>
      <c r="BA318" s="5" t="s">
        <v>1745</v>
      </c>
      <c r="BB318" s="5" t="s">
        <v>1745</v>
      </c>
      <c r="BC318" s="5" t="s">
        <v>1745</v>
      </c>
      <c r="BD318" s="5" t="s">
        <v>1745</v>
      </c>
      <c r="BE318" s="5" t="s">
        <v>1745</v>
      </c>
      <c r="BF318" s="5" t="s">
        <v>1745</v>
      </c>
      <c r="BG318" s="5" t="s">
        <v>1745</v>
      </c>
      <c r="BH318" s="5" t="s">
        <v>1745</v>
      </c>
      <c r="BI318" s="5" t="s">
        <v>1745</v>
      </c>
      <c r="BJ318" s="5" t="s">
        <v>1745</v>
      </c>
    </row>
    <row r="319" spans="1:62" ht="17.25" customHeight="1" x14ac:dyDescent="0.3">
      <c r="A319" t="s">
        <v>1131</v>
      </c>
      <c r="B319" t="s">
        <v>2052</v>
      </c>
      <c r="C319" t="s">
        <v>263</v>
      </c>
      <c r="D319" t="str">
        <f t="shared" si="61"/>
        <v>Old Bridge township, Middlesex County</v>
      </c>
      <c r="E319" t="s">
        <v>2000</v>
      </c>
      <c r="F319" t="s">
        <v>7</v>
      </c>
      <c r="G319" s="19">
        <f>COUNTIFS('Raw Data from UFBs'!$A$3:$A$3000,'Summary By Town'!$A319,'Raw Data from UFBs'!$E$3:$E$3000,'Summary By Town'!$G$2)</f>
        <v>0</v>
      </c>
      <c r="H319" s="4">
        <f>SUMIFS('Raw Data from UFBs'!H$3:H$3000,'Raw Data from UFBs'!$A$3:$A$3000,'Summary By Town'!$A319,'Raw Data from UFBs'!$E$3:$E$3000,'Summary By Town'!$G$2)</f>
        <v>0</v>
      </c>
      <c r="I319" s="4">
        <f>SUMIFS('Raw Data from UFBs'!I$3:I$3000,'Raw Data from UFBs'!$A$3:$A$3000,'Summary By Town'!$A319,'Raw Data from UFBs'!$E$3:$E$3000,'Summary By Town'!$G$2)</f>
        <v>0</v>
      </c>
      <c r="J319" s="20">
        <f t="shared" si="62"/>
        <v>0</v>
      </c>
      <c r="K319" s="19">
        <f>COUNTIFS('Raw Data from UFBs'!$A$3:$A$3000,'Summary By Town'!$A319,'Raw Data from UFBs'!$E$3:$E$3000,'Summary By Town'!$K$2)</f>
        <v>1</v>
      </c>
      <c r="L319" s="4">
        <f>SUMIFS('Raw Data from UFBs'!H$3:H$3000,'Raw Data from UFBs'!$A$3:$A$3000,'Summary By Town'!$A319,'Raw Data from UFBs'!$E$3:$E$3000,'Summary By Town'!$K$2)</f>
        <v>173209.09</v>
      </c>
      <c r="M319" s="4">
        <f>SUMIFS('Raw Data from UFBs'!I$3:I$3000,'Raw Data from UFBs'!$A$3:$A$3000,'Summary By Town'!$A319,'Raw Data from UFBs'!$E$3:$E$3000,'Summary By Town'!$K$2)</f>
        <v>11340000</v>
      </c>
      <c r="N319" s="20">
        <f t="shared" si="63"/>
        <v>691053.7155545128</v>
      </c>
      <c r="O319" s="4">
        <f>COUNTIFS('Raw Data from UFBs'!$A$3:$A$3000,'Summary By Town'!$A319,'Raw Data from UFBs'!$E$3:$E$3000,'Summary By Town'!$O$2)</f>
        <v>0</v>
      </c>
      <c r="P319" s="4">
        <f>SUMIFS('Raw Data from UFBs'!H$3:H$3000,'Raw Data from UFBs'!$A$3:$A$3000,'Summary By Town'!$A319,'Raw Data from UFBs'!$E$3:$E$3000,'Summary By Town'!$O$2)</f>
        <v>0</v>
      </c>
      <c r="Q319" s="4">
        <f>SUMIFS('Raw Data from UFBs'!I$3:I$3000,'Raw Data from UFBs'!$A$3:$A$3000,'Summary By Town'!$A319,'Raw Data from UFBs'!$E$3:$E$3000,'Summary By Town'!$O$2)</f>
        <v>0</v>
      </c>
      <c r="R319" s="4">
        <f t="shared" si="68"/>
        <v>0</v>
      </c>
      <c r="S319" s="104">
        <f>COUNTIFS('Raw Data from UFBs'!$A$3:$A$3000,'Summary By Town'!$A319,'Raw Data from UFBs'!$E$3:$E$3000,'Summary By Town'!$S$2)</f>
        <v>0</v>
      </c>
      <c r="T319" s="4">
        <f>SUMIFS('Raw Data from UFBs'!H$3:H$3000,'Raw Data from UFBs'!$A$3:$A$3000,'Summary By Town'!$A319,'Raw Data from UFBs'!$E$3:$E$3000,'Summary By Town'!$S$2)</f>
        <v>0</v>
      </c>
      <c r="U319" s="4">
        <f>SUMIFS('Raw Data from UFBs'!I$3:I$3000,'Raw Data from UFBs'!$A$3:$A$3000,'Summary By Town'!$A319,'Raw Data from UFBs'!$E$3:$E$3000,'Summary By Town'!$S$2)</f>
        <v>0</v>
      </c>
      <c r="V319" s="20">
        <f t="shared" si="69"/>
        <v>0</v>
      </c>
      <c r="W319" s="104">
        <f>COUNTIFS('Raw Data from UFBs'!$A$3:$A$3000,'Summary By Town'!$A319,'Raw Data from UFBs'!$E$3:$E$3000,'Summary By Town'!$W$2)</f>
        <v>0</v>
      </c>
      <c r="X319" s="4">
        <f>SUMIFS('Raw Data from UFBs'!H$3:H$3000,'Raw Data from UFBs'!$A$3:$A$3000,'Summary By Town'!$A319,'Raw Data from UFBs'!$E$3:$E$3000,'Summary By Town'!$W$2)</f>
        <v>0</v>
      </c>
      <c r="Y319" s="4">
        <f>SUMIFS('Raw Data from UFBs'!I$3:I$3000,'Raw Data from UFBs'!$A$3:$A$3000,'Summary By Town'!$A319,'Raw Data from UFBs'!$E$3:$E$3000,'Summary By Town'!$W$2)</f>
        <v>0</v>
      </c>
      <c r="Z319" s="20">
        <f t="shared" si="70"/>
        <v>0</v>
      </c>
      <c r="AA319" s="4">
        <f>COUNTIFS('Raw Data from UFBs'!$A$3:$A$3000,'Summary By Town'!$A319,'Raw Data from UFBs'!$E$3:$E$3000,'Summary By Town'!$AA$2)</f>
        <v>0</v>
      </c>
      <c r="AB319" s="4">
        <f>SUMIFS('Raw Data from UFBs'!H$3:H$3000,'Raw Data from UFBs'!$A$3:$A$3000,'Summary By Town'!$A319,'Raw Data from UFBs'!$E$3:$E$3000,'Summary By Town'!$AA$2)</f>
        <v>0</v>
      </c>
      <c r="AC319" s="4">
        <f>SUMIFS('Raw Data from UFBs'!I$3:I$3000,'Raw Data from UFBs'!$A$3:$A$3000,'Summary By Town'!$A319,'Raw Data from UFBs'!$E$3:$E$3000,'Summary By Town'!$AA$2)</f>
        <v>0</v>
      </c>
      <c r="AD319" s="4">
        <f t="shared" si="71"/>
        <v>0</v>
      </c>
      <c r="AE319" s="19">
        <f>COUNTIFS('Raw Data from UFBs'!$A$3:$A$3000,'Summary By Town'!$A319,'Raw Data from UFBs'!$E$3:$E$3000,'Summary By Town'!$AE$2)</f>
        <v>0</v>
      </c>
      <c r="AF319" s="4">
        <f>SUMIFS('Raw Data from UFBs'!H$3:H$3000,'Raw Data from UFBs'!$A$3:$A$3000,'Summary By Town'!$A319,'Raw Data from UFBs'!$E$3:$E$3000,'Summary By Town'!$AE$2)</f>
        <v>0</v>
      </c>
      <c r="AG319" s="4">
        <f>SUMIFS('Raw Data from UFBs'!I$3:I$3000,'Raw Data from UFBs'!$A$3:$A$3000,'Summary By Town'!$A319,'Raw Data from UFBs'!$E$3:$E$3000,'Summary By Town'!$AE$2)</f>
        <v>0</v>
      </c>
      <c r="AH319" s="20">
        <f t="shared" si="64"/>
        <v>0</v>
      </c>
      <c r="AI319" s="19">
        <f t="shared" si="72"/>
        <v>1</v>
      </c>
      <c r="AJ319" s="4">
        <f t="shared" si="73"/>
        <v>173209.09</v>
      </c>
      <c r="AK319" s="4">
        <f t="shared" si="74"/>
        <v>11340000</v>
      </c>
      <c r="AL319" s="20">
        <f t="shared" si="75"/>
        <v>691053.7155545128</v>
      </c>
      <c r="AM319" s="59">
        <v>4148324900</v>
      </c>
      <c r="AN319" s="60">
        <v>6.0939481089463206</v>
      </c>
      <c r="AO319" s="61">
        <v>0.1868054412148632</v>
      </c>
      <c r="AP319" s="4">
        <f t="shared" si="65"/>
        <v>96736.193757456393</v>
      </c>
      <c r="AQ319" s="8">
        <f t="shared" si="66"/>
        <v>2.7336335203638463E-3</v>
      </c>
      <c r="AR319" s="59">
        <v>69323835</v>
      </c>
      <c r="AS319" s="6">
        <f t="shared" si="67"/>
        <v>1.3954247302887441E-3</v>
      </c>
      <c r="AU319" s="5" t="s">
        <v>880</v>
      </c>
      <c r="AV319" s="5" t="s">
        <v>983</v>
      </c>
      <c r="AW319" s="5" t="s">
        <v>915</v>
      </c>
      <c r="AX319" s="5" t="s">
        <v>1437</v>
      </c>
      <c r="AY319" s="5" t="s">
        <v>918</v>
      </c>
      <c r="AZ319" s="5" t="s">
        <v>384</v>
      </c>
      <c r="BA319" s="5" t="s">
        <v>1356</v>
      </c>
      <c r="BB319" s="5" t="s">
        <v>4</v>
      </c>
      <c r="BC319" s="5" t="s">
        <v>1745</v>
      </c>
      <c r="BD319" s="5" t="s">
        <v>1745</v>
      </c>
      <c r="BE319" s="5" t="s">
        <v>1745</v>
      </c>
      <c r="BF319" s="5" t="s">
        <v>1745</v>
      </c>
      <c r="BG319" s="5" t="s">
        <v>1745</v>
      </c>
      <c r="BH319" s="5" t="s">
        <v>1745</v>
      </c>
      <c r="BI319" s="5" t="s">
        <v>1745</v>
      </c>
      <c r="BJ319" s="5" t="s">
        <v>1745</v>
      </c>
    </row>
    <row r="320" spans="1:62" ht="17.25" customHeight="1" x14ac:dyDescent="0.3">
      <c r="A320" t="s">
        <v>1210</v>
      </c>
      <c r="B320" t="s">
        <v>2053</v>
      </c>
      <c r="C320" t="s">
        <v>263</v>
      </c>
      <c r="D320" t="str">
        <f t="shared" si="61"/>
        <v>Piscataway township, Middlesex County</v>
      </c>
      <c r="E320" t="s">
        <v>2000</v>
      </c>
      <c r="F320" t="s">
        <v>7</v>
      </c>
      <c r="G320" s="19">
        <f>COUNTIFS('Raw Data from UFBs'!$A$3:$A$3000,'Summary By Town'!$A320,'Raw Data from UFBs'!$E$3:$E$3000,'Summary By Town'!$G$2)</f>
        <v>0</v>
      </c>
      <c r="H320" s="4">
        <f>SUMIFS('Raw Data from UFBs'!H$3:H$3000,'Raw Data from UFBs'!$A$3:$A$3000,'Summary By Town'!$A320,'Raw Data from UFBs'!$E$3:$E$3000,'Summary By Town'!$G$2)</f>
        <v>0</v>
      </c>
      <c r="I320" s="4">
        <f>SUMIFS('Raw Data from UFBs'!I$3:I$3000,'Raw Data from UFBs'!$A$3:$A$3000,'Summary By Town'!$A320,'Raw Data from UFBs'!$E$3:$E$3000,'Summary By Town'!$G$2)</f>
        <v>0</v>
      </c>
      <c r="J320" s="20">
        <f t="shared" si="62"/>
        <v>0</v>
      </c>
      <c r="K320" s="19">
        <f>COUNTIFS('Raw Data from UFBs'!$A$3:$A$3000,'Summary By Town'!$A320,'Raw Data from UFBs'!$E$3:$E$3000,'Summary By Town'!$K$2)</f>
        <v>14</v>
      </c>
      <c r="L320" s="4">
        <f>SUMIFS('Raw Data from UFBs'!H$3:H$3000,'Raw Data from UFBs'!$A$3:$A$3000,'Summary By Town'!$A320,'Raw Data from UFBs'!$E$3:$E$3000,'Summary By Town'!$K$2)</f>
        <v>6195138.4100000001</v>
      </c>
      <c r="M320" s="4">
        <f>SUMIFS('Raw Data from UFBs'!I$3:I$3000,'Raw Data from UFBs'!$A$3:$A$3000,'Summary By Town'!$A320,'Raw Data from UFBs'!$E$3:$E$3000,'Summary By Town'!$K$2)</f>
        <v>622916600</v>
      </c>
      <c r="N320" s="20">
        <f t="shared" si="63"/>
        <v>10900374.514431508</v>
      </c>
      <c r="O320" s="4">
        <f>COUNTIFS('Raw Data from UFBs'!$A$3:$A$3000,'Summary By Town'!$A320,'Raw Data from UFBs'!$E$3:$E$3000,'Summary By Town'!$O$2)</f>
        <v>0</v>
      </c>
      <c r="P320" s="4">
        <f>SUMIFS('Raw Data from UFBs'!H$3:H$3000,'Raw Data from UFBs'!$A$3:$A$3000,'Summary By Town'!$A320,'Raw Data from UFBs'!$E$3:$E$3000,'Summary By Town'!$O$2)</f>
        <v>0</v>
      </c>
      <c r="Q320" s="4">
        <f>SUMIFS('Raw Data from UFBs'!I$3:I$3000,'Raw Data from UFBs'!$A$3:$A$3000,'Summary By Town'!$A320,'Raw Data from UFBs'!$E$3:$E$3000,'Summary By Town'!$O$2)</f>
        <v>0</v>
      </c>
      <c r="R320" s="4">
        <f t="shared" si="68"/>
        <v>0</v>
      </c>
      <c r="S320" s="104">
        <f>COUNTIFS('Raw Data from UFBs'!$A$3:$A$3000,'Summary By Town'!$A320,'Raw Data from UFBs'!$E$3:$E$3000,'Summary By Town'!$S$2)</f>
        <v>0</v>
      </c>
      <c r="T320" s="4">
        <f>SUMIFS('Raw Data from UFBs'!H$3:H$3000,'Raw Data from UFBs'!$A$3:$A$3000,'Summary By Town'!$A320,'Raw Data from UFBs'!$E$3:$E$3000,'Summary By Town'!$S$2)</f>
        <v>0</v>
      </c>
      <c r="U320" s="4">
        <f>SUMIFS('Raw Data from UFBs'!I$3:I$3000,'Raw Data from UFBs'!$A$3:$A$3000,'Summary By Town'!$A320,'Raw Data from UFBs'!$E$3:$E$3000,'Summary By Town'!$S$2)</f>
        <v>0</v>
      </c>
      <c r="V320" s="20">
        <f t="shared" si="69"/>
        <v>0</v>
      </c>
      <c r="W320" s="104">
        <f>COUNTIFS('Raw Data from UFBs'!$A$3:$A$3000,'Summary By Town'!$A320,'Raw Data from UFBs'!$E$3:$E$3000,'Summary By Town'!$W$2)</f>
        <v>0</v>
      </c>
      <c r="X320" s="4">
        <f>SUMIFS('Raw Data from UFBs'!H$3:H$3000,'Raw Data from UFBs'!$A$3:$A$3000,'Summary By Town'!$A320,'Raw Data from UFBs'!$E$3:$E$3000,'Summary By Town'!$W$2)</f>
        <v>0</v>
      </c>
      <c r="Y320" s="4">
        <f>SUMIFS('Raw Data from UFBs'!I$3:I$3000,'Raw Data from UFBs'!$A$3:$A$3000,'Summary By Town'!$A320,'Raw Data from UFBs'!$E$3:$E$3000,'Summary By Town'!$W$2)</f>
        <v>0</v>
      </c>
      <c r="Z320" s="20">
        <f t="shared" si="70"/>
        <v>0</v>
      </c>
      <c r="AA320" s="4">
        <f>COUNTIFS('Raw Data from UFBs'!$A$3:$A$3000,'Summary By Town'!$A320,'Raw Data from UFBs'!$E$3:$E$3000,'Summary By Town'!$AA$2)</f>
        <v>1</v>
      </c>
      <c r="AB320" s="4">
        <f>SUMIFS('Raw Data from UFBs'!H$3:H$3000,'Raw Data from UFBs'!$A$3:$A$3000,'Summary By Town'!$A320,'Raw Data from UFBs'!$E$3:$E$3000,'Summary By Town'!$AA$2)</f>
        <v>978740.88</v>
      </c>
      <c r="AC320" s="4">
        <f>SUMIFS('Raw Data from UFBs'!I$3:I$3000,'Raw Data from UFBs'!$A$3:$A$3000,'Summary By Town'!$A320,'Raw Data from UFBs'!$E$3:$E$3000,'Summary By Town'!$AA$2)</f>
        <v>9138000</v>
      </c>
      <c r="AD320" s="4">
        <f t="shared" si="71"/>
        <v>159905.23019112853</v>
      </c>
      <c r="AE320" s="19">
        <f>COUNTIFS('Raw Data from UFBs'!$A$3:$A$3000,'Summary By Town'!$A320,'Raw Data from UFBs'!$E$3:$E$3000,'Summary By Town'!$AE$2)</f>
        <v>0</v>
      </c>
      <c r="AF320" s="4">
        <f>SUMIFS('Raw Data from UFBs'!H$3:H$3000,'Raw Data from UFBs'!$A$3:$A$3000,'Summary By Town'!$A320,'Raw Data from UFBs'!$E$3:$E$3000,'Summary By Town'!$AE$2)</f>
        <v>0</v>
      </c>
      <c r="AG320" s="4">
        <f>SUMIFS('Raw Data from UFBs'!I$3:I$3000,'Raw Data from UFBs'!$A$3:$A$3000,'Summary By Town'!$A320,'Raw Data from UFBs'!$E$3:$E$3000,'Summary By Town'!$AE$2)</f>
        <v>0</v>
      </c>
      <c r="AH320" s="20">
        <f t="shared" si="64"/>
        <v>0</v>
      </c>
      <c r="AI320" s="19">
        <f t="shared" si="72"/>
        <v>15</v>
      </c>
      <c r="AJ320" s="4">
        <f t="shared" si="73"/>
        <v>7173879.29</v>
      </c>
      <c r="AK320" s="4">
        <f t="shared" si="74"/>
        <v>632054600</v>
      </c>
      <c r="AL320" s="20">
        <f t="shared" si="75"/>
        <v>11060279.744622637</v>
      </c>
      <c r="AM320" s="59">
        <v>14271212553</v>
      </c>
      <c r="AN320" s="60">
        <v>1.7498930859173618</v>
      </c>
      <c r="AO320" s="61">
        <v>0.27267293815324556</v>
      </c>
      <c r="AP320" s="4">
        <f t="shared" si="65"/>
        <v>1059716.2308020636</v>
      </c>
      <c r="AQ320" s="8">
        <f t="shared" si="66"/>
        <v>4.428878048397742E-2</v>
      </c>
      <c r="AR320" s="59">
        <v>82280372.329999998</v>
      </c>
      <c r="AS320" s="6">
        <f t="shared" si="67"/>
        <v>1.2879331981531197E-2</v>
      </c>
      <c r="AU320" s="5" t="s">
        <v>1051</v>
      </c>
      <c r="AV320" s="5" t="s">
        <v>669</v>
      </c>
      <c r="AW320" s="5" t="s">
        <v>522</v>
      </c>
      <c r="AX320" s="5" t="s">
        <v>1407</v>
      </c>
      <c r="AY320" s="5" t="s">
        <v>948</v>
      </c>
      <c r="AZ320" s="5" t="s">
        <v>375</v>
      </c>
      <c r="BA320" s="5" t="s">
        <v>1422</v>
      </c>
      <c r="BB320" s="5" t="s">
        <v>418</v>
      </c>
      <c r="BC320" s="5" t="s">
        <v>1219</v>
      </c>
      <c r="BD320" s="5" t="s">
        <v>1745</v>
      </c>
      <c r="BE320" s="5" t="s">
        <v>1745</v>
      </c>
      <c r="BF320" s="5" t="s">
        <v>1745</v>
      </c>
      <c r="BG320" s="5" t="s">
        <v>1745</v>
      </c>
      <c r="BH320" s="5" t="s">
        <v>1745</v>
      </c>
      <c r="BI320" s="5" t="s">
        <v>1745</v>
      </c>
      <c r="BJ320" s="5" t="s">
        <v>1745</v>
      </c>
    </row>
    <row r="321" spans="1:62" ht="17.25" customHeight="1" x14ac:dyDescent="0.3">
      <c r="A321" t="s">
        <v>1222</v>
      </c>
      <c r="B321" t="s">
        <v>2054</v>
      </c>
      <c r="C321" t="s">
        <v>263</v>
      </c>
      <c r="D321" t="str">
        <f t="shared" si="61"/>
        <v>Plainsboro township, Middlesex County</v>
      </c>
      <c r="E321" t="s">
        <v>2000</v>
      </c>
      <c r="F321" t="s">
        <v>70</v>
      </c>
      <c r="G321" s="19">
        <f>COUNTIFS('Raw Data from UFBs'!$A$3:$A$3000,'Summary By Town'!$A321,'Raw Data from UFBs'!$E$3:$E$3000,'Summary By Town'!$G$2)</f>
        <v>1</v>
      </c>
      <c r="H321" s="4">
        <f>SUMIFS('Raw Data from UFBs'!H$3:H$3000,'Raw Data from UFBs'!$A$3:$A$3000,'Summary By Town'!$A321,'Raw Data from UFBs'!$E$3:$E$3000,'Summary By Town'!$G$2)</f>
        <v>39822.83</v>
      </c>
      <c r="I321" s="4">
        <f>SUMIFS('Raw Data from UFBs'!I$3:I$3000,'Raw Data from UFBs'!$A$3:$A$3000,'Summary By Town'!$A321,'Raw Data from UFBs'!$E$3:$E$3000,'Summary By Town'!$G$2)</f>
        <v>9254000</v>
      </c>
      <c r="J321" s="20">
        <f t="shared" si="62"/>
        <v>255889.62411211146</v>
      </c>
      <c r="K321" s="19">
        <f>COUNTIFS('Raw Data from UFBs'!$A$3:$A$3000,'Summary By Town'!$A321,'Raw Data from UFBs'!$E$3:$E$3000,'Summary By Town'!$K$2)</f>
        <v>5</v>
      </c>
      <c r="L321" s="4">
        <f>SUMIFS('Raw Data from UFBs'!H$3:H$3000,'Raw Data from UFBs'!$A$3:$A$3000,'Summary By Town'!$A321,'Raw Data from UFBs'!$E$3:$E$3000,'Summary By Town'!$K$2)</f>
        <v>2488141.9950000001</v>
      </c>
      <c r="M321" s="4">
        <f>SUMIFS('Raw Data from UFBs'!I$3:I$3000,'Raw Data from UFBs'!$A$3:$A$3000,'Summary By Town'!$A321,'Raw Data from UFBs'!$E$3:$E$3000,'Summary By Town'!$K$2)</f>
        <v>108346500</v>
      </c>
      <c r="N321" s="20">
        <f t="shared" si="63"/>
        <v>2995974.1904973937</v>
      </c>
      <c r="O321" s="4">
        <f>COUNTIFS('Raw Data from UFBs'!$A$3:$A$3000,'Summary By Town'!$A321,'Raw Data from UFBs'!$E$3:$E$3000,'Summary By Town'!$O$2)</f>
        <v>2</v>
      </c>
      <c r="P321" s="4">
        <f>SUMIFS('Raw Data from UFBs'!H$3:H$3000,'Raw Data from UFBs'!$A$3:$A$3000,'Summary By Town'!$A321,'Raw Data from UFBs'!$E$3:$E$3000,'Summary By Town'!$O$2)</f>
        <v>1838828.199</v>
      </c>
      <c r="Q321" s="4">
        <f>SUMIFS('Raw Data from UFBs'!I$3:I$3000,'Raw Data from UFBs'!$A$3:$A$3000,'Summary By Town'!$A321,'Raw Data from UFBs'!$E$3:$E$3000,'Summary By Town'!$O$2)</f>
        <v>70372300</v>
      </c>
      <c r="R321" s="4">
        <f t="shared" si="68"/>
        <v>1945919.7530694555</v>
      </c>
      <c r="S321" s="104">
        <f>COUNTIFS('Raw Data from UFBs'!$A$3:$A$3000,'Summary By Town'!$A321,'Raw Data from UFBs'!$E$3:$E$3000,'Summary By Town'!$S$2)</f>
        <v>0</v>
      </c>
      <c r="T321" s="4">
        <f>SUMIFS('Raw Data from UFBs'!H$3:H$3000,'Raw Data from UFBs'!$A$3:$A$3000,'Summary By Town'!$A321,'Raw Data from UFBs'!$E$3:$E$3000,'Summary By Town'!$S$2)</f>
        <v>0</v>
      </c>
      <c r="U321" s="4">
        <f>SUMIFS('Raw Data from UFBs'!I$3:I$3000,'Raw Data from UFBs'!$A$3:$A$3000,'Summary By Town'!$A321,'Raw Data from UFBs'!$E$3:$E$3000,'Summary By Town'!$S$2)</f>
        <v>0</v>
      </c>
      <c r="V321" s="20">
        <f t="shared" si="69"/>
        <v>0</v>
      </c>
      <c r="W321" s="104">
        <f>COUNTIFS('Raw Data from UFBs'!$A$3:$A$3000,'Summary By Town'!$A321,'Raw Data from UFBs'!$E$3:$E$3000,'Summary By Town'!$W$2)</f>
        <v>0</v>
      </c>
      <c r="X321" s="4">
        <f>SUMIFS('Raw Data from UFBs'!H$3:H$3000,'Raw Data from UFBs'!$A$3:$A$3000,'Summary By Town'!$A321,'Raw Data from UFBs'!$E$3:$E$3000,'Summary By Town'!$W$2)</f>
        <v>0</v>
      </c>
      <c r="Y321" s="4">
        <f>SUMIFS('Raw Data from UFBs'!I$3:I$3000,'Raw Data from UFBs'!$A$3:$A$3000,'Summary By Town'!$A321,'Raw Data from UFBs'!$E$3:$E$3000,'Summary By Town'!$W$2)</f>
        <v>0</v>
      </c>
      <c r="Z321" s="20">
        <f t="shared" si="70"/>
        <v>0</v>
      </c>
      <c r="AA321" s="4">
        <f>COUNTIFS('Raw Data from UFBs'!$A$3:$A$3000,'Summary By Town'!$A321,'Raw Data from UFBs'!$E$3:$E$3000,'Summary By Town'!$AA$2)</f>
        <v>0</v>
      </c>
      <c r="AB321" s="4">
        <f>SUMIFS('Raw Data from UFBs'!H$3:H$3000,'Raw Data from UFBs'!$A$3:$A$3000,'Summary By Town'!$A321,'Raw Data from UFBs'!$E$3:$E$3000,'Summary By Town'!$AA$2)</f>
        <v>0</v>
      </c>
      <c r="AC321" s="4">
        <f>SUMIFS('Raw Data from UFBs'!I$3:I$3000,'Raw Data from UFBs'!$A$3:$A$3000,'Summary By Town'!$A321,'Raw Data from UFBs'!$E$3:$E$3000,'Summary By Town'!$AA$2)</f>
        <v>0</v>
      </c>
      <c r="AD321" s="4">
        <f t="shared" si="71"/>
        <v>0</v>
      </c>
      <c r="AE321" s="19">
        <f>COUNTIFS('Raw Data from UFBs'!$A$3:$A$3000,'Summary By Town'!$A321,'Raw Data from UFBs'!$E$3:$E$3000,'Summary By Town'!$AE$2)</f>
        <v>0</v>
      </c>
      <c r="AF321" s="4">
        <f>SUMIFS('Raw Data from UFBs'!H$3:H$3000,'Raw Data from UFBs'!$A$3:$A$3000,'Summary By Town'!$A321,'Raw Data from UFBs'!$E$3:$E$3000,'Summary By Town'!$AE$2)</f>
        <v>0</v>
      </c>
      <c r="AG321" s="4">
        <f>SUMIFS('Raw Data from UFBs'!I$3:I$3000,'Raw Data from UFBs'!$A$3:$A$3000,'Summary By Town'!$A321,'Raw Data from UFBs'!$E$3:$E$3000,'Summary By Town'!$AE$2)</f>
        <v>0</v>
      </c>
      <c r="AH321" s="20">
        <f t="shared" si="64"/>
        <v>0</v>
      </c>
      <c r="AI321" s="19">
        <f t="shared" si="72"/>
        <v>8</v>
      </c>
      <c r="AJ321" s="4">
        <f t="shared" si="73"/>
        <v>4366793.0240000002</v>
      </c>
      <c r="AK321" s="4">
        <f t="shared" si="74"/>
        <v>187972800</v>
      </c>
      <c r="AL321" s="20">
        <f t="shared" si="75"/>
        <v>5197783.567678961</v>
      </c>
      <c r="AM321" s="59">
        <v>5367231715</v>
      </c>
      <c r="AN321" s="60">
        <v>2.7651785618339253</v>
      </c>
      <c r="AO321" s="61">
        <v>0.18923623342420193</v>
      </c>
      <c r="AP321" s="4">
        <f t="shared" si="65"/>
        <v>157253.52049693628</v>
      </c>
      <c r="AQ321" s="8">
        <f t="shared" si="66"/>
        <v>3.5022300131866024E-2</v>
      </c>
      <c r="AR321" s="59">
        <v>37781783.82</v>
      </c>
      <c r="AS321" s="6">
        <f t="shared" si="67"/>
        <v>4.1621518254967424E-3</v>
      </c>
      <c r="AU321" s="5" t="s">
        <v>402</v>
      </c>
      <c r="AV321" s="5" t="s">
        <v>330</v>
      </c>
      <c r="AW321" s="5" t="s">
        <v>1637</v>
      </c>
      <c r="AX321" s="5" t="s">
        <v>1745</v>
      </c>
      <c r="AY321" s="5" t="s">
        <v>1410</v>
      </c>
      <c r="AZ321" s="5" t="s">
        <v>1745</v>
      </c>
      <c r="BA321" s="5" t="s">
        <v>1745</v>
      </c>
      <c r="BB321" s="5" t="s">
        <v>1745</v>
      </c>
      <c r="BC321" s="5" t="s">
        <v>1745</v>
      </c>
      <c r="BD321" s="5" t="s">
        <v>1745</v>
      </c>
      <c r="BE321" s="5" t="s">
        <v>1745</v>
      </c>
      <c r="BF321" s="5" t="s">
        <v>1745</v>
      </c>
      <c r="BG321" s="5" t="s">
        <v>1745</v>
      </c>
      <c r="BH321" s="5" t="s">
        <v>1745</v>
      </c>
      <c r="BI321" s="5" t="s">
        <v>1745</v>
      </c>
      <c r="BJ321" s="5" t="s">
        <v>1745</v>
      </c>
    </row>
    <row r="322" spans="1:62" ht="17.25" customHeight="1" x14ac:dyDescent="0.3">
      <c r="A322" t="s">
        <v>1410</v>
      </c>
      <c r="B322" t="s">
        <v>2055</v>
      </c>
      <c r="C322" t="s">
        <v>263</v>
      </c>
      <c r="D322" t="str">
        <f t="shared" si="61"/>
        <v>South Brunswick township, Middlesex County</v>
      </c>
      <c r="E322" t="s">
        <v>2000</v>
      </c>
      <c r="F322" t="s">
        <v>58</v>
      </c>
      <c r="G322" s="19">
        <f>COUNTIFS('Raw Data from UFBs'!$A$3:$A$3000,'Summary By Town'!$A322,'Raw Data from UFBs'!$E$3:$E$3000,'Summary By Town'!$G$2)</f>
        <v>8</v>
      </c>
      <c r="H322" s="4">
        <f>SUMIFS('Raw Data from UFBs'!H$3:H$3000,'Raw Data from UFBs'!$A$3:$A$3000,'Summary By Town'!$A322,'Raw Data from UFBs'!$E$3:$E$3000,'Summary By Town'!$G$2)</f>
        <v>102170</v>
      </c>
      <c r="I322" s="4">
        <f>SUMIFS('Raw Data from UFBs'!I$3:I$3000,'Raw Data from UFBs'!$A$3:$A$3000,'Summary By Town'!$A322,'Raw Data from UFBs'!$E$3:$E$3000,'Summary By Town'!$G$2)</f>
        <v>7698000</v>
      </c>
      <c r="J322" s="20">
        <f t="shared" si="62"/>
        <v>429389.37778177304</v>
      </c>
      <c r="K322" s="19">
        <f>COUNTIFS('Raw Data from UFBs'!$A$3:$A$3000,'Summary By Town'!$A322,'Raw Data from UFBs'!$E$3:$E$3000,'Summary By Town'!$K$2)</f>
        <v>1</v>
      </c>
      <c r="L322" s="4">
        <f>SUMIFS('Raw Data from UFBs'!H$3:H$3000,'Raw Data from UFBs'!$A$3:$A$3000,'Summary By Town'!$A322,'Raw Data from UFBs'!$E$3:$E$3000,'Summary By Town'!$K$2)</f>
        <v>189067</v>
      </c>
      <c r="M322" s="4">
        <f>SUMIFS('Raw Data from UFBs'!I$3:I$3000,'Raw Data from UFBs'!$A$3:$A$3000,'Summary By Town'!$A322,'Raw Data from UFBs'!$E$3:$E$3000,'Summary By Town'!$K$2)</f>
        <v>8605900</v>
      </c>
      <c r="N322" s="20">
        <f t="shared" si="63"/>
        <v>480031.44274514948</v>
      </c>
      <c r="O322" s="4">
        <f>COUNTIFS('Raw Data from UFBs'!$A$3:$A$3000,'Summary By Town'!$A322,'Raw Data from UFBs'!$E$3:$E$3000,'Summary By Town'!$O$2)</f>
        <v>0</v>
      </c>
      <c r="P322" s="4">
        <f>SUMIFS('Raw Data from UFBs'!H$3:H$3000,'Raw Data from UFBs'!$A$3:$A$3000,'Summary By Town'!$A322,'Raw Data from UFBs'!$E$3:$E$3000,'Summary By Town'!$O$2)</f>
        <v>0</v>
      </c>
      <c r="Q322" s="4">
        <f>SUMIFS('Raw Data from UFBs'!I$3:I$3000,'Raw Data from UFBs'!$A$3:$A$3000,'Summary By Town'!$A322,'Raw Data from UFBs'!$E$3:$E$3000,'Summary By Town'!$O$2)</f>
        <v>0</v>
      </c>
      <c r="R322" s="4">
        <f t="shared" si="68"/>
        <v>0</v>
      </c>
      <c r="S322" s="104">
        <f>COUNTIFS('Raw Data from UFBs'!$A$3:$A$3000,'Summary By Town'!$A322,'Raw Data from UFBs'!$E$3:$E$3000,'Summary By Town'!$S$2)</f>
        <v>0</v>
      </c>
      <c r="T322" s="4">
        <f>SUMIFS('Raw Data from UFBs'!H$3:H$3000,'Raw Data from UFBs'!$A$3:$A$3000,'Summary By Town'!$A322,'Raw Data from UFBs'!$E$3:$E$3000,'Summary By Town'!$S$2)</f>
        <v>0</v>
      </c>
      <c r="U322" s="4">
        <f>SUMIFS('Raw Data from UFBs'!I$3:I$3000,'Raw Data from UFBs'!$A$3:$A$3000,'Summary By Town'!$A322,'Raw Data from UFBs'!$E$3:$E$3000,'Summary By Town'!$S$2)</f>
        <v>0</v>
      </c>
      <c r="V322" s="20">
        <f t="shared" si="69"/>
        <v>0</v>
      </c>
      <c r="W322" s="104">
        <f>COUNTIFS('Raw Data from UFBs'!$A$3:$A$3000,'Summary By Town'!$A322,'Raw Data from UFBs'!$E$3:$E$3000,'Summary By Town'!$W$2)</f>
        <v>0</v>
      </c>
      <c r="X322" s="4">
        <f>SUMIFS('Raw Data from UFBs'!H$3:H$3000,'Raw Data from UFBs'!$A$3:$A$3000,'Summary By Town'!$A322,'Raw Data from UFBs'!$E$3:$E$3000,'Summary By Town'!$W$2)</f>
        <v>0</v>
      </c>
      <c r="Y322" s="4">
        <f>SUMIFS('Raw Data from UFBs'!I$3:I$3000,'Raw Data from UFBs'!$A$3:$A$3000,'Summary By Town'!$A322,'Raw Data from UFBs'!$E$3:$E$3000,'Summary By Town'!$W$2)</f>
        <v>0</v>
      </c>
      <c r="Z322" s="20">
        <f t="shared" si="70"/>
        <v>0</v>
      </c>
      <c r="AA322" s="4">
        <f>COUNTIFS('Raw Data from UFBs'!$A$3:$A$3000,'Summary By Town'!$A322,'Raw Data from UFBs'!$E$3:$E$3000,'Summary By Town'!$AA$2)</f>
        <v>0</v>
      </c>
      <c r="AB322" s="4">
        <f>SUMIFS('Raw Data from UFBs'!H$3:H$3000,'Raw Data from UFBs'!$A$3:$A$3000,'Summary By Town'!$A322,'Raw Data from UFBs'!$E$3:$E$3000,'Summary By Town'!$AA$2)</f>
        <v>0</v>
      </c>
      <c r="AC322" s="4">
        <f>SUMIFS('Raw Data from UFBs'!I$3:I$3000,'Raw Data from UFBs'!$A$3:$A$3000,'Summary By Town'!$A322,'Raw Data from UFBs'!$E$3:$E$3000,'Summary By Town'!$AA$2)</f>
        <v>0</v>
      </c>
      <c r="AD322" s="4">
        <f t="shared" si="71"/>
        <v>0</v>
      </c>
      <c r="AE322" s="19">
        <f>COUNTIFS('Raw Data from UFBs'!$A$3:$A$3000,'Summary By Town'!$A322,'Raw Data from UFBs'!$E$3:$E$3000,'Summary By Town'!$AE$2)</f>
        <v>0</v>
      </c>
      <c r="AF322" s="4">
        <f>SUMIFS('Raw Data from UFBs'!H$3:H$3000,'Raw Data from UFBs'!$A$3:$A$3000,'Summary By Town'!$A322,'Raw Data from UFBs'!$E$3:$E$3000,'Summary By Town'!$AE$2)</f>
        <v>0</v>
      </c>
      <c r="AG322" s="4">
        <f>SUMIFS('Raw Data from UFBs'!I$3:I$3000,'Raw Data from UFBs'!$A$3:$A$3000,'Summary By Town'!$A322,'Raw Data from UFBs'!$E$3:$E$3000,'Summary By Town'!$AE$2)</f>
        <v>0</v>
      </c>
      <c r="AH322" s="20">
        <f t="shared" si="64"/>
        <v>0</v>
      </c>
      <c r="AI322" s="19">
        <f t="shared" si="72"/>
        <v>9</v>
      </c>
      <c r="AJ322" s="4">
        <f t="shared" si="73"/>
        <v>291237</v>
      </c>
      <c r="AK322" s="4">
        <f t="shared" si="74"/>
        <v>16303900</v>
      </c>
      <c r="AL322" s="20">
        <f t="shared" si="75"/>
        <v>909420.82052692259</v>
      </c>
      <c r="AM322" s="59">
        <v>4701129300</v>
      </c>
      <c r="AN322" s="60">
        <v>5.5779342398255789</v>
      </c>
      <c r="AO322" s="61">
        <v>0.23050948719635386</v>
      </c>
      <c r="AP322" s="4">
        <f t="shared" si="65"/>
        <v>142497.23546274379</v>
      </c>
      <c r="AQ322" s="8">
        <f t="shared" si="66"/>
        <v>3.4680815947776633E-3</v>
      </c>
      <c r="AR322" s="59">
        <v>77655960.49000001</v>
      </c>
      <c r="AS322" s="6">
        <f t="shared" si="67"/>
        <v>1.8349813016747579E-3</v>
      </c>
      <c r="AU322" s="5" t="s">
        <v>330</v>
      </c>
      <c r="AV322" s="5" t="s">
        <v>1222</v>
      </c>
      <c r="AW322" s="5" t="s">
        <v>983</v>
      </c>
      <c r="AX322" s="5" t="s">
        <v>1745</v>
      </c>
      <c r="AY322" s="5" t="s">
        <v>1078</v>
      </c>
      <c r="AZ322" s="5" t="s">
        <v>384</v>
      </c>
      <c r="BA322" s="5" t="s">
        <v>522</v>
      </c>
      <c r="BB322" s="5" t="s">
        <v>1745</v>
      </c>
      <c r="BC322" s="5" t="s">
        <v>1745</v>
      </c>
      <c r="BD322" s="5" t="s">
        <v>1745</v>
      </c>
      <c r="BE322" s="5" t="s">
        <v>1745</v>
      </c>
      <c r="BF322" s="5" t="s">
        <v>1745</v>
      </c>
      <c r="BG322" s="5" t="s">
        <v>1745</v>
      </c>
      <c r="BH322" s="5" t="s">
        <v>1745</v>
      </c>
      <c r="BI322" s="5" t="s">
        <v>1745</v>
      </c>
      <c r="BJ322" s="5" t="s">
        <v>1745</v>
      </c>
    </row>
    <row r="323" spans="1:62" ht="17.25" customHeight="1" x14ac:dyDescent="0.3">
      <c r="A323" t="s">
        <v>1679</v>
      </c>
      <c r="B323" t="s">
        <v>2056</v>
      </c>
      <c r="C323" t="s">
        <v>263</v>
      </c>
      <c r="D323" t="str">
        <f t="shared" si="61"/>
        <v>Woodbridge township, Middlesex County</v>
      </c>
      <c r="E323" t="s">
        <v>2000</v>
      </c>
      <c r="F323" t="s">
        <v>7</v>
      </c>
      <c r="G323" s="19">
        <f>COUNTIFS('Raw Data from UFBs'!$A$3:$A$3000,'Summary By Town'!$A323,'Raw Data from UFBs'!$E$3:$E$3000,'Summary By Town'!$G$2)</f>
        <v>6</v>
      </c>
      <c r="H323" s="4">
        <f>SUMIFS('Raw Data from UFBs'!H$3:H$3000,'Raw Data from UFBs'!$A$3:$A$3000,'Summary By Town'!$A323,'Raw Data from UFBs'!$E$3:$E$3000,'Summary By Town'!$G$2)</f>
        <v>177068</v>
      </c>
      <c r="I323" s="4">
        <f>SUMIFS('Raw Data from UFBs'!I$3:I$3000,'Raw Data from UFBs'!$A$3:$A$3000,'Summary By Town'!$A323,'Raw Data from UFBs'!$E$3:$E$3000,'Summary By Town'!$G$2)</f>
        <v>28052400</v>
      </c>
      <c r="J323" s="20">
        <f t="shared" si="62"/>
        <v>3375822.5184381548</v>
      </c>
      <c r="K323" s="19">
        <f>COUNTIFS('Raw Data from UFBs'!$A$3:$A$3000,'Summary By Town'!$A323,'Raw Data from UFBs'!$E$3:$E$3000,'Summary By Town'!$K$2)</f>
        <v>31</v>
      </c>
      <c r="L323" s="4">
        <f>SUMIFS('Raw Data from UFBs'!H$3:H$3000,'Raw Data from UFBs'!$A$3:$A$3000,'Summary By Town'!$A323,'Raw Data from UFBs'!$E$3:$E$3000,'Summary By Town'!$K$2)</f>
        <v>24063366.84</v>
      </c>
      <c r="M323" s="4">
        <f>SUMIFS('Raw Data from UFBs'!I$3:I$3000,'Raw Data from UFBs'!$A$3:$A$3000,'Summary By Town'!$A323,'Raw Data from UFBs'!$E$3:$E$3000,'Summary By Town'!$K$2)</f>
        <v>262065400</v>
      </c>
      <c r="N323" s="20">
        <f t="shared" si="63"/>
        <v>31536919.430191442</v>
      </c>
      <c r="O323" s="4">
        <f>COUNTIFS('Raw Data from UFBs'!$A$3:$A$3000,'Summary By Town'!$A323,'Raw Data from UFBs'!$E$3:$E$3000,'Summary By Town'!$O$2)</f>
        <v>10</v>
      </c>
      <c r="P323" s="4">
        <f>SUMIFS('Raw Data from UFBs'!H$3:H$3000,'Raw Data from UFBs'!$A$3:$A$3000,'Summary By Town'!$A323,'Raw Data from UFBs'!$E$3:$E$3000,'Summary By Town'!$O$2)</f>
        <v>7101260.54</v>
      </c>
      <c r="Q323" s="4">
        <f>SUMIFS('Raw Data from UFBs'!I$3:I$3000,'Raw Data from UFBs'!$A$3:$A$3000,'Summary By Town'!$A323,'Raw Data from UFBs'!$E$3:$E$3000,'Summary By Town'!$O$2)</f>
        <v>94200600</v>
      </c>
      <c r="R323" s="4">
        <f t="shared" si="68"/>
        <v>11336089.130711999</v>
      </c>
      <c r="S323" s="104">
        <f>COUNTIFS('Raw Data from UFBs'!$A$3:$A$3000,'Summary By Town'!$A323,'Raw Data from UFBs'!$E$3:$E$3000,'Summary By Town'!$S$2)</f>
        <v>0</v>
      </c>
      <c r="T323" s="4">
        <f>SUMIFS('Raw Data from UFBs'!H$3:H$3000,'Raw Data from UFBs'!$A$3:$A$3000,'Summary By Town'!$A323,'Raw Data from UFBs'!$E$3:$E$3000,'Summary By Town'!$S$2)</f>
        <v>0</v>
      </c>
      <c r="U323" s="4">
        <f>SUMIFS('Raw Data from UFBs'!I$3:I$3000,'Raw Data from UFBs'!$A$3:$A$3000,'Summary By Town'!$A323,'Raw Data from UFBs'!$E$3:$E$3000,'Summary By Town'!$S$2)</f>
        <v>0</v>
      </c>
      <c r="V323" s="20">
        <f t="shared" si="69"/>
        <v>0</v>
      </c>
      <c r="W323" s="104">
        <f>COUNTIFS('Raw Data from UFBs'!$A$3:$A$3000,'Summary By Town'!$A323,'Raw Data from UFBs'!$E$3:$E$3000,'Summary By Town'!$W$2)</f>
        <v>0</v>
      </c>
      <c r="X323" s="4">
        <f>SUMIFS('Raw Data from UFBs'!H$3:H$3000,'Raw Data from UFBs'!$A$3:$A$3000,'Summary By Town'!$A323,'Raw Data from UFBs'!$E$3:$E$3000,'Summary By Town'!$W$2)</f>
        <v>0</v>
      </c>
      <c r="Y323" s="4">
        <f>SUMIFS('Raw Data from UFBs'!I$3:I$3000,'Raw Data from UFBs'!$A$3:$A$3000,'Summary By Town'!$A323,'Raw Data from UFBs'!$E$3:$E$3000,'Summary By Town'!$W$2)</f>
        <v>0</v>
      </c>
      <c r="Z323" s="20">
        <f t="shared" si="70"/>
        <v>0</v>
      </c>
      <c r="AA323" s="4">
        <f>COUNTIFS('Raw Data from UFBs'!$A$3:$A$3000,'Summary By Town'!$A323,'Raw Data from UFBs'!$E$3:$E$3000,'Summary By Town'!$AA$2)</f>
        <v>0</v>
      </c>
      <c r="AB323" s="4">
        <f>SUMIFS('Raw Data from UFBs'!H$3:H$3000,'Raw Data from UFBs'!$A$3:$A$3000,'Summary By Town'!$A323,'Raw Data from UFBs'!$E$3:$E$3000,'Summary By Town'!$AA$2)</f>
        <v>0</v>
      </c>
      <c r="AC323" s="4">
        <f>SUMIFS('Raw Data from UFBs'!I$3:I$3000,'Raw Data from UFBs'!$A$3:$A$3000,'Summary By Town'!$A323,'Raw Data from UFBs'!$E$3:$E$3000,'Summary By Town'!$AA$2)</f>
        <v>0</v>
      </c>
      <c r="AD323" s="4">
        <f t="shared" si="71"/>
        <v>0</v>
      </c>
      <c r="AE323" s="19">
        <f>COUNTIFS('Raw Data from UFBs'!$A$3:$A$3000,'Summary By Town'!$A323,'Raw Data from UFBs'!$E$3:$E$3000,'Summary By Town'!$AE$2)</f>
        <v>0</v>
      </c>
      <c r="AF323" s="4">
        <f>SUMIFS('Raw Data from UFBs'!H$3:H$3000,'Raw Data from UFBs'!$A$3:$A$3000,'Summary By Town'!$A323,'Raw Data from UFBs'!$E$3:$E$3000,'Summary By Town'!$AE$2)</f>
        <v>0</v>
      </c>
      <c r="AG323" s="4">
        <f>SUMIFS('Raw Data from UFBs'!I$3:I$3000,'Raw Data from UFBs'!$A$3:$A$3000,'Summary By Town'!$A323,'Raw Data from UFBs'!$E$3:$E$3000,'Summary By Town'!$AE$2)</f>
        <v>0</v>
      </c>
      <c r="AH323" s="20">
        <f t="shared" si="64"/>
        <v>0</v>
      </c>
      <c r="AI323" s="19">
        <f t="shared" si="72"/>
        <v>47</v>
      </c>
      <c r="AJ323" s="4">
        <f t="shared" si="73"/>
        <v>31341695.379999999</v>
      </c>
      <c r="AK323" s="4">
        <f t="shared" si="74"/>
        <v>384318400</v>
      </c>
      <c r="AL323" s="20">
        <f t="shared" si="75"/>
        <v>46248831.07934159</v>
      </c>
      <c r="AM323" s="59">
        <v>3919030360</v>
      </c>
      <c r="AN323" s="60">
        <v>12.033988244992068</v>
      </c>
      <c r="AO323" s="61">
        <v>0.30013595508103741</v>
      </c>
      <c r="AP323" s="4">
        <f t="shared" si="65"/>
        <v>4474167.4106445173</v>
      </c>
      <c r="AQ323" s="8">
        <f t="shared" si="66"/>
        <v>9.8064665158654196E-2</v>
      </c>
      <c r="AR323" s="59">
        <v>205825869.87</v>
      </c>
      <c r="AS323" s="6">
        <f t="shared" si="67"/>
        <v>2.1737633920703988E-2</v>
      </c>
      <c r="AU323" s="5" t="s">
        <v>1356</v>
      </c>
      <c r="AV323" s="5" t="s">
        <v>1195</v>
      </c>
      <c r="AW323" s="5" t="s">
        <v>261</v>
      </c>
      <c r="AX323" s="5" t="s">
        <v>418</v>
      </c>
      <c r="AY323" s="5" t="s">
        <v>1255</v>
      </c>
      <c r="AZ323" s="5" t="s">
        <v>292</v>
      </c>
      <c r="BA323" s="5" t="s">
        <v>811</v>
      </c>
      <c r="BB323" s="5" t="s">
        <v>1745</v>
      </c>
      <c r="BC323" s="5" t="s">
        <v>1745</v>
      </c>
      <c r="BD323" s="5" t="s">
        <v>1745</v>
      </c>
      <c r="BE323" s="5" t="s">
        <v>1745</v>
      </c>
      <c r="BF323" s="5" t="s">
        <v>1745</v>
      </c>
      <c r="BG323" s="5" t="s">
        <v>1745</v>
      </c>
      <c r="BH323" s="5" t="s">
        <v>1745</v>
      </c>
      <c r="BI323" s="5" t="s">
        <v>1745</v>
      </c>
      <c r="BJ323" s="5" t="s">
        <v>1745</v>
      </c>
    </row>
    <row r="324" spans="1:62" ht="17.25" customHeight="1" x14ac:dyDescent="0.3">
      <c r="A324" t="s">
        <v>41</v>
      </c>
      <c r="B324" t="s">
        <v>2057</v>
      </c>
      <c r="C324" t="s">
        <v>6</v>
      </c>
      <c r="D324" t="str">
        <f t="shared" ref="D324:D387" si="76">B324&amp;", "&amp;C324&amp;" County"</f>
        <v>Allenhurst borough, Monmouth County</v>
      </c>
      <c r="E324" t="s">
        <v>2000</v>
      </c>
      <c r="F324" t="s">
        <v>7</v>
      </c>
      <c r="G324" s="19">
        <f>COUNTIFS('Raw Data from UFBs'!$A$3:$A$3000,'Summary By Town'!$A324,'Raw Data from UFBs'!$E$3:$E$3000,'Summary By Town'!$G$2)</f>
        <v>0</v>
      </c>
      <c r="H324" s="4">
        <f>SUMIFS('Raw Data from UFBs'!H$3:H$3000,'Raw Data from UFBs'!$A$3:$A$3000,'Summary By Town'!$A324,'Raw Data from UFBs'!$E$3:$E$3000,'Summary By Town'!$G$2)</f>
        <v>0</v>
      </c>
      <c r="I324" s="4">
        <f>SUMIFS('Raw Data from UFBs'!I$3:I$3000,'Raw Data from UFBs'!$A$3:$A$3000,'Summary By Town'!$A324,'Raw Data from UFBs'!$E$3:$E$3000,'Summary By Town'!$G$2)</f>
        <v>0</v>
      </c>
      <c r="J324" s="20">
        <f t="shared" ref="J324:J387" si="77">IFERROR((I324/100)*$AN324,"--")</f>
        <v>0</v>
      </c>
      <c r="K324" s="19">
        <f>COUNTIFS('Raw Data from UFBs'!$A$3:$A$3000,'Summary By Town'!$A324,'Raw Data from UFBs'!$E$3:$E$3000,'Summary By Town'!$K$2)</f>
        <v>0</v>
      </c>
      <c r="L324" s="4">
        <f>SUMIFS('Raw Data from UFBs'!H$3:H$3000,'Raw Data from UFBs'!$A$3:$A$3000,'Summary By Town'!$A324,'Raw Data from UFBs'!$E$3:$E$3000,'Summary By Town'!$K$2)</f>
        <v>0</v>
      </c>
      <c r="M324" s="4">
        <f>SUMIFS('Raw Data from UFBs'!I$3:I$3000,'Raw Data from UFBs'!$A$3:$A$3000,'Summary By Town'!$A324,'Raw Data from UFBs'!$E$3:$E$3000,'Summary By Town'!$K$2)</f>
        <v>0</v>
      </c>
      <c r="N324" s="20">
        <f t="shared" ref="N324:N387" si="78">IFERROR((M324/100)*$AN324,"--")</f>
        <v>0</v>
      </c>
      <c r="O324" s="4">
        <f>COUNTIFS('Raw Data from UFBs'!$A$3:$A$3000,'Summary By Town'!$A324,'Raw Data from UFBs'!$E$3:$E$3000,'Summary By Town'!$O$2)</f>
        <v>0</v>
      </c>
      <c r="P324" s="4">
        <f>SUMIFS('Raw Data from UFBs'!H$3:H$3000,'Raw Data from UFBs'!$A$3:$A$3000,'Summary By Town'!$A324,'Raw Data from UFBs'!$E$3:$E$3000,'Summary By Town'!$O$2)</f>
        <v>0</v>
      </c>
      <c r="Q324" s="4">
        <f>SUMIFS('Raw Data from UFBs'!I$3:I$3000,'Raw Data from UFBs'!$A$3:$A$3000,'Summary By Town'!$A324,'Raw Data from UFBs'!$E$3:$E$3000,'Summary By Town'!$O$2)</f>
        <v>0</v>
      </c>
      <c r="R324" s="4">
        <f t="shared" si="68"/>
        <v>0</v>
      </c>
      <c r="S324" s="104">
        <f>COUNTIFS('Raw Data from UFBs'!$A$3:$A$3000,'Summary By Town'!$A324,'Raw Data from UFBs'!$E$3:$E$3000,'Summary By Town'!$S$2)</f>
        <v>0</v>
      </c>
      <c r="T324" s="4">
        <f>SUMIFS('Raw Data from UFBs'!H$3:H$3000,'Raw Data from UFBs'!$A$3:$A$3000,'Summary By Town'!$A324,'Raw Data from UFBs'!$E$3:$E$3000,'Summary By Town'!$S$2)</f>
        <v>0</v>
      </c>
      <c r="U324" s="4">
        <f>SUMIFS('Raw Data from UFBs'!I$3:I$3000,'Raw Data from UFBs'!$A$3:$A$3000,'Summary By Town'!$A324,'Raw Data from UFBs'!$E$3:$E$3000,'Summary By Town'!$S$2)</f>
        <v>0</v>
      </c>
      <c r="V324" s="20">
        <f t="shared" si="69"/>
        <v>0</v>
      </c>
      <c r="W324" s="104">
        <f>COUNTIFS('Raw Data from UFBs'!$A$3:$A$3000,'Summary By Town'!$A324,'Raw Data from UFBs'!$E$3:$E$3000,'Summary By Town'!$W$2)</f>
        <v>0</v>
      </c>
      <c r="X324" s="4">
        <f>SUMIFS('Raw Data from UFBs'!H$3:H$3000,'Raw Data from UFBs'!$A$3:$A$3000,'Summary By Town'!$A324,'Raw Data from UFBs'!$E$3:$E$3000,'Summary By Town'!$W$2)</f>
        <v>0</v>
      </c>
      <c r="Y324" s="4">
        <f>SUMIFS('Raw Data from UFBs'!I$3:I$3000,'Raw Data from UFBs'!$A$3:$A$3000,'Summary By Town'!$A324,'Raw Data from UFBs'!$E$3:$E$3000,'Summary By Town'!$W$2)</f>
        <v>0</v>
      </c>
      <c r="Z324" s="20">
        <f t="shared" si="70"/>
        <v>0</v>
      </c>
      <c r="AA324" s="4">
        <f>COUNTIFS('Raw Data from UFBs'!$A$3:$A$3000,'Summary By Town'!$A324,'Raw Data from UFBs'!$E$3:$E$3000,'Summary By Town'!$AA$2)</f>
        <v>0</v>
      </c>
      <c r="AB324" s="4">
        <f>SUMIFS('Raw Data from UFBs'!H$3:H$3000,'Raw Data from UFBs'!$A$3:$A$3000,'Summary By Town'!$A324,'Raw Data from UFBs'!$E$3:$E$3000,'Summary By Town'!$AA$2)</f>
        <v>0</v>
      </c>
      <c r="AC324" s="4">
        <f>SUMIFS('Raw Data from UFBs'!I$3:I$3000,'Raw Data from UFBs'!$A$3:$A$3000,'Summary By Town'!$A324,'Raw Data from UFBs'!$E$3:$E$3000,'Summary By Town'!$AA$2)</f>
        <v>0</v>
      </c>
      <c r="AD324" s="4">
        <f t="shared" si="71"/>
        <v>0</v>
      </c>
      <c r="AE324" s="19">
        <f>COUNTIFS('Raw Data from UFBs'!$A$3:$A$3000,'Summary By Town'!$A324,'Raw Data from UFBs'!$E$3:$E$3000,'Summary By Town'!$AE$2)</f>
        <v>0</v>
      </c>
      <c r="AF324" s="4">
        <f>SUMIFS('Raw Data from UFBs'!H$3:H$3000,'Raw Data from UFBs'!$A$3:$A$3000,'Summary By Town'!$A324,'Raw Data from UFBs'!$E$3:$E$3000,'Summary By Town'!$AE$2)</f>
        <v>0</v>
      </c>
      <c r="AG324" s="4">
        <f>SUMIFS('Raw Data from UFBs'!I$3:I$3000,'Raw Data from UFBs'!$A$3:$A$3000,'Summary By Town'!$A324,'Raw Data from UFBs'!$E$3:$E$3000,'Summary By Town'!$AE$2)</f>
        <v>0</v>
      </c>
      <c r="AH324" s="20">
        <f t="shared" ref="AH324:AH387" si="79">IFERROR((AG324/100)*$AN324,"--")</f>
        <v>0</v>
      </c>
      <c r="AI324" s="19">
        <f t="shared" si="72"/>
        <v>0</v>
      </c>
      <c r="AJ324" s="4">
        <f t="shared" si="73"/>
        <v>0</v>
      </c>
      <c r="AK324" s="4">
        <f t="shared" si="74"/>
        <v>0</v>
      </c>
      <c r="AL324" s="20">
        <f t="shared" si="75"/>
        <v>0</v>
      </c>
      <c r="AM324" s="59">
        <v>1298312300</v>
      </c>
      <c r="AN324" s="60">
        <v>0.49665182940570474</v>
      </c>
      <c r="AO324" s="61">
        <v>0.52400762679112423</v>
      </c>
      <c r="AP324" s="4">
        <f t="shared" ref="AP324:AP387" si="80">(AL324-AJ324)*AO324</f>
        <v>0</v>
      </c>
      <c r="AQ324" s="8">
        <f t="shared" ref="AQ324:AQ387" si="81">AK324/AM324</f>
        <v>0</v>
      </c>
      <c r="AR324" s="59">
        <v>7561037.1099999994</v>
      </c>
      <c r="AS324" s="6">
        <f t="shared" ref="AS324:AS387" si="82">AP324/AR324</f>
        <v>0</v>
      </c>
      <c r="AU324" s="5" t="s">
        <v>835</v>
      </c>
      <c r="AV324" s="5" t="s">
        <v>722</v>
      </c>
      <c r="AW324" s="5" t="s">
        <v>339</v>
      </c>
      <c r="AX324" s="5" t="s">
        <v>1120</v>
      </c>
      <c r="AY324" s="5" t="s">
        <v>1745</v>
      </c>
      <c r="AZ324" s="5" t="s">
        <v>1745</v>
      </c>
      <c r="BA324" s="5" t="s">
        <v>1745</v>
      </c>
      <c r="BB324" s="5" t="s">
        <v>1745</v>
      </c>
      <c r="BC324" s="5" t="s">
        <v>1745</v>
      </c>
      <c r="BD324" s="5" t="s">
        <v>1745</v>
      </c>
      <c r="BE324" s="5" t="s">
        <v>1745</v>
      </c>
      <c r="BF324" s="5" t="s">
        <v>1745</v>
      </c>
      <c r="BG324" s="5" t="s">
        <v>1745</v>
      </c>
      <c r="BH324" s="5" t="s">
        <v>1745</v>
      </c>
      <c r="BI324" s="5" t="s">
        <v>1745</v>
      </c>
      <c r="BJ324" s="5" t="s">
        <v>1745</v>
      </c>
    </row>
    <row r="325" spans="1:62" ht="17.25" customHeight="1" x14ac:dyDescent="0.3">
      <c r="A325" t="s">
        <v>44</v>
      </c>
      <c r="B325" t="s">
        <v>2058</v>
      </c>
      <c r="C325" t="s">
        <v>6</v>
      </c>
      <c r="D325" t="str">
        <f t="shared" si="76"/>
        <v>Allentown borough, Monmouth County</v>
      </c>
      <c r="E325" t="s">
        <v>2000</v>
      </c>
      <c r="F325" t="s">
        <v>7</v>
      </c>
      <c r="G325" s="19">
        <f>COUNTIFS('Raw Data from UFBs'!$A$3:$A$3000,'Summary By Town'!$A325,'Raw Data from UFBs'!$E$3:$E$3000,'Summary By Town'!$G$2)</f>
        <v>0</v>
      </c>
      <c r="H325" s="4">
        <f>SUMIFS('Raw Data from UFBs'!H$3:H$3000,'Raw Data from UFBs'!$A$3:$A$3000,'Summary By Town'!$A325,'Raw Data from UFBs'!$E$3:$E$3000,'Summary By Town'!$G$2)</f>
        <v>0</v>
      </c>
      <c r="I325" s="4">
        <f>SUMIFS('Raw Data from UFBs'!I$3:I$3000,'Raw Data from UFBs'!$A$3:$A$3000,'Summary By Town'!$A325,'Raw Data from UFBs'!$E$3:$E$3000,'Summary By Town'!$G$2)</f>
        <v>0</v>
      </c>
      <c r="J325" s="20">
        <f t="shared" si="77"/>
        <v>0</v>
      </c>
      <c r="K325" s="19">
        <f>COUNTIFS('Raw Data from UFBs'!$A$3:$A$3000,'Summary By Town'!$A325,'Raw Data from UFBs'!$E$3:$E$3000,'Summary By Town'!$K$2)</f>
        <v>0</v>
      </c>
      <c r="L325" s="4">
        <f>SUMIFS('Raw Data from UFBs'!H$3:H$3000,'Raw Data from UFBs'!$A$3:$A$3000,'Summary By Town'!$A325,'Raw Data from UFBs'!$E$3:$E$3000,'Summary By Town'!$K$2)</f>
        <v>0</v>
      </c>
      <c r="M325" s="4">
        <f>SUMIFS('Raw Data from UFBs'!I$3:I$3000,'Raw Data from UFBs'!$A$3:$A$3000,'Summary By Town'!$A325,'Raw Data from UFBs'!$E$3:$E$3000,'Summary By Town'!$K$2)</f>
        <v>0</v>
      </c>
      <c r="N325" s="20">
        <f t="shared" si="78"/>
        <v>0</v>
      </c>
      <c r="O325" s="4">
        <f>COUNTIFS('Raw Data from UFBs'!$A$3:$A$3000,'Summary By Town'!$A325,'Raw Data from UFBs'!$E$3:$E$3000,'Summary By Town'!$O$2)</f>
        <v>0</v>
      </c>
      <c r="P325" s="4">
        <f>SUMIFS('Raw Data from UFBs'!H$3:H$3000,'Raw Data from UFBs'!$A$3:$A$3000,'Summary By Town'!$A325,'Raw Data from UFBs'!$E$3:$E$3000,'Summary By Town'!$O$2)</f>
        <v>0</v>
      </c>
      <c r="Q325" s="4">
        <f>SUMIFS('Raw Data from UFBs'!I$3:I$3000,'Raw Data from UFBs'!$A$3:$A$3000,'Summary By Town'!$A325,'Raw Data from UFBs'!$E$3:$E$3000,'Summary By Town'!$O$2)</f>
        <v>0</v>
      </c>
      <c r="R325" s="4">
        <f t="shared" ref="R325:R388" si="83">IFERROR((Q325/100)*$AN325,"--")</f>
        <v>0</v>
      </c>
      <c r="S325" s="104">
        <f>COUNTIFS('Raw Data from UFBs'!$A$3:$A$3000,'Summary By Town'!$A325,'Raw Data from UFBs'!$E$3:$E$3000,'Summary By Town'!$S$2)</f>
        <v>0</v>
      </c>
      <c r="T325" s="4">
        <f>SUMIFS('Raw Data from UFBs'!H$3:H$3000,'Raw Data from UFBs'!$A$3:$A$3000,'Summary By Town'!$A325,'Raw Data from UFBs'!$E$3:$E$3000,'Summary By Town'!$S$2)</f>
        <v>0</v>
      </c>
      <c r="U325" s="4">
        <f>SUMIFS('Raw Data from UFBs'!I$3:I$3000,'Raw Data from UFBs'!$A$3:$A$3000,'Summary By Town'!$A325,'Raw Data from UFBs'!$E$3:$E$3000,'Summary By Town'!$S$2)</f>
        <v>0</v>
      </c>
      <c r="V325" s="20">
        <f t="shared" ref="V325:V388" si="84">IFERROR((U325/100)*$AN325,"--")</f>
        <v>0</v>
      </c>
      <c r="W325" s="104">
        <f>COUNTIFS('Raw Data from UFBs'!$A$3:$A$3000,'Summary By Town'!$A325,'Raw Data from UFBs'!$E$3:$E$3000,'Summary By Town'!$W$2)</f>
        <v>0</v>
      </c>
      <c r="X325" s="4">
        <f>SUMIFS('Raw Data from UFBs'!H$3:H$3000,'Raw Data from UFBs'!$A$3:$A$3000,'Summary By Town'!$A325,'Raw Data from UFBs'!$E$3:$E$3000,'Summary By Town'!$W$2)</f>
        <v>0</v>
      </c>
      <c r="Y325" s="4">
        <f>SUMIFS('Raw Data from UFBs'!I$3:I$3000,'Raw Data from UFBs'!$A$3:$A$3000,'Summary By Town'!$A325,'Raw Data from UFBs'!$E$3:$E$3000,'Summary By Town'!$W$2)</f>
        <v>0</v>
      </c>
      <c r="Z325" s="20">
        <f t="shared" ref="Z325:Z388" si="85">IFERROR((Y325/100)*$AN325,"--")</f>
        <v>0</v>
      </c>
      <c r="AA325" s="4">
        <f>COUNTIFS('Raw Data from UFBs'!$A$3:$A$3000,'Summary By Town'!$A325,'Raw Data from UFBs'!$E$3:$E$3000,'Summary By Town'!$AA$2)</f>
        <v>0</v>
      </c>
      <c r="AB325" s="4">
        <f>SUMIFS('Raw Data from UFBs'!H$3:H$3000,'Raw Data from UFBs'!$A$3:$A$3000,'Summary By Town'!$A325,'Raw Data from UFBs'!$E$3:$E$3000,'Summary By Town'!$AA$2)</f>
        <v>0</v>
      </c>
      <c r="AC325" s="4">
        <f>SUMIFS('Raw Data from UFBs'!I$3:I$3000,'Raw Data from UFBs'!$A$3:$A$3000,'Summary By Town'!$A325,'Raw Data from UFBs'!$E$3:$E$3000,'Summary By Town'!$AA$2)</f>
        <v>0</v>
      </c>
      <c r="AD325" s="4">
        <f t="shared" ref="AD325:AD388" si="86">IFERROR((AC325/100)*$AN325,"--")</f>
        <v>0</v>
      </c>
      <c r="AE325" s="19">
        <f>COUNTIFS('Raw Data from UFBs'!$A$3:$A$3000,'Summary By Town'!$A325,'Raw Data from UFBs'!$E$3:$E$3000,'Summary By Town'!$AE$2)</f>
        <v>0</v>
      </c>
      <c r="AF325" s="4">
        <f>SUMIFS('Raw Data from UFBs'!H$3:H$3000,'Raw Data from UFBs'!$A$3:$A$3000,'Summary By Town'!$A325,'Raw Data from UFBs'!$E$3:$E$3000,'Summary By Town'!$AE$2)</f>
        <v>0</v>
      </c>
      <c r="AG325" s="4">
        <f>SUMIFS('Raw Data from UFBs'!I$3:I$3000,'Raw Data from UFBs'!$A$3:$A$3000,'Summary By Town'!$A325,'Raw Data from UFBs'!$E$3:$E$3000,'Summary By Town'!$AE$2)</f>
        <v>0</v>
      </c>
      <c r="AH325" s="20">
        <f t="shared" si="79"/>
        <v>0</v>
      </c>
      <c r="AI325" s="19">
        <f t="shared" ref="AI325:AI388" si="87">AE325+K325+G325+O325+S325+W325+AA325</f>
        <v>0</v>
      </c>
      <c r="AJ325" s="4">
        <f t="shared" ref="AJ325:AJ388" si="88">AF325+L325+H325+P325+T325+X325+AB325</f>
        <v>0</v>
      </c>
      <c r="AK325" s="4">
        <f t="shared" ref="AK325:AK388" si="89">AG325+M325+I325+Q325+U325+Y325+AC325</f>
        <v>0</v>
      </c>
      <c r="AL325" s="20">
        <f t="shared" ref="AL325:AL388" si="90">AH325+N325+J325+R325+V325+Z325+AD325</f>
        <v>0</v>
      </c>
      <c r="AM325" s="59">
        <v>235357300</v>
      </c>
      <c r="AN325" s="60">
        <v>3.5467287686111142</v>
      </c>
      <c r="AO325" s="61">
        <v>0.28470980088667153</v>
      </c>
      <c r="AP325" s="4">
        <f t="shared" si="80"/>
        <v>0</v>
      </c>
      <c r="AQ325" s="8">
        <f t="shared" si="81"/>
        <v>0</v>
      </c>
      <c r="AR325" s="59">
        <v>3137659.73</v>
      </c>
      <c r="AS325" s="6">
        <f t="shared" si="82"/>
        <v>0</v>
      </c>
      <c r="AU325" s="5" t="s">
        <v>1530</v>
      </c>
      <c r="AV325" s="5" t="s">
        <v>1303</v>
      </c>
      <c r="AW325" s="5" t="s">
        <v>1745</v>
      </c>
      <c r="AX325" s="5" t="s">
        <v>1745</v>
      </c>
      <c r="AY325" s="5" t="s">
        <v>1745</v>
      </c>
      <c r="AZ325" s="5" t="s">
        <v>1745</v>
      </c>
      <c r="BA325" s="5" t="s">
        <v>1745</v>
      </c>
      <c r="BB325" s="5" t="s">
        <v>1745</v>
      </c>
      <c r="BC325" s="5" t="s">
        <v>1745</v>
      </c>
      <c r="BD325" s="5" t="s">
        <v>1745</v>
      </c>
      <c r="BE325" s="5" t="s">
        <v>1745</v>
      </c>
      <c r="BF325" s="5" t="s">
        <v>1745</v>
      </c>
      <c r="BG325" s="5" t="s">
        <v>1745</v>
      </c>
      <c r="BH325" s="5" t="s">
        <v>1745</v>
      </c>
      <c r="BI325" s="5" t="s">
        <v>1745</v>
      </c>
      <c r="BJ325" s="5" t="s">
        <v>1745</v>
      </c>
    </row>
    <row r="326" spans="1:62" ht="17.25" customHeight="1" x14ac:dyDescent="0.3">
      <c r="A326" t="s">
        <v>68</v>
      </c>
      <c r="B326" t="s">
        <v>2059</v>
      </c>
      <c r="C326" t="s">
        <v>6</v>
      </c>
      <c r="D326" t="str">
        <f t="shared" si="76"/>
        <v>Asbury Park city, Monmouth County</v>
      </c>
      <c r="E326" t="s">
        <v>2000</v>
      </c>
      <c r="F326" t="s">
        <v>70</v>
      </c>
      <c r="G326" s="19">
        <f>COUNTIFS('Raw Data from UFBs'!$A$3:$A$3000,'Summary By Town'!$A326,'Raw Data from UFBs'!$E$3:$E$3000,'Summary By Town'!$G$2)</f>
        <v>6</v>
      </c>
      <c r="H326" s="4">
        <f>SUMIFS('Raw Data from UFBs'!H$3:H$3000,'Raw Data from UFBs'!$A$3:$A$3000,'Summary By Town'!$A326,'Raw Data from UFBs'!$E$3:$E$3000,'Summary By Town'!$G$2)</f>
        <v>761376</v>
      </c>
      <c r="I326" s="4">
        <f>SUMIFS('Raw Data from UFBs'!I$3:I$3000,'Raw Data from UFBs'!$A$3:$A$3000,'Summary By Town'!$A326,'Raw Data from UFBs'!$E$3:$E$3000,'Summary By Town'!$G$2)</f>
        <v>136185000</v>
      </c>
      <c r="J326" s="20">
        <f t="shared" si="77"/>
        <v>2385566.0332431775</v>
      </c>
      <c r="K326" s="19">
        <f>COUNTIFS('Raw Data from UFBs'!$A$3:$A$3000,'Summary By Town'!$A326,'Raw Data from UFBs'!$E$3:$E$3000,'Summary By Town'!$K$2)</f>
        <v>5</v>
      </c>
      <c r="L326" s="4">
        <f>SUMIFS('Raw Data from UFBs'!H$3:H$3000,'Raw Data from UFBs'!$A$3:$A$3000,'Summary By Town'!$A326,'Raw Data from UFBs'!$E$3:$E$3000,'Summary By Town'!$K$2)</f>
        <v>433312</v>
      </c>
      <c r="M326" s="4">
        <f>SUMIFS('Raw Data from UFBs'!I$3:I$3000,'Raw Data from UFBs'!$A$3:$A$3000,'Summary By Town'!$A326,'Raw Data from UFBs'!$E$3:$E$3000,'Summary By Town'!$K$2)</f>
        <v>50702300</v>
      </c>
      <c r="N326" s="20">
        <f t="shared" si="78"/>
        <v>888157.17360432912</v>
      </c>
      <c r="O326" s="4">
        <f>COUNTIFS('Raw Data from UFBs'!$A$3:$A$3000,'Summary By Town'!$A326,'Raw Data from UFBs'!$E$3:$E$3000,'Summary By Town'!$O$2)</f>
        <v>11</v>
      </c>
      <c r="P326" s="4">
        <f>SUMIFS('Raw Data from UFBs'!H$3:H$3000,'Raw Data from UFBs'!$A$3:$A$3000,'Summary By Town'!$A326,'Raw Data from UFBs'!$E$3:$E$3000,'Summary By Town'!$O$2)</f>
        <v>4204979</v>
      </c>
      <c r="Q326" s="4">
        <f>SUMIFS('Raw Data from UFBs'!I$3:I$3000,'Raw Data from UFBs'!$A$3:$A$3000,'Summary By Town'!$A326,'Raw Data from UFBs'!$E$3:$E$3000,'Summary By Town'!$O$2)</f>
        <v>570131400</v>
      </c>
      <c r="R326" s="4">
        <f t="shared" si="83"/>
        <v>9987047.7829818204</v>
      </c>
      <c r="S326" s="104">
        <f>COUNTIFS('Raw Data from UFBs'!$A$3:$A$3000,'Summary By Town'!$A326,'Raw Data from UFBs'!$E$3:$E$3000,'Summary By Town'!$S$2)</f>
        <v>0</v>
      </c>
      <c r="T326" s="4">
        <f>SUMIFS('Raw Data from UFBs'!H$3:H$3000,'Raw Data from UFBs'!$A$3:$A$3000,'Summary By Town'!$A326,'Raw Data from UFBs'!$E$3:$E$3000,'Summary By Town'!$S$2)</f>
        <v>0</v>
      </c>
      <c r="U326" s="4">
        <f>SUMIFS('Raw Data from UFBs'!I$3:I$3000,'Raw Data from UFBs'!$A$3:$A$3000,'Summary By Town'!$A326,'Raw Data from UFBs'!$E$3:$E$3000,'Summary By Town'!$S$2)</f>
        <v>0</v>
      </c>
      <c r="V326" s="20">
        <f t="shared" si="84"/>
        <v>0</v>
      </c>
      <c r="W326" s="104">
        <f>COUNTIFS('Raw Data from UFBs'!$A$3:$A$3000,'Summary By Town'!$A326,'Raw Data from UFBs'!$E$3:$E$3000,'Summary By Town'!$W$2)</f>
        <v>0</v>
      </c>
      <c r="X326" s="4">
        <f>SUMIFS('Raw Data from UFBs'!H$3:H$3000,'Raw Data from UFBs'!$A$3:$A$3000,'Summary By Town'!$A326,'Raw Data from UFBs'!$E$3:$E$3000,'Summary By Town'!$W$2)</f>
        <v>0</v>
      </c>
      <c r="Y326" s="4">
        <f>SUMIFS('Raw Data from UFBs'!I$3:I$3000,'Raw Data from UFBs'!$A$3:$A$3000,'Summary By Town'!$A326,'Raw Data from UFBs'!$E$3:$E$3000,'Summary By Town'!$W$2)</f>
        <v>0</v>
      </c>
      <c r="Z326" s="20">
        <f t="shared" si="85"/>
        <v>0</v>
      </c>
      <c r="AA326" s="4">
        <f>COUNTIFS('Raw Data from UFBs'!$A$3:$A$3000,'Summary By Town'!$A326,'Raw Data from UFBs'!$E$3:$E$3000,'Summary By Town'!$AA$2)</f>
        <v>2</v>
      </c>
      <c r="AB326" s="4">
        <f>SUMIFS('Raw Data from UFBs'!H$3:H$3000,'Raw Data from UFBs'!$A$3:$A$3000,'Summary By Town'!$A326,'Raw Data from UFBs'!$E$3:$E$3000,'Summary By Town'!$AA$2)</f>
        <v>22846</v>
      </c>
      <c r="AC326" s="4">
        <f>SUMIFS('Raw Data from UFBs'!I$3:I$3000,'Raw Data from UFBs'!$A$3:$A$3000,'Summary By Town'!$A326,'Raw Data from UFBs'!$E$3:$E$3000,'Summary By Town'!$AA$2)</f>
        <v>4624900</v>
      </c>
      <c r="AD326" s="4">
        <f t="shared" si="86"/>
        <v>81014.827970381259</v>
      </c>
      <c r="AE326" s="19">
        <f>COUNTIFS('Raw Data from UFBs'!$A$3:$A$3000,'Summary By Town'!$A326,'Raw Data from UFBs'!$E$3:$E$3000,'Summary By Town'!$AE$2)</f>
        <v>0</v>
      </c>
      <c r="AF326" s="4">
        <f>SUMIFS('Raw Data from UFBs'!H$3:H$3000,'Raw Data from UFBs'!$A$3:$A$3000,'Summary By Town'!$A326,'Raw Data from UFBs'!$E$3:$E$3000,'Summary By Town'!$AE$2)</f>
        <v>0</v>
      </c>
      <c r="AG326" s="4">
        <f>SUMIFS('Raw Data from UFBs'!I$3:I$3000,'Raw Data from UFBs'!$A$3:$A$3000,'Summary By Town'!$A326,'Raw Data from UFBs'!$E$3:$E$3000,'Summary By Town'!$AE$2)</f>
        <v>0</v>
      </c>
      <c r="AH326" s="20">
        <f t="shared" si="79"/>
        <v>0</v>
      </c>
      <c r="AI326" s="19">
        <f t="shared" si="87"/>
        <v>24</v>
      </c>
      <c r="AJ326" s="4">
        <f t="shared" si="88"/>
        <v>5422513</v>
      </c>
      <c r="AK326" s="4">
        <f t="shared" si="89"/>
        <v>761643600</v>
      </c>
      <c r="AL326" s="20">
        <f t="shared" si="90"/>
        <v>13341785.81779971</v>
      </c>
      <c r="AM326" s="59">
        <v>4498460900</v>
      </c>
      <c r="AN326" s="60">
        <v>1.7517098309235066</v>
      </c>
      <c r="AO326" s="61">
        <v>0.31984113964243754</v>
      </c>
      <c r="AP326" s="4">
        <f t="shared" si="80"/>
        <v>2532909.243184437</v>
      </c>
      <c r="AQ326" s="8">
        <f t="shared" si="81"/>
        <v>0.16931204181412357</v>
      </c>
      <c r="AR326" s="59">
        <v>60814835.659999996</v>
      </c>
      <c r="AS326" s="6">
        <f t="shared" si="82"/>
        <v>4.1649528699629755E-2</v>
      </c>
      <c r="AU326" s="5" t="s">
        <v>835</v>
      </c>
      <c r="AV326" s="5" t="s">
        <v>722</v>
      </c>
      <c r="AW326" s="5" t="s">
        <v>1120</v>
      </c>
      <c r="AX326" s="5" t="s">
        <v>1045</v>
      </c>
      <c r="AY326" s="5" t="s">
        <v>1745</v>
      </c>
      <c r="AZ326" s="5" t="s">
        <v>1745</v>
      </c>
      <c r="BA326" s="5" t="s">
        <v>1745</v>
      </c>
      <c r="BB326" s="5" t="s">
        <v>1745</v>
      </c>
      <c r="BC326" s="5" t="s">
        <v>1745</v>
      </c>
      <c r="BD326" s="5" t="s">
        <v>1745</v>
      </c>
      <c r="BE326" s="5" t="s">
        <v>1745</v>
      </c>
      <c r="BF326" s="5" t="s">
        <v>1745</v>
      </c>
      <c r="BG326" s="5" t="s">
        <v>1745</v>
      </c>
      <c r="BH326" s="5" t="s">
        <v>1745</v>
      </c>
      <c r="BI326" s="5" t="s">
        <v>1745</v>
      </c>
      <c r="BJ326" s="5" t="s">
        <v>1745</v>
      </c>
    </row>
    <row r="327" spans="1:62" ht="17.25" customHeight="1" x14ac:dyDescent="0.3">
      <c r="A327" t="s">
        <v>76</v>
      </c>
      <c r="B327" t="s">
        <v>2060</v>
      </c>
      <c r="C327" t="s">
        <v>6</v>
      </c>
      <c r="D327" t="str">
        <f t="shared" si="76"/>
        <v>Atlantic Highlands borough, Monmouth County</v>
      </c>
      <c r="E327" t="s">
        <v>2000</v>
      </c>
      <c r="F327" t="s">
        <v>7</v>
      </c>
      <c r="G327" s="19">
        <f>COUNTIFS('Raw Data from UFBs'!$A$3:$A$3000,'Summary By Town'!$A327,'Raw Data from UFBs'!$E$3:$E$3000,'Summary By Town'!$G$2)</f>
        <v>0</v>
      </c>
      <c r="H327" s="4">
        <f>SUMIFS('Raw Data from UFBs'!H$3:H$3000,'Raw Data from UFBs'!$A$3:$A$3000,'Summary By Town'!$A327,'Raw Data from UFBs'!$E$3:$E$3000,'Summary By Town'!$G$2)</f>
        <v>0</v>
      </c>
      <c r="I327" s="4">
        <f>SUMIFS('Raw Data from UFBs'!I$3:I$3000,'Raw Data from UFBs'!$A$3:$A$3000,'Summary By Town'!$A327,'Raw Data from UFBs'!$E$3:$E$3000,'Summary By Town'!$G$2)</f>
        <v>0</v>
      </c>
      <c r="J327" s="20">
        <f t="shared" si="77"/>
        <v>0</v>
      </c>
      <c r="K327" s="19">
        <f>COUNTIFS('Raw Data from UFBs'!$A$3:$A$3000,'Summary By Town'!$A327,'Raw Data from UFBs'!$E$3:$E$3000,'Summary By Town'!$K$2)</f>
        <v>0</v>
      </c>
      <c r="L327" s="4">
        <f>SUMIFS('Raw Data from UFBs'!H$3:H$3000,'Raw Data from UFBs'!$A$3:$A$3000,'Summary By Town'!$A327,'Raw Data from UFBs'!$E$3:$E$3000,'Summary By Town'!$K$2)</f>
        <v>0</v>
      </c>
      <c r="M327" s="4">
        <f>SUMIFS('Raw Data from UFBs'!I$3:I$3000,'Raw Data from UFBs'!$A$3:$A$3000,'Summary By Town'!$A327,'Raw Data from UFBs'!$E$3:$E$3000,'Summary By Town'!$K$2)</f>
        <v>0</v>
      </c>
      <c r="N327" s="20">
        <f t="shared" si="78"/>
        <v>0</v>
      </c>
      <c r="O327" s="4">
        <f>COUNTIFS('Raw Data from UFBs'!$A$3:$A$3000,'Summary By Town'!$A327,'Raw Data from UFBs'!$E$3:$E$3000,'Summary By Town'!$O$2)</f>
        <v>0</v>
      </c>
      <c r="P327" s="4">
        <f>SUMIFS('Raw Data from UFBs'!H$3:H$3000,'Raw Data from UFBs'!$A$3:$A$3000,'Summary By Town'!$A327,'Raw Data from UFBs'!$E$3:$E$3000,'Summary By Town'!$O$2)</f>
        <v>0</v>
      </c>
      <c r="Q327" s="4">
        <f>SUMIFS('Raw Data from UFBs'!I$3:I$3000,'Raw Data from UFBs'!$A$3:$A$3000,'Summary By Town'!$A327,'Raw Data from UFBs'!$E$3:$E$3000,'Summary By Town'!$O$2)</f>
        <v>0</v>
      </c>
      <c r="R327" s="4">
        <f t="shared" si="83"/>
        <v>0</v>
      </c>
      <c r="S327" s="104">
        <f>COUNTIFS('Raw Data from UFBs'!$A$3:$A$3000,'Summary By Town'!$A327,'Raw Data from UFBs'!$E$3:$E$3000,'Summary By Town'!$S$2)</f>
        <v>0</v>
      </c>
      <c r="T327" s="4">
        <f>SUMIFS('Raw Data from UFBs'!H$3:H$3000,'Raw Data from UFBs'!$A$3:$A$3000,'Summary By Town'!$A327,'Raw Data from UFBs'!$E$3:$E$3000,'Summary By Town'!$S$2)</f>
        <v>0</v>
      </c>
      <c r="U327" s="4">
        <f>SUMIFS('Raw Data from UFBs'!I$3:I$3000,'Raw Data from UFBs'!$A$3:$A$3000,'Summary By Town'!$A327,'Raw Data from UFBs'!$E$3:$E$3000,'Summary By Town'!$S$2)</f>
        <v>0</v>
      </c>
      <c r="V327" s="20">
        <f t="shared" si="84"/>
        <v>0</v>
      </c>
      <c r="W327" s="104">
        <f>COUNTIFS('Raw Data from UFBs'!$A$3:$A$3000,'Summary By Town'!$A327,'Raw Data from UFBs'!$E$3:$E$3000,'Summary By Town'!$W$2)</f>
        <v>0</v>
      </c>
      <c r="X327" s="4">
        <f>SUMIFS('Raw Data from UFBs'!H$3:H$3000,'Raw Data from UFBs'!$A$3:$A$3000,'Summary By Town'!$A327,'Raw Data from UFBs'!$E$3:$E$3000,'Summary By Town'!$W$2)</f>
        <v>0</v>
      </c>
      <c r="Y327" s="4">
        <f>SUMIFS('Raw Data from UFBs'!I$3:I$3000,'Raw Data from UFBs'!$A$3:$A$3000,'Summary By Town'!$A327,'Raw Data from UFBs'!$E$3:$E$3000,'Summary By Town'!$W$2)</f>
        <v>0</v>
      </c>
      <c r="Z327" s="20">
        <f t="shared" si="85"/>
        <v>0</v>
      </c>
      <c r="AA327" s="4">
        <f>COUNTIFS('Raw Data from UFBs'!$A$3:$A$3000,'Summary By Town'!$A327,'Raw Data from UFBs'!$E$3:$E$3000,'Summary By Town'!$AA$2)</f>
        <v>0</v>
      </c>
      <c r="AB327" s="4">
        <f>SUMIFS('Raw Data from UFBs'!H$3:H$3000,'Raw Data from UFBs'!$A$3:$A$3000,'Summary By Town'!$A327,'Raw Data from UFBs'!$E$3:$E$3000,'Summary By Town'!$AA$2)</f>
        <v>0</v>
      </c>
      <c r="AC327" s="4">
        <f>SUMIFS('Raw Data from UFBs'!I$3:I$3000,'Raw Data from UFBs'!$A$3:$A$3000,'Summary By Town'!$A327,'Raw Data from UFBs'!$E$3:$E$3000,'Summary By Town'!$AA$2)</f>
        <v>0</v>
      </c>
      <c r="AD327" s="4">
        <f t="shared" si="86"/>
        <v>0</v>
      </c>
      <c r="AE327" s="19">
        <f>COUNTIFS('Raw Data from UFBs'!$A$3:$A$3000,'Summary By Town'!$A327,'Raw Data from UFBs'!$E$3:$E$3000,'Summary By Town'!$AE$2)</f>
        <v>1</v>
      </c>
      <c r="AF327" s="4">
        <f>SUMIFS('Raw Data from UFBs'!H$3:H$3000,'Raw Data from UFBs'!$A$3:$A$3000,'Summary By Town'!$A327,'Raw Data from UFBs'!$E$3:$E$3000,'Summary By Town'!$AE$2)</f>
        <v>38855.85</v>
      </c>
      <c r="AG327" s="4">
        <f>SUMIFS('Raw Data from UFBs'!I$3:I$3000,'Raw Data from UFBs'!$A$3:$A$3000,'Summary By Town'!$A327,'Raw Data from UFBs'!$E$3:$E$3000,'Summary By Town'!$AE$2)</f>
        <v>7634200</v>
      </c>
      <c r="AH327" s="20">
        <f t="shared" si="79"/>
        <v>116787.61146847896</v>
      </c>
      <c r="AI327" s="19">
        <f t="shared" si="87"/>
        <v>1</v>
      </c>
      <c r="AJ327" s="4">
        <f t="shared" si="88"/>
        <v>38855.85</v>
      </c>
      <c r="AK327" s="4">
        <f t="shared" si="89"/>
        <v>7634200</v>
      </c>
      <c r="AL327" s="20">
        <f t="shared" si="90"/>
        <v>116787.61146847896</v>
      </c>
      <c r="AM327" s="59">
        <v>1393006300</v>
      </c>
      <c r="AN327" s="60">
        <v>1.5297950206764162</v>
      </c>
      <c r="AO327" s="61">
        <v>0.33610751514133014</v>
      </c>
      <c r="AP327" s="4">
        <f t="shared" si="80"/>
        <v>26193.450697757326</v>
      </c>
      <c r="AQ327" s="8">
        <f t="shared" si="81"/>
        <v>5.4803772244246133E-3</v>
      </c>
      <c r="AR327" s="59">
        <v>9697854.1999999993</v>
      </c>
      <c r="AS327" s="6">
        <f t="shared" si="82"/>
        <v>2.7009532374447668E-3</v>
      </c>
      <c r="AU327" s="5" t="s">
        <v>672</v>
      </c>
      <c r="AV327" s="5" t="s">
        <v>951</v>
      </c>
      <c r="AW327" s="5" t="s">
        <v>1745</v>
      </c>
      <c r="AX327" s="5" t="s">
        <v>1745</v>
      </c>
      <c r="AY327" s="5" t="s">
        <v>1745</v>
      </c>
      <c r="AZ327" s="5" t="s">
        <v>1745</v>
      </c>
      <c r="BA327" s="5" t="s">
        <v>1745</v>
      </c>
      <c r="BB327" s="5" t="s">
        <v>1745</v>
      </c>
      <c r="BC327" s="5" t="s">
        <v>1745</v>
      </c>
      <c r="BD327" s="5" t="s">
        <v>1745</v>
      </c>
      <c r="BE327" s="5" t="s">
        <v>1745</v>
      </c>
      <c r="BF327" s="5" t="s">
        <v>1745</v>
      </c>
      <c r="BG327" s="5" t="s">
        <v>1745</v>
      </c>
      <c r="BH327" s="5" t="s">
        <v>1745</v>
      </c>
      <c r="BI327" s="5" t="s">
        <v>1745</v>
      </c>
      <c r="BJ327" s="5" t="s">
        <v>1745</v>
      </c>
    </row>
    <row r="328" spans="1:62" ht="17.25" customHeight="1" x14ac:dyDescent="0.3">
      <c r="A328" t="s">
        <v>90</v>
      </c>
      <c r="B328" t="s">
        <v>2061</v>
      </c>
      <c r="C328" t="s">
        <v>6</v>
      </c>
      <c r="D328" t="str">
        <f t="shared" si="76"/>
        <v>Avon-by-the-Sea borough, Monmouth County</v>
      </c>
      <c r="E328" t="s">
        <v>2000</v>
      </c>
      <c r="F328" t="s">
        <v>7</v>
      </c>
      <c r="G328" s="19">
        <f>COUNTIFS('Raw Data from UFBs'!$A$3:$A$3000,'Summary By Town'!$A328,'Raw Data from UFBs'!$E$3:$E$3000,'Summary By Town'!$G$2)</f>
        <v>0</v>
      </c>
      <c r="H328" s="4">
        <f>SUMIFS('Raw Data from UFBs'!H$3:H$3000,'Raw Data from UFBs'!$A$3:$A$3000,'Summary By Town'!$A328,'Raw Data from UFBs'!$E$3:$E$3000,'Summary By Town'!$G$2)</f>
        <v>0</v>
      </c>
      <c r="I328" s="4">
        <f>SUMIFS('Raw Data from UFBs'!I$3:I$3000,'Raw Data from UFBs'!$A$3:$A$3000,'Summary By Town'!$A328,'Raw Data from UFBs'!$E$3:$E$3000,'Summary By Town'!$G$2)</f>
        <v>0</v>
      </c>
      <c r="J328" s="20">
        <f t="shared" si="77"/>
        <v>0</v>
      </c>
      <c r="K328" s="19">
        <f>COUNTIFS('Raw Data from UFBs'!$A$3:$A$3000,'Summary By Town'!$A328,'Raw Data from UFBs'!$E$3:$E$3000,'Summary By Town'!$K$2)</f>
        <v>0</v>
      </c>
      <c r="L328" s="4">
        <f>SUMIFS('Raw Data from UFBs'!H$3:H$3000,'Raw Data from UFBs'!$A$3:$A$3000,'Summary By Town'!$A328,'Raw Data from UFBs'!$E$3:$E$3000,'Summary By Town'!$K$2)</f>
        <v>0</v>
      </c>
      <c r="M328" s="4">
        <f>SUMIFS('Raw Data from UFBs'!I$3:I$3000,'Raw Data from UFBs'!$A$3:$A$3000,'Summary By Town'!$A328,'Raw Data from UFBs'!$E$3:$E$3000,'Summary By Town'!$K$2)</f>
        <v>0</v>
      </c>
      <c r="N328" s="20">
        <f t="shared" si="78"/>
        <v>0</v>
      </c>
      <c r="O328" s="4">
        <f>COUNTIFS('Raw Data from UFBs'!$A$3:$A$3000,'Summary By Town'!$A328,'Raw Data from UFBs'!$E$3:$E$3000,'Summary By Town'!$O$2)</f>
        <v>0</v>
      </c>
      <c r="P328" s="4">
        <f>SUMIFS('Raw Data from UFBs'!H$3:H$3000,'Raw Data from UFBs'!$A$3:$A$3000,'Summary By Town'!$A328,'Raw Data from UFBs'!$E$3:$E$3000,'Summary By Town'!$O$2)</f>
        <v>0</v>
      </c>
      <c r="Q328" s="4">
        <f>SUMIFS('Raw Data from UFBs'!I$3:I$3000,'Raw Data from UFBs'!$A$3:$A$3000,'Summary By Town'!$A328,'Raw Data from UFBs'!$E$3:$E$3000,'Summary By Town'!$O$2)</f>
        <v>0</v>
      </c>
      <c r="R328" s="4">
        <f t="shared" si="83"/>
        <v>0</v>
      </c>
      <c r="S328" s="104">
        <f>COUNTIFS('Raw Data from UFBs'!$A$3:$A$3000,'Summary By Town'!$A328,'Raw Data from UFBs'!$E$3:$E$3000,'Summary By Town'!$S$2)</f>
        <v>0</v>
      </c>
      <c r="T328" s="4">
        <f>SUMIFS('Raw Data from UFBs'!H$3:H$3000,'Raw Data from UFBs'!$A$3:$A$3000,'Summary By Town'!$A328,'Raw Data from UFBs'!$E$3:$E$3000,'Summary By Town'!$S$2)</f>
        <v>0</v>
      </c>
      <c r="U328" s="4">
        <f>SUMIFS('Raw Data from UFBs'!I$3:I$3000,'Raw Data from UFBs'!$A$3:$A$3000,'Summary By Town'!$A328,'Raw Data from UFBs'!$E$3:$E$3000,'Summary By Town'!$S$2)</f>
        <v>0</v>
      </c>
      <c r="V328" s="20">
        <f t="shared" si="84"/>
        <v>0</v>
      </c>
      <c r="W328" s="104">
        <f>COUNTIFS('Raw Data from UFBs'!$A$3:$A$3000,'Summary By Town'!$A328,'Raw Data from UFBs'!$E$3:$E$3000,'Summary By Town'!$W$2)</f>
        <v>0</v>
      </c>
      <c r="X328" s="4">
        <f>SUMIFS('Raw Data from UFBs'!H$3:H$3000,'Raw Data from UFBs'!$A$3:$A$3000,'Summary By Town'!$A328,'Raw Data from UFBs'!$E$3:$E$3000,'Summary By Town'!$W$2)</f>
        <v>0</v>
      </c>
      <c r="Y328" s="4">
        <f>SUMIFS('Raw Data from UFBs'!I$3:I$3000,'Raw Data from UFBs'!$A$3:$A$3000,'Summary By Town'!$A328,'Raw Data from UFBs'!$E$3:$E$3000,'Summary By Town'!$W$2)</f>
        <v>0</v>
      </c>
      <c r="Z328" s="20">
        <f t="shared" si="85"/>
        <v>0</v>
      </c>
      <c r="AA328" s="4">
        <f>COUNTIFS('Raw Data from UFBs'!$A$3:$A$3000,'Summary By Town'!$A328,'Raw Data from UFBs'!$E$3:$E$3000,'Summary By Town'!$AA$2)</f>
        <v>0</v>
      </c>
      <c r="AB328" s="4">
        <f>SUMIFS('Raw Data from UFBs'!H$3:H$3000,'Raw Data from UFBs'!$A$3:$A$3000,'Summary By Town'!$A328,'Raw Data from UFBs'!$E$3:$E$3000,'Summary By Town'!$AA$2)</f>
        <v>0</v>
      </c>
      <c r="AC328" s="4">
        <f>SUMIFS('Raw Data from UFBs'!I$3:I$3000,'Raw Data from UFBs'!$A$3:$A$3000,'Summary By Town'!$A328,'Raw Data from UFBs'!$E$3:$E$3000,'Summary By Town'!$AA$2)</f>
        <v>0</v>
      </c>
      <c r="AD328" s="4">
        <f t="shared" si="86"/>
        <v>0</v>
      </c>
      <c r="AE328" s="19">
        <f>COUNTIFS('Raw Data from UFBs'!$A$3:$A$3000,'Summary By Town'!$A328,'Raw Data from UFBs'!$E$3:$E$3000,'Summary By Town'!$AE$2)</f>
        <v>0</v>
      </c>
      <c r="AF328" s="4">
        <f>SUMIFS('Raw Data from UFBs'!H$3:H$3000,'Raw Data from UFBs'!$A$3:$A$3000,'Summary By Town'!$A328,'Raw Data from UFBs'!$E$3:$E$3000,'Summary By Town'!$AE$2)</f>
        <v>0</v>
      </c>
      <c r="AG328" s="4">
        <f>SUMIFS('Raw Data from UFBs'!I$3:I$3000,'Raw Data from UFBs'!$A$3:$A$3000,'Summary By Town'!$A328,'Raw Data from UFBs'!$E$3:$E$3000,'Summary By Town'!$AE$2)</f>
        <v>0</v>
      </c>
      <c r="AH328" s="20">
        <f t="shared" si="79"/>
        <v>0</v>
      </c>
      <c r="AI328" s="19">
        <f t="shared" si="87"/>
        <v>0</v>
      </c>
      <c r="AJ328" s="4">
        <f t="shared" si="88"/>
        <v>0</v>
      </c>
      <c r="AK328" s="4">
        <f t="shared" si="89"/>
        <v>0</v>
      </c>
      <c r="AL328" s="20">
        <f t="shared" si="90"/>
        <v>0</v>
      </c>
      <c r="AM328" s="59">
        <v>1442491600</v>
      </c>
      <c r="AN328" s="60">
        <v>0.92206820880166751</v>
      </c>
      <c r="AO328" s="61">
        <v>0.3404764811457805</v>
      </c>
      <c r="AP328" s="4">
        <f t="shared" si="80"/>
        <v>0</v>
      </c>
      <c r="AQ328" s="8">
        <f t="shared" si="81"/>
        <v>0</v>
      </c>
      <c r="AR328" s="59">
        <v>6059526.4100000001</v>
      </c>
      <c r="AS328" s="6">
        <f t="shared" si="82"/>
        <v>0</v>
      </c>
      <c r="AU328" s="5" t="s">
        <v>131</v>
      </c>
      <c r="AV328" s="5" t="s">
        <v>1042</v>
      </c>
      <c r="AW328" s="5" t="s">
        <v>1045</v>
      </c>
      <c r="AX328" s="5" t="s">
        <v>197</v>
      </c>
      <c r="AY328" s="5" t="s">
        <v>1745</v>
      </c>
      <c r="AZ328" s="5" t="s">
        <v>1745</v>
      </c>
      <c r="BA328" s="5" t="s">
        <v>1745</v>
      </c>
      <c r="BB328" s="5" t="s">
        <v>1745</v>
      </c>
      <c r="BC328" s="5" t="s">
        <v>1745</v>
      </c>
      <c r="BD328" s="5" t="s">
        <v>1745</v>
      </c>
      <c r="BE328" s="5" t="s">
        <v>1745</v>
      </c>
      <c r="BF328" s="5" t="s">
        <v>1745</v>
      </c>
      <c r="BG328" s="5" t="s">
        <v>1745</v>
      </c>
      <c r="BH328" s="5" t="s">
        <v>1745</v>
      </c>
      <c r="BI328" s="5" t="s">
        <v>1745</v>
      </c>
      <c r="BJ328" s="5" t="s">
        <v>1745</v>
      </c>
    </row>
    <row r="329" spans="1:62" ht="17.25" customHeight="1" x14ac:dyDescent="0.3">
      <c r="A329" t="s">
        <v>131</v>
      </c>
      <c r="B329" t="s">
        <v>2062</v>
      </c>
      <c r="C329" t="s">
        <v>6</v>
      </c>
      <c r="D329" t="str">
        <f t="shared" si="76"/>
        <v>Belmar borough, Monmouth County</v>
      </c>
      <c r="E329" t="s">
        <v>2000</v>
      </c>
      <c r="F329" t="s">
        <v>7</v>
      </c>
      <c r="G329" s="19">
        <f>COUNTIFS('Raw Data from UFBs'!$A$3:$A$3000,'Summary By Town'!$A329,'Raw Data from UFBs'!$E$3:$E$3000,'Summary By Town'!$G$2)</f>
        <v>0</v>
      </c>
      <c r="H329" s="4">
        <f>SUMIFS('Raw Data from UFBs'!H$3:H$3000,'Raw Data from UFBs'!$A$3:$A$3000,'Summary By Town'!$A329,'Raw Data from UFBs'!$E$3:$E$3000,'Summary By Town'!$G$2)</f>
        <v>0</v>
      </c>
      <c r="I329" s="4">
        <f>SUMIFS('Raw Data from UFBs'!I$3:I$3000,'Raw Data from UFBs'!$A$3:$A$3000,'Summary By Town'!$A329,'Raw Data from UFBs'!$E$3:$E$3000,'Summary By Town'!$G$2)</f>
        <v>0</v>
      </c>
      <c r="J329" s="20">
        <f t="shared" si="77"/>
        <v>0</v>
      </c>
      <c r="K329" s="19">
        <f>COUNTIFS('Raw Data from UFBs'!$A$3:$A$3000,'Summary By Town'!$A329,'Raw Data from UFBs'!$E$3:$E$3000,'Summary By Town'!$K$2)</f>
        <v>4</v>
      </c>
      <c r="L329" s="4">
        <f>SUMIFS('Raw Data from UFBs'!H$3:H$3000,'Raw Data from UFBs'!$A$3:$A$3000,'Summary By Town'!$A329,'Raw Data from UFBs'!$E$3:$E$3000,'Summary By Town'!$K$2)</f>
        <v>173830.51</v>
      </c>
      <c r="M329" s="4">
        <f>SUMIFS('Raw Data from UFBs'!I$3:I$3000,'Raw Data from UFBs'!$A$3:$A$3000,'Summary By Town'!$A329,'Raw Data from UFBs'!$E$3:$E$3000,'Summary By Town'!$K$2)</f>
        <v>2176900</v>
      </c>
      <c r="N329" s="20">
        <f t="shared" si="78"/>
        <v>34168.554814165742</v>
      </c>
      <c r="O329" s="4">
        <f>COUNTIFS('Raw Data from UFBs'!$A$3:$A$3000,'Summary By Town'!$A329,'Raw Data from UFBs'!$E$3:$E$3000,'Summary By Town'!$O$2)</f>
        <v>0</v>
      </c>
      <c r="P329" s="4">
        <f>SUMIFS('Raw Data from UFBs'!H$3:H$3000,'Raw Data from UFBs'!$A$3:$A$3000,'Summary By Town'!$A329,'Raw Data from UFBs'!$E$3:$E$3000,'Summary By Town'!$O$2)</f>
        <v>0</v>
      </c>
      <c r="Q329" s="4">
        <f>SUMIFS('Raw Data from UFBs'!I$3:I$3000,'Raw Data from UFBs'!$A$3:$A$3000,'Summary By Town'!$A329,'Raw Data from UFBs'!$E$3:$E$3000,'Summary By Town'!$O$2)</f>
        <v>0</v>
      </c>
      <c r="R329" s="4">
        <f t="shared" si="83"/>
        <v>0</v>
      </c>
      <c r="S329" s="104">
        <f>COUNTIFS('Raw Data from UFBs'!$A$3:$A$3000,'Summary By Town'!$A329,'Raw Data from UFBs'!$E$3:$E$3000,'Summary By Town'!$S$2)</f>
        <v>0</v>
      </c>
      <c r="T329" s="4">
        <f>SUMIFS('Raw Data from UFBs'!H$3:H$3000,'Raw Data from UFBs'!$A$3:$A$3000,'Summary By Town'!$A329,'Raw Data from UFBs'!$E$3:$E$3000,'Summary By Town'!$S$2)</f>
        <v>0</v>
      </c>
      <c r="U329" s="4">
        <f>SUMIFS('Raw Data from UFBs'!I$3:I$3000,'Raw Data from UFBs'!$A$3:$A$3000,'Summary By Town'!$A329,'Raw Data from UFBs'!$E$3:$E$3000,'Summary By Town'!$S$2)</f>
        <v>0</v>
      </c>
      <c r="V329" s="20">
        <f t="shared" si="84"/>
        <v>0</v>
      </c>
      <c r="W329" s="104">
        <f>COUNTIFS('Raw Data from UFBs'!$A$3:$A$3000,'Summary By Town'!$A329,'Raw Data from UFBs'!$E$3:$E$3000,'Summary By Town'!$W$2)</f>
        <v>0</v>
      </c>
      <c r="X329" s="4">
        <f>SUMIFS('Raw Data from UFBs'!H$3:H$3000,'Raw Data from UFBs'!$A$3:$A$3000,'Summary By Town'!$A329,'Raw Data from UFBs'!$E$3:$E$3000,'Summary By Town'!$W$2)</f>
        <v>0</v>
      </c>
      <c r="Y329" s="4">
        <f>SUMIFS('Raw Data from UFBs'!I$3:I$3000,'Raw Data from UFBs'!$A$3:$A$3000,'Summary By Town'!$A329,'Raw Data from UFBs'!$E$3:$E$3000,'Summary By Town'!$W$2)</f>
        <v>0</v>
      </c>
      <c r="Z329" s="20">
        <f t="shared" si="85"/>
        <v>0</v>
      </c>
      <c r="AA329" s="4">
        <f>COUNTIFS('Raw Data from UFBs'!$A$3:$A$3000,'Summary By Town'!$A329,'Raw Data from UFBs'!$E$3:$E$3000,'Summary By Town'!$AA$2)</f>
        <v>21</v>
      </c>
      <c r="AB329" s="4">
        <f>SUMIFS('Raw Data from UFBs'!H$3:H$3000,'Raw Data from UFBs'!$A$3:$A$3000,'Summary By Town'!$A329,'Raw Data from UFBs'!$E$3:$E$3000,'Summary By Town'!$AA$2)</f>
        <v>132849.04999999999</v>
      </c>
      <c r="AC329" s="4">
        <f>SUMIFS('Raw Data from UFBs'!I$3:I$3000,'Raw Data from UFBs'!$A$3:$A$3000,'Summary By Town'!$A329,'Raw Data from UFBs'!$E$3:$E$3000,'Summary By Town'!$AA$2)</f>
        <v>2796600</v>
      </c>
      <c r="AD329" s="4">
        <f t="shared" si="86"/>
        <v>43895.346774448029</v>
      </c>
      <c r="AE329" s="19">
        <f>COUNTIFS('Raw Data from UFBs'!$A$3:$A$3000,'Summary By Town'!$A329,'Raw Data from UFBs'!$E$3:$E$3000,'Summary By Town'!$AE$2)</f>
        <v>0</v>
      </c>
      <c r="AF329" s="4">
        <f>SUMIFS('Raw Data from UFBs'!H$3:H$3000,'Raw Data from UFBs'!$A$3:$A$3000,'Summary By Town'!$A329,'Raw Data from UFBs'!$E$3:$E$3000,'Summary By Town'!$AE$2)</f>
        <v>0</v>
      </c>
      <c r="AG329" s="4">
        <f>SUMIFS('Raw Data from UFBs'!I$3:I$3000,'Raw Data from UFBs'!$A$3:$A$3000,'Summary By Town'!$A329,'Raw Data from UFBs'!$E$3:$E$3000,'Summary By Town'!$AE$2)</f>
        <v>0</v>
      </c>
      <c r="AH329" s="20">
        <f t="shared" si="79"/>
        <v>0</v>
      </c>
      <c r="AI329" s="19">
        <f t="shared" si="87"/>
        <v>25</v>
      </c>
      <c r="AJ329" s="4">
        <f t="shared" si="88"/>
        <v>306679.56</v>
      </c>
      <c r="AK329" s="4">
        <f t="shared" si="89"/>
        <v>4973500</v>
      </c>
      <c r="AL329" s="20">
        <f t="shared" si="90"/>
        <v>78063.901588613779</v>
      </c>
      <c r="AM329" s="59">
        <v>2061868900</v>
      </c>
      <c r="AN329" s="60">
        <v>1.5695968953174579</v>
      </c>
      <c r="AO329" s="61">
        <v>0.39499168699541753</v>
      </c>
      <c r="AP329" s="4">
        <f t="shared" si="80"/>
        <v>-90301.284589481555</v>
      </c>
      <c r="AQ329" s="8">
        <f t="shared" si="81"/>
        <v>2.4121320225548772E-3</v>
      </c>
      <c r="AR329" s="59">
        <v>22966774.009999998</v>
      </c>
      <c r="AS329" s="6">
        <f t="shared" si="82"/>
        <v>-3.9318227518659495E-3</v>
      </c>
      <c r="AU329" s="5" t="s">
        <v>1440</v>
      </c>
      <c r="AV329" s="5" t="s">
        <v>770</v>
      </c>
      <c r="AW329" s="5" t="s">
        <v>90</v>
      </c>
      <c r="AX329" s="5" t="s">
        <v>1045</v>
      </c>
      <c r="AY329" s="5" t="s">
        <v>1563</v>
      </c>
      <c r="AZ329" s="5" t="s">
        <v>1745</v>
      </c>
      <c r="BA329" s="5" t="s">
        <v>1745</v>
      </c>
      <c r="BB329" s="5" t="s">
        <v>1745</v>
      </c>
      <c r="BC329" s="5" t="s">
        <v>1745</v>
      </c>
      <c r="BD329" s="5" t="s">
        <v>1745</v>
      </c>
      <c r="BE329" s="5" t="s">
        <v>1745</v>
      </c>
      <c r="BF329" s="5" t="s">
        <v>1745</v>
      </c>
      <c r="BG329" s="5" t="s">
        <v>1745</v>
      </c>
      <c r="BH329" s="5" t="s">
        <v>1745</v>
      </c>
      <c r="BI329" s="5" t="s">
        <v>1745</v>
      </c>
      <c r="BJ329" s="5" t="s">
        <v>1745</v>
      </c>
    </row>
    <row r="330" spans="1:62" ht="17.25" customHeight="1" x14ac:dyDescent="0.3">
      <c r="A330" t="s">
        <v>197</v>
      </c>
      <c r="B330" t="s">
        <v>2063</v>
      </c>
      <c r="C330" t="s">
        <v>6</v>
      </c>
      <c r="D330" t="str">
        <f t="shared" si="76"/>
        <v>Bradley Beach borough, Monmouth County</v>
      </c>
      <c r="E330" t="s">
        <v>2000</v>
      </c>
      <c r="F330" t="s">
        <v>70</v>
      </c>
      <c r="G330" s="19">
        <f>COUNTIFS('Raw Data from UFBs'!$A$3:$A$3000,'Summary By Town'!$A330,'Raw Data from UFBs'!$E$3:$E$3000,'Summary By Town'!$G$2)</f>
        <v>0</v>
      </c>
      <c r="H330" s="4">
        <f>SUMIFS('Raw Data from UFBs'!H$3:H$3000,'Raw Data from UFBs'!$A$3:$A$3000,'Summary By Town'!$A330,'Raw Data from UFBs'!$E$3:$E$3000,'Summary By Town'!$G$2)</f>
        <v>0</v>
      </c>
      <c r="I330" s="4">
        <f>SUMIFS('Raw Data from UFBs'!I$3:I$3000,'Raw Data from UFBs'!$A$3:$A$3000,'Summary By Town'!$A330,'Raw Data from UFBs'!$E$3:$E$3000,'Summary By Town'!$G$2)</f>
        <v>0</v>
      </c>
      <c r="J330" s="20">
        <f t="shared" si="77"/>
        <v>0</v>
      </c>
      <c r="K330" s="19">
        <f>COUNTIFS('Raw Data from UFBs'!$A$3:$A$3000,'Summary By Town'!$A330,'Raw Data from UFBs'!$E$3:$E$3000,'Summary By Town'!$K$2)</f>
        <v>0</v>
      </c>
      <c r="L330" s="4">
        <f>SUMIFS('Raw Data from UFBs'!H$3:H$3000,'Raw Data from UFBs'!$A$3:$A$3000,'Summary By Town'!$A330,'Raw Data from UFBs'!$E$3:$E$3000,'Summary By Town'!$K$2)</f>
        <v>0</v>
      </c>
      <c r="M330" s="4">
        <f>SUMIFS('Raw Data from UFBs'!I$3:I$3000,'Raw Data from UFBs'!$A$3:$A$3000,'Summary By Town'!$A330,'Raw Data from UFBs'!$E$3:$E$3000,'Summary By Town'!$K$2)</f>
        <v>0</v>
      </c>
      <c r="N330" s="20">
        <f t="shared" si="78"/>
        <v>0</v>
      </c>
      <c r="O330" s="4">
        <f>COUNTIFS('Raw Data from UFBs'!$A$3:$A$3000,'Summary By Town'!$A330,'Raw Data from UFBs'!$E$3:$E$3000,'Summary By Town'!$O$2)</f>
        <v>0</v>
      </c>
      <c r="P330" s="4">
        <f>SUMIFS('Raw Data from UFBs'!H$3:H$3000,'Raw Data from UFBs'!$A$3:$A$3000,'Summary By Town'!$A330,'Raw Data from UFBs'!$E$3:$E$3000,'Summary By Town'!$O$2)</f>
        <v>0</v>
      </c>
      <c r="Q330" s="4">
        <f>SUMIFS('Raw Data from UFBs'!I$3:I$3000,'Raw Data from UFBs'!$A$3:$A$3000,'Summary By Town'!$A330,'Raw Data from UFBs'!$E$3:$E$3000,'Summary By Town'!$O$2)</f>
        <v>0</v>
      </c>
      <c r="R330" s="4">
        <f t="shared" si="83"/>
        <v>0</v>
      </c>
      <c r="S330" s="104">
        <f>COUNTIFS('Raw Data from UFBs'!$A$3:$A$3000,'Summary By Town'!$A330,'Raw Data from UFBs'!$E$3:$E$3000,'Summary By Town'!$S$2)</f>
        <v>0</v>
      </c>
      <c r="T330" s="4">
        <f>SUMIFS('Raw Data from UFBs'!H$3:H$3000,'Raw Data from UFBs'!$A$3:$A$3000,'Summary By Town'!$A330,'Raw Data from UFBs'!$E$3:$E$3000,'Summary By Town'!$S$2)</f>
        <v>0</v>
      </c>
      <c r="U330" s="4">
        <f>SUMIFS('Raw Data from UFBs'!I$3:I$3000,'Raw Data from UFBs'!$A$3:$A$3000,'Summary By Town'!$A330,'Raw Data from UFBs'!$E$3:$E$3000,'Summary By Town'!$S$2)</f>
        <v>0</v>
      </c>
      <c r="V330" s="20">
        <f t="shared" si="84"/>
        <v>0</v>
      </c>
      <c r="W330" s="104">
        <f>COUNTIFS('Raw Data from UFBs'!$A$3:$A$3000,'Summary By Town'!$A330,'Raw Data from UFBs'!$E$3:$E$3000,'Summary By Town'!$W$2)</f>
        <v>0</v>
      </c>
      <c r="X330" s="4">
        <f>SUMIFS('Raw Data from UFBs'!H$3:H$3000,'Raw Data from UFBs'!$A$3:$A$3000,'Summary By Town'!$A330,'Raw Data from UFBs'!$E$3:$E$3000,'Summary By Town'!$W$2)</f>
        <v>0</v>
      </c>
      <c r="Y330" s="4">
        <f>SUMIFS('Raw Data from UFBs'!I$3:I$3000,'Raw Data from UFBs'!$A$3:$A$3000,'Summary By Town'!$A330,'Raw Data from UFBs'!$E$3:$E$3000,'Summary By Town'!$W$2)</f>
        <v>0</v>
      </c>
      <c r="Z330" s="20">
        <f t="shared" si="85"/>
        <v>0</v>
      </c>
      <c r="AA330" s="4">
        <f>COUNTIFS('Raw Data from UFBs'!$A$3:$A$3000,'Summary By Town'!$A330,'Raw Data from UFBs'!$E$3:$E$3000,'Summary By Town'!$AA$2)</f>
        <v>0</v>
      </c>
      <c r="AB330" s="4">
        <f>SUMIFS('Raw Data from UFBs'!H$3:H$3000,'Raw Data from UFBs'!$A$3:$A$3000,'Summary By Town'!$A330,'Raw Data from UFBs'!$E$3:$E$3000,'Summary By Town'!$AA$2)</f>
        <v>0</v>
      </c>
      <c r="AC330" s="4">
        <f>SUMIFS('Raw Data from UFBs'!I$3:I$3000,'Raw Data from UFBs'!$A$3:$A$3000,'Summary By Town'!$A330,'Raw Data from UFBs'!$E$3:$E$3000,'Summary By Town'!$AA$2)</f>
        <v>0</v>
      </c>
      <c r="AD330" s="4">
        <f t="shared" si="86"/>
        <v>0</v>
      </c>
      <c r="AE330" s="19">
        <f>COUNTIFS('Raw Data from UFBs'!$A$3:$A$3000,'Summary By Town'!$A330,'Raw Data from UFBs'!$E$3:$E$3000,'Summary By Town'!$AE$2)</f>
        <v>0</v>
      </c>
      <c r="AF330" s="4">
        <f>SUMIFS('Raw Data from UFBs'!H$3:H$3000,'Raw Data from UFBs'!$A$3:$A$3000,'Summary By Town'!$A330,'Raw Data from UFBs'!$E$3:$E$3000,'Summary By Town'!$AE$2)</f>
        <v>0</v>
      </c>
      <c r="AG330" s="4">
        <f>SUMIFS('Raw Data from UFBs'!I$3:I$3000,'Raw Data from UFBs'!$A$3:$A$3000,'Summary By Town'!$A330,'Raw Data from UFBs'!$E$3:$E$3000,'Summary By Town'!$AE$2)</f>
        <v>0</v>
      </c>
      <c r="AH330" s="20">
        <f t="shared" si="79"/>
        <v>0</v>
      </c>
      <c r="AI330" s="19">
        <f t="shared" si="87"/>
        <v>0</v>
      </c>
      <c r="AJ330" s="4">
        <f t="shared" si="88"/>
        <v>0</v>
      </c>
      <c r="AK330" s="4">
        <f t="shared" si="89"/>
        <v>0</v>
      </c>
      <c r="AL330" s="20">
        <f t="shared" si="90"/>
        <v>0</v>
      </c>
      <c r="AM330" s="59">
        <v>2515912100</v>
      </c>
      <c r="AN330" s="60">
        <v>0.88471009990307692</v>
      </c>
      <c r="AO330" s="61">
        <v>0.43353080521216431</v>
      </c>
      <c r="AP330" s="4">
        <f t="shared" si="80"/>
        <v>0</v>
      </c>
      <c r="AQ330" s="8">
        <f t="shared" si="81"/>
        <v>0</v>
      </c>
      <c r="AR330" s="59">
        <v>11420811.260000002</v>
      </c>
      <c r="AS330" s="6">
        <f t="shared" si="82"/>
        <v>0</v>
      </c>
      <c r="AU330" s="5" t="s">
        <v>90</v>
      </c>
      <c r="AV330" s="5" t="s">
        <v>1042</v>
      </c>
      <c r="AW330" s="5" t="s">
        <v>1045</v>
      </c>
      <c r="AX330" s="5" t="s">
        <v>1745</v>
      </c>
      <c r="AY330" s="5" t="s">
        <v>1745</v>
      </c>
      <c r="AZ330" s="5" t="s">
        <v>1745</v>
      </c>
      <c r="BA330" s="5" t="s">
        <v>1745</v>
      </c>
      <c r="BB330" s="5" t="s">
        <v>1745</v>
      </c>
      <c r="BC330" s="5" t="s">
        <v>1745</v>
      </c>
      <c r="BD330" s="5" t="s">
        <v>1745</v>
      </c>
      <c r="BE330" s="5" t="s">
        <v>1745</v>
      </c>
      <c r="BF330" s="5" t="s">
        <v>1745</v>
      </c>
      <c r="BG330" s="5" t="s">
        <v>1745</v>
      </c>
      <c r="BH330" s="5" t="s">
        <v>1745</v>
      </c>
      <c r="BI330" s="5" t="s">
        <v>1745</v>
      </c>
      <c r="BJ330" s="5" t="s">
        <v>1745</v>
      </c>
    </row>
    <row r="331" spans="1:62" ht="17.25" customHeight="1" x14ac:dyDescent="0.3">
      <c r="A331" t="s">
        <v>216</v>
      </c>
      <c r="B331" t="s">
        <v>2064</v>
      </c>
      <c r="C331" t="s">
        <v>6</v>
      </c>
      <c r="D331" t="str">
        <f t="shared" si="76"/>
        <v>Brielle borough, Monmouth County</v>
      </c>
      <c r="E331" t="s">
        <v>2000</v>
      </c>
      <c r="F331" t="s">
        <v>7</v>
      </c>
      <c r="G331" s="19">
        <f>COUNTIFS('Raw Data from UFBs'!$A$3:$A$3000,'Summary By Town'!$A331,'Raw Data from UFBs'!$E$3:$E$3000,'Summary By Town'!$G$2)</f>
        <v>0</v>
      </c>
      <c r="H331" s="4">
        <f>SUMIFS('Raw Data from UFBs'!H$3:H$3000,'Raw Data from UFBs'!$A$3:$A$3000,'Summary By Town'!$A331,'Raw Data from UFBs'!$E$3:$E$3000,'Summary By Town'!$G$2)</f>
        <v>0</v>
      </c>
      <c r="I331" s="4">
        <f>SUMIFS('Raw Data from UFBs'!I$3:I$3000,'Raw Data from UFBs'!$A$3:$A$3000,'Summary By Town'!$A331,'Raw Data from UFBs'!$E$3:$E$3000,'Summary By Town'!$G$2)</f>
        <v>0</v>
      </c>
      <c r="J331" s="20">
        <f t="shared" si="77"/>
        <v>0</v>
      </c>
      <c r="K331" s="19">
        <f>COUNTIFS('Raw Data from UFBs'!$A$3:$A$3000,'Summary By Town'!$A331,'Raw Data from UFBs'!$E$3:$E$3000,'Summary By Town'!$K$2)</f>
        <v>0</v>
      </c>
      <c r="L331" s="4">
        <f>SUMIFS('Raw Data from UFBs'!H$3:H$3000,'Raw Data from UFBs'!$A$3:$A$3000,'Summary By Town'!$A331,'Raw Data from UFBs'!$E$3:$E$3000,'Summary By Town'!$K$2)</f>
        <v>0</v>
      </c>
      <c r="M331" s="4">
        <f>SUMIFS('Raw Data from UFBs'!I$3:I$3000,'Raw Data from UFBs'!$A$3:$A$3000,'Summary By Town'!$A331,'Raw Data from UFBs'!$E$3:$E$3000,'Summary By Town'!$K$2)</f>
        <v>0</v>
      </c>
      <c r="N331" s="20">
        <f t="shared" si="78"/>
        <v>0</v>
      </c>
      <c r="O331" s="4">
        <f>COUNTIFS('Raw Data from UFBs'!$A$3:$A$3000,'Summary By Town'!$A331,'Raw Data from UFBs'!$E$3:$E$3000,'Summary By Town'!$O$2)</f>
        <v>0</v>
      </c>
      <c r="P331" s="4">
        <f>SUMIFS('Raw Data from UFBs'!H$3:H$3000,'Raw Data from UFBs'!$A$3:$A$3000,'Summary By Town'!$A331,'Raw Data from UFBs'!$E$3:$E$3000,'Summary By Town'!$O$2)</f>
        <v>0</v>
      </c>
      <c r="Q331" s="4">
        <f>SUMIFS('Raw Data from UFBs'!I$3:I$3000,'Raw Data from UFBs'!$A$3:$A$3000,'Summary By Town'!$A331,'Raw Data from UFBs'!$E$3:$E$3000,'Summary By Town'!$O$2)</f>
        <v>0</v>
      </c>
      <c r="R331" s="4">
        <f t="shared" si="83"/>
        <v>0</v>
      </c>
      <c r="S331" s="104">
        <f>COUNTIFS('Raw Data from UFBs'!$A$3:$A$3000,'Summary By Town'!$A331,'Raw Data from UFBs'!$E$3:$E$3000,'Summary By Town'!$S$2)</f>
        <v>0</v>
      </c>
      <c r="T331" s="4">
        <f>SUMIFS('Raw Data from UFBs'!H$3:H$3000,'Raw Data from UFBs'!$A$3:$A$3000,'Summary By Town'!$A331,'Raw Data from UFBs'!$E$3:$E$3000,'Summary By Town'!$S$2)</f>
        <v>0</v>
      </c>
      <c r="U331" s="4">
        <f>SUMIFS('Raw Data from UFBs'!I$3:I$3000,'Raw Data from UFBs'!$A$3:$A$3000,'Summary By Town'!$A331,'Raw Data from UFBs'!$E$3:$E$3000,'Summary By Town'!$S$2)</f>
        <v>0</v>
      </c>
      <c r="V331" s="20">
        <f t="shared" si="84"/>
        <v>0</v>
      </c>
      <c r="W331" s="104">
        <f>COUNTIFS('Raw Data from UFBs'!$A$3:$A$3000,'Summary By Town'!$A331,'Raw Data from UFBs'!$E$3:$E$3000,'Summary By Town'!$W$2)</f>
        <v>0</v>
      </c>
      <c r="X331" s="4">
        <f>SUMIFS('Raw Data from UFBs'!H$3:H$3000,'Raw Data from UFBs'!$A$3:$A$3000,'Summary By Town'!$A331,'Raw Data from UFBs'!$E$3:$E$3000,'Summary By Town'!$W$2)</f>
        <v>0</v>
      </c>
      <c r="Y331" s="4">
        <f>SUMIFS('Raw Data from UFBs'!I$3:I$3000,'Raw Data from UFBs'!$A$3:$A$3000,'Summary By Town'!$A331,'Raw Data from UFBs'!$E$3:$E$3000,'Summary By Town'!$W$2)</f>
        <v>0</v>
      </c>
      <c r="Z331" s="20">
        <f t="shared" si="85"/>
        <v>0</v>
      </c>
      <c r="AA331" s="4">
        <f>COUNTIFS('Raw Data from UFBs'!$A$3:$A$3000,'Summary By Town'!$A331,'Raw Data from UFBs'!$E$3:$E$3000,'Summary By Town'!$AA$2)</f>
        <v>0</v>
      </c>
      <c r="AB331" s="4">
        <f>SUMIFS('Raw Data from UFBs'!H$3:H$3000,'Raw Data from UFBs'!$A$3:$A$3000,'Summary By Town'!$A331,'Raw Data from UFBs'!$E$3:$E$3000,'Summary By Town'!$AA$2)</f>
        <v>0</v>
      </c>
      <c r="AC331" s="4">
        <f>SUMIFS('Raw Data from UFBs'!I$3:I$3000,'Raw Data from UFBs'!$A$3:$A$3000,'Summary By Town'!$A331,'Raw Data from UFBs'!$E$3:$E$3000,'Summary By Town'!$AA$2)</f>
        <v>0</v>
      </c>
      <c r="AD331" s="4">
        <f t="shared" si="86"/>
        <v>0</v>
      </c>
      <c r="AE331" s="19">
        <f>COUNTIFS('Raw Data from UFBs'!$A$3:$A$3000,'Summary By Town'!$A331,'Raw Data from UFBs'!$E$3:$E$3000,'Summary By Town'!$AE$2)</f>
        <v>0</v>
      </c>
      <c r="AF331" s="4">
        <f>SUMIFS('Raw Data from UFBs'!H$3:H$3000,'Raw Data from UFBs'!$A$3:$A$3000,'Summary By Town'!$A331,'Raw Data from UFBs'!$E$3:$E$3000,'Summary By Town'!$AE$2)</f>
        <v>0</v>
      </c>
      <c r="AG331" s="4">
        <f>SUMIFS('Raw Data from UFBs'!I$3:I$3000,'Raw Data from UFBs'!$A$3:$A$3000,'Summary By Town'!$A331,'Raw Data from UFBs'!$E$3:$E$3000,'Summary By Town'!$AE$2)</f>
        <v>0</v>
      </c>
      <c r="AH331" s="20">
        <f t="shared" si="79"/>
        <v>0</v>
      </c>
      <c r="AI331" s="19">
        <f t="shared" si="87"/>
        <v>0</v>
      </c>
      <c r="AJ331" s="4">
        <f t="shared" si="88"/>
        <v>0</v>
      </c>
      <c r="AK331" s="4">
        <f t="shared" si="89"/>
        <v>0</v>
      </c>
      <c r="AL331" s="20">
        <f t="shared" si="90"/>
        <v>0</v>
      </c>
      <c r="AM331" s="59">
        <v>2746836200</v>
      </c>
      <c r="AN331" s="60">
        <v>1.2024007526938698</v>
      </c>
      <c r="AO331" s="61">
        <v>0.35590421488988344</v>
      </c>
      <c r="AP331" s="4">
        <f t="shared" si="80"/>
        <v>0</v>
      </c>
      <c r="AQ331" s="8">
        <f t="shared" si="81"/>
        <v>0</v>
      </c>
      <c r="AR331" s="59">
        <v>14140698.43</v>
      </c>
      <c r="AS331" s="6">
        <f t="shared" si="82"/>
        <v>0</v>
      </c>
      <c r="AU331" s="5" t="s">
        <v>1563</v>
      </c>
      <c r="AV331" s="5" t="s">
        <v>883</v>
      </c>
      <c r="AW331" s="5" t="s">
        <v>1237</v>
      </c>
      <c r="AX331" s="5" t="s">
        <v>1234</v>
      </c>
      <c r="AY331" s="5" t="s">
        <v>206</v>
      </c>
      <c r="AZ331" s="5" t="s">
        <v>1745</v>
      </c>
      <c r="BA331" s="5" t="s">
        <v>1745</v>
      </c>
      <c r="BB331" s="5" t="s">
        <v>1745</v>
      </c>
      <c r="BC331" s="5" t="s">
        <v>1745</v>
      </c>
      <c r="BD331" s="5" t="s">
        <v>1745</v>
      </c>
      <c r="BE331" s="5" t="s">
        <v>1745</v>
      </c>
      <c r="BF331" s="5" t="s">
        <v>1745</v>
      </c>
      <c r="BG331" s="5" t="s">
        <v>1745</v>
      </c>
      <c r="BH331" s="5" t="s">
        <v>1745</v>
      </c>
      <c r="BI331" s="5" t="s">
        <v>1745</v>
      </c>
      <c r="BJ331" s="5" t="s">
        <v>1745</v>
      </c>
    </row>
    <row r="332" spans="1:62" ht="17.25" customHeight="1" x14ac:dyDescent="0.3">
      <c r="A332" t="s">
        <v>339</v>
      </c>
      <c r="B332" t="s">
        <v>2065</v>
      </c>
      <c r="C332" t="s">
        <v>6</v>
      </c>
      <c r="D332" t="str">
        <f t="shared" si="76"/>
        <v>Deal borough, Monmouth County</v>
      </c>
      <c r="E332" t="s">
        <v>2000</v>
      </c>
      <c r="F332" t="s">
        <v>7</v>
      </c>
      <c r="G332" s="19">
        <f>COUNTIFS('Raw Data from UFBs'!$A$3:$A$3000,'Summary By Town'!$A332,'Raw Data from UFBs'!$E$3:$E$3000,'Summary By Town'!$G$2)</f>
        <v>0</v>
      </c>
      <c r="H332" s="4">
        <f>SUMIFS('Raw Data from UFBs'!H$3:H$3000,'Raw Data from UFBs'!$A$3:$A$3000,'Summary By Town'!$A332,'Raw Data from UFBs'!$E$3:$E$3000,'Summary By Town'!$G$2)</f>
        <v>0</v>
      </c>
      <c r="I332" s="4">
        <f>SUMIFS('Raw Data from UFBs'!I$3:I$3000,'Raw Data from UFBs'!$A$3:$A$3000,'Summary By Town'!$A332,'Raw Data from UFBs'!$E$3:$E$3000,'Summary By Town'!$G$2)</f>
        <v>0</v>
      </c>
      <c r="J332" s="20">
        <f t="shared" si="77"/>
        <v>0</v>
      </c>
      <c r="K332" s="19">
        <f>COUNTIFS('Raw Data from UFBs'!$A$3:$A$3000,'Summary By Town'!$A332,'Raw Data from UFBs'!$E$3:$E$3000,'Summary By Town'!$K$2)</f>
        <v>0</v>
      </c>
      <c r="L332" s="4">
        <f>SUMIFS('Raw Data from UFBs'!H$3:H$3000,'Raw Data from UFBs'!$A$3:$A$3000,'Summary By Town'!$A332,'Raw Data from UFBs'!$E$3:$E$3000,'Summary By Town'!$K$2)</f>
        <v>0</v>
      </c>
      <c r="M332" s="4">
        <f>SUMIFS('Raw Data from UFBs'!I$3:I$3000,'Raw Data from UFBs'!$A$3:$A$3000,'Summary By Town'!$A332,'Raw Data from UFBs'!$E$3:$E$3000,'Summary By Town'!$K$2)</f>
        <v>0</v>
      </c>
      <c r="N332" s="20">
        <f t="shared" si="78"/>
        <v>0</v>
      </c>
      <c r="O332" s="4">
        <f>COUNTIFS('Raw Data from UFBs'!$A$3:$A$3000,'Summary By Town'!$A332,'Raw Data from UFBs'!$E$3:$E$3000,'Summary By Town'!$O$2)</f>
        <v>0</v>
      </c>
      <c r="P332" s="4">
        <f>SUMIFS('Raw Data from UFBs'!H$3:H$3000,'Raw Data from UFBs'!$A$3:$A$3000,'Summary By Town'!$A332,'Raw Data from UFBs'!$E$3:$E$3000,'Summary By Town'!$O$2)</f>
        <v>0</v>
      </c>
      <c r="Q332" s="4">
        <f>SUMIFS('Raw Data from UFBs'!I$3:I$3000,'Raw Data from UFBs'!$A$3:$A$3000,'Summary By Town'!$A332,'Raw Data from UFBs'!$E$3:$E$3000,'Summary By Town'!$O$2)</f>
        <v>0</v>
      </c>
      <c r="R332" s="4">
        <f t="shared" si="83"/>
        <v>0</v>
      </c>
      <c r="S332" s="104">
        <f>COUNTIFS('Raw Data from UFBs'!$A$3:$A$3000,'Summary By Town'!$A332,'Raw Data from UFBs'!$E$3:$E$3000,'Summary By Town'!$S$2)</f>
        <v>0</v>
      </c>
      <c r="T332" s="4">
        <f>SUMIFS('Raw Data from UFBs'!H$3:H$3000,'Raw Data from UFBs'!$A$3:$A$3000,'Summary By Town'!$A332,'Raw Data from UFBs'!$E$3:$E$3000,'Summary By Town'!$S$2)</f>
        <v>0</v>
      </c>
      <c r="U332" s="4">
        <f>SUMIFS('Raw Data from UFBs'!I$3:I$3000,'Raw Data from UFBs'!$A$3:$A$3000,'Summary By Town'!$A332,'Raw Data from UFBs'!$E$3:$E$3000,'Summary By Town'!$S$2)</f>
        <v>0</v>
      </c>
      <c r="V332" s="20">
        <f t="shared" si="84"/>
        <v>0</v>
      </c>
      <c r="W332" s="104">
        <f>COUNTIFS('Raw Data from UFBs'!$A$3:$A$3000,'Summary By Town'!$A332,'Raw Data from UFBs'!$E$3:$E$3000,'Summary By Town'!$W$2)</f>
        <v>0</v>
      </c>
      <c r="X332" s="4">
        <f>SUMIFS('Raw Data from UFBs'!H$3:H$3000,'Raw Data from UFBs'!$A$3:$A$3000,'Summary By Town'!$A332,'Raw Data from UFBs'!$E$3:$E$3000,'Summary By Town'!$W$2)</f>
        <v>0</v>
      </c>
      <c r="Y332" s="4">
        <f>SUMIFS('Raw Data from UFBs'!I$3:I$3000,'Raw Data from UFBs'!$A$3:$A$3000,'Summary By Town'!$A332,'Raw Data from UFBs'!$E$3:$E$3000,'Summary By Town'!$W$2)</f>
        <v>0</v>
      </c>
      <c r="Z332" s="20">
        <f t="shared" si="85"/>
        <v>0</v>
      </c>
      <c r="AA332" s="4">
        <f>COUNTIFS('Raw Data from UFBs'!$A$3:$A$3000,'Summary By Town'!$A332,'Raw Data from UFBs'!$E$3:$E$3000,'Summary By Town'!$AA$2)</f>
        <v>0</v>
      </c>
      <c r="AB332" s="4">
        <f>SUMIFS('Raw Data from UFBs'!H$3:H$3000,'Raw Data from UFBs'!$A$3:$A$3000,'Summary By Town'!$A332,'Raw Data from UFBs'!$E$3:$E$3000,'Summary By Town'!$AA$2)</f>
        <v>0</v>
      </c>
      <c r="AC332" s="4">
        <f>SUMIFS('Raw Data from UFBs'!I$3:I$3000,'Raw Data from UFBs'!$A$3:$A$3000,'Summary By Town'!$A332,'Raw Data from UFBs'!$E$3:$E$3000,'Summary By Town'!$AA$2)</f>
        <v>0</v>
      </c>
      <c r="AD332" s="4">
        <f t="shared" si="86"/>
        <v>0</v>
      </c>
      <c r="AE332" s="19">
        <f>COUNTIFS('Raw Data from UFBs'!$A$3:$A$3000,'Summary By Town'!$A332,'Raw Data from UFBs'!$E$3:$E$3000,'Summary By Town'!$AE$2)</f>
        <v>0</v>
      </c>
      <c r="AF332" s="4">
        <f>SUMIFS('Raw Data from UFBs'!H$3:H$3000,'Raw Data from UFBs'!$A$3:$A$3000,'Summary By Town'!$A332,'Raw Data from UFBs'!$E$3:$E$3000,'Summary By Town'!$AE$2)</f>
        <v>0</v>
      </c>
      <c r="AG332" s="4">
        <f>SUMIFS('Raw Data from UFBs'!I$3:I$3000,'Raw Data from UFBs'!$A$3:$A$3000,'Summary By Town'!$A332,'Raw Data from UFBs'!$E$3:$E$3000,'Summary By Town'!$AE$2)</f>
        <v>0</v>
      </c>
      <c r="AH332" s="20">
        <f t="shared" si="79"/>
        <v>0</v>
      </c>
      <c r="AI332" s="19">
        <f t="shared" si="87"/>
        <v>0</v>
      </c>
      <c r="AJ332" s="4">
        <f t="shared" si="88"/>
        <v>0</v>
      </c>
      <c r="AK332" s="4">
        <f t="shared" si="89"/>
        <v>0</v>
      </c>
      <c r="AL332" s="20">
        <f t="shared" si="90"/>
        <v>0</v>
      </c>
      <c r="AM332" s="59">
        <v>5868400500</v>
      </c>
      <c r="AN332" s="60">
        <v>0.41063558028119801</v>
      </c>
      <c r="AO332" s="61">
        <v>0.39187531583416996</v>
      </c>
      <c r="AP332" s="4">
        <f t="shared" si="80"/>
        <v>0</v>
      </c>
      <c r="AQ332" s="8">
        <f t="shared" si="81"/>
        <v>0</v>
      </c>
      <c r="AR332" s="59">
        <v>22005913.75</v>
      </c>
      <c r="AS332" s="6">
        <f t="shared" si="82"/>
        <v>0</v>
      </c>
      <c r="AU332" s="5" t="s">
        <v>41</v>
      </c>
      <c r="AV332" s="5" t="s">
        <v>1120</v>
      </c>
      <c r="AW332" s="5" t="s">
        <v>847</v>
      </c>
      <c r="AX332" s="5" t="s">
        <v>1745</v>
      </c>
      <c r="AY332" s="5" t="s">
        <v>1745</v>
      </c>
      <c r="AZ332" s="5" t="s">
        <v>1745</v>
      </c>
      <c r="BA332" s="5" t="s">
        <v>1745</v>
      </c>
      <c r="BB332" s="5" t="s">
        <v>1745</v>
      </c>
      <c r="BC332" s="5" t="s">
        <v>1745</v>
      </c>
      <c r="BD332" s="5" t="s">
        <v>1745</v>
      </c>
      <c r="BE332" s="5" t="s">
        <v>1745</v>
      </c>
      <c r="BF332" s="5" t="s">
        <v>1745</v>
      </c>
      <c r="BG332" s="5" t="s">
        <v>1745</v>
      </c>
      <c r="BH332" s="5" t="s">
        <v>1745</v>
      </c>
      <c r="BI332" s="5" t="s">
        <v>1745</v>
      </c>
      <c r="BJ332" s="5" t="s">
        <v>1745</v>
      </c>
    </row>
    <row r="333" spans="1:62" ht="17.25" customHeight="1" x14ac:dyDescent="0.3">
      <c r="A333" t="s">
        <v>409</v>
      </c>
      <c r="B333" t="s">
        <v>2066</v>
      </c>
      <c r="C333" t="s">
        <v>6</v>
      </c>
      <c r="D333" t="str">
        <f t="shared" si="76"/>
        <v>Eatontown borough, Monmouth County</v>
      </c>
      <c r="E333" t="s">
        <v>2000</v>
      </c>
      <c r="F333" t="s">
        <v>70</v>
      </c>
      <c r="G333" s="19">
        <f>COUNTIFS('Raw Data from UFBs'!$A$3:$A$3000,'Summary By Town'!$A333,'Raw Data from UFBs'!$E$3:$E$3000,'Summary By Town'!$G$2)</f>
        <v>1</v>
      </c>
      <c r="H333" s="4">
        <f>SUMIFS('Raw Data from UFBs'!H$3:H$3000,'Raw Data from UFBs'!$A$3:$A$3000,'Summary By Town'!$A333,'Raw Data from UFBs'!$E$3:$E$3000,'Summary By Town'!$G$2)</f>
        <v>0</v>
      </c>
      <c r="I333" s="4">
        <f>SUMIFS('Raw Data from UFBs'!I$3:I$3000,'Raw Data from UFBs'!$A$3:$A$3000,'Summary By Town'!$A333,'Raw Data from UFBs'!$E$3:$E$3000,'Summary By Town'!$G$2)</f>
        <v>4313400</v>
      </c>
      <c r="J333" s="20">
        <f t="shared" si="77"/>
        <v>75798.626035959474</v>
      </c>
      <c r="K333" s="19">
        <f>COUNTIFS('Raw Data from UFBs'!$A$3:$A$3000,'Summary By Town'!$A333,'Raw Data from UFBs'!$E$3:$E$3000,'Summary By Town'!$K$2)</f>
        <v>0</v>
      </c>
      <c r="L333" s="4">
        <f>SUMIFS('Raw Data from UFBs'!H$3:H$3000,'Raw Data from UFBs'!$A$3:$A$3000,'Summary By Town'!$A333,'Raw Data from UFBs'!$E$3:$E$3000,'Summary By Town'!$K$2)</f>
        <v>0</v>
      </c>
      <c r="M333" s="4">
        <f>SUMIFS('Raw Data from UFBs'!I$3:I$3000,'Raw Data from UFBs'!$A$3:$A$3000,'Summary By Town'!$A333,'Raw Data from UFBs'!$E$3:$E$3000,'Summary By Town'!$K$2)</f>
        <v>0</v>
      </c>
      <c r="N333" s="20">
        <f t="shared" si="78"/>
        <v>0</v>
      </c>
      <c r="O333" s="4">
        <f>COUNTIFS('Raw Data from UFBs'!$A$3:$A$3000,'Summary By Town'!$A333,'Raw Data from UFBs'!$E$3:$E$3000,'Summary By Town'!$O$2)</f>
        <v>0</v>
      </c>
      <c r="P333" s="4">
        <f>SUMIFS('Raw Data from UFBs'!H$3:H$3000,'Raw Data from UFBs'!$A$3:$A$3000,'Summary By Town'!$A333,'Raw Data from UFBs'!$E$3:$E$3000,'Summary By Town'!$O$2)</f>
        <v>0</v>
      </c>
      <c r="Q333" s="4">
        <f>SUMIFS('Raw Data from UFBs'!I$3:I$3000,'Raw Data from UFBs'!$A$3:$A$3000,'Summary By Town'!$A333,'Raw Data from UFBs'!$E$3:$E$3000,'Summary By Town'!$O$2)</f>
        <v>0</v>
      </c>
      <c r="R333" s="4">
        <f t="shared" si="83"/>
        <v>0</v>
      </c>
      <c r="S333" s="104">
        <f>COUNTIFS('Raw Data from UFBs'!$A$3:$A$3000,'Summary By Town'!$A333,'Raw Data from UFBs'!$E$3:$E$3000,'Summary By Town'!$S$2)</f>
        <v>0</v>
      </c>
      <c r="T333" s="4">
        <f>SUMIFS('Raw Data from UFBs'!H$3:H$3000,'Raw Data from UFBs'!$A$3:$A$3000,'Summary By Town'!$A333,'Raw Data from UFBs'!$E$3:$E$3000,'Summary By Town'!$S$2)</f>
        <v>0</v>
      </c>
      <c r="U333" s="4">
        <f>SUMIFS('Raw Data from UFBs'!I$3:I$3000,'Raw Data from UFBs'!$A$3:$A$3000,'Summary By Town'!$A333,'Raw Data from UFBs'!$E$3:$E$3000,'Summary By Town'!$S$2)</f>
        <v>0</v>
      </c>
      <c r="V333" s="20">
        <f t="shared" si="84"/>
        <v>0</v>
      </c>
      <c r="W333" s="104">
        <f>COUNTIFS('Raw Data from UFBs'!$A$3:$A$3000,'Summary By Town'!$A333,'Raw Data from UFBs'!$E$3:$E$3000,'Summary By Town'!$W$2)</f>
        <v>0</v>
      </c>
      <c r="X333" s="4">
        <f>SUMIFS('Raw Data from UFBs'!H$3:H$3000,'Raw Data from UFBs'!$A$3:$A$3000,'Summary By Town'!$A333,'Raw Data from UFBs'!$E$3:$E$3000,'Summary By Town'!$W$2)</f>
        <v>0</v>
      </c>
      <c r="Y333" s="4">
        <f>SUMIFS('Raw Data from UFBs'!I$3:I$3000,'Raw Data from UFBs'!$A$3:$A$3000,'Summary By Town'!$A333,'Raw Data from UFBs'!$E$3:$E$3000,'Summary By Town'!$W$2)</f>
        <v>0</v>
      </c>
      <c r="Z333" s="20">
        <f t="shared" si="85"/>
        <v>0</v>
      </c>
      <c r="AA333" s="4">
        <f>COUNTIFS('Raw Data from UFBs'!$A$3:$A$3000,'Summary By Town'!$A333,'Raw Data from UFBs'!$E$3:$E$3000,'Summary By Town'!$AA$2)</f>
        <v>0</v>
      </c>
      <c r="AB333" s="4">
        <f>SUMIFS('Raw Data from UFBs'!H$3:H$3000,'Raw Data from UFBs'!$A$3:$A$3000,'Summary By Town'!$A333,'Raw Data from UFBs'!$E$3:$E$3000,'Summary By Town'!$AA$2)</f>
        <v>0</v>
      </c>
      <c r="AC333" s="4">
        <f>SUMIFS('Raw Data from UFBs'!I$3:I$3000,'Raw Data from UFBs'!$A$3:$A$3000,'Summary By Town'!$A333,'Raw Data from UFBs'!$E$3:$E$3000,'Summary By Town'!$AA$2)</f>
        <v>0</v>
      </c>
      <c r="AD333" s="4">
        <f t="shared" si="86"/>
        <v>0</v>
      </c>
      <c r="AE333" s="19">
        <f>COUNTIFS('Raw Data from UFBs'!$A$3:$A$3000,'Summary By Town'!$A333,'Raw Data from UFBs'!$E$3:$E$3000,'Summary By Town'!$AE$2)</f>
        <v>1</v>
      </c>
      <c r="AF333" s="4">
        <f>SUMIFS('Raw Data from UFBs'!H$3:H$3000,'Raw Data from UFBs'!$A$3:$A$3000,'Summary By Town'!$A333,'Raw Data from UFBs'!$E$3:$E$3000,'Summary By Town'!$AE$2)</f>
        <v>0</v>
      </c>
      <c r="AG333" s="4">
        <f>SUMIFS('Raw Data from UFBs'!I$3:I$3000,'Raw Data from UFBs'!$A$3:$A$3000,'Summary By Town'!$A333,'Raw Data from UFBs'!$E$3:$E$3000,'Summary By Town'!$AE$2)</f>
        <v>17388700</v>
      </c>
      <c r="AH333" s="20">
        <f t="shared" si="79"/>
        <v>305568.5928853082</v>
      </c>
      <c r="AI333" s="19">
        <f t="shared" si="87"/>
        <v>2</v>
      </c>
      <c r="AJ333" s="4">
        <f t="shared" si="88"/>
        <v>0</v>
      </c>
      <c r="AK333" s="4">
        <f t="shared" si="89"/>
        <v>21702100</v>
      </c>
      <c r="AL333" s="20">
        <f t="shared" si="90"/>
        <v>381367.21892126766</v>
      </c>
      <c r="AM333" s="59">
        <v>3880668751</v>
      </c>
      <c r="AN333" s="60">
        <v>1.7572825621542048</v>
      </c>
      <c r="AO333" s="61">
        <v>0.2843980828661119</v>
      </c>
      <c r="AP333" s="4">
        <f t="shared" si="80"/>
        <v>108460.10592918932</v>
      </c>
      <c r="AQ333" s="8">
        <f t="shared" si="81"/>
        <v>5.5923608513114235E-3</v>
      </c>
      <c r="AR333" s="59">
        <v>34196024.710000001</v>
      </c>
      <c r="AS333" s="6">
        <f t="shared" si="82"/>
        <v>3.1717167960014997E-3</v>
      </c>
      <c r="AU333" s="5" t="s">
        <v>1120</v>
      </c>
      <c r="AV333" s="5" t="s">
        <v>1622</v>
      </c>
      <c r="AW333" s="5" t="s">
        <v>1501</v>
      </c>
      <c r="AX333" s="5" t="s">
        <v>1389</v>
      </c>
      <c r="AY333" s="5" t="s">
        <v>1126</v>
      </c>
      <c r="AZ333" s="5" t="s">
        <v>1745</v>
      </c>
      <c r="BA333" s="5" t="s">
        <v>1745</v>
      </c>
      <c r="BB333" s="5" t="s">
        <v>1745</v>
      </c>
      <c r="BC333" s="5" t="s">
        <v>1745</v>
      </c>
      <c r="BD333" s="5" t="s">
        <v>1745</v>
      </c>
      <c r="BE333" s="5" t="s">
        <v>1745</v>
      </c>
      <c r="BF333" s="5" t="s">
        <v>1745</v>
      </c>
      <c r="BG333" s="5" t="s">
        <v>1745</v>
      </c>
      <c r="BH333" s="5" t="s">
        <v>1745</v>
      </c>
      <c r="BI333" s="5" t="s">
        <v>1745</v>
      </c>
      <c r="BJ333" s="5" t="s">
        <v>1745</v>
      </c>
    </row>
    <row r="334" spans="1:62" ht="17.25" customHeight="1" x14ac:dyDescent="0.3">
      <c r="A334" t="s">
        <v>451</v>
      </c>
      <c r="B334" t="s">
        <v>2067</v>
      </c>
      <c r="C334" t="s">
        <v>6</v>
      </c>
      <c r="D334" t="str">
        <f t="shared" si="76"/>
        <v>Englishtown borough, Monmouth County</v>
      </c>
      <c r="E334" t="s">
        <v>2000</v>
      </c>
      <c r="F334" t="s">
        <v>58</v>
      </c>
      <c r="G334" s="19">
        <f>COUNTIFS('Raw Data from UFBs'!$A$3:$A$3000,'Summary By Town'!$A334,'Raw Data from UFBs'!$E$3:$E$3000,'Summary By Town'!$G$2)</f>
        <v>0</v>
      </c>
      <c r="H334" s="4">
        <f>SUMIFS('Raw Data from UFBs'!H$3:H$3000,'Raw Data from UFBs'!$A$3:$A$3000,'Summary By Town'!$A334,'Raw Data from UFBs'!$E$3:$E$3000,'Summary By Town'!$G$2)</f>
        <v>0</v>
      </c>
      <c r="I334" s="4">
        <f>SUMIFS('Raw Data from UFBs'!I$3:I$3000,'Raw Data from UFBs'!$A$3:$A$3000,'Summary By Town'!$A334,'Raw Data from UFBs'!$E$3:$E$3000,'Summary By Town'!$G$2)</f>
        <v>0</v>
      </c>
      <c r="J334" s="20">
        <f t="shared" si="77"/>
        <v>0</v>
      </c>
      <c r="K334" s="19">
        <f>COUNTIFS('Raw Data from UFBs'!$A$3:$A$3000,'Summary By Town'!$A334,'Raw Data from UFBs'!$E$3:$E$3000,'Summary By Town'!$K$2)</f>
        <v>0</v>
      </c>
      <c r="L334" s="4">
        <f>SUMIFS('Raw Data from UFBs'!H$3:H$3000,'Raw Data from UFBs'!$A$3:$A$3000,'Summary By Town'!$A334,'Raw Data from UFBs'!$E$3:$E$3000,'Summary By Town'!$K$2)</f>
        <v>0</v>
      </c>
      <c r="M334" s="4">
        <f>SUMIFS('Raw Data from UFBs'!I$3:I$3000,'Raw Data from UFBs'!$A$3:$A$3000,'Summary By Town'!$A334,'Raw Data from UFBs'!$E$3:$E$3000,'Summary By Town'!$K$2)</f>
        <v>0</v>
      </c>
      <c r="N334" s="20">
        <f t="shared" si="78"/>
        <v>0</v>
      </c>
      <c r="O334" s="4">
        <f>COUNTIFS('Raw Data from UFBs'!$A$3:$A$3000,'Summary By Town'!$A334,'Raw Data from UFBs'!$E$3:$E$3000,'Summary By Town'!$O$2)</f>
        <v>0</v>
      </c>
      <c r="P334" s="4">
        <f>SUMIFS('Raw Data from UFBs'!H$3:H$3000,'Raw Data from UFBs'!$A$3:$A$3000,'Summary By Town'!$A334,'Raw Data from UFBs'!$E$3:$E$3000,'Summary By Town'!$O$2)</f>
        <v>0</v>
      </c>
      <c r="Q334" s="4">
        <f>SUMIFS('Raw Data from UFBs'!I$3:I$3000,'Raw Data from UFBs'!$A$3:$A$3000,'Summary By Town'!$A334,'Raw Data from UFBs'!$E$3:$E$3000,'Summary By Town'!$O$2)</f>
        <v>0</v>
      </c>
      <c r="R334" s="4">
        <f t="shared" si="83"/>
        <v>0</v>
      </c>
      <c r="S334" s="104">
        <f>COUNTIFS('Raw Data from UFBs'!$A$3:$A$3000,'Summary By Town'!$A334,'Raw Data from UFBs'!$E$3:$E$3000,'Summary By Town'!$S$2)</f>
        <v>0</v>
      </c>
      <c r="T334" s="4">
        <f>SUMIFS('Raw Data from UFBs'!H$3:H$3000,'Raw Data from UFBs'!$A$3:$A$3000,'Summary By Town'!$A334,'Raw Data from UFBs'!$E$3:$E$3000,'Summary By Town'!$S$2)</f>
        <v>0</v>
      </c>
      <c r="U334" s="4">
        <f>SUMIFS('Raw Data from UFBs'!I$3:I$3000,'Raw Data from UFBs'!$A$3:$A$3000,'Summary By Town'!$A334,'Raw Data from UFBs'!$E$3:$E$3000,'Summary By Town'!$S$2)</f>
        <v>0</v>
      </c>
      <c r="V334" s="20">
        <f t="shared" si="84"/>
        <v>0</v>
      </c>
      <c r="W334" s="104">
        <f>COUNTIFS('Raw Data from UFBs'!$A$3:$A$3000,'Summary By Town'!$A334,'Raw Data from UFBs'!$E$3:$E$3000,'Summary By Town'!$W$2)</f>
        <v>0</v>
      </c>
      <c r="X334" s="4">
        <f>SUMIFS('Raw Data from UFBs'!H$3:H$3000,'Raw Data from UFBs'!$A$3:$A$3000,'Summary By Town'!$A334,'Raw Data from UFBs'!$E$3:$E$3000,'Summary By Town'!$W$2)</f>
        <v>0</v>
      </c>
      <c r="Y334" s="4">
        <f>SUMIFS('Raw Data from UFBs'!I$3:I$3000,'Raw Data from UFBs'!$A$3:$A$3000,'Summary By Town'!$A334,'Raw Data from UFBs'!$E$3:$E$3000,'Summary By Town'!$W$2)</f>
        <v>0</v>
      </c>
      <c r="Z334" s="20">
        <f t="shared" si="85"/>
        <v>0</v>
      </c>
      <c r="AA334" s="4">
        <f>COUNTIFS('Raw Data from UFBs'!$A$3:$A$3000,'Summary By Town'!$A334,'Raw Data from UFBs'!$E$3:$E$3000,'Summary By Town'!$AA$2)</f>
        <v>0</v>
      </c>
      <c r="AB334" s="4">
        <f>SUMIFS('Raw Data from UFBs'!H$3:H$3000,'Raw Data from UFBs'!$A$3:$A$3000,'Summary By Town'!$A334,'Raw Data from UFBs'!$E$3:$E$3000,'Summary By Town'!$AA$2)</f>
        <v>0</v>
      </c>
      <c r="AC334" s="4">
        <f>SUMIFS('Raw Data from UFBs'!I$3:I$3000,'Raw Data from UFBs'!$A$3:$A$3000,'Summary By Town'!$A334,'Raw Data from UFBs'!$E$3:$E$3000,'Summary By Town'!$AA$2)</f>
        <v>0</v>
      </c>
      <c r="AD334" s="4">
        <f t="shared" si="86"/>
        <v>0</v>
      </c>
      <c r="AE334" s="19">
        <f>COUNTIFS('Raw Data from UFBs'!$A$3:$A$3000,'Summary By Town'!$A334,'Raw Data from UFBs'!$E$3:$E$3000,'Summary By Town'!$AE$2)</f>
        <v>0</v>
      </c>
      <c r="AF334" s="4">
        <f>SUMIFS('Raw Data from UFBs'!H$3:H$3000,'Raw Data from UFBs'!$A$3:$A$3000,'Summary By Town'!$A334,'Raw Data from UFBs'!$E$3:$E$3000,'Summary By Town'!$AE$2)</f>
        <v>0</v>
      </c>
      <c r="AG334" s="4">
        <f>SUMIFS('Raw Data from UFBs'!I$3:I$3000,'Raw Data from UFBs'!$A$3:$A$3000,'Summary By Town'!$A334,'Raw Data from UFBs'!$E$3:$E$3000,'Summary By Town'!$AE$2)</f>
        <v>0</v>
      </c>
      <c r="AH334" s="20">
        <f t="shared" si="79"/>
        <v>0</v>
      </c>
      <c r="AI334" s="19">
        <f t="shared" si="87"/>
        <v>0</v>
      </c>
      <c r="AJ334" s="4">
        <f t="shared" si="88"/>
        <v>0</v>
      </c>
      <c r="AK334" s="4">
        <f t="shared" si="89"/>
        <v>0</v>
      </c>
      <c r="AL334" s="20">
        <f t="shared" si="90"/>
        <v>0</v>
      </c>
      <c r="AM334" s="59">
        <v>454600300</v>
      </c>
      <c r="AN334" s="60">
        <v>1.7982497612450739</v>
      </c>
      <c r="AO334" s="61">
        <v>0.26615903633873628</v>
      </c>
      <c r="AP334" s="4">
        <f t="shared" si="80"/>
        <v>0</v>
      </c>
      <c r="AQ334" s="8">
        <f t="shared" si="81"/>
        <v>0</v>
      </c>
      <c r="AR334" s="59">
        <v>3016119.47</v>
      </c>
      <c r="AS334" s="6">
        <f t="shared" si="82"/>
        <v>0</v>
      </c>
      <c r="AU334" s="5" t="s">
        <v>880</v>
      </c>
      <c r="AV334" s="5" t="s">
        <v>1745</v>
      </c>
      <c r="AW334" s="5" t="s">
        <v>1745</v>
      </c>
      <c r="AX334" s="5" t="s">
        <v>1745</v>
      </c>
      <c r="AY334" s="5" t="s">
        <v>1745</v>
      </c>
      <c r="AZ334" s="5" t="s">
        <v>1745</v>
      </c>
      <c r="BA334" s="5" t="s">
        <v>1745</v>
      </c>
      <c r="BB334" s="5" t="s">
        <v>1745</v>
      </c>
      <c r="BC334" s="5" t="s">
        <v>1745</v>
      </c>
      <c r="BD334" s="5" t="s">
        <v>1745</v>
      </c>
      <c r="BE334" s="5" t="s">
        <v>1745</v>
      </c>
      <c r="BF334" s="5" t="s">
        <v>1745</v>
      </c>
      <c r="BG334" s="5" t="s">
        <v>1745</v>
      </c>
      <c r="BH334" s="5" t="s">
        <v>1745</v>
      </c>
      <c r="BI334" s="5" t="s">
        <v>1745</v>
      </c>
      <c r="BJ334" s="5" t="s">
        <v>1745</v>
      </c>
    </row>
    <row r="335" spans="1:62" ht="17.25" customHeight="1" x14ac:dyDescent="0.3">
      <c r="A335" t="s">
        <v>466</v>
      </c>
      <c r="B335" t="s">
        <v>2068</v>
      </c>
      <c r="C335" t="s">
        <v>6</v>
      </c>
      <c r="D335" t="str">
        <f t="shared" si="76"/>
        <v>Fair Haven borough, Monmouth County</v>
      </c>
      <c r="E335" t="s">
        <v>2000</v>
      </c>
      <c r="F335" t="s">
        <v>7</v>
      </c>
      <c r="G335" s="19">
        <f>COUNTIFS('Raw Data from UFBs'!$A$3:$A$3000,'Summary By Town'!$A335,'Raw Data from UFBs'!$E$3:$E$3000,'Summary By Town'!$G$2)</f>
        <v>0</v>
      </c>
      <c r="H335" s="4">
        <f>SUMIFS('Raw Data from UFBs'!H$3:H$3000,'Raw Data from UFBs'!$A$3:$A$3000,'Summary By Town'!$A335,'Raw Data from UFBs'!$E$3:$E$3000,'Summary By Town'!$G$2)</f>
        <v>0</v>
      </c>
      <c r="I335" s="4">
        <f>SUMIFS('Raw Data from UFBs'!I$3:I$3000,'Raw Data from UFBs'!$A$3:$A$3000,'Summary By Town'!$A335,'Raw Data from UFBs'!$E$3:$E$3000,'Summary By Town'!$G$2)</f>
        <v>0</v>
      </c>
      <c r="J335" s="20">
        <f t="shared" si="77"/>
        <v>0</v>
      </c>
      <c r="K335" s="19">
        <f>COUNTIFS('Raw Data from UFBs'!$A$3:$A$3000,'Summary By Town'!$A335,'Raw Data from UFBs'!$E$3:$E$3000,'Summary By Town'!$K$2)</f>
        <v>0</v>
      </c>
      <c r="L335" s="4">
        <f>SUMIFS('Raw Data from UFBs'!H$3:H$3000,'Raw Data from UFBs'!$A$3:$A$3000,'Summary By Town'!$A335,'Raw Data from UFBs'!$E$3:$E$3000,'Summary By Town'!$K$2)</f>
        <v>0</v>
      </c>
      <c r="M335" s="4">
        <f>SUMIFS('Raw Data from UFBs'!I$3:I$3000,'Raw Data from UFBs'!$A$3:$A$3000,'Summary By Town'!$A335,'Raw Data from UFBs'!$E$3:$E$3000,'Summary By Town'!$K$2)</f>
        <v>0</v>
      </c>
      <c r="N335" s="20">
        <f t="shared" si="78"/>
        <v>0</v>
      </c>
      <c r="O335" s="4">
        <f>COUNTIFS('Raw Data from UFBs'!$A$3:$A$3000,'Summary By Town'!$A335,'Raw Data from UFBs'!$E$3:$E$3000,'Summary By Town'!$O$2)</f>
        <v>0</v>
      </c>
      <c r="P335" s="4">
        <f>SUMIFS('Raw Data from UFBs'!H$3:H$3000,'Raw Data from UFBs'!$A$3:$A$3000,'Summary By Town'!$A335,'Raw Data from UFBs'!$E$3:$E$3000,'Summary By Town'!$O$2)</f>
        <v>0</v>
      </c>
      <c r="Q335" s="4">
        <f>SUMIFS('Raw Data from UFBs'!I$3:I$3000,'Raw Data from UFBs'!$A$3:$A$3000,'Summary By Town'!$A335,'Raw Data from UFBs'!$E$3:$E$3000,'Summary By Town'!$O$2)</f>
        <v>0</v>
      </c>
      <c r="R335" s="4">
        <f t="shared" si="83"/>
        <v>0</v>
      </c>
      <c r="S335" s="104">
        <f>COUNTIFS('Raw Data from UFBs'!$A$3:$A$3000,'Summary By Town'!$A335,'Raw Data from UFBs'!$E$3:$E$3000,'Summary By Town'!$S$2)</f>
        <v>0</v>
      </c>
      <c r="T335" s="4">
        <f>SUMIFS('Raw Data from UFBs'!H$3:H$3000,'Raw Data from UFBs'!$A$3:$A$3000,'Summary By Town'!$A335,'Raw Data from UFBs'!$E$3:$E$3000,'Summary By Town'!$S$2)</f>
        <v>0</v>
      </c>
      <c r="U335" s="4">
        <f>SUMIFS('Raw Data from UFBs'!I$3:I$3000,'Raw Data from UFBs'!$A$3:$A$3000,'Summary By Town'!$A335,'Raw Data from UFBs'!$E$3:$E$3000,'Summary By Town'!$S$2)</f>
        <v>0</v>
      </c>
      <c r="V335" s="20">
        <f t="shared" si="84"/>
        <v>0</v>
      </c>
      <c r="W335" s="104">
        <f>COUNTIFS('Raw Data from UFBs'!$A$3:$A$3000,'Summary By Town'!$A335,'Raw Data from UFBs'!$E$3:$E$3000,'Summary By Town'!$W$2)</f>
        <v>0</v>
      </c>
      <c r="X335" s="4">
        <f>SUMIFS('Raw Data from UFBs'!H$3:H$3000,'Raw Data from UFBs'!$A$3:$A$3000,'Summary By Town'!$A335,'Raw Data from UFBs'!$E$3:$E$3000,'Summary By Town'!$W$2)</f>
        <v>0</v>
      </c>
      <c r="Y335" s="4">
        <f>SUMIFS('Raw Data from UFBs'!I$3:I$3000,'Raw Data from UFBs'!$A$3:$A$3000,'Summary By Town'!$A335,'Raw Data from UFBs'!$E$3:$E$3000,'Summary By Town'!$W$2)</f>
        <v>0</v>
      </c>
      <c r="Z335" s="20">
        <f t="shared" si="85"/>
        <v>0</v>
      </c>
      <c r="AA335" s="4">
        <f>COUNTIFS('Raw Data from UFBs'!$A$3:$A$3000,'Summary By Town'!$A335,'Raw Data from UFBs'!$E$3:$E$3000,'Summary By Town'!$AA$2)</f>
        <v>0</v>
      </c>
      <c r="AB335" s="4">
        <f>SUMIFS('Raw Data from UFBs'!H$3:H$3000,'Raw Data from UFBs'!$A$3:$A$3000,'Summary By Town'!$A335,'Raw Data from UFBs'!$E$3:$E$3000,'Summary By Town'!$AA$2)</f>
        <v>0</v>
      </c>
      <c r="AC335" s="4">
        <f>SUMIFS('Raw Data from UFBs'!I$3:I$3000,'Raw Data from UFBs'!$A$3:$A$3000,'Summary By Town'!$A335,'Raw Data from UFBs'!$E$3:$E$3000,'Summary By Town'!$AA$2)</f>
        <v>0</v>
      </c>
      <c r="AD335" s="4">
        <f t="shared" si="86"/>
        <v>0</v>
      </c>
      <c r="AE335" s="19">
        <f>COUNTIFS('Raw Data from UFBs'!$A$3:$A$3000,'Summary By Town'!$A335,'Raw Data from UFBs'!$E$3:$E$3000,'Summary By Town'!$AE$2)</f>
        <v>0</v>
      </c>
      <c r="AF335" s="4">
        <f>SUMIFS('Raw Data from UFBs'!H$3:H$3000,'Raw Data from UFBs'!$A$3:$A$3000,'Summary By Town'!$A335,'Raw Data from UFBs'!$E$3:$E$3000,'Summary By Town'!$AE$2)</f>
        <v>0</v>
      </c>
      <c r="AG335" s="4">
        <f>SUMIFS('Raw Data from UFBs'!I$3:I$3000,'Raw Data from UFBs'!$A$3:$A$3000,'Summary By Town'!$A335,'Raw Data from UFBs'!$E$3:$E$3000,'Summary By Town'!$AE$2)</f>
        <v>0</v>
      </c>
      <c r="AH335" s="20">
        <f t="shared" si="79"/>
        <v>0</v>
      </c>
      <c r="AI335" s="19">
        <f t="shared" si="87"/>
        <v>0</v>
      </c>
      <c r="AJ335" s="4">
        <f t="shared" si="88"/>
        <v>0</v>
      </c>
      <c r="AK335" s="4">
        <f t="shared" si="89"/>
        <v>0</v>
      </c>
      <c r="AL335" s="20">
        <f t="shared" si="90"/>
        <v>0</v>
      </c>
      <c r="AM335" s="59">
        <v>2914040016</v>
      </c>
      <c r="AN335" s="60">
        <v>1.426831929044948</v>
      </c>
      <c r="AO335" s="61">
        <v>0.21799167983136269</v>
      </c>
      <c r="AP335" s="4">
        <f t="shared" si="80"/>
        <v>0</v>
      </c>
      <c r="AQ335" s="8">
        <f t="shared" si="81"/>
        <v>0</v>
      </c>
      <c r="AR335" s="59">
        <v>12382758.9</v>
      </c>
      <c r="AS335" s="6">
        <f t="shared" si="82"/>
        <v>0</v>
      </c>
      <c r="AU335" s="5" t="s">
        <v>829</v>
      </c>
      <c r="AV335" s="5" t="s">
        <v>1273</v>
      </c>
      <c r="AW335" s="5" t="s">
        <v>1336</v>
      </c>
      <c r="AX335" s="5" t="s">
        <v>951</v>
      </c>
      <c r="AY335" s="5" t="s">
        <v>1745</v>
      </c>
      <c r="AZ335" s="5" t="s">
        <v>1745</v>
      </c>
      <c r="BA335" s="5" t="s">
        <v>1745</v>
      </c>
      <c r="BB335" s="5" t="s">
        <v>1745</v>
      </c>
      <c r="BC335" s="5" t="s">
        <v>1745</v>
      </c>
      <c r="BD335" s="5" t="s">
        <v>1745</v>
      </c>
      <c r="BE335" s="5" t="s">
        <v>1745</v>
      </c>
      <c r="BF335" s="5" t="s">
        <v>1745</v>
      </c>
      <c r="BG335" s="5" t="s">
        <v>1745</v>
      </c>
      <c r="BH335" s="5" t="s">
        <v>1745</v>
      </c>
      <c r="BI335" s="5" t="s">
        <v>1745</v>
      </c>
      <c r="BJ335" s="5" t="s">
        <v>1745</v>
      </c>
    </row>
    <row r="336" spans="1:62" ht="17.25" customHeight="1" x14ac:dyDescent="0.3">
      <c r="A336" t="s">
        <v>486</v>
      </c>
      <c r="B336" t="s">
        <v>2069</v>
      </c>
      <c r="C336" t="s">
        <v>6</v>
      </c>
      <c r="D336" t="str">
        <f t="shared" si="76"/>
        <v>Farmingdale borough, Monmouth County</v>
      </c>
      <c r="E336" t="s">
        <v>2000</v>
      </c>
      <c r="F336" t="s">
        <v>7</v>
      </c>
      <c r="G336" s="19">
        <f>COUNTIFS('Raw Data from UFBs'!$A$3:$A$3000,'Summary By Town'!$A336,'Raw Data from UFBs'!$E$3:$E$3000,'Summary By Town'!$G$2)</f>
        <v>0</v>
      </c>
      <c r="H336" s="4">
        <f>SUMIFS('Raw Data from UFBs'!H$3:H$3000,'Raw Data from UFBs'!$A$3:$A$3000,'Summary By Town'!$A336,'Raw Data from UFBs'!$E$3:$E$3000,'Summary By Town'!$G$2)</f>
        <v>0</v>
      </c>
      <c r="I336" s="4">
        <f>SUMIFS('Raw Data from UFBs'!I$3:I$3000,'Raw Data from UFBs'!$A$3:$A$3000,'Summary By Town'!$A336,'Raw Data from UFBs'!$E$3:$E$3000,'Summary By Town'!$G$2)</f>
        <v>0</v>
      </c>
      <c r="J336" s="20">
        <f t="shared" si="77"/>
        <v>0</v>
      </c>
      <c r="K336" s="19">
        <f>COUNTIFS('Raw Data from UFBs'!$A$3:$A$3000,'Summary By Town'!$A336,'Raw Data from UFBs'!$E$3:$E$3000,'Summary By Town'!$K$2)</f>
        <v>0</v>
      </c>
      <c r="L336" s="4">
        <f>SUMIFS('Raw Data from UFBs'!H$3:H$3000,'Raw Data from UFBs'!$A$3:$A$3000,'Summary By Town'!$A336,'Raw Data from UFBs'!$E$3:$E$3000,'Summary By Town'!$K$2)</f>
        <v>0</v>
      </c>
      <c r="M336" s="4">
        <f>SUMIFS('Raw Data from UFBs'!I$3:I$3000,'Raw Data from UFBs'!$A$3:$A$3000,'Summary By Town'!$A336,'Raw Data from UFBs'!$E$3:$E$3000,'Summary By Town'!$K$2)</f>
        <v>0</v>
      </c>
      <c r="N336" s="20">
        <f t="shared" si="78"/>
        <v>0</v>
      </c>
      <c r="O336" s="4">
        <f>COUNTIFS('Raw Data from UFBs'!$A$3:$A$3000,'Summary By Town'!$A336,'Raw Data from UFBs'!$E$3:$E$3000,'Summary By Town'!$O$2)</f>
        <v>0</v>
      </c>
      <c r="P336" s="4">
        <f>SUMIFS('Raw Data from UFBs'!H$3:H$3000,'Raw Data from UFBs'!$A$3:$A$3000,'Summary By Town'!$A336,'Raw Data from UFBs'!$E$3:$E$3000,'Summary By Town'!$O$2)</f>
        <v>0</v>
      </c>
      <c r="Q336" s="4">
        <f>SUMIFS('Raw Data from UFBs'!I$3:I$3000,'Raw Data from UFBs'!$A$3:$A$3000,'Summary By Town'!$A336,'Raw Data from UFBs'!$E$3:$E$3000,'Summary By Town'!$O$2)</f>
        <v>0</v>
      </c>
      <c r="R336" s="4">
        <f t="shared" si="83"/>
        <v>0</v>
      </c>
      <c r="S336" s="104">
        <f>COUNTIFS('Raw Data from UFBs'!$A$3:$A$3000,'Summary By Town'!$A336,'Raw Data from UFBs'!$E$3:$E$3000,'Summary By Town'!$S$2)</f>
        <v>0</v>
      </c>
      <c r="T336" s="4">
        <f>SUMIFS('Raw Data from UFBs'!H$3:H$3000,'Raw Data from UFBs'!$A$3:$A$3000,'Summary By Town'!$A336,'Raw Data from UFBs'!$E$3:$E$3000,'Summary By Town'!$S$2)</f>
        <v>0</v>
      </c>
      <c r="U336" s="4">
        <f>SUMIFS('Raw Data from UFBs'!I$3:I$3000,'Raw Data from UFBs'!$A$3:$A$3000,'Summary By Town'!$A336,'Raw Data from UFBs'!$E$3:$E$3000,'Summary By Town'!$S$2)</f>
        <v>0</v>
      </c>
      <c r="V336" s="20">
        <f t="shared" si="84"/>
        <v>0</v>
      </c>
      <c r="W336" s="104">
        <f>COUNTIFS('Raw Data from UFBs'!$A$3:$A$3000,'Summary By Town'!$A336,'Raw Data from UFBs'!$E$3:$E$3000,'Summary By Town'!$W$2)</f>
        <v>0</v>
      </c>
      <c r="X336" s="4">
        <f>SUMIFS('Raw Data from UFBs'!H$3:H$3000,'Raw Data from UFBs'!$A$3:$A$3000,'Summary By Town'!$A336,'Raw Data from UFBs'!$E$3:$E$3000,'Summary By Town'!$W$2)</f>
        <v>0</v>
      </c>
      <c r="Y336" s="4">
        <f>SUMIFS('Raw Data from UFBs'!I$3:I$3000,'Raw Data from UFBs'!$A$3:$A$3000,'Summary By Town'!$A336,'Raw Data from UFBs'!$E$3:$E$3000,'Summary By Town'!$W$2)</f>
        <v>0</v>
      </c>
      <c r="Z336" s="20">
        <f t="shared" si="85"/>
        <v>0</v>
      </c>
      <c r="AA336" s="4">
        <f>COUNTIFS('Raw Data from UFBs'!$A$3:$A$3000,'Summary By Town'!$A336,'Raw Data from UFBs'!$E$3:$E$3000,'Summary By Town'!$AA$2)</f>
        <v>0</v>
      </c>
      <c r="AB336" s="4">
        <f>SUMIFS('Raw Data from UFBs'!H$3:H$3000,'Raw Data from UFBs'!$A$3:$A$3000,'Summary By Town'!$A336,'Raw Data from UFBs'!$E$3:$E$3000,'Summary By Town'!$AA$2)</f>
        <v>0</v>
      </c>
      <c r="AC336" s="4">
        <f>SUMIFS('Raw Data from UFBs'!I$3:I$3000,'Raw Data from UFBs'!$A$3:$A$3000,'Summary By Town'!$A336,'Raw Data from UFBs'!$E$3:$E$3000,'Summary By Town'!$AA$2)</f>
        <v>0</v>
      </c>
      <c r="AD336" s="4">
        <f t="shared" si="86"/>
        <v>0</v>
      </c>
      <c r="AE336" s="19">
        <f>COUNTIFS('Raw Data from UFBs'!$A$3:$A$3000,'Summary By Town'!$A336,'Raw Data from UFBs'!$E$3:$E$3000,'Summary By Town'!$AE$2)</f>
        <v>0</v>
      </c>
      <c r="AF336" s="4">
        <f>SUMIFS('Raw Data from UFBs'!H$3:H$3000,'Raw Data from UFBs'!$A$3:$A$3000,'Summary By Town'!$A336,'Raw Data from UFBs'!$E$3:$E$3000,'Summary By Town'!$AE$2)</f>
        <v>0</v>
      </c>
      <c r="AG336" s="4">
        <f>SUMIFS('Raw Data from UFBs'!I$3:I$3000,'Raw Data from UFBs'!$A$3:$A$3000,'Summary By Town'!$A336,'Raw Data from UFBs'!$E$3:$E$3000,'Summary By Town'!$AE$2)</f>
        <v>0</v>
      </c>
      <c r="AH336" s="20">
        <f t="shared" si="79"/>
        <v>0</v>
      </c>
      <c r="AI336" s="19">
        <f t="shared" si="87"/>
        <v>0</v>
      </c>
      <c r="AJ336" s="4">
        <f t="shared" si="88"/>
        <v>0</v>
      </c>
      <c r="AK336" s="4">
        <f t="shared" si="89"/>
        <v>0</v>
      </c>
      <c r="AL336" s="20">
        <f t="shared" si="90"/>
        <v>0</v>
      </c>
      <c r="AM336" s="59">
        <v>304128600</v>
      </c>
      <c r="AN336" s="60">
        <v>1.7246505272557844</v>
      </c>
      <c r="AO336" s="61">
        <v>0.14771009396383053</v>
      </c>
      <c r="AP336" s="4">
        <f t="shared" si="80"/>
        <v>0</v>
      </c>
      <c r="AQ336" s="8">
        <f t="shared" si="81"/>
        <v>0</v>
      </c>
      <c r="AR336" s="59">
        <v>1232422.28</v>
      </c>
      <c r="AS336" s="6">
        <f t="shared" si="82"/>
        <v>0</v>
      </c>
      <c r="AU336" s="5" t="s">
        <v>717</v>
      </c>
      <c r="AV336" s="5" t="s">
        <v>1745</v>
      </c>
      <c r="AW336" s="5" t="s">
        <v>1745</v>
      </c>
      <c r="AX336" s="5" t="s">
        <v>1745</v>
      </c>
      <c r="AY336" s="5" t="s">
        <v>1745</v>
      </c>
      <c r="AZ336" s="5" t="s">
        <v>1745</v>
      </c>
      <c r="BA336" s="5" t="s">
        <v>1745</v>
      </c>
      <c r="BB336" s="5" t="s">
        <v>1745</v>
      </c>
      <c r="BC336" s="5" t="s">
        <v>1745</v>
      </c>
      <c r="BD336" s="5" t="s">
        <v>1745</v>
      </c>
      <c r="BE336" s="5" t="s">
        <v>1745</v>
      </c>
      <c r="BF336" s="5" t="s">
        <v>1745</v>
      </c>
      <c r="BG336" s="5" t="s">
        <v>1745</v>
      </c>
      <c r="BH336" s="5" t="s">
        <v>1745</v>
      </c>
      <c r="BI336" s="5" t="s">
        <v>1745</v>
      </c>
      <c r="BJ336" s="5" t="s">
        <v>1745</v>
      </c>
    </row>
    <row r="337" spans="1:62" ht="17.25" customHeight="1" x14ac:dyDescent="0.3">
      <c r="A337" t="s">
        <v>528</v>
      </c>
      <c r="B337" t="s">
        <v>2070</v>
      </c>
      <c r="C337" t="s">
        <v>6</v>
      </c>
      <c r="D337" t="str">
        <f t="shared" si="76"/>
        <v>Freehold borough, Monmouth County</v>
      </c>
      <c r="E337" t="s">
        <v>2000</v>
      </c>
      <c r="F337" t="s">
        <v>70</v>
      </c>
      <c r="G337" s="19">
        <f>COUNTIFS('Raw Data from UFBs'!$A$3:$A$3000,'Summary By Town'!$A337,'Raw Data from UFBs'!$E$3:$E$3000,'Summary By Town'!$G$2)</f>
        <v>3</v>
      </c>
      <c r="H337" s="4">
        <f>SUMIFS('Raw Data from UFBs'!H$3:H$3000,'Raw Data from UFBs'!$A$3:$A$3000,'Summary By Town'!$A337,'Raw Data from UFBs'!$E$3:$E$3000,'Summary By Town'!$G$2)</f>
        <v>462680</v>
      </c>
      <c r="I337" s="4">
        <f>SUMIFS('Raw Data from UFBs'!I$3:I$3000,'Raw Data from UFBs'!$A$3:$A$3000,'Summary By Town'!$A337,'Raw Data from UFBs'!$E$3:$E$3000,'Summary By Town'!$G$2)</f>
        <v>67229600</v>
      </c>
      <c r="J337" s="20">
        <f t="shared" si="77"/>
        <v>1347320.0125318973</v>
      </c>
      <c r="K337" s="19">
        <f>COUNTIFS('Raw Data from UFBs'!$A$3:$A$3000,'Summary By Town'!$A337,'Raw Data from UFBs'!$E$3:$E$3000,'Summary By Town'!$K$2)</f>
        <v>0</v>
      </c>
      <c r="L337" s="4">
        <f>SUMIFS('Raw Data from UFBs'!H$3:H$3000,'Raw Data from UFBs'!$A$3:$A$3000,'Summary By Town'!$A337,'Raw Data from UFBs'!$E$3:$E$3000,'Summary By Town'!$K$2)</f>
        <v>0</v>
      </c>
      <c r="M337" s="4">
        <f>SUMIFS('Raw Data from UFBs'!I$3:I$3000,'Raw Data from UFBs'!$A$3:$A$3000,'Summary By Town'!$A337,'Raw Data from UFBs'!$E$3:$E$3000,'Summary By Town'!$K$2)</f>
        <v>0</v>
      </c>
      <c r="N337" s="20">
        <f t="shared" si="78"/>
        <v>0</v>
      </c>
      <c r="O337" s="4">
        <f>COUNTIFS('Raw Data from UFBs'!$A$3:$A$3000,'Summary By Town'!$A337,'Raw Data from UFBs'!$E$3:$E$3000,'Summary By Town'!$O$2)</f>
        <v>0</v>
      </c>
      <c r="P337" s="4">
        <f>SUMIFS('Raw Data from UFBs'!H$3:H$3000,'Raw Data from UFBs'!$A$3:$A$3000,'Summary By Town'!$A337,'Raw Data from UFBs'!$E$3:$E$3000,'Summary By Town'!$O$2)</f>
        <v>0</v>
      </c>
      <c r="Q337" s="4">
        <f>SUMIFS('Raw Data from UFBs'!I$3:I$3000,'Raw Data from UFBs'!$A$3:$A$3000,'Summary By Town'!$A337,'Raw Data from UFBs'!$E$3:$E$3000,'Summary By Town'!$O$2)</f>
        <v>0</v>
      </c>
      <c r="R337" s="4">
        <f t="shared" si="83"/>
        <v>0</v>
      </c>
      <c r="S337" s="104">
        <f>COUNTIFS('Raw Data from UFBs'!$A$3:$A$3000,'Summary By Town'!$A337,'Raw Data from UFBs'!$E$3:$E$3000,'Summary By Town'!$S$2)</f>
        <v>0</v>
      </c>
      <c r="T337" s="4">
        <f>SUMIFS('Raw Data from UFBs'!H$3:H$3000,'Raw Data from UFBs'!$A$3:$A$3000,'Summary By Town'!$A337,'Raw Data from UFBs'!$E$3:$E$3000,'Summary By Town'!$S$2)</f>
        <v>0</v>
      </c>
      <c r="U337" s="4">
        <f>SUMIFS('Raw Data from UFBs'!I$3:I$3000,'Raw Data from UFBs'!$A$3:$A$3000,'Summary By Town'!$A337,'Raw Data from UFBs'!$E$3:$E$3000,'Summary By Town'!$S$2)</f>
        <v>0</v>
      </c>
      <c r="V337" s="20">
        <f t="shared" si="84"/>
        <v>0</v>
      </c>
      <c r="W337" s="104">
        <f>COUNTIFS('Raw Data from UFBs'!$A$3:$A$3000,'Summary By Town'!$A337,'Raw Data from UFBs'!$E$3:$E$3000,'Summary By Town'!$W$2)</f>
        <v>0</v>
      </c>
      <c r="X337" s="4">
        <f>SUMIFS('Raw Data from UFBs'!H$3:H$3000,'Raw Data from UFBs'!$A$3:$A$3000,'Summary By Town'!$A337,'Raw Data from UFBs'!$E$3:$E$3000,'Summary By Town'!$W$2)</f>
        <v>0</v>
      </c>
      <c r="Y337" s="4">
        <f>SUMIFS('Raw Data from UFBs'!I$3:I$3000,'Raw Data from UFBs'!$A$3:$A$3000,'Summary By Town'!$A337,'Raw Data from UFBs'!$E$3:$E$3000,'Summary By Town'!$W$2)</f>
        <v>0</v>
      </c>
      <c r="Z337" s="20">
        <f t="shared" si="85"/>
        <v>0</v>
      </c>
      <c r="AA337" s="4">
        <f>COUNTIFS('Raw Data from UFBs'!$A$3:$A$3000,'Summary By Town'!$A337,'Raw Data from UFBs'!$E$3:$E$3000,'Summary By Town'!$AA$2)</f>
        <v>0</v>
      </c>
      <c r="AB337" s="4">
        <f>SUMIFS('Raw Data from UFBs'!H$3:H$3000,'Raw Data from UFBs'!$A$3:$A$3000,'Summary By Town'!$A337,'Raw Data from UFBs'!$E$3:$E$3000,'Summary By Town'!$AA$2)</f>
        <v>0</v>
      </c>
      <c r="AC337" s="4">
        <f>SUMIFS('Raw Data from UFBs'!I$3:I$3000,'Raw Data from UFBs'!$A$3:$A$3000,'Summary By Town'!$A337,'Raw Data from UFBs'!$E$3:$E$3000,'Summary By Town'!$AA$2)</f>
        <v>0</v>
      </c>
      <c r="AD337" s="4">
        <f t="shared" si="86"/>
        <v>0</v>
      </c>
      <c r="AE337" s="19">
        <f>COUNTIFS('Raw Data from UFBs'!$A$3:$A$3000,'Summary By Town'!$A337,'Raw Data from UFBs'!$E$3:$E$3000,'Summary By Town'!$AE$2)</f>
        <v>0</v>
      </c>
      <c r="AF337" s="4">
        <f>SUMIFS('Raw Data from UFBs'!H$3:H$3000,'Raw Data from UFBs'!$A$3:$A$3000,'Summary By Town'!$A337,'Raw Data from UFBs'!$E$3:$E$3000,'Summary By Town'!$AE$2)</f>
        <v>0</v>
      </c>
      <c r="AG337" s="4">
        <f>SUMIFS('Raw Data from UFBs'!I$3:I$3000,'Raw Data from UFBs'!$A$3:$A$3000,'Summary By Town'!$A337,'Raw Data from UFBs'!$E$3:$E$3000,'Summary By Town'!$AE$2)</f>
        <v>0</v>
      </c>
      <c r="AH337" s="20">
        <f t="shared" si="79"/>
        <v>0</v>
      </c>
      <c r="AI337" s="19">
        <f t="shared" si="87"/>
        <v>3</v>
      </c>
      <c r="AJ337" s="4">
        <f t="shared" si="88"/>
        <v>462680</v>
      </c>
      <c r="AK337" s="4">
        <f t="shared" si="89"/>
        <v>67229600</v>
      </c>
      <c r="AL337" s="20">
        <f t="shared" si="90"/>
        <v>1347320.0125318973</v>
      </c>
      <c r="AM337" s="59">
        <v>2014659000</v>
      </c>
      <c r="AN337" s="60">
        <v>2.0040577551136662</v>
      </c>
      <c r="AO337" s="61">
        <v>0.38458051211678507</v>
      </c>
      <c r="AP337" s="4">
        <f t="shared" si="80"/>
        <v>340215.30905851623</v>
      </c>
      <c r="AQ337" s="8">
        <f t="shared" si="81"/>
        <v>3.3370213023643208E-2</v>
      </c>
      <c r="AR337" s="59">
        <v>22682864.57</v>
      </c>
      <c r="AS337" s="6">
        <f t="shared" si="82"/>
        <v>1.4998780599716653E-2</v>
      </c>
      <c r="AU337" s="5" t="s">
        <v>531</v>
      </c>
      <c r="AV337" s="5" t="s">
        <v>1745</v>
      </c>
      <c r="AW337" s="5" t="s">
        <v>1745</v>
      </c>
      <c r="AX337" s="5" t="s">
        <v>1745</v>
      </c>
      <c r="AY337" s="5" t="s">
        <v>1745</v>
      </c>
      <c r="AZ337" s="5" t="s">
        <v>1745</v>
      </c>
      <c r="BA337" s="5" t="s">
        <v>1745</v>
      </c>
      <c r="BB337" s="5" t="s">
        <v>1745</v>
      </c>
      <c r="BC337" s="5" t="s">
        <v>1745</v>
      </c>
      <c r="BD337" s="5" t="s">
        <v>1745</v>
      </c>
      <c r="BE337" s="5" t="s">
        <v>1745</v>
      </c>
      <c r="BF337" s="5" t="s">
        <v>1745</v>
      </c>
      <c r="BG337" s="5" t="s">
        <v>1745</v>
      </c>
      <c r="BH337" s="5" t="s">
        <v>1745</v>
      </c>
      <c r="BI337" s="5" t="s">
        <v>1745</v>
      </c>
      <c r="BJ337" s="5" t="s">
        <v>1745</v>
      </c>
    </row>
    <row r="338" spans="1:62" ht="17.25" customHeight="1" x14ac:dyDescent="0.3">
      <c r="A338" t="s">
        <v>672</v>
      </c>
      <c r="B338" t="s">
        <v>2071</v>
      </c>
      <c r="C338" t="s">
        <v>6</v>
      </c>
      <c r="D338" t="str">
        <f t="shared" si="76"/>
        <v>Highlands borough, Monmouth County</v>
      </c>
      <c r="E338" t="s">
        <v>2000</v>
      </c>
      <c r="F338" t="s">
        <v>70</v>
      </c>
      <c r="G338" s="19">
        <f>COUNTIFS('Raw Data from UFBs'!$A$3:$A$3000,'Summary By Town'!$A338,'Raw Data from UFBs'!$E$3:$E$3000,'Summary By Town'!$G$2)</f>
        <v>1</v>
      </c>
      <c r="H338" s="4">
        <f>SUMIFS('Raw Data from UFBs'!H$3:H$3000,'Raw Data from UFBs'!$A$3:$A$3000,'Summary By Town'!$A338,'Raw Data from UFBs'!$E$3:$E$3000,'Summary By Town'!$G$2)</f>
        <v>47037</v>
      </c>
      <c r="I338" s="4">
        <f>SUMIFS('Raw Data from UFBs'!I$3:I$3000,'Raw Data from UFBs'!$A$3:$A$3000,'Summary By Town'!$A338,'Raw Data from UFBs'!$E$3:$E$3000,'Summary By Town'!$G$2)</f>
        <v>0</v>
      </c>
      <c r="J338" s="20">
        <f t="shared" si="77"/>
        <v>0</v>
      </c>
      <c r="K338" s="19">
        <f>COUNTIFS('Raw Data from UFBs'!$A$3:$A$3000,'Summary By Town'!$A338,'Raw Data from UFBs'!$E$3:$E$3000,'Summary By Town'!$K$2)</f>
        <v>0</v>
      </c>
      <c r="L338" s="4">
        <f>SUMIFS('Raw Data from UFBs'!H$3:H$3000,'Raw Data from UFBs'!$A$3:$A$3000,'Summary By Town'!$A338,'Raw Data from UFBs'!$E$3:$E$3000,'Summary By Town'!$K$2)</f>
        <v>0</v>
      </c>
      <c r="M338" s="4">
        <f>SUMIFS('Raw Data from UFBs'!I$3:I$3000,'Raw Data from UFBs'!$A$3:$A$3000,'Summary By Town'!$A338,'Raw Data from UFBs'!$E$3:$E$3000,'Summary By Town'!$K$2)</f>
        <v>0</v>
      </c>
      <c r="N338" s="20">
        <f t="shared" si="78"/>
        <v>0</v>
      </c>
      <c r="O338" s="4">
        <f>COUNTIFS('Raw Data from UFBs'!$A$3:$A$3000,'Summary By Town'!$A338,'Raw Data from UFBs'!$E$3:$E$3000,'Summary By Town'!$O$2)</f>
        <v>0</v>
      </c>
      <c r="P338" s="4">
        <f>SUMIFS('Raw Data from UFBs'!H$3:H$3000,'Raw Data from UFBs'!$A$3:$A$3000,'Summary By Town'!$A338,'Raw Data from UFBs'!$E$3:$E$3000,'Summary By Town'!$O$2)</f>
        <v>0</v>
      </c>
      <c r="Q338" s="4">
        <f>SUMIFS('Raw Data from UFBs'!I$3:I$3000,'Raw Data from UFBs'!$A$3:$A$3000,'Summary By Town'!$A338,'Raw Data from UFBs'!$E$3:$E$3000,'Summary By Town'!$O$2)</f>
        <v>0</v>
      </c>
      <c r="R338" s="4">
        <f t="shared" si="83"/>
        <v>0</v>
      </c>
      <c r="S338" s="104">
        <f>COUNTIFS('Raw Data from UFBs'!$A$3:$A$3000,'Summary By Town'!$A338,'Raw Data from UFBs'!$E$3:$E$3000,'Summary By Town'!$S$2)</f>
        <v>0</v>
      </c>
      <c r="T338" s="4">
        <f>SUMIFS('Raw Data from UFBs'!H$3:H$3000,'Raw Data from UFBs'!$A$3:$A$3000,'Summary By Town'!$A338,'Raw Data from UFBs'!$E$3:$E$3000,'Summary By Town'!$S$2)</f>
        <v>0</v>
      </c>
      <c r="U338" s="4">
        <f>SUMIFS('Raw Data from UFBs'!I$3:I$3000,'Raw Data from UFBs'!$A$3:$A$3000,'Summary By Town'!$A338,'Raw Data from UFBs'!$E$3:$E$3000,'Summary By Town'!$S$2)</f>
        <v>0</v>
      </c>
      <c r="V338" s="20">
        <f t="shared" si="84"/>
        <v>0</v>
      </c>
      <c r="W338" s="104">
        <f>COUNTIFS('Raw Data from UFBs'!$A$3:$A$3000,'Summary By Town'!$A338,'Raw Data from UFBs'!$E$3:$E$3000,'Summary By Town'!$W$2)</f>
        <v>0</v>
      </c>
      <c r="X338" s="4">
        <f>SUMIFS('Raw Data from UFBs'!H$3:H$3000,'Raw Data from UFBs'!$A$3:$A$3000,'Summary By Town'!$A338,'Raw Data from UFBs'!$E$3:$E$3000,'Summary By Town'!$W$2)</f>
        <v>0</v>
      </c>
      <c r="Y338" s="4">
        <f>SUMIFS('Raw Data from UFBs'!I$3:I$3000,'Raw Data from UFBs'!$A$3:$A$3000,'Summary By Town'!$A338,'Raw Data from UFBs'!$E$3:$E$3000,'Summary By Town'!$W$2)</f>
        <v>0</v>
      </c>
      <c r="Z338" s="20">
        <f t="shared" si="85"/>
        <v>0</v>
      </c>
      <c r="AA338" s="4">
        <f>COUNTIFS('Raw Data from UFBs'!$A$3:$A$3000,'Summary By Town'!$A338,'Raw Data from UFBs'!$E$3:$E$3000,'Summary By Town'!$AA$2)</f>
        <v>0</v>
      </c>
      <c r="AB338" s="4">
        <f>SUMIFS('Raw Data from UFBs'!H$3:H$3000,'Raw Data from UFBs'!$A$3:$A$3000,'Summary By Town'!$A338,'Raw Data from UFBs'!$E$3:$E$3000,'Summary By Town'!$AA$2)</f>
        <v>0</v>
      </c>
      <c r="AC338" s="4">
        <f>SUMIFS('Raw Data from UFBs'!I$3:I$3000,'Raw Data from UFBs'!$A$3:$A$3000,'Summary By Town'!$A338,'Raw Data from UFBs'!$E$3:$E$3000,'Summary By Town'!$AA$2)</f>
        <v>0</v>
      </c>
      <c r="AD338" s="4">
        <f t="shared" si="86"/>
        <v>0</v>
      </c>
      <c r="AE338" s="19">
        <f>COUNTIFS('Raw Data from UFBs'!$A$3:$A$3000,'Summary By Town'!$A338,'Raw Data from UFBs'!$E$3:$E$3000,'Summary By Town'!$AE$2)</f>
        <v>0</v>
      </c>
      <c r="AF338" s="4">
        <f>SUMIFS('Raw Data from UFBs'!H$3:H$3000,'Raw Data from UFBs'!$A$3:$A$3000,'Summary By Town'!$A338,'Raw Data from UFBs'!$E$3:$E$3000,'Summary By Town'!$AE$2)</f>
        <v>0</v>
      </c>
      <c r="AG338" s="4">
        <f>SUMIFS('Raw Data from UFBs'!I$3:I$3000,'Raw Data from UFBs'!$A$3:$A$3000,'Summary By Town'!$A338,'Raw Data from UFBs'!$E$3:$E$3000,'Summary By Town'!$AE$2)</f>
        <v>0</v>
      </c>
      <c r="AH338" s="20">
        <f t="shared" si="79"/>
        <v>0</v>
      </c>
      <c r="AI338" s="19">
        <f t="shared" si="87"/>
        <v>1</v>
      </c>
      <c r="AJ338" s="4">
        <f t="shared" si="88"/>
        <v>47037</v>
      </c>
      <c r="AK338" s="4">
        <f t="shared" si="89"/>
        <v>0</v>
      </c>
      <c r="AL338" s="20">
        <f t="shared" si="90"/>
        <v>0</v>
      </c>
      <c r="AM338" s="59">
        <v>1416639300</v>
      </c>
      <c r="AN338" s="60">
        <v>1.7093232278423687</v>
      </c>
      <c r="AO338" s="61">
        <v>0.47579198166246295</v>
      </c>
      <c r="AP338" s="4">
        <f t="shared" si="80"/>
        <v>-22379.82744145727</v>
      </c>
      <c r="AQ338" s="8">
        <f t="shared" si="81"/>
        <v>0</v>
      </c>
      <c r="AR338" s="59">
        <v>14710663.809999999</v>
      </c>
      <c r="AS338" s="6">
        <f t="shared" si="82"/>
        <v>-1.5213336210051877E-3</v>
      </c>
      <c r="AU338" s="5" t="s">
        <v>1362</v>
      </c>
      <c r="AV338" s="5" t="s">
        <v>76</v>
      </c>
      <c r="AW338" s="5" t="s">
        <v>951</v>
      </c>
      <c r="AX338" s="5" t="s">
        <v>1745</v>
      </c>
      <c r="AY338" s="5" t="s">
        <v>1745</v>
      </c>
      <c r="AZ338" s="5" t="s">
        <v>1745</v>
      </c>
      <c r="BA338" s="5" t="s">
        <v>1745</v>
      </c>
      <c r="BB338" s="5" t="s">
        <v>1745</v>
      </c>
      <c r="BC338" s="5" t="s">
        <v>1745</v>
      </c>
      <c r="BD338" s="5" t="s">
        <v>1745</v>
      </c>
      <c r="BE338" s="5" t="s">
        <v>1745</v>
      </c>
      <c r="BF338" s="5" t="s">
        <v>1745</v>
      </c>
      <c r="BG338" s="5" t="s">
        <v>1745</v>
      </c>
      <c r="BH338" s="5" t="s">
        <v>1745</v>
      </c>
      <c r="BI338" s="5" t="s">
        <v>1745</v>
      </c>
      <c r="BJ338" s="5" t="s">
        <v>1745</v>
      </c>
    </row>
    <row r="339" spans="1:62" ht="17.25" customHeight="1" x14ac:dyDescent="0.3">
      <c r="A339" t="s">
        <v>722</v>
      </c>
      <c r="B339" t="s">
        <v>2072</v>
      </c>
      <c r="C339" t="s">
        <v>6</v>
      </c>
      <c r="D339" t="str">
        <f t="shared" si="76"/>
        <v>Interlaken borough, Monmouth County</v>
      </c>
      <c r="E339" t="s">
        <v>2000</v>
      </c>
      <c r="F339" t="s">
        <v>7</v>
      </c>
      <c r="G339" s="19">
        <f>COUNTIFS('Raw Data from UFBs'!$A$3:$A$3000,'Summary By Town'!$A339,'Raw Data from UFBs'!$E$3:$E$3000,'Summary By Town'!$G$2)</f>
        <v>0</v>
      </c>
      <c r="H339" s="4">
        <f>SUMIFS('Raw Data from UFBs'!H$3:H$3000,'Raw Data from UFBs'!$A$3:$A$3000,'Summary By Town'!$A339,'Raw Data from UFBs'!$E$3:$E$3000,'Summary By Town'!$G$2)</f>
        <v>0</v>
      </c>
      <c r="I339" s="4">
        <f>SUMIFS('Raw Data from UFBs'!I$3:I$3000,'Raw Data from UFBs'!$A$3:$A$3000,'Summary By Town'!$A339,'Raw Data from UFBs'!$E$3:$E$3000,'Summary By Town'!$G$2)</f>
        <v>0</v>
      </c>
      <c r="J339" s="20">
        <f t="shared" si="77"/>
        <v>0</v>
      </c>
      <c r="K339" s="19">
        <f>COUNTIFS('Raw Data from UFBs'!$A$3:$A$3000,'Summary By Town'!$A339,'Raw Data from UFBs'!$E$3:$E$3000,'Summary By Town'!$K$2)</f>
        <v>0</v>
      </c>
      <c r="L339" s="4">
        <f>SUMIFS('Raw Data from UFBs'!H$3:H$3000,'Raw Data from UFBs'!$A$3:$A$3000,'Summary By Town'!$A339,'Raw Data from UFBs'!$E$3:$E$3000,'Summary By Town'!$K$2)</f>
        <v>0</v>
      </c>
      <c r="M339" s="4">
        <f>SUMIFS('Raw Data from UFBs'!I$3:I$3000,'Raw Data from UFBs'!$A$3:$A$3000,'Summary By Town'!$A339,'Raw Data from UFBs'!$E$3:$E$3000,'Summary By Town'!$K$2)</f>
        <v>0</v>
      </c>
      <c r="N339" s="20">
        <f t="shared" si="78"/>
        <v>0</v>
      </c>
      <c r="O339" s="4">
        <f>COUNTIFS('Raw Data from UFBs'!$A$3:$A$3000,'Summary By Town'!$A339,'Raw Data from UFBs'!$E$3:$E$3000,'Summary By Town'!$O$2)</f>
        <v>0</v>
      </c>
      <c r="P339" s="4">
        <f>SUMIFS('Raw Data from UFBs'!H$3:H$3000,'Raw Data from UFBs'!$A$3:$A$3000,'Summary By Town'!$A339,'Raw Data from UFBs'!$E$3:$E$3000,'Summary By Town'!$O$2)</f>
        <v>0</v>
      </c>
      <c r="Q339" s="4">
        <f>SUMIFS('Raw Data from UFBs'!I$3:I$3000,'Raw Data from UFBs'!$A$3:$A$3000,'Summary By Town'!$A339,'Raw Data from UFBs'!$E$3:$E$3000,'Summary By Town'!$O$2)</f>
        <v>0</v>
      </c>
      <c r="R339" s="4">
        <f t="shared" si="83"/>
        <v>0</v>
      </c>
      <c r="S339" s="104">
        <f>COUNTIFS('Raw Data from UFBs'!$A$3:$A$3000,'Summary By Town'!$A339,'Raw Data from UFBs'!$E$3:$E$3000,'Summary By Town'!$S$2)</f>
        <v>0</v>
      </c>
      <c r="T339" s="4">
        <f>SUMIFS('Raw Data from UFBs'!H$3:H$3000,'Raw Data from UFBs'!$A$3:$A$3000,'Summary By Town'!$A339,'Raw Data from UFBs'!$E$3:$E$3000,'Summary By Town'!$S$2)</f>
        <v>0</v>
      </c>
      <c r="U339" s="4">
        <f>SUMIFS('Raw Data from UFBs'!I$3:I$3000,'Raw Data from UFBs'!$A$3:$A$3000,'Summary By Town'!$A339,'Raw Data from UFBs'!$E$3:$E$3000,'Summary By Town'!$S$2)</f>
        <v>0</v>
      </c>
      <c r="V339" s="20">
        <f t="shared" si="84"/>
        <v>0</v>
      </c>
      <c r="W339" s="104">
        <f>COUNTIFS('Raw Data from UFBs'!$A$3:$A$3000,'Summary By Town'!$A339,'Raw Data from UFBs'!$E$3:$E$3000,'Summary By Town'!$W$2)</f>
        <v>0</v>
      </c>
      <c r="X339" s="4">
        <f>SUMIFS('Raw Data from UFBs'!H$3:H$3000,'Raw Data from UFBs'!$A$3:$A$3000,'Summary By Town'!$A339,'Raw Data from UFBs'!$E$3:$E$3000,'Summary By Town'!$W$2)</f>
        <v>0</v>
      </c>
      <c r="Y339" s="4">
        <f>SUMIFS('Raw Data from UFBs'!I$3:I$3000,'Raw Data from UFBs'!$A$3:$A$3000,'Summary By Town'!$A339,'Raw Data from UFBs'!$E$3:$E$3000,'Summary By Town'!$W$2)</f>
        <v>0</v>
      </c>
      <c r="Z339" s="20">
        <f t="shared" si="85"/>
        <v>0</v>
      </c>
      <c r="AA339" s="4">
        <f>COUNTIFS('Raw Data from UFBs'!$A$3:$A$3000,'Summary By Town'!$A339,'Raw Data from UFBs'!$E$3:$E$3000,'Summary By Town'!$AA$2)</f>
        <v>0</v>
      </c>
      <c r="AB339" s="4">
        <f>SUMIFS('Raw Data from UFBs'!H$3:H$3000,'Raw Data from UFBs'!$A$3:$A$3000,'Summary By Town'!$A339,'Raw Data from UFBs'!$E$3:$E$3000,'Summary By Town'!$AA$2)</f>
        <v>0</v>
      </c>
      <c r="AC339" s="4">
        <f>SUMIFS('Raw Data from UFBs'!I$3:I$3000,'Raw Data from UFBs'!$A$3:$A$3000,'Summary By Town'!$A339,'Raw Data from UFBs'!$E$3:$E$3000,'Summary By Town'!$AA$2)</f>
        <v>0</v>
      </c>
      <c r="AD339" s="4">
        <f t="shared" si="86"/>
        <v>0</v>
      </c>
      <c r="AE339" s="19">
        <f>COUNTIFS('Raw Data from UFBs'!$A$3:$A$3000,'Summary By Town'!$A339,'Raw Data from UFBs'!$E$3:$E$3000,'Summary By Town'!$AE$2)</f>
        <v>0</v>
      </c>
      <c r="AF339" s="4">
        <f>SUMIFS('Raw Data from UFBs'!H$3:H$3000,'Raw Data from UFBs'!$A$3:$A$3000,'Summary By Town'!$A339,'Raw Data from UFBs'!$E$3:$E$3000,'Summary By Town'!$AE$2)</f>
        <v>0</v>
      </c>
      <c r="AG339" s="4">
        <f>SUMIFS('Raw Data from UFBs'!I$3:I$3000,'Raw Data from UFBs'!$A$3:$A$3000,'Summary By Town'!$A339,'Raw Data from UFBs'!$E$3:$E$3000,'Summary By Town'!$AE$2)</f>
        <v>0</v>
      </c>
      <c r="AH339" s="20">
        <f t="shared" si="79"/>
        <v>0</v>
      </c>
      <c r="AI339" s="19">
        <f t="shared" si="87"/>
        <v>0</v>
      </c>
      <c r="AJ339" s="4">
        <f t="shared" si="88"/>
        <v>0</v>
      </c>
      <c r="AK339" s="4">
        <f t="shared" si="89"/>
        <v>0</v>
      </c>
      <c r="AL339" s="20">
        <f t="shared" si="90"/>
        <v>0</v>
      </c>
      <c r="AM339" s="59">
        <v>596246500</v>
      </c>
      <c r="AN339" s="60">
        <v>0.79872810031606023</v>
      </c>
      <c r="AO339" s="61">
        <v>0.48864420426721006</v>
      </c>
      <c r="AP339" s="4">
        <f t="shared" si="80"/>
        <v>0</v>
      </c>
      <c r="AQ339" s="8">
        <f t="shared" si="81"/>
        <v>0</v>
      </c>
      <c r="AR339" s="59">
        <v>2783270</v>
      </c>
      <c r="AS339" s="6">
        <f t="shared" si="82"/>
        <v>0</v>
      </c>
      <c r="AU339" s="5" t="s">
        <v>68</v>
      </c>
      <c r="AV339" s="5" t="s">
        <v>835</v>
      </c>
      <c r="AW339" s="5" t="s">
        <v>41</v>
      </c>
      <c r="AX339" s="5" t="s">
        <v>1120</v>
      </c>
      <c r="AY339" s="5" t="s">
        <v>1745</v>
      </c>
      <c r="AZ339" s="5" t="s">
        <v>1745</v>
      </c>
      <c r="BA339" s="5" t="s">
        <v>1745</v>
      </c>
      <c r="BB339" s="5" t="s">
        <v>1745</v>
      </c>
      <c r="BC339" s="5" t="s">
        <v>1745</v>
      </c>
      <c r="BD339" s="5" t="s">
        <v>1745</v>
      </c>
      <c r="BE339" s="5" t="s">
        <v>1745</v>
      </c>
      <c r="BF339" s="5" t="s">
        <v>1745</v>
      </c>
      <c r="BG339" s="5" t="s">
        <v>1745</v>
      </c>
      <c r="BH339" s="5" t="s">
        <v>1745</v>
      </c>
      <c r="BI339" s="5" t="s">
        <v>1745</v>
      </c>
      <c r="BJ339" s="5" t="s">
        <v>1745</v>
      </c>
    </row>
    <row r="340" spans="1:62" ht="17.25" customHeight="1" x14ac:dyDescent="0.3">
      <c r="A340" t="s">
        <v>743</v>
      </c>
      <c r="B340" t="s">
        <v>2073</v>
      </c>
      <c r="C340" t="s">
        <v>6</v>
      </c>
      <c r="D340" t="str">
        <f t="shared" si="76"/>
        <v>Keansburg borough, Monmouth County</v>
      </c>
      <c r="E340" t="s">
        <v>2000</v>
      </c>
      <c r="F340" t="s">
        <v>7</v>
      </c>
      <c r="G340" s="19">
        <f>COUNTIFS('Raw Data from UFBs'!$A$3:$A$3000,'Summary By Town'!$A340,'Raw Data from UFBs'!$E$3:$E$3000,'Summary By Town'!$G$2)</f>
        <v>4</v>
      </c>
      <c r="H340" s="4">
        <f>SUMIFS('Raw Data from UFBs'!H$3:H$3000,'Raw Data from UFBs'!$A$3:$A$3000,'Summary By Town'!$A340,'Raw Data from UFBs'!$E$3:$E$3000,'Summary By Town'!$G$2)</f>
        <v>112435</v>
      </c>
      <c r="I340" s="4">
        <f>SUMIFS('Raw Data from UFBs'!I$3:I$3000,'Raw Data from UFBs'!$A$3:$A$3000,'Summary By Town'!$A340,'Raw Data from UFBs'!$E$3:$E$3000,'Summary By Town'!$G$2)</f>
        <v>32179400</v>
      </c>
      <c r="J340" s="20">
        <f t="shared" si="77"/>
        <v>689298.5741877585</v>
      </c>
      <c r="K340" s="19">
        <f>COUNTIFS('Raw Data from UFBs'!$A$3:$A$3000,'Summary By Town'!$A340,'Raw Data from UFBs'!$E$3:$E$3000,'Summary By Town'!$K$2)</f>
        <v>0</v>
      </c>
      <c r="L340" s="4">
        <f>SUMIFS('Raw Data from UFBs'!H$3:H$3000,'Raw Data from UFBs'!$A$3:$A$3000,'Summary By Town'!$A340,'Raw Data from UFBs'!$E$3:$E$3000,'Summary By Town'!$K$2)</f>
        <v>0</v>
      </c>
      <c r="M340" s="4">
        <f>SUMIFS('Raw Data from UFBs'!I$3:I$3000,'Raw Data from UFBs'!$A$3:$A$3000,'Summary By Town'!$A340,'Raw Data from UFBs'!$E$3:$E$3000,'Summary By Town'!$K$2)</f>
        <v>0</v>
      </c>
      <c r="N340" s="20">
        <f t="shared" si="78"/>
        <v>0</v>
      </c>
      <c r="O340" s="4">
        <f>COUNTIFS('Raw Data from UFBs'!$A$3:$A$3000,'Summary By Town'!$A340,'Raw Data from UFBs'!$E$3:$E$3000,'Summary By Town'!$O$2)</f>
        <v>0</v>
      </c>
      <c r="P340" s="4">
        <f>SUMIFS('Raw Data from UFBs'!H$3:H$3000,'Raw Data from UFBs'!$A$3:$A$3000,'Summary By Town'!$A340,'Raw Data from UFBs'!$E$3:$E$3000,'Summary By Town'!$O$2)</f>
        <v>0</v>
      </c>
      <c r="Q340" s="4">
        <f>SUMIFS('Raw Data from UFBs'!I$3:I$3000,'Raw Data from UFBs'!$A$3:$A$3000,'Summary By Town'!$A340,'Raw Data from UFBs'!$E$3:$E$3000,'Summary By Town'!$O$2)</f>
        <v>0</v>
      </c>
      <c r="R340" s="4">
        <f t="shared" si="83"/>
        <v>0</v>
      </c>
      <c r="S340" s="104">
        <f>COUNTIFS('Raw Data from UFBs'!$A$3:$A$3000,'Summary By Town'!$A340,'Raw Data from UFBs'!$E$3:$E$3000,'Summary By Town'!$S$2)</f>
        <v>0</v>
      </c>
      <c r="T340" s="4">
        <f>SUMIFS('Raw Data from UFBs'!H$3:H$3000,'Raw Data from UFBs'!$A$3:$A$3000,'Summary By Town'!$A340,'Raw Data from UFBs'!$E$3:$E$3000,'Summary By Town'!$S$2)</f>
        <v>0</v>
      </c>
      <c r="U340" s="4">
        <f>SUMIFS('Raw Data from UFBs'!I$3:I$3000,'Raw Data from UFBs'!$A$3:$A$3000,'Summary By Town'!$A340,'Raw Data from UFBs'!$E$3:$E$3000,'Summary By Town'!$S$2)</f>
        <v>0</v>
      </c>
      <c r="V340" s="20">
        <f t="shared" si="84"/>
        <v>0</v>
      </c>
      <c r="W340" s="104">
        <f>COUNTIFS('Raw Data from UFBs'!$A$3:$A$3000,'Summary By Town'!$A340,'Raw Data from UFBs'!$E$3:$E$3000,'Summary By Town'!$W$2)</f>
        <v>0</v>
      </c>
      <c r="X340" s="4">
        <f>SUMIFS('Raw Data from UFBs'!H$3:H$3000,'Raw Data from UFBs'!$A$3:$A$3000,'Summary By Town'!$A340,'Raw Data from UFBs'!$E$3:$E$3000,'Summary By Town'!$W$2)</f>
        <v>0</v>
      </c>
      <c r="Y340" s="4">
        <f>SUMIFS('Raw Data from UFBs'!I$3:I$3000,'Raw Data from UFBs'!$A$3:$A$3000,'Summary By Town'!$A340,'Raw Data from UFBs'!$E$3:$E$3000,'Summary By Town'!$W$2)</f>
        <v>0</v>
      </c>
      <c r="Z340" s="20">
        <f t="shared" si="85"/>
        <v>0</v>
      </c>
      <c r="AA340" s="4">
        <f>COUNTIFS('Raw Data from UFBs'!$A$3:$A$3000,'Summary By Town'!$A340,'Raw Data from UFBs'!$E$3:$E$3000,'Summary By Town'!$AA$2)</f>
        <v>0</v>
      </c>
      <c r="AB340" s="4">
        <f>SUMIFS('Raw Data from UFBs'!H$3:H$3000,'Raw Data from UFBs'!$A$3:$A$3000,'Summary By Town'!$A340,'Raw Data from UFBs'!$E$3:$E$3000,'Summary By Town'!$AA$2)</f>
        <v>0</v>
      </c>
      <c r="AC340" s="4">
        <f>SUMIFS('Raw Data from UFBs'!I$3:I$3000,'Raw Data from UFBs'!$A$3:$A$3000,'Summary By Town'!$A340,'Raw Data from UFBs'!$E$3:$E$3000,'Summary By Town'!$AA$2)</f>
        <v>0</v>
      </c>
      <c r="AD340" s="4">
        <f t="shared" si="86"/>
        <v>0</v>
      </c>
      <c r="AE340" s="19">
        <f>COUNTIFS('Raw Data from UFBs'!$A$3:$A$3000,'Summary By Town'!$A340,'Raw Data from UFBs'!$E$3:$E$3000,'Summary By Town'!$AE$2)</f>
        <v>1</v>
      </c>
      <c r="AF340" s="4">
        <f>SUMIFS('Raw Data from UFBs'!H$3:H$3000,'Raw Data from UFBs'!$A$3:$A$3000,'Summary By Town'!$A340,'Raw Data from UFBs'!$E$3:$E$3000,'Summary By Town'!$AE$2)</f>
        <v>220172.47</v>
      </c>
      <c r="AG340" s="4">
        <f>SUMIFS('Raw Data from UFBs'!I$3:I$3000,'Raw Data from UFBs'!$A$3:$A$3000,'Summary By Town'!$A340,'Raw Data from UFBs'!$E$3:$E$3000,'Summary By Town'!$AE$2)</f>
        <v>0</v>
      </c>
      <c r="AH340" s="20">
        <f t="shared" si="79"/>
        <v>0</v>
      </c>
      <c r="AI340" s="19">
        <f t="shared" si="87"/>
        <v>5</v>
      </c>
      <c r="AJ340" s="4">
        <f t="shared" si="88"/>
        <v>332607.46999999997</v>
      </c>
      <c r="AK340" s="4">
        <f t="shared" si="89"/>
        <v>32179400</v>
      </c>
      <c r="AL340" s="20">
        <f t="shared" si="90"/>
        <v>689298.5741877585</v>
      </c>
      <c r="AM340" s="59">
        <v>1427701320</v>
      </c>
      <c r="AN340" s="60">
        <v>2.1420491811151186</v>
      </c>
      <c r="AO340" s="61">
        <v>0.5508326696265764</v>
      </c>
      <c r="AP340" s="4">
        <f t="shared" si="80"/>
        <v>196477.11315179433</v>
      </c>
      <c r="AQ340" s="8">
        <f t="shared" si="81"/>
        <v>2.2539308151651775E-2</v>
      </c>
      <c r="AR340" s="59">
        <v>21259714.57</v>
      </c>
      <c r="AS340" s="6">
        <f t="shared" si="82"/>
        <v>9.2417568686010039E-3</v>
      </c>
      <c r="AU340" s="5" t="s">
        <v>951</v>
      </c>
      <c r="AV340" s="5" t="s">
        <v>660</v>
      </c>
      <c r="AW340" s="5" t="s">
        <v>1516</v>
      </c>
      <c r="AX340" s="5" t="s">
        <v>1745</v>
      </c>
      <c r="AY340" s="5" t="s">
        <v>1745</v>
      </c>
      <c r="AZ340" s="5" t="s">
        <v>1745</v>
      </c>
      <c r="BA340" s="5" t="s">
        <v>1745</v>
      </c>
      <c r="BB340" s="5" t="s">
        <v>1745</v>
      </c>
      <c r="BC340" s="5" t="s">
        <v>1745</v>
      </c>
      <c r="BD340" s="5" t="s">
        <v>1745</v>
      </c>
      <c r="BE340" s="5" t="s">
        <v>1745</v>
      </c>
      <c r="BF340" s="5" t="s">
        <v>1745</v>
      </c>
      <c r="BG340" s="5" t="s">
        <v>1745</v>
      </c>
      <c r="BH340" s="5" t="s">
        <v>1745</v>
      </c>
      <c r="BI340" s="5" t="s">
        <v>1745</v>
      </c>
      <c r="BJ340" s="5" t="s">
        <v>1745</v>
      </c>
    </row>
    <row r="341" spans="1:62" ht="17.25" customHeight="1" x14ac:dyDescent="0.3">
      <c r="A341" t="s">
        <v>752</v>
      </c>
      <c r="B341" t="s">
        <v>2074</v>
      </c>
      <c r="C341" t="s">
        <v>6</v>
      </c>
      <c r="D341" t="str">
        <f t="shared" si="76"/>
        <v>Keyport borough, Monmouth County</v>
      </c>
      <c r="E341" t="s">
        <v>2000</v>
      </c>
      <c r="F341" t="s">
        <v>70</v>
      </c>
      <c r="G341" s="19">
        <f>COUNTIFS('Raw Data from UFBs'!$A$3:$A$3000,'Summary By Town'!$A341,'Raw Data from UFBs'!$E$3:$E$3000,'Summary By Town'!$G$2)</f>
        <v>2</v>
      </c>
      <c r="H341" s="4">
        <f>SUMIFS('Raw Data from UFBs'!H$3:H$3000,'Raw Data from UFBs'!$A$3:$A$3000,'Summary By Town'!$A341,'Raw Data from UFBs'!$E$3:$E$3000,'Summary By Town'!$G$2)</f>
        <v>253135</v>
      </c>
      <c r="I341" s="4">
        <f>SUMIFS('Raw Data from UFBs'!I$3:I$3000,'Raw Data from UFBs'!$A$3:$A$3000,'Summary By Town'!$A341,'Raw Data from UFBs'!$E$3:$E$3000,'Summary By Town'!$G$2)</f>
        <v>45849000</v>
      </c>
      <c r="J341" s="20">
        <f t="shared" si="77"/>
        <v>913024.98866921058</v>
      </c>
      <c r="K341" s="19">
        <f>COUNTIFS('Raw Data from UFBs'!$A$3:$A$3000,'Summary By Town'!$A341,'Raw Data from UFBs'!$E$3:$E$3000,'Summary By Town'!$K$2)</f>
        <v>0</v>
      </c>
      <c r="L341" s="4">
        <f>SUMIFS('Raw Data from UFBs'!H$3:H$3000,'Raw Data from UFBs'!$A$3:$A$3000,'Summary By Town'!$A341,'Raw Data from UFBs'!$E$3:$E$3000,'Summary By Town'!$K$2)</f>
        <v>0</v>
      </c>
      <c r="M341" s="4">
        <f>SUMIFS('Raw Data from UFBs'!I$3:I$3000,'Raw Data from UFBs'!$A$3:$A$3000,'Summary By Town'!$A341,'Raw Data from UFBs'!$E$3:$E$3000,'Summary By Town'!$K$2)</f>
        <v>0</v>
      </c>
      <c r="N341" s="20">
        <f t="shared" si="78"/>
        <v>0</v>
      </c>
      <c r="O341" s="4">
        <f>COUNTIFS('Raw Data from UFBs'!$A$3:$A$3000,'Summary By Town'!$A341,'Raw Data from UFBs'!$E$3:$E$3000,'Summary By Town'!$O$2)</f>
        <v>0</v>
      </c>
      <c r="P341" s="4">
        <f>SUMIFS('Raw Data from UFBs'!H$3:H$3000,'Raw Data from UFBs'!$A$3:$A$3000,'Summary By Town'!$A341,'Raw Data from UFBs'!$E$3:$E$3000,'Summary By Town'!$O$2)</f>
        <v>0</v>
      </c>
      <c r="Q341" s="4">
        <f>SUMIFS('Raw Data from UFBs'!I$3:I$3000,'Raw Data from UFBs'!$A$3:$A$3000,'Summary By Town'!$A341,'Raw Data from UFBs'!$E$3:$E$3000,'Summary By Town'!$O$2)</f>
        <v>0</v>
      </c>
      <c r="R341" s="4">
        <f t="shared" si="83"/>
        <v>0</v>
      </c>
      <c r="S341" s="104">
        <f>COUNTIFS('Raw Data from UFBs'!$A$3:$A$3000,'Summary By Town'!$A341,'Raw Data from UFBs'!$E$3:$E$3000,'Summary By Town'!$S$2)</f>
        <v>0</v>
      </c>
      <c r="T341" s="4">
        <f>SUMIFS('Raw Data from UFBs'!H$3:H$3000,'Raw Data from UFBs'!$A$3:$A$3000,'Summary By Town'!$A341,'Raw Data from UFBs'!$E$3:$E$3000,'Summary By Town'!$S$2)</f>
        <v>0</v>
      </c>
      <c r="U341" s="4">
        <f>SUMIFS('Raw Data from UFBs'!I$3:I$3000,'Raw Data from UFBs'!$A$3:$A$3000,'Summary By Town'!$A341,'Raw Data from UFBs'!$E$3:$E$3000,'Summary By Town'!$S$2)</f>
        <v>0</v>
      </c>
      <c r="V341" s="20">
        <f t="shared" si="84"/>
        <v>0</v>
      </c>
      <c r="W341" s="104">
        <f>COUNTIFS('Raw Data from UFBs'!$A$3:$A$3000,'Summary By Town'!$A341,'Raw Data from UFBs'!$E$3:$E$3000,'Summary By Town'!$W$2)</f>
        <v>0</v>
      </c>
      <c r="X341" s="4">
        <f>SUMIFS('Raw Data from UFBs'!H$3:H$3000,'Raw Data from UFBs'!$A$3:$A$3000,'Summary By Town'!$A341,'Raw Data from UFBs'!$E$3:$E$3000,'Summary By Town'!$W$2)</f>
        <v>0</v>
      </c>
      <c r="Y341" s="4">
        <f>SUMIFS('Raw Data from UFBs'!I$3:I$3000,'Raw Data from UFBs'!$A$3:$A$3000,'Summary By Town'!$A341,'Raw Data from UFBs'!$E$3:$E$3000,'Summary By Town'!$W$2)</f>
        <v>0</v>
      </c>
      <c r="Z341" s="20">
        <f t="shared" si="85"/>
        <v>0</v>
      </c>
      <c r="AA341" s="4">
        <f>COUNTIFS('Raw Data from UFBs'!$A$3:$A$3000,'Summary By Town'!$A341,'Raw Data from UFBs'!$E$3:$E$3000,'Summary By Town'!$AA$2)</f>
        <v>0</v>
      </c>
      <c r="AB341" s="4">
        <f>SUMIFS('Raw Data from UFBs'!H$3:H$3000,'Raw Data from UFBs'!$A$3:$A$3000,'Summary By Town'!$A341,'Raw Data from UFBs'!$E$3:$E$3000,'Summary By Town'!$AA$2)</f>
        <v>0</v>
      </c>
      <c r="AC341" s="4">
        <f>SUMIFS('Raw Data from UFBs'!I$3:I$3000,'Raw Data from UFBs'!$A$3:$A$3000,'Summary By Town'!$A341,'Raw Data from UFBs'!$E$3:$E$3000,'Summary By Town'!$AA$2)</f>
        <v>0</v>
      </c>
      <c r="AD341" s="4">
        <f t="shared" si="86"/>
        <v>0</v>
      </c>
      <c r="AE341" s="19">
        <f>COUNTIFS('Raw Data from UFBs'!$A$3:$A$3000,'Summary By Town'!$A341,'Raw Data from UFBs'!$E$3:$E$3000,'Summary By Town'!$AE$2)</f>
        <v>0</v>
      </c>
      <c r="AF341" s="4">
        <f>SUMIFS('Raw Data from UFBs'!H$3:H$3000,'Raw Data from UFBs'!$A$3:$A$3000,'Summary By Town'!$A341,'Raw Data from UFBs'!$E$3:$E$3000,'Summary By Town'!$AE$2)</f>
        <v>0</v>
      </c>
      <c r="AG341" s="4">
        <f>SUMIFS('Raw Data from UFBs'!I$3:I$3000,'Raw Data from UFBs'!$A$3:$A$3000,'Summary By Town'!$A341,'Raw Data from UFBs'!$E$3:$E$3000,'Summary By Town'!$AE$2)</f>
        <v>0</v>
      </c>
      <c r="AH341" s="20">
        <f t="shared" si="79"/>
        <v>0</v>
      </c>
      <c r="AI341" s="19">
        <f t="shared" si="87"/>
        <v>2</v>
      </c>
      <c r="AJ341" s="4">
        <f t="shared" si="88"/>
        <v>253135</v>
      </c>
      <c r="AK341" s="4">
        <f t="shared" si="89"/>
        <v>45849000</v>
      </c>
      <c r="AL341" s="20">
        <f t="shared" si="90"/>
        <v>913024.98866921058</v>
      </c>
      <c r="AM341" s="59">
        <v>1384986600</v>
      </c>
      <c r="AN341" s="60">
        <v>1.9913738329499238</v>
      </c>
      <c r="AO341" s="61">
        <v>0.39494515366834049</v>
      </c>
      <c r="AP341" s="4">
        <f t="shared" si="80"/>
        <v>260620.35297916085</v>
      </c>
      <c r="AQ341" s="8">
        <f t="shared" si="81"/>
        <v>3.3104291406140678E-2</v>
      </c>
      <c r="AR341" s="59">
        <v>12684208.25</v>
      </c>
      <c r="AS341" s="6">
        <f t="shared" si="82"/>
        <v>2.0546836494832924E-2</v>
      </c>
      <c r="AU341" s="5" t="s">
        <v>660</v>
      </c>
      <c r="AV341" s="5" t="s">
        <v>1516</v>
      </c>
      <c r="AW341" s="5" t="s">
        <v>4</v>
      </c>
      <c r="AX341" s="5" t="s">
        <v>1745</v>
      </c>
      <c r="AY341" s="5" t="s">
        <v>1745</v>
      </c>
      <c r="AZ341" s="5" t="s">
        <v>1745</v>
      </c>
      <c r="BA341" s="5" t="s">
        <v>1745</v>
      </c>
      <c r="BB341" s="5" t="s">
        <v>1745</v>
      </c>
      <c r="BC341" s="5" t="s">
        <v>1745</v>
      </c>
      <c r="BD341" s="5" t="s">
        <v>1745</v>
      </c>
      <c r="BE341" s="5" t="s">
        <v>1745</v>
      </c>
      <c r="BF341" s="5" t="s">
        <v>1745</v>
      </c>
      <c r="BG341" s="5" t="s">
        <v>1745</v>
      </c>
      <c r="BH341" s="5" t="s">
        <v>1745</v>
      </c>
      <c r="BI341" s="5" t="s">
        <v>1745</v>
      </c>
      <c r="BJ341" s="5" t="s">
        <v>1745</v>
      </c>
    </row>
    <row r="342" spans="1:62" ht="17.25" customHeight="1" x14ac:dyDescent="0.3">
      <c r="A342" t="s">
        <v>770</v>
      </c>
      <c r="B342" t="s">
        <v>2075</v>
      </c>
      <c r="C342" t="s">
        <v>6</v>
      </c>
      <c r="D342" t="str">
        <f t="shared" si="76"/>
        <v>Lake Como borough, Monmouth County</v>
      </c>
      <c r="E342" t="s">
        <v>2000</v>
      </c>
      <c r="F342" t="s">
        <v>7</v>
      </c>
      <c r="G342" s="19">
        <f>COUNTIFS('Raw Data from UFBs'!$A$3:$A$3000,'Summary By Town'!$A342,'Raw Data from UFBs'!$E$3:$E$3000,'Summary By Town'!$G$2)</f>
        <v>0</v>
      </c>
      <c r="H342" s="4">
        <f>SUMIFS('Raw Data from UFBs'!H$3:H$3000,'Raw Data from UFBs'!$A$3:$A$3000,'Summary By Town'!$A342,'Raw Data from UFBs'!$E$3:$E$3000,'Summary By Town'!$G$2)</f>
        <v>0</v>
      </c>
      <c r="I342" s="4">
        <f>SUMIFS('Raw Data from UFBs'!I$3:I$3000,'Raw Data from UFBs'!$A$3:$A$3000,'Summary By Town'!$A342,'Raw Data from UFBs'!$E$3:$E$3000,'Summary By Town'!$G$2)</f>
        <v>0</v>
      </c>
      <c r="J342" s="20">
        <f t="shared" si="77"/>
        <v>0</v>
      </c>
      <c r="K342" s="19">
        <f>COUNTIFS('Raw Data from UFBs'!$A$3:$A$3000,'Summary By Town'!$A342,'Raw Data from UFBs'!$E$3:$E$3000,'Summary By Town'!$K$2)</f>
        <v>0</v>
      </c>
      <c r="L342" s="4">
        <f>SUMIFS('Raw Data from UFBs'!H$3:H$3000,'Raw Data from UFBs'!$A$3:$A$3000,'Summary By Town'!$A342,'Raw Data from UFBs'!$E$3:$E$3000,'Summary By Town'!$K$2)</f>
        <v>0</v>
      </c>
      <c r="M342" s="4">
        <f>SUMIFS('Raw Data from UFBs'!I$3:I$3000,'Raw Data from UFBs'!$A$3:$A$3000,'Summary By Town'!$A342,'Raw Data from UFBs'!$E$3:$E$3000,'Summary By Town'!$K$2)</f>
        <v>0</v>
      </c>
      <c r="N342" s="20">
        <f t="shared" si="78"/>
        <v>0</v>
      </c>
      <c r="O342" s="4">
        <f>COUNTIFS('Raw Data from UFBs'!$A$3:$A$3000,'Summary By Town'!$A342,'Raw Data from UFBs'!$E$3:$E$3000,'Summary By Town'!$O$2)</f>
        <v>0</v>
      </c>
      <c r="P342" s="4">
        <f>SUMIFS('Raw Data from UFBs'!H$3:H$3000,'Raw Data from UFBs'!$A$3:$A$3000,'Summary By Town'!$A342,'Raw Data from UFBs'!$E$3:$E$3000,'Summary By Town'!$O$2)</f>
        <v>0</v>
      </c>
      <c r="Q342" s="4">
        <f>SUMIFS('Raw Data from UFBs'!I$3:I$3000,'Raw Data from UFBs'!$A$3:$A$3000,'Summary By Town'!$A342,'Raw Data from UFBs'!$E$3:$E$3000,'Summary By Town'!$O$2)</f>
        <v>0</v>
      </c>
      <c r="R342" s="4">
        <f t="shared" si="83"/>
        <v>0</v>
      </c>
      <c r="S342" s="104">
        <f>COUNTIFS('Raw Data from UFBs'!$A$3:$A$3000,'Summary By Town'!$A342,'Raw Data from UFBs'!$E$3:$E$3000,'Summary By Town'!$S$2)</f>
        <v>0</v>
      </c>
      <c r="T342" s="4">
        <f>SUMIFS('Raw Data from UFBs'!H$3:H$3000,'Raw Data from UFBs'!$A$3:$A$3000,'Summary By Town'!$A342,'Raw Data from UFBs'!$E$3:$E$3000,'Summary By Town'!$S$2)</f>
        <v>0</v>
      </c>
      <c r="U342" s="4">
        <f>SUMIFS('Raw Data from UFBs'!I$3:I$3000,'Raw Data from UFBs'!$A$3:$A$3000,'Summary By Town'!$A342,'Raw Data from UFBs'!$E$3:$E$3000,'Summary By Town'!$S$2)</f>
        <v>0</v>
      </c>
      <c r="V342" s="20">
        <f t="shared" si="84"/>
        <v>0</v>
      </c>
      <c r="W342" s="104">
        <f>COUNTIFS('Raw Data from UFBs'!$A$3:$A$3000,'Summary By Town'!$A342,'Raw Data from UFBs'!$E$3:$E$3000,'Summary By Town'!$W$2)</f>
        <v>0</v>
      </c>
      <c r="X342" s="4">
        <f>SUMIFS('Raw Data from UFBs'!H$3:H$3000,'Raw Data from UFBs'!$A$3:$A$3000,'Summary By Town'!$A342,'Raw Data from UFBs'!$E$3:$E$3000,'Summary By Town'!$W$2)</f>
        <v>0</v>
      </c>
      <c r="Y342" s="4">
        <f>SUMIFS('Raw Data from UFBs'!I$3:I$3000,'Raw Data from UFBs'!$A$3:$A$3000,'Summary By Town'!$A342,'Raw Data from UFBs'!$E$3:$E$3000,'Summary By Town'!$W$2)</f>
        <v>0</v>
      </c>
      <c r="Z342" s="20">
        <f t="shared" si="85"/>
        <v>0</v>
      </c>
      <c r="AA342" s="4">
        <f>COUNTIFS('Raw Data from UFBs'!$A$3:$A$3000,'Summary By Town'!$A342,'Raw Data from UFBs'!$E$3:$E$3000,'Summary By Town'!$AA$2)</f>
        <v>0</v>
      </c>
      <c r="AB342" s="4">
        <f>SUMIFS('Raw Data from UFBs'!H$3:H$3000,'Raw Data from UFBs'!$A$3:$A$3000,'Summary By Town'!$A342,'Raw Data from UFBs'!$E$3:$E$3000,'Summary By Town'!$AA$2)</f>
        <v>0</v>
      </c>
      <c r="AC342" s="4">
        <f>SUMIFS('Raw Data from UFBs'!I$3:I$3000,'Raw Data from UFBs'!$A$3:$A$3000,'Summary By Town'!$A342,'Raw Data from UFBs'!$E$3:$E$3000,'Summary By Town'!$AA$2)</f>
        <v>0</v>
      </c>
      <c r="AD342" s="4">
        <f t="shared" si="86"/>
        <v>0</v>
      </c>
      <c r="AE342" s="19">
        <f>COUNTIFS('Raw Data from UFBs'!$A$3:$A$3000,'Summary By Town'!$A342,'Raw Data from UFBs'!$E$3:$E$3000,'Summary By Town'!$AE$2)</f>
        <v>0</v>
      </c>
      <c r="AF342" s="4">
        <f>SUMIFS('Raw Data from UFBs'!H$3:H$3000,'Raw Data from UFBs'!$A$3:$A$3000,'Summary By Town'!$A342,'Raw Data from UFBs'!$E$3:$E$3000,'Summary By Town'!$AE$2)</f>
        <v>0</v>
      </c>
      <c r="AG342" s="4">
        <f>SUMIFS('Raw Data from UFBs'!I$3:I$3000,'Raw Data from UFBs'!$A$3:$A$3000,'Summary By Town'!$A342,'Raw Data from UFBs'!$E$3:$E$3000,'Summary By Town'!$AE$2)</f>
        <v>0</v>
      </c>
      <c r="AH342" s="20">
        <f t="shared" si="79"/>
        <v>0</v>
      </c>
      <c r="AI342" s="19">
        <f t="shared" si="87"/>
        <v>0</v>
      </c>
      <c r="AJ342" s="4">
        <f t="shared" si="88"/>
        <v>0</v>
      </c>
      <c r="AK342" s="4">
        <f t="shared" si="89"/>
        <v>0</v>
      </c>
      <c r="AL342" s="20">
        <f t="shared" si="90"/>
        <v>0</v>
      </c>
      <c r="AM342" s="59">
        <v>855119100</v>
      </c>
      <c r="AN342" s="60">
        <v>1.0010462657599319</v>
      </c>
      <c r="AO342" s="61">
        <v>0.38750129828640634</v>
      </c>
      <c r="AP342" s="4">
        <f t="shared" si="80"/>
        <v>0</v>
      </c>
      <c r="AQ342" s="8">
        <f t="shared" si="81"/>
        <v>0</v>
      </c>
      <c r="AR342" s="59">
        <v>4829473.46</v>
      </c>
      <c r="AS342" s="6">
        <f t="shared" si="82"/>
        <v>0</v>
      </c>
      <c r="AU342" s="5" t="s">
        <v>1440</v>
      </c>
      <c r="AV342" s="5" t="s">
        <v>131</v>
      </c>
      <c r="AW342" s="5" t="s">
        <v>1563</v>
      </c>
      <c r="AX342" s="5" t="s">
        <v>1745</v>
      </c>
      <c r="AY342" s="5" t="s">
        <v>1745</v>
      </c>
      <c r="AZ342" s="5" t="s">
        <v>1745</v>
      </c>
      <c r="BA342" s="5" t="s">
        <v>1745</v>
      </c>
      <c r="BB342" s="5" t="s">
        <v>1745</v>
      </c>
      <c r="BC342" s="5" t="s">
        <v>1745</v>
      </c>
      <c r="BD342" s="5" t="s">
        <v>1745</v>
      </c>
      <c r="BE342" s="5" t="s">
        <v>1745</v>
      </c>
      <c r="BF342" s="5" t="s">
        <v>1745</v>
      </c>
      <c r="BG342" s="5" t="s">
        <v>1745</v>
      </c>
      <c r="BH342" s="5" t="s">
        <v>1745</v>
      </c>
      <c r="BI342" s="5" t="s">
        <v>1745</v>
      </c>
      <c r="BJ342" s="5" t="s">
        <v>1745</v>
      </c>
    </row>
    <row r="343" spans="1:62" ht="17.25" customHeight="1" x14ac:dyDescent="0.3">
      <c r="A343" t="s">
        <v>829</v>
      </c>
      <c r="B343" t="s">
        <v>2076</v>
      </c>
      <c r="C343" t="s">
        <v>6</v>
      </c>
      <c r="D343" t="str">
        <f t="shared" si="76"/>
        <v>Little Silver borough, Monmouth County</v>
      </c>
      <c r="E343" t="s">
        <v>2000</v>
      </c>
      <c r="F343" t="s">
        <v>7</v>
      </c>
      <c r="G343" s="19">
        <f>COUNTIFS('Raw Data from UFBs'!$A$3:$A$3000,'Summary By Town'!$A343,'Raw Data from UFBs'!$E$3:$E$3000,'Summary By Town'!$G$2)</f>
        <v>0</v>
      </c>
      <c r="H343" s="4">
        <f>SUMIFS('Raw Data from UFBs'!H$3:H$3000,'Raw Data from UFBs'!$A$3:$A$3000,'Summary By Town'!$A343,'Raw Data from UFBs'!$E$3:$E$3000,'Summary By Town'!$G$2)</f>
        <v>0</v>
      </c>
      <c r="I343" s="4">
        <f>SUMIFS('Raw Data from UFBs'!I$3:I$3000,'Raw Data from UFBs'!$A$3:$A$3000,'Summary By Town'!$A343,'Raw Data from UFBs'!$E$3:$E$3000,'Summary By Town'!$G$2)</f>
        <v>0</v>
      </c>
      <c r="J343" s="20">
        <f t="shared" si="77"/>
        <v>0</v>
      </c>
      <c r="K343" s="19">
        <f>COUNTIFS('Raw Data from UFBs'!$A$3:$A$3000,'Summary By Town'!$A343,'Raw Data from UFBs'!$E$3:$E$3000,'Summary By Town'!$K$2)</f>
        <v>0</v>
      </c>
      <c r="L343" s="4">
        <f>SUMIFS('Raw Data from UFBs'!H$3:H$3000,'Raw Data from UFBs'!$A$3:$A$3000,'Summary By Town'!$A343,'Raw Data from UFBs'!$E$3:$E$3000,'Summary By Town'!$K$2)</f>
        <v>0</v>
      </c>
      <c r="M343" s="4">
        <f>SUMIFS('Raw Data from UFBs'!I$3:I$3000,'Raw Data from UFBs'!$A$3:$A$3000,'Summary By Town'!$A343,'Raw Data from UFBs'!$E$3:$E$3000,'Summary By Town'!$K$2)</f>
        <v>0</v>
      </c>
      <c r="N343" s="20">
        <f t="shared" si="78"/>
        <v>0</v>
      </c>
      <c r="O343" s="4">
        <f>COUNTIFS('Raw Data from UFBs'!$A$3:$A$3000,'Summary By Town'!$A343,'Raw Data from UFBs'!$E$3:$E$3000,'Summary By Town'!$O$2)</f>
        <v>0</v>
      </c>
      <c r="P343" s="4">
        <f>SUMIFS('Raw Data from UFBs'!H$3:H$3000,'Raw Data from UFBs'!$A$3:$A$3000,'Summary By Town'!$A343,'Raw Data from UFBs'!$E$3:$E$3000,'Summary By Town'!$O$2)</f>
        <v>0</v>
      </c>
      <c r="Q343" s="4">
        <f>SUMIFS('Raw Data from UFBs'!I$3:I$3000,'Raw Data from UFBs'!$A$3:$A$3000,'Summary By Town'!$A343,'Raw Data from UFBs'!$E$3:$E$3000,'Summary By Town'!$O$2)</f>
        <v>0</v>
      </c>
      <c r="R343" s="4">
        <f t="shared" si="83"/>
        <v>0</v>
      </c>
      <c r="S343" s="104">
        <f>COUNTIFS('Raw Data from UFBs'!$A$3:$A$3000,'Summary By Town'!$A343,'Raw Data from UFBs'!$E$3:$E$3000,'Summary By Town'!$S$2)</f>
        <v>0</v>
      </c>
      <c r="T343" s="4">
        <f>SUMIFS('Raw Data from UFBs'!H$3:H$3000,'Raw Data from UFBs'!$A$3:$A$3000,'Summary By Town'!$A343,'Raw Data from UFBs'!$E$3:$E$3000,'Summary By Town'!$S$2)</f>
        <v>0</v>
      </c>
      <c r="U343" s="4">
        <f>SUMIFS('Raw Data from UFBs'!I$3:I$3000,'Raw Data from UFBs'!$A$3:$A$3000,'Summary By Town'!$A343,'Raw Data from UFBs'!$E$3:$E$3000,'Summary By Town'!$S$2)</f>
        <v>0</v>
      </c>
      <c r="V343" s="20">
        <f t="shared" si="84"/>
        <v>0</v>
      </c>
      <c r="W343" s="104">
        <f>COUNTIFS('Raw Data from UFBs'!$A$3:$A$3000,'Summary By Town'!$A343,'Raw Data from UFBs'!$E$3:$E$3000,'Summary By Town'!$W$2)</f>
        <v>0</v>
      </c>
      <c r="X343" s="4">
        <f>SUMIFS('Raw Data from UFBs'!H$3:H$3000,'Raw Data from UFBs'!$A$3:$A$3000,'Summary By Town'!$A343,'Raw Data from UFBs'!$E$3:$E$3000,'Summary By Town'!$W$2)</f>
        <v>0</v>
      </c>
      <c r="Y343" s="4">
        <f>SUMIFS('Raw Data from UFBs'!I$3:I$3000,'Raw Data from UFBs'!$A$3:$A$3000,'Summary By Town'!$A343,'Raw Data from UFBs'!$E$3:$E$3000,'Summary By Town'!$W$2)</f>
        <v>0</v>
      </c>
      <c r="Z343" s="20">
        <f t="shared" si="85"/>
        <v>0</v>
      </c>
      <c r="AA343" s="4">
        <f>COUNTIFS('Raw Data from UFBs'!$A$3:$A$3000,'Summary By Town'!$A343,'Raw Data from UFBs'!$E$3:$E$3000,'Summary By Town'!$AA$2)</f>
        <v>0</v>
      </c>
      <c r="AB343" s="4">
        <f>SUMIFS('Raw Data from UFBs'!H$3:H$3000,'Raw Data from UFBs'!$A$3:$A$3000,'Summary By Town'!$A343,'Raw Data from UFBs'!$E$3:$E$3000,'Summary By Town'!$AA$2)</f>
        <v>0</v>
      </c>
      <c r="AC343" s="4">
        <f>SUMIFS('Raw Data from UFBs'!I$3:I$3000,'Raw Data from UFBs'!$A$3:$A$3000,'Summary By Town'!$A343,'Raw Data from UFBs'!$E$3:$E$3000,'Summary By Town'!$AA$2)</f>
        <v>0</v>
      </c>
      <c r="AD343" s="4">
        <f t="shared" si="86"/>
        <v>0</v>
      </c>
      <c r="AE343" s="19">
        <f>COUNTIFS('Raw Data from UFBs'!$A$3:$A$3000,'Summary By Town'!$A343,'Raw Data from UFBs'!$E$3:$E$3000,'Summary By Town'!$AE$2)</f>
        <v>0</v>
      </c>
      <c r="AF343" s="4">
        <f>SUMIFS('Raw Data from UFBs'!H$3:H$3000,'Raw Data from UFBs'!$A$3:$A$3000,'Summary By Town'!$A343,'Raw Data from UFBs'!$E$3:$E$3000,'Summary By Town'!$AE$2)</f>
        <v>0</v>
      </c>
      <c r="AG343" s="4">
        <f>SUMIFS('Raw Data from UFBs'!I$3:I$3000,'Raw Data from UFBs'!$A$3:$A$3000,'Summary By Town'!$A343,'Raw Data from UFBs'!$E$3:$E$3000,'Summary By Town'!$AE$2)</f>
        <v>0</v>
      </c>
      <c r="AH343" s="20">
        <f t="shared" si="79"/>
        <v>0</v>
      </c>
      <c r="AI343" s="19">
        <f t="shared" si="87"/>
        <v>0</v>
      </c>
      <c r="AJ343" s="4">
        <f t="shared" si="88"/>
        <v>0</v>
      </c>
      <c r="AK343" s="4">
        <f t="shared" si="89"/>
        <v>0</v>
      </c>
      <c r="AL343" s="20">
        <f t="shared" si="90"/>
        <v>0</v>
      </c>
      <c r="AM343" s="59">
        <v>2983222626</v>
      </c>
      <c r="AN343" s="60">
        <v>1.4369177530069965</v>
      </c>
      <c r="AO343" s="61">
        <v>0.23689417209971966</v>
      </c>
      <c r="AP343" s="4">
        <f t="shared" si="80"/>
        <v>0</v>
      </c>
      <c r="AQ343" s="8">
        <f t="shared" si="81"/>
        <v>0</v>
      </c>
      <c r="AR343" s="59">
        <v>13425000</v>
      </c>
      <c r="AS343" s="6">
        <f t="shared" si="82"/>
        <v>0</v>
      </c>
      <c r="AU343" s="5" t="s">
        <v>1389</v>
      </c>
      <c r="AV343" s="5" t="s">
        <v>1126</v>
      </c>
      <c r="AW343" s="5" t="s">
        <v>1273</v>
      </c>
      <c r="AX343" s="5" t="s">
        <v>466</v>
      </c>
      <c r="AY343" s="5" t="s">
        <v>1336</v>
      </c>
      <c r="AZ343" s="5" t="s">
        <v>1745</v>
      </c>
      <c r="BA343" s="5" t="s">
        <v>1745</v>
      </c>
      <c r="BB343" s="5" t="s">
        <v>1745</v>
      </c>
      <c r="BC343" s="5" t="s">
        <v>1745</v>
      </c>
      <c r="BD343" s="5" t="s">
        <v>1745</v>
      </c>
      <c r="BE343" s="5" t="s">
        <v>1745</v>
      </c>
      <c r="BF343" s="5" t="s">
        <v>1745</v>
      </c>
      <c r="BG343" s="5" t="s">
        <v>1745</v>
      </c>
      <c r="BH343" s="5" t="s">
        <v>1745</v>
      </c>
      <c r="BI343" s="5" t="s">
        <v>1745</v>
      </c>
      <c r="BJ343" s="5" t="s">
        <v>1745</v>
      </c>
    </row>
    <row r="344" spans="1:62" ht="17.25" customHeight="1" x14ac:dyDescent="0.3">
      <c r="A344" t="s">
        <v>835</v>
      </c>
      <c r="B344" t="s">
        <v>2077</v>
      </c>
      <c r="C344" t="s">
        <v>6</v>
      </c>
      <c r="D344" t="str">
        <f t="shared" si="76"/>
        <v>Loch Arbour village, Monmouth County</v>
      </c>
      <c r="E344" t="s">
        <v>2000</v>
      </c>
      <c r="F344" t="s">
        <v>7</v>
      </c>
      <c r="G344" s="19">
        <f>COUNTIFS('Raw Data from UFBs'!$A$3:$A$3000,'Summary By Town'!$A344,'Raw Data from UFBs'!$E$3:$E$3000,'Summary By Town'!$G$2)</f>
        <v>0</v>
      </c>
      <c r="H344" s="4">
        <f>SUMIFS('Raw Data from UFBs'!H$3:H$3000,'Raw Data from UFBs'!$A$3:$A$3000,'Summary By Town'!$A344,'Raw Data from UFBs'!$E$3:$E$3000,'Summary By Town'!$G$2)</f>
        <v>0</v>
      </c>
      <c r="I344" s="4">
        <f>SUMIFS('Raw Data from UFBs'!I$3:I$3000,'Raw Data from UFBs'!$A$3:$A$3000,'Summary By Town'!$A344,'Raw Data from UFBs'!$E$3:$E$3000,'Summary By Town'!$G$2)</f>
        <v>0</v>
      </c>
      <c r="J344" s="20">
        <f t="shared" si="77"/>
        <v>0</v>
      </c>
      <c r="K344" s="19">
        <f>COUNTIFS('Raw Data from UFBs'!$A$3:$A$3000,'Summary By Town'!$A344,'Raw Data from UFBs'!$E$3:$E$3000,'Summary By Town'!$K$2)</f>
        <v>0</v>
      </c>
      <c r="L344" s="4">
        <f>SUMIFS('Raw Data from UFBs'!H$3:H$3000,'Raw Data from UFBs'!$A$3:$A$3000,'Summary By Town'!$A344,'Raw Data from UFBs'!$E$3:$E$3000,'Summary By Town'!$K$2)</f>
        <v>0</v>
      </c>
      <c r="M344" s="4">
        <f>SUMIFS('Raw Data from UFBs'!I$3:I$3000,'Raw Data from UFBs'!$A$3:$A$3000,'Summary By Town'!$A344,'Raw Data from UFBs'!$E$3:$E$3000,'Summary By Town'!$K$2)</f>
        <v>0</v>
      </c>
      <c r="N344" s="20">
        <f t="shared" si="78"/>
        <v>0</v>
      </c>
      <c r="O344" s="4">
        <f>COUNTIFS('Raw Data from UFBs'!$A$3:$A$3000,'Summary By Town'!$A344,'Raw Data from UFBs'!$E$3:$E$3000,'Summary By Town'!$O$2)</f>
        <v>0</v>
      </c>
      <c r="P344" s="4">
        <f>SUMIFS('Raw Data from UFBs'!H$3:H$3000,'Raw Data from UFBs'!$A$3:$A$3000,'Summary By Town'!$A344,'Raw Data from UFBs'!$E$3:$E$3000,'Summary By Town'!$O$2)</f>
        <v>0</v>
      </c>
      <c r="Q344" s="4">
        <f>SUMIFS('Raw Data from UFBs'!I$3:I$3000,'Raw Data from UFBs'!$A$3:$A$3000,'Summary By Town'!$A344,'Raw Data from UFBs'!$E$3:$E$3000,'Summary By Town'!$O$2)</f>
        <v>0</v>
      </c>
      <c r="R344" s="4">
        <f t="shared" si="83"/>
        <v>0</v>
      </c>
      <c r="S344" s="104">
        <f>COUNTIFS('Raw Data from UFBs'!$A$3:$A$3000,'Summary By Town'!$A344,'Raw Data from UFBs'!$E$3:$E$3000,'Summary By Town'!$S$2)</f>
        <v>0</v>
      </c>
      <c r="T344" s="4">
        <f>SUMIFS('Raw Data from UFBs'!H$3:H$3000,'Raw Data from UFBs'!$A$3:$A$3000,'Summary By Town'!$A344,'Raw Data from UFBs'!$E$3:$E$3000,'Summary By Town'!$S$2)</f>
        <v>0</v>
      </c>
      <c r="U344" s="4">
        <f>SUMIFS('Raw Data from UFBs'!I$3:I$3000,'Raw Data from UFBs'!$A$3:$A$3000,'Summary By Town'!$A344,'Raw Data from UFBs'!$E$3:$E$3000,'Summary By Town'!$S$2)</f>
        <v>0</v>
      </c>
      <c r="V344" s="20">
        <f t="shared" si="84"/>
        <v>0</v>
      </c>
      <c r="W344" s="104">
        <f>COUNTIFS('Raw Data from UFBs'!$A$3:$A$3000,'Summary By Town'!$A344,'Raw Data from UFBs'!$E$3:$E$3000,'Summary By Town'!$W$2)</f>
        <v>0</v>
      </c>
      <c r="X344" s="4">
        <f>SUMIFS('Raw Data from UFBs'!H$3:H$3000,'Raw Data from UFBs'!$A$3:$A$3000,'Summary By Town'!$A344,'Raw Data from UFBs'!$E$3:$E$3000,'Summary By Town'!$W$2)</f>
        <v>0</v>
      </c>
      <c r="Y344" s="4">
        <f>SUMIFS('Raw Data from UFBs'!I$3:I$3000,'Raw Data from UFBs'!$A$3:$A$3000,'Summary By Town'!$A344,'Raw Data from UFBs'!$E$3:$E$3000,'Summary By Town'!$W$2)</f>
        <v>0</v>
      </c>
      <c r="Z344" s="20">
        <f t="shared" si="85"/>
        <v>0</v>
      </c>
      <c r="AA344" s="4">
        <f>COUNTIFS('Raw Data from UFBs'!$A$3:$A$3000,'Summary By Town'!$A344,'Raw Data from UFBs'!$E$3:$E$3000,'Summary By Town'!$AA$2)</f>
        <v>0</v>
      </c>
      <c r="AB344" s="4">
        <f>SUMIFS('Raw Data from UFBs'!H$3:H$3000,'Raw Data from UFBs'!$A$3:$A$3000,'Summary By Town'!$A344,'Raw Data from UFBs'!$E$3:$E$3000,'Summary By Town'!$AA$2)</f>
        <v>0</v>
      </c>
      <c r="AC344" s="4">
        <f>SUMIFS('Raw Data from UFBs'!I$3:I$3000,'Raw Data from UFBs'!$A$3:$A$3000,'Summary By Town'!$A344,'Raw Data from UFBs'!$E$3:$E$3000,'Summary By Town'!$AA$2)</f>
        <v>0</v>
      </c>
      <c r="AD344" s="4">
        <f t="shared" si="86"/>
        <v>0</v>
      </c>
      <c r="AE344" s="19">
        <f>COUNTIFS('Raw Data from UFBs'!$A$3:$A$3000,'Summary By Town'!$A344,'Raw Data from UFBs'!$E$3:$E$3000,'Summary By Town'!$AE$2)</f>
        <v>0</v>
      </c>
      <c r="AF344" s="4">
        <f>SUMIFS('Raw Data from UFBs'!H$3:H$3000,'Raw Data from UFBs'!$A$3:$A$3000,'Summary By Town'!$A344,'Raw Data from UFBs'!$E$3:$E$3000,'Summary By Town'!$AE$2)</f>
        <v>0</v>
      </c>
      <c r="AG344" s="4">
        <f>SUMIFS('Raw Data from UFBs'!I$3:I$3000,'Raw Data from UFBs'!$A$3:$A$3000,'Summary By Town'!$A344,'Raw Data from UFBs'!$E$3:$E$3000,'Summary By Town'!$AE$2)</f>
        <v>0</v>
      </c>
      <c r="AH344" s="20">
        <f t="shared" si="79"/>
        <v>0</v>
      </c>
      <c r="AI344" s="19">
        <f t="shared" si="87"/>
        <v>0</v>
      </c>
      <c r="AJ344" s="4">
        <f t="shared" si="88"/>
        <v>0</v>
      </c>
      <c r="AK344" s="4">
        <f t="shared" si="89"/>
        <v>0</v>
      </c>
      <c r="AL344" s="20">
        <f t="shared" si="90"/>
        <v>0</v>
      </c>
      <c r="AM344" s="59">
        <v>527405400</v>
      </c>
      <c r="AN344" s="60">
        <v>0.37815743565015697</v>
      </c>
      <c r="AO344" s="61">
        <v>0.34171899534032441</v>
      </c>
      <c r="AP344" s="4">
        <f t="shared" si="80"/>
        <v>0</v>
      </c>
      <c r="AQ344" s="8">
        <f t="shared" si="81"/>
        <v>0</v>
      </c>
      <c r="AR344" s="59">
        <v>1435391</v>
      </c>
      <c r="AS344" s="6">
        <f t="shared" si="82"/>
        <v>0</v>
      </c>
      <c r="AU344" s="5" t="s">
        <v>68</v>
      </c>
      <c r="AV344" s="5" t="s">
        <v>41</v>
      </c>
      <c r="AW344" s="5" t="s">
        <v>722</v>
      </c>
      <c r="AX344" s="5" t="s">
        <v>1745</v>
      </c>
      <c r="AY344" s="5" t="s">
        <v>1745</v>
      </c>
      <c r="AZ344" s="5" t="s">
        <v>1745</v>
      </c>
      <c r="BA344" s="5" t="s">
        <v>1745</v>
      </c>
      <c r="BB344" s="5" t="s">
        <v>1745</v>
      </c>
      <c r="BC344" s="5" t="s">
        <v>1745</v>
      </c>
      <c r="BD344" s="5" t="s">
        <v>1745</v>
      </c>
      <c r="BE344" s="5" t="s">
        <v>1745</v>
      </c>
      <c r="BF344" s="5" t="s">
        <v>1745</v>
      </c>
      <c r="BG344" s="5" t="s">
        <v>1745</v>
      </c>
      <c r="BH344" s="5" t="s">
        <v>1745</v>
      </c>
      <c r="BI344" s="5" t="s">
        <v>1745</v>
      </c>
      <c r="BJ344" s="5" t="s">
        <v>1745</v>
      </c>
    </row>
    <row r="345" spans="1:62" ht="17.25" customHeight="1" x14ac:dyDescent="0.3">
      <c r="A345" t="s">
        <v>847</v>
      </c>
      <c r="B345" t="s">
        <v>2078</v>
      </c>
      <c r="C345" t="s">
        <v>6</v>
      </c>
      <c r="D345" t="str">
        <f t="shared" si="76"/>
        <v>Long Branch city, Monmouth County</v>
      </c>
      <c r="E345" t="s">
        <v>2000</v>
      </c>
      <c r="F345" t="s">
        <v>70</v>
      </c>
      <c r="G345" s="19">
        <f>COUNTIFS('Raw Data from UFBs'!$A$3:$A$3000,'Summary By Town'!$A345,'Raw Data from UFBs'!$E$3:$E$3000,'Summary By Town'!$G$2)</f>
        <v>10</v>
      </c>
      <c r="H345" s="4">
        <f>SUMIFS('Raw Data from UFBs'!H$3:H$3000,'Raw Data from UFBs'!$A$3:$A$3000,'Summary By Town'!$A345,'Raw Data from UFBs'!$E$3:$E$3000,'Summary By Town'!$G$2)</f>
        <v>176581.52000000002</v>
      </c>
      <c r="I345" s="4">
        <f>SUMIFS('Raw Data from UFBs'!I$3:I$3000,'Raw Data from UFBs'!$A$3:$A$3000,'Summary By Town'!$A345,'Raw Data from UFBs'!$E$3:$E$3000,'Summary By Town'!$G$2)</f>
        <v>96817500</v>
      </c>
      <c r="J345" s="20">
        <f t="shared" si="77"/>
        <v>1451982.6024608919</v>
      </c>
      <c r="K345" s="19">
        <f>COUNTIFS('Raw Data from UFBs'!$A$3:$A$3000,'Summary By Town'!$A345,'Raw Data from UFBs'!$E$3:$E$3000,'Summary By Town'!$K$2)</f>
        <v>0</v>
      </c>
      <c r="L345" s="4">
        <f>SUMIFS('Raw Data from UFBs'!H$3:H$3000,'Raw Data from UFBs'!$A$3:$A$3000,'Summary By Town'!$A345,'Raw Data from UFBs'!$E$3:$E$3000,'Summary By Town'!$K$2)</f>
        <v>0</v>
      </c>
      <c r="M345" s="4">
        <f>SUMIFS('Raw Data from UFBs'!I$3:I$3000,'Raw Data from UFBs'!$A$3:$A$3000,'Summary By Town'!$A345,'Raw Data from UFBs'!$E$3:$E$3000,'Summary By Town'!$K$2)</f>
        <v>0</v>
      </c>
      <c r="N345" s="20">
        <f t="shared" si="78"/>
        <v>0</v>
      </c>
      <c r="O345" s="4">
        <f>COUNTIFS('Raw Data from UFBs'!$A$3:$A$3000,'Summary By Town'!$A345,'Raw Data from UFBs'!$E$3:$E$3000,'Summary By Town'!$O$2)</f>
        <v>0</v>
      </c>
      <c r="P345" s="4">
        <f>SUMIFS('Raw Data from UFBs'!H$3:H$3000,'Raw Data from UFBs'!$A$3:$A$3000,'Summary By Town'!$A345,'Raw Data from UFBs'!$E$3:$E$3000,'Summary By Town'!$O$2)</f>
        <v>0</v>
      </c>
      <c r="Q345" s="4">
        <f>SUMIFS('Raw Data from UFBs'!I$3:I$3000,'Raw Data from UFBs'!$A$3:$A$3000,'Summary By Town'!$A345,'Raw Data from UFBs'!$E$3:$E$3000,'Summary By Town'!$O$2)</f>
        <v>0</v>
      </c>
      <c r="R345" s="4">
        <f t="shared" si="83"/>
        <v>0</v>
      </c>
      <c r="S345" s="104">
        <f>COUNTIFS('Raw Data from UFBs'!$A$3:$A$3000,'Summary By Town'!$A345,'Raw Data from UFBs'!$E$3:$E$3000,'Summary By Town'!$S$2)</f>
        <v>0</v>
      </c>
      <c r="T345" s="4">
        <f>SUMIFS('Raw Data from UFBs'!H$3:H$3000,'Raw Data from UFBs'!$A$3:$A$3000,'Summary By Town'!$A345,'Raw Data from UFBs'!$E$3:$E$3000,'Summary By Town'!$S$2)</f>
        <v>0</v>
      </c>
      <c r="U345" s="4">
        <f>SUMIFS('Raw Data from UFBs'!I$3:I$3000,'Raw Data from UFBs'!$A$3:$A$3000,'Summary By Town'!$A345,'Raw Data from UFBs'!$E$3:$E$3000,'Summary By Town'!$S$2)</f>
        <v>0</v>
      </c>
      <c r="V345" s="20">
        <f t="shared" si="84"/>
        <v>0</v>
      </c>
      <c r="W345" s="104">
        <f>COUNTIFS('Raw Data from UFBs'!$A$3:$A$3000,'Summary By Town'!$A345,'Raw Data from UFBs'!$E$3:$E$3000,'Summary By Town'!$W$2)</f>
        <v>0</v>
      </c>
      <c r="X345" s="4">
        <f>SUMIFS('Raw Data from UFBs'!H$3:H$3000,'Raw Data from UFBs'!$A$3:$A$3000,'Summary By Town'!$A345,'Raw Data from UFBs'!$E$3:$E$3000,'Summary By Town'!$W$2)</f>
        <v>0</v>
      </c>
      <c r="Y345" s="4">
        <f>SUMIFS('Raw Data from UFBs'!I$3:I$3000,'Raw Data from UFBs'!$A$3:$A$3000,'Summary By Town'!$A345,'Raw Data from UFBs'!$E$3:$E$3000,'Summary By Town'!$W$2)</f>
        <v>0</v>
      </c>
      <c r="Z345" s="20">
        <f t="shared" si="85"/>
        <v>0</v>
      </c>
      <c r="AA345" s="4">
        <f>COUNTIFS('Raw Data from UFBs'!$A$3:$A$3000,'Summary By Town'!$A345,'Raw Data from UFBs'!$E$3:$E$3000,'Summary By Town'!$AA$2)</f>
        <v>0</v>
      </c>
      <c r="AB345" s="4">
        <f>SUMIFS('Raw Data from UFBs'!H$3:H$3000,'Raw Data from UFBs'!$A$3:$A$3000,'Summary By Town'!$A345,'Raw Data from UFBs'!$E$3:$E$3000,'Summary By Town'!$AA$2)</f>
        <v>0</v>
      </c>
      <c r="AC345" s="4">
        <f>SUMIFS('Raw Data from UFBs'!I$3:I$3000,'Raw Data from UFBs'!$A$3:$A$3000,'Summary By Town'!$A345,'Raw Data from UFBs'!$E$3:$E$3000,'Summary By Town'!$AA$2)</f>
        <v>0</v>
      </c>
      <c r="AD345" s="4">
        <f t="shared" si="86"/>
        <v>0</v>
      </c>
      <c r="AE345" s="19">
        <f>COUNTIFS('Raw Data from UFBs'!$A$3:$A$3000,'Summary By Town'!$A345,'Raw Data from UFBs'!$E$3:$E$3000,'Summary By Town'!$AE$2)</f>
        <v>0</v>
      </c>
      <c r="AF345" s="4">
        <f>SUMIFS('Raw Data from UFBs'!H$3:H$3000,'Raw Data from UFBs'!$A$3:$A$3000,'Summary By Town'!$A345,'Raw Data from UFBs'!$E$3:$E$3000,'Summary By Town'!$AE$2)</f>
        <v>0</v>
      </c>
      <c r="AG345" s="4">
        <f>SUMIFS('Raw Data from UFBs'!I$3:I$3000,'Raw Data from UFBs'!$A$3:$A$3000,'Summary By Town'!$A345,'Raw Data from UFBs'!$E$3:$E$3000,'Summary By Town'!$AE$2)</f>
        <v>0</v>
      </c>
      <c r="AH345" s="20">
        <f t="shared" si="79"/>
        <v>0</v>
      </c>
      <c r="AI345" s="19">
        <f t="shared" si="87"/>
        <v>10</v>
      </c>
      <c r="AJ345" s="4">
        <f t="shared" si="88"/>
        <v>176581.52000000002</v>
      </c>
      <c r="AK345" s="4">
        <f t="shared" si="89"/>
        <v>96817500</v>
      </c>
      <c r="AL345" s="20">
        <f t="shared" si="90"/>
        <v>1451982.6024608919</v>
      </c>
      <c r="AM345" s="59">
        <v>10196139500</v>
      </c>
      <c r="AN345" s="60">
        <v>1.4997109019143151</v>
      </c>
      <c r="AO345" s="61">
        <v>0.36938632314953967</v>
      </c>
      <c r="AP345" s="4">
        <f t="shared" si="80"/>
        <v>471115.71639117174</v>
      </c>
      <c r="AQ345" s="8">
        <f t="shared" si="81"/>
        <v>9.4955056273994688E-3</v>
      </c>
      <c r="AR345" s="59">
        <v>77060132.549999997</v>
      </c>
      <c r="AS345" s="6">
        <f t="shared" si="82"/>
        <v>6.1136115498567458E-3</v>
      </c>
      <c r="AU345" s="5" t="s">
        <v>339</v>
      </c>
      <c r="AV345" s="5" t="s">
        <v>1120</v>
      </c>
      <c r="AW345" s="5" t="s">
        <v>1622</v>
      </c>
      <c r="AX345" s="5" t="s">
        <v>1126</v>
      </c>
      <c r="AY345" s="5" t="s">
        <v>977</v>
      </c>
      <c r="AZ345" s="5" t="s">
        <v>1745</v>
      </c>
      <c r="BA345" s="5" t="s">
        <v>1745</v>
      </c>
      <c r="BB345" s="5" t="s">
        <v>1745</v>
      </c>
      <c r="BC345" s="5" t="s">
        <v>1745</v>
      </c>
      <c r="BD345" s="5" t="s">
        <v>1745</v>
      </c>
      <c r="BE345" s="5" t="s">
        <v>1745</v>
      </c>
      <c r="BF345" s="5" t="s">
        <v>1745</v>
      </c>
      <c r="BG345" s="5" t="s">
        <v>1745</v>
      </c>
      <c r="BH345" s="5" t="s">
        <v>1745</v>
      </c>
      <c r="BI345" s="5" t="s">
        <v>1745</v>
      </c>
      <c r="BJ345" s="5" t="s">
        <v>1745</v>
      </c>
    </row>
    <row r="346" spans="1:62" ht="17.25" customHeight="1" x14ac:dyDescent="0.3">
      <c r="A346" t="s">
        <v>883</v>
      </c>
      <c r="B346" t="s">
        <v>2079</v>
      </c>
      <c r="C346" t="s">
        <v>6</v>
      </c>
      <c r="D346" t="str">
        <f t="shared" si="76"/>
        <v>Manasquan borough, Monmouth County</v>
      </c>
      <c r="E346" t="s">
        <v>2000</v>
      </c>
      <c r="F346" t="s">
        <v>7</v>
      </c>
      <c r="G346" s="19">
        <f>COUNTIFS('Raw Data from UFBs'!$A$3:$A$3000,'Summary By Town'!$A346,'Raw Data from UFBs'!$E$3:$E$3000,'Summary By Town'!$G$2)</f>
        <v>0</v>
      </c>
      <c r="H346" s="4">
        <f>SUMIFS('Raw Data from UFBs'!H$3:H$3000,'Raw Data from UFBs'!$A$3:$A$3000,'Summary By Town'!$A346,'Raw Data from UFBs'!$E$3:$E$3000,'Summary By Town'!$G$2)</f>
        <v>0</v>
      </c>
      <c r="I346" s="4">
        <f>SUMIFS('Raw Data from UFBs'!I$3:I$3000,'Raw Data from UFBs'!$A$3:$A$3000,'Summary By Town'!$A346,'Raw Data from UFBs'!$E$3:$E$3000,'Summary By Town'!$G$2)</f>
        <v>0</v>
      </c>
      <c r="J346" s="20">
        <f t="shared" si="77"/>
        <v>0</v>
      </c>
      <c r="K346" s="19">
        <f>COUNTIFS('Raw Data from UFBs'!$A$3:$A$3000,'Summary By Town'!$A346,'Raw Data from UFBs'!$E$3:$E$3000,'Summary By Town'!$K$2)</f>
        <v>0</v>
      </c>
      <c r="L346" s="4">
        <f>SUMIFS('Raw Data from UFBs'!H$3:H$3000,'Raw Data from UFBs'!$A$3:$A$3000,'Summary By Town'!$A346,'Raw Data from UFBs'!$E$3:$E$3000,'Summary By Town'!$K$2)</f>
        <v>0</v>
      </c>
      <c r="M346" s="4">
        <f>SUMIFS('Raw Data from UFBs'!I$3:I$3000,'Raw Data from UFBs'!$A$3:$A$3000,'Summary By Town'!$A346,'Raw Data from UFBs'!$E$3:$E$3000,'Summary By Town'!$K$2)</f>
        <v>0</v>
      </c>
      <c r="N346" s="20">
        <f t="shared" si="78"/>
        <v>0</v>
      </c>
      <c r="O346" s="4">
        <f>COUNTIFS('Raw Data from UFBs'!$A$3:$A$3000,'Summary By Town'!$A346,'Raw Data from UFBs'!$E$3:$E$3000,'Summary By Town'!$O$2)</f>
        <v>0</v>
      </c>
      <c r="P346" s="4">
        <f>SUMIFS('Raw Data from UFBs'!H$3:H$3000,'Raw Data from UFBs'!$A$3:$A$3000,'Summary By Town'!$A346,'Raw Data from UFBs'!$E$3:$E$3000,'Summary By Town'!$O$2)</f>
        <v>0</v>
      </c>
      <c r="Q346" s="4">
        <f>SUMIFS('Raw Data from UFBs'!I$3:I$3000,'Raw Data from UFBs'!$A$3:$A$3000,'Summary By Town'!$A346,'Raw Data from UFBs'!$E$3:$E$3000,'Summary By Town'!$O$2)</f>
        <v>0</v>
      </c>
      <c r="R346" s="4">
        <f t="shared" si="83"/>
        <v>0</v>
      </c>
      <c r="S346" s="104">
        <f>COUNTIFS('Raw Data from UFBs'!$A$3:$A$3000,'Summary By Town'!$A346,'Raw Data from UFBs'!$E$3:$E$3000,'Summary By Town'!$S$2)</f>
        <v>0</v>
      </c>
      <c r="T346" s="4">
        <f>SUMIFS('Raw Data from UFBs'!H$3:H$3000,'Raw Data from UFBs'!$A$3:$A$3000,'Summary By Town'!$A346,'Raw Data from UFBs'!$E$3:$E$3000,'Summary By Town'!$S$2)</f>
        <v>0</v>
      </c>
      <c r="U346" s="4">
        <f>SUMIFS('Raw Data from UFBs'!I$3:I$3000,'Raw Data from UFBs'!$A$3:$A$3000,'Summary By Town'!$A346,'Raw Data from UFBs'!$E$3:$E$3000,'Summary By Town'!$S$2)</f>
        <v>0</v>
      </c>
      <c r="V346" s="20">
        <f t="shared" si="84"/>
        <v>0</v>
      </c>
      <c r="W346" s="104">
        <f>COUNTIFS('Raw Data from UFBs'!$A$3:$A$3000,'Summary By Town'!$A346,'Raw Data from UFBs'!$E$3:$E$3000,'Summary By Town'!$W$2)</f>
        <v>0</v>
      </c>
      <c r="X346" s="4">
        <f>SUMIFS('Raw Data from UFBs'!H$3:H$3000,'Raw Data from UFBs'!$A$3:$A$3000,'Summary By Town'!$A346,'Raw Data from UFBs'!$E$3:$E$3000,'Summary By Town'!$W$2)</f>
        <v>0</v>
      </c>
      <c r="Y346" s="4">
        <f>SUMIFS('Raw Data from UFBs'!I$3:I$3000,'Raw Data from UFBs'!$A$3:$A$3000,'Summary By Town'!$A346,'Raw Data from UFBs'!$E$3:$E$3000,'Summary By Town'!$W$2)</f>
        <v>0</v>
      </c>
      <c r="Z346" s="20">
        <f t="shared" si="85"/>
        <v>0</v>
      </c>
      <c r="AA346" s="4">
        <f>COUNTIFS('Raw Data from UFBs'!$A$3:$A$3000,'Summary By Town'!$A346,'Raw Data from UFBs'!$E$3:$E$3000,'Summary By Town'!$AA$2)</f>
        <v>0</v>
      </c>
      <c r="AB346" s="4">
        <f>SUMIFS('Raw Data from UFBs'!H$3:H$3000,'Raw Data from UFBs'!$A$3:$A$3000,'Summary By Town'!$A346,'Raw Data from UFBs'!$E$3:$E$3000,'Summary By Town'!$AA$2)</f>
        <v>0</v>
      </c>
      <c r="AC346" s="4">
        <f>SUMIFS('Raw Data from UFBs'!I$3:I$3000,'Raw Data from UFBs'!$A$3:$A$3000,'Summary By Town'!$A346,'Raw Data from UFBs'!$E$3:$E$3000,'Summary By Town'!$AA$2)</f>
        <v>0</v>
      </c>
      <c r="AD346" s="4">
        <f t="shared" si="86"/>
        <v>0</v>
      </c>
      <c r="AE346" s="19">
        <f>COUNTIFS('Raw Data from UFBs'!$A$3:$A$3000,'Summary By Town'!$A346,'Raw Data from UFBs'!$E$3:$E$3000,'Summary By Town'!$AE$2)</f>
        <v>0</v>
      </c>
      <c r="AF346" s="4">
        <f>SUMIFS('Raw Data from UFBs'!H$3:H$3000,'Raw Data from UFBs'!$A$3:$A$3000,'Summary By Town'!$A346,'Raw Data from UFBs'!$E$3:$E$3000,'Summary By Town'!$AE$2)</f>
        <v>0</v>
      </c>
      <c r="AG346" s="4">
        <f>SUMIFS('Raw Data from UFBs'!I$3:I$3000,'Raw Data from UFBs'!$A$3:$A$3000,'Summary By Town'!$A346,'Raw Data from UFBs'!$E$3:$E$3000,'Summary By Town'!$AE$2)</f>
        <v>0</v>
      </c>
      <c r="AH346" s="20">
        <f t="shared" si="79"/>
        <v>0</v>
      </c>
      <c r="AI346" s="19">
        <f t="shared" si="87"/>
        <v>0</v>
      </c>
      <c r="AJ346" s="4">
        <f t="shared" si="88"/>
        <v>0</v>
      </c>
      <c r="AK346" s="4">
        <f t="shared" si="89"/>
        <v>0</v>
      </c>
      <c r="AL346" s="20">
        <f t="shared" si="90"/>
        <v>0</v>
      </c>
      <c r="AM346" s="59">
        <v>2256505100</v>
      </c>
      <c r="AN346" s="60">
        <v>1.7547765720536794</v>
      </c>
      <c r="AO346" s="61">
        <v>0.23754586037865119</v>
      </c>
      <c r="AP346" s="4">
        <f t="shared" si="80"/>
        <v>0</v>
      </c>
      <c r="AQ346" s="8">
        <f t="shared" si="81"/>
        <v>0</v>
      </c>
      <c r="AR346" s="59">
        <v>14744549.790000001</v>
      </c>
      <c r="AS346" s="6">
        <f t="shared" si="82"/>
        <v>0</v>
      </c>
      <c r="AU346" s="5" t="s">
        <v>1563</v>
      </c>
      <c r="AV346" s="5" t="s">
        <v>1234</v>
      </c>
      <c r="AW346" s="5" t="s">
        <v>216</v>
      </c>
      <c r="AX346" s="5" t="s">
        <v>1365</v>
      </c>
      <c r="AY346" s="5" t="s">
        <v>1745</v>
      </c>
      <c r="AZ346" s="5" t="s">
        <v>1745</v>
      </c>
      <c r="BA346" s="5" t="s">
        <v>1745</v>
      </c>
      <c r="BB346" s="5" t="s">
        <v>1745</v>
      </c>
      <c r="BC346" s="5" t="s">
        <v>1745</v>
      </c>
      <c r="BD346" s="5" t="s">
        <v>1745</v>
      </c>
      <c r="BE346" s="5" t="s">
        <v>1745</v>
      </c>
      <c r="BF346" s="5" t="s">
        <v>1745</v>
      </c>
      <c r="BG346" s="5" t="s">
        <v>1745</v>
      </c>
      <c r="BH346" s="5" t="s">
        <v>1745</v>
      </c>
      <c r="BI346" s="5" t="s">
        <v>1745</v>
      </c>
      <c r="BJ346" s="5" t="s">
        <v>1745</v>
      </c>
    </row>
    <row r="347" spans="1:62" ht="17.25" customHeight="1" x14ac:dyDescent="0.3">
      <c r="A347" t="s">
        <v>918</v>
      </c>
      <c r="B347" t="s">
        <v>2080</v>
      </c>
      <c r="C347" t="s">
        <v>6</v>
      </c>
      <c r="D347" t="str">
        <f t="shared" si="76"/>
        <v>Matawan borough, Monmouth County</v>
      </c>
      <c r="E347" t="s">
        <v>2000</v>
      </c>
      <c r="F347" t="s">
        <v>7</v>
      </c>
      <c r="G347" s="19">
        <f>COUNTIFS('Raw Data from UFBs'!$A$3:$A$3000,'Summary By Town'!$A347,'Raw Data from UFBs'!$E$3:$E$3000,'Summary By Town'!$G$2)</f>
        <v>1</v>
      </c>
      <c r="H347" s="4">
        <f>SUMIFS('Raw Data from UFBs'!H$3:H$3000,'Raw Data from UFBs'!$A$3:$A$3000,'Summary By Town'!$A347,'Raw Data from UFBs'!$E$3:$E$3000,'Summary By Town'!$G$2)</f>
        <v>111746</v>
      </c>
      <c r="I347" s="4">
        <f>SUMIFS('Raw Data from UFBs'!I$3:I$3000,'Raw Data from UFBs'!$A$3:$A$3000,'Summary By Town'!$A347,'Raw Data from UFBs'!$E$3:$E$3000,'Summary By Town'!$G$2)</f>
        <v>8594200</v>
      </c>
      <c r="J347" s="20">
        <f t="shared" si="77"/>
        <v>179313.87225553367</v>
      </c>
      <c r="K347" s="19">
        <f>COUNTIFS('Raw Data from UFBs'!$A$3:$A$3000,'Summary By Town'!$A347,'Raw Data from UFBs'!$E$3:$E$3000,'Summary By Town'!$K$2)</f>
        <v>0</v>
      </c>
      <c r="L347" s="4">
        <f>SUMIFS('Raw Data from UFBs'!H$3:H$3000,'Raw Data from UFBs'!$A$3:$A$3000,'Summary By Town'!$A347,'Raw Data from UFBs'!$E$3:$E$3000,'Summary By Town'!$K$2)</f>
        <v>0</v>
      </c>
      <c r="M347" s="4">
        <f>SUMIFS('Raw Data from UFBs'!I$3:I$3000,'Raw Data from UFBs'!$A$3:$A$3000,'Summary By Town'!$A347,'Raw Data from UFBs'!$E$3:$E$3000,'Summary By Town'!$K$2)</f>
        <v>0</v>
      </c>
      <c r="N347" s="20">
        <f t="shared" si="78"/>
        <v>0</v>
      </c>
      <c r="O347" s="4">
        <f>COUNTIFS('Raw Data from UFBs'!$A$3:$A$3000,'Summary By Town'!$A347,'Raw Data from UFBs'!$E$3:$E$3000,'Summary By Town'!$O$2)</f>
        <v>0</v>
      </c>
      <c r="P347" s="4">
        <f>SUMIFS('Raw Data from UFBs'!H$3:H$3000,'Raw Data from UFBs'!$A$3:$A$3000,'Summary By Town'!$A347,'Raw Data from UFBs'!$E$3:$E$3000,'Summary By Town'!$O$2)</f>
        <v>0</v>
      </c>
      <c r="Q347" s="4">
        <f>SUMIFS('Raw Data from UFBs'!I$3:I$3000,'Raw Data from UFBs'!$A$3:$A$3000,'Summary By Town'!$A347,'Raw Data from UFBs'!$E$3:$E$3000,'Summary By Town'!$O$2)</f>
        <v>0</v>
      </c>
      <c r="R347" s="4">
        <f t="shared" si="83"/>
        <v>0</v>
      </c>
      <c r="S347" s="104">
        <f>COUNTIFS('Raw Data from UFBs'!$A$3:$A$3000,'Summary By Town'!$A347,'Raw Data from UFBs'!$E$3:$E$3000,'Summary By Town'!$S$2)</f>
        <v>0</v>
      </c>
      <c r="T347" s="4">
        <f>SUMIFS('Raw Data from UFBs'!H$3:H$3000,'Raw Data from UFBs'!$A$3:$A$3000,'Summary By Town'!$A347,'Raw Data from UFBs'!$E$3:$E$3000,'Summary By Town'!$S$2)</f>
        <v>0</v>
      </c>
      <c r="U347" s="4">
        <f>SUMIFS('Raw Data from UFBs'!I$3:I$3000,'Raw Data from UFBs'!$A$3:$A$3000,'Summary By Town'!$A347,'Raw Data from UFBs'!$E$3:$E$3000,'Summary By Town'!$S$2)</f>
        <v>0</v>
      </c>
      <c r="V347" s="20">
        <f t="shared" si="84"/>
        <v>0</v>
      </c>
      <c r="W347" s="104">
        <f>COUNTIFS('Raw Data from UFBs'!$A$3:$A$3000,'Summary By Town'!$A347,'Raw Data from UFBs'!$E$3:$E$3000,'Summary By Town'!$W$2)</f>
        <v>0</v>
      </c>
      <c r="X347" s="4">
        <f>SUMIFS('Raw Data from UFBs'!H$3:H$3000,'Raw Data from UFBs'!$A$3:$A$3000,'Summary By Town'!$A347,'Raw Data from UFBs'!$E$3:$E$3000,'Summary By Town'!$W$2)</f>
        <v>0</v>
      </c>
      <c r="Y347" s="4">
        <f>SUMIFS('Raw Data from UFBs'!I$3:I$3000,'Raw Data from UFBs'!$A$3:$A$3000,'Summary By Town'!$A347,'Raw Data from UFBs'!$E$3:$E$3000,'Summary By Town'!$W$2)</f>
        <v>0</v>
      </c>
      <c r="Z347" s="20">
        <f t="shared" si="85"/>
        <v>0</v>
      </c>
      <c r="AA347" s="4">
        <f>COUNTIFS('Raw Data from UFBs'!$A$3:$A$3000,'Summary By Town'!$A347,'Raw Data from UFBs'!$E$3:$E$3000,'Summary By Town'!$AA$2)</f>
        <v>0</v>
      </c>
      <c r="AB347" s="4">
        <f>SUMIFS('Raw Data from UFBs'!H$3:H$3000,'Raw Data from UFBs'!$A$3:$A$3000,'Summary By Town'!$A347,'Raw Data from UFBs'!$E$3:$E$3000,'Summary By Town'!$AA$2)</f>
        <v>0</v>
      </c>
      <c r="AC347" s="4">
        <f>SUMIFS('Raw Data from UFBs'!I$3:I$3000,'Raw Data from UFBs'!$A$3:$A$3000,'Summary By Town'!$A347,'Raw Data from UFBs'!$E$3:$E$3000,'Summary By Town'!$AA$2)</f>
        <v>0</v>
      </c>
      <c r="AD347" s="4">
        <f t="shared" si="86"/>
        <v>0</v>
      </c>
      <c r="AE347" s="19">
        <f>COUNTIFS('Raw Data from UFBs'!$A$3:$A$3000,'Summary By Town'!$A347,'Raw Data from UFBs'!$E$3:$E$3000,'Summary By Town'!$AE$2)</f>
        <v>0</v>
      </c>
      <c r="AF347" s="4">
        <f>SUMIFS('Raw Data from UFBs'!H$3:H$3000,'Raw Data from UFBs'!$A$3:$A$3000,'Summary By Town'!$A347,'Raw Data from UFBs'!$E$3:$E$3000,'Summary By Town'!$AE$2)</f>
        <v>0</v>
      </c>
      <c r="AG347" s="4">
        <f>SUMIFS('Raw Data from UFBs'!I$3:I$3000,'Raw Data from UFBs'!$A$3:$A$3000,'Summary By Town'!$A347,'Raw Data from UFBs'!$E$3:$E$3000,'Summary By Town'!$AE$2)</f>
        <v>0</v>
      </c>
      <c r="AH347" s="20">
        <f t="shared" si="79"/>
        <v>0</v>
      </c>
      <c r="AI347" s="19">
        <f t="shared" si="87"/>
        <v>1</v>
      </c>
      <c r="AJ347" s="4">
        <f t="shared" si="88"/>
        <v>111746</v>
      </c>
      <c r="AK347" s="4">
        <f t="shared" si="89"/>
        <v>8594200</v>
      </c>
      <c r="AL347" s="20">
        <f t="shared" si="90"/>
        <v>179313.87225553367</v>
      </c>
      <c r="AM347" s="59">
        <v>1828743200</v>
      </c>
      <c r="AN347" s="60">
        <v>2.0864521683872108</v>
      </c>
      <c r="AO347" s="61">
        <v>0.32084883395830177</v>
      </c>
      <c r="AP347" s="4">
        <f t="shared" si="80"/>
        <v>21679.073026231468</v>
      </c>
      <c r="AQ347" s="8">
        <f t="shared" si="81"/>
        <v>4.6995116646230042E-3</v>
      </c>
      <c r="AR347" s="59">
        <v>15329367.92</v>
      </c>
      <c r="AS347" s="6">
        <f t="shared" si="82"/>
        <v>1.414218325202248E-3</v>
      </c>
      <c r="AU347" s="5" t="s">
        <v>915</v>
      </c>
      <c r="AV347" s="5" t="s">
        <v>1131</v>
      </c>
      <c r="AW347" s="5" t="s">
        <v>4</v>
      </c>
      <c r="AX347" s="5" t="s">
        <v>1745</v>
      </c>
      <c r="AY347" s="5" t="s">
        <v>1745</v>
      </c>
      <c r="AZ347" s="5" t="s">
        <v>1745</v>
      </c>
      <c r="BA347" s="5" t="s">
        <v>1745</v>
      </c>
      <c r="BB347" s="5" t="s">
        <v>1745</v>
      </c>
      <c r="BC347" s="5" t="s">
        <v>1745</v>
      </c>
      <c r="BD347" s="5" t="s">
        <v>1745</v>
      </c>
      <c r="BE347" s="5" t="s">
        <v>1745</v>
      </c>
      <c r="BF347" s="5" t="s">
        <v>1745</v>
      </c>
      <c r="BG347" s="5" t="s">
        <v>1745</v>
      </c>
      <c r="BH347" s="5" t="s">
        <v>1745</v>
      </c>
      <c r="BI347" s="5" t="s">
        <v>1745</v>
      </c>
      <c r="BJ347" s="5" t="s">
        <v>1745</v>
      </c>
    </row>
    <row r="348" spans="1:62" ht="17.25" customHeight="1" x14ac:dyDescent="0.3">
      <c r="A348" t="s">
        <v>977</v>
      </c>
      <c r="B348" t="s">
        <v>2081</v>
      </c>
      <c r="C348" t="s">
        <v>6</v>
      </c>
      <c r="D348" t="str">
        <f t="shared" si="76"/>
        <v>Monmouth Beach borough, Monmouth County</v>
      </c>
      <c r="E348" t="s">
        <v>2000</v>
      </c>
      <c r="F348" t="s">
        <v>70</v>
      </c>
      <c r="G348" s="19">
        <f>COUNTIFS('Raw Data from UFBs'!$A$3:$A$3000,'Summary By Town'!$A348,'Raw Data from UFBs'!$E$3:$E$3000,'Summary By Town'!$G$2)</f>
        <v>0</v>
      </c>
      <c r="H348" s="4">
        <f>SUMIFS('Raw Data from UFBs'!H$3:H$3000,'Raw Data from UFBs'!$A$3:$A$3000,'Summary By Town'!$A348,'Raw Data from UFBs'!$E$3:$E$3000,'Summary By Town'!$G$2)</f>
        <v>0</v>
      </c>
      <c r="I348" s="4">
        <f>SUMIFS('Raw Data from UFBs'!I$3:I$3000,'Raw Data from UFBs'!$A$3:$A$3000,'Summary By Town'!$A348,'Raw Data from UFBs'!$E$3:$E$3000,'Summary By Town'!$G$2)</f>
        <v>0</v>
      </c>
      <c r="J348" s="20">
        <f t="shared" si="77"/>
        <v>0</v>
      </c>
      <c r="K348" s="19">
        <f>COUNTIFS('Raw Data from UFBs'!$A$3:$A$3000,'Summary By Town'!$A348,'Raw Data from UFBs'!$E$3:$E$3000,'Summary By Town'!$K$2)</f>
        <v>0</v>
      </c>
      <c r="L348" s="4">
        <f>SUMIFS('Raw Data from UFBs'!H$3:H$3000,'Raw Data from UFBs'!$A$3:$A$3000,'Summary By Town'!$A348,'Raw Data from UFBs'!$E$3:$E$3000,'Summary By Town'!$K$2)</f>
        <v>0</v>
      </c>
      <c r="M348" s="4">
        <f>SUMIFS('Raw Data from UFBs'!I$3:I$3000,'Raw Data from UFBs'!$A$3:$A$3000,'Summary By Town'!$A348,'Raw Data from UFBs'!$E$3:$E$3000,'Summary By Town'!$K$2)</f>
        <v>0</v>
      </c>
      <c r="N348" s="20">
        <f t="shared" si="78"/>
        <v>0</v>
      </c>
      <c r="O348" s="4">
        <f>COUNTIFS('Raw Data from UFBs'!$A$3:$A$3000,'Summary By Town'!$A348,'Raw Data from UFBs'!$E$3:$E$3000,'Summary By Town'!$O$2)</f>
        <v>0</v>
      </c>
      <c r="P348" s="4">
        <f>SUMIFS('Raw Data from UFBs'!H$3:H$3000,'Raw Data from UFBs'!$A$3:$A$3000,'Summary By Town'!$A348,'Raw Data from UFBs'!$E$3:$E$3000,'Summary By Town'!$O$2)</f>
        <v>0</v>
      </c>
      <c r="Q348" s="4">
        <f>SUMIFS('Raw Data from UFBs'!I$3:I$3000,'Raw Data from UFBs'!$A$3:$A$3000,'Summary By Town'!$A348,'Raw Data from UFBs'!$E$3:$E$3000,'Summary By Town'!$O$2)</f>
        <v>0</v>
      </c>
      <c r="R348" s="4">
        <f t="shared" si="83"/>
        <v>0</v>
      </c>
      <c r="S348" s="104">
        <f>COUNTIFS('Raw Data from UFBs'!$A$3:$A$3000,'Summary By Town'!$A348,'Raw Data from UFBs'!$E$3:$E$3000,'Summary By Town'!$S$2)</f>
        <v>0</v>
      </c>
      <c r="T348" s="4">
        <f>SUMIFS('Raw Data from UFBs'!H$3:H$3000,'Raw Data from UFBs'!$A$3:$A$3000,'Summary By Town'!$A348,'Raw Data from UFBs'!$E$3:$E$3000,'Summary By Town'!$S$2)</f>
        <v>0</v>
      </c>
      <c r="U348" s="4">
        <f>SUMIFS('Raw Data from UFBs'!I$3:I$3000,'Raw Data from UFBs'!$A$3:$A$3000,'Summary By Town'!$A348,'Raw Data from UFBs'!$E$3:$E$3000,'Summary By Town'!$S$2)</f>
        <v>0</v>
      </c>
      <c r="V348" s="20">
        <f t="shared" si="84"/>
        <v>0</v>
      </c>
      <c r="W348" s="104">
        <f>COUNTIFS('Raw Data from UFBs'!$A$3:$A$3000,'Summary By Town'!$A348,'Raw Data from UFBs'!$E$3:$E$3000,'Summary By Town'!$W$2)</f>
        <v>0</v>
      </c>
      <c r="X348" s="4">
        <f>SUMIFS('Raw Data from UFBs'!H$3:H$3000,'Raw Data from UFBs'!$A$3:$A$3000,'Summary By Town'!$A348,'Raw Data from UFBs'!$E$3:$E$3000,'Summary By Town'!$W$2)</f>
        <v>0</v>
      </c>
      <c r="Y348" s="4">
        <f>SUMIFS('Raw Data from UFBs'!I$3:I$3000,'Raw Data from UFBs'!$A$3:$A$3000,'Summary By Town'!$A348,'Raw Data from UFBs'!$E$3:$E$3000,'Summary By Town'!$W$2)</f>
        <v>0</v>
      </c>
      <c r="Z348" s="20">
        <f t="shared" si="85"/>
        <v>0</v>
      </c>
      <c r="AA348" s="4">
        <f>COUNTIFS('Raw Data from UFBs'!$A$3:$A$3000,'Summary By Town'!$A348,'Raw Data from UFBs'!$E$3:$E$3000,'Summary By Town'!$AA$2)</f>
        <v>0</v>
      </c>
      <c r="AB348" s="4">
        <f>SUMIFS('Raw Data from UFBs'!H$3:H$3000,'Raw Data from UFBs'!$A$3:$A$3000,'Summary By Town'!$A348,'Raw Data from UFBs'!$E$3:$E$3000,'Summary By Town'!$AA$2)</f>
        <v>0</v>
      </c>
      <c r="AC348" s="4">
        <f>SUMIFS('Raw Data from UFBs'!I$3:I$3000,'Raw Data from UFBs'!$A$3:$A$3000,'Summary By Town'!$A348,'Raw Data from UFBs'!$E$3:$E$3000,'Summary By Town'!$AA$2)</f>
        <v>0</v>
      </c>
      <c r="AD348" s="4">
        <f t="shared" si="86"/>
        <v>0</v>
      </c>
      <c r="AE348" s="19">
        <f>COUNTIFS('Raw Data from UFBs'!$A$3:$A$3000,'Summary By Town'!$A348,'Raw Data from UFBs'!$E$3:$E$3000,'Summary By Town'!$AE$2)</f>
        <v>0</v>
      </c>
      <c r="AF348" s="4">
        <f>SUMIFS('Raw Data from UFBs'!H$3:H$3000,'Raw Data from UFBs'!$A$3:$A$3000,'Summary By Town'!$A348,'Raw Data from UFBs'!$E$3:$E$3000,'Summary By Town'!$AE$2)</f>
        <v>0</v>
      </c>
      <c r="AG348" s="4">
        <f>SUMIFS('Raw Data from UFBs'!I$3:I$3000,'Raw Data from UFBs'!$A$3:$A$3000,'Summary By Town'!$A348,'Raw Data from UFBs'!$E$3:$E$3000,'Summary By Town'!$AE$2)</f>
        <v>0</v>
      </c>
      <c r="AH348" s="20">
        <f t="shared" si="79"/>
        <v>0</v>
      </c>
      <c r="AI348" s="19">
        <f t="shared" si="87"/>
        <v>0</v>
      </c>
      <c r="AJ348" s="4">
        <f t="shared" si="88"/>
        <v>0</v>
      </c>
      <c r="AK348" s="4">
        <f t="shared" si="89"/>
        <v>0</v>
      </c>
      <c r="AL348" s="20">
        <f t="shared" si="90"/>
        <v>0</v>
      </c>
      <c r="AM348" s="59">
        <v>2568789100</v>
      </c>
      <c r="AN348" s="60">
        <v>0.88649662526293382</v>
      </c>
      <c r="AO348" s="61">
        <v>0.29892535375473123</v>
      </c>
      <c r="AP348" s="4">
        <f t="shared" si="80"/>
        <v>0</v>
      </c>
      <c r="AQ348" s="8">
        <f t="shared" si="81"/>
        <v>0</v>
      </c>
      <c r="AR348" s="59">
        <v>10517399.530000001</v>
      </c>
      <c r="AS348" s="6">
        <f t="shared" si="82"/>
        <v>0</v>
      </c>
      <c r="AU348" s="5" t="s">
        <v>847</v>
      </c>
      <c r="AV348" s="5" t="s">
        <v>1126</v>
      </c>
      <c r="AW348" s="5" t="s">
        <v>1336</v>
      </c>
      <c r="AX348" s="5" t="s">
        <v>1362</v>
      </c>
      <c r="AY348" s="5" t="s">
        <v>1745</v>
      </c>
      <c r="AZ348" s="5" t="s">
        <v>1745</v>
      </c>
      <c r="BA348" s="5" t="s">
        <v>1745</v>
      </c>
      <c r="BB348" s="5" t="s">
        <v>1745</v>
      </c>
      <c r="BC348" s="5" t="s">
        <v>1745</v>
      </c>
      <c r="BD348" s="5" t="s">
        <v>1745</v>
      </c>
      <c r="BE348" s="5" t="s">
        <v>1745</v>
      </c>
      <c r="BF348" s="5" t="s">
        <v>1745</v>
      </c>
      <c r="BG348" s="5" t="s">
        <v>1745</v>
      </c>
      <c r="BH348" s="5" t="s">
        <v>1745</v>
      </c>
      <c r="BI348" s="5" t="s">
        <v>1745</v>
      </c>
      <c r="BJ348" s="5" t="s">
        <v>1745</v>
      </c>
    </row>
    <row r="349" spans="1:62" ht="17.25" customHeight="1" x14ac:dyDescent="0.3">
      <c r="A349" t="s">
        <v>1042</v>
      </c>
      <c r="B349" t="s">
        <v>2082</v>
      </c>
      <c r="C349" t="s">
        <v>6</v>
      </c>
      <c r="D349" t="str">
        <f t="shared" si="76"/>
        <v>Neptune City borough, Monmouth County</v>
      </c>
      <c r="E349" t="s">
        <v>2000</v>
      </c>
      <c r="F349" t="s">
        <v>7</v>
      </c>
      <c r="G349" s="19">
        <f>COUNTIFS('Raw Data from UFBs'!$A$3:$A$3000,'Summary By Town'!$A349,'Raw Data from UFBs'!$E$3:$E$3000,'Summary By Town'!$G$2)</f>
        <v>0</v>
      </c>
      <c r="H349" s="4">
        <f>SUMIFS('Raw Data from UFBs'!H$3:H$3000,'Raw Data from UFBs'!$A$3:$A$3000,'Summary By Town'!$A349,'Raw Data from UFBs'!$E$3:$E$3000,'Summary By Town'!$G$2)</f>
        <v>0</v>
      </c>
      <c r="I349" s="4">
        <f>SUMIFS('Raw Data from UFBs'!I$3:I$3000,'Raw Data from UFBs'!$A$3:$A$3000,'Summary By Town'!$A349,'Raw Data from UFBs'!$E$3:$E$3000,'Summary By Town'!$G$2)</f>
        <v>0</v>
      </c>
      <c r="J349" s="20">
        <f t="shared" si="77"/>
        <v>0</v>
      </c>
      <c r="K349" s="19">
        <f>COUNTIFS('Raw Data from UFBs'!$A$3:$A$3000,'Summary By Town'!$A349,'Raw Data from UFBs'!$E$3:$E$3000,'Summary By Town'!$K$2)</f>
        <v>0</v>
      </c>
      <c r="L349" s="4">
        <f>SUMIFS('Raw Data from UFBs'!H$3:H$3000,'Raw Data from UFBs'!$A$3:$A$3000,'Summary By Town'!$A349,'Raw Data from UFBs'!$E$3:$E$3000,'Summary By Town'!$K$2)</f>
        <v>0</v>
      </c>
      <c r="M349" s="4">
        <f>SUMIFS('Raw Data from UFBs'!I$3:I$3000,'Raw Data from UFBs'!$A$3:$A$3000,'Summary By Town'!$A349,'Raw Data from UFBs'!$E$3:$E$3000,'Summary By Town'!$K$2)</f>
        <v>0</v>
      </c>
      <c r="N349" s="20">
        <f t="shared" si="78"/>
        <v>0</v>
      </c>
      <c r="O349" s="4">
        <f>COUNTIFS('Raw Data from UFBs'!$A$3:$A$3000,'Summary By Town'!$A349,'Raw Data from UFBs'!$E$3:$E$3000,'Summary By Town'!$O$2)</f>
        <v>0</v>
      </c>
      <c r="P349" s="4">
        <f>SUMIFS('Raw Data from UFBs'!H$3:H$3000,'Raw Data from UFBs'!$A$3:$A$3000,'Summary By Town'!$A349,'Raw Data from UFBs'!$E$3:$E$3000,'Summary By Town'!$O$2)</f>
        <v>0</v>
      </c>
      <c r="Q349" s="4">
        <f>SUMIFS('Raw Data from UFBs'!I$3:I$3000,'Raw Data from UFBs'!$A$3:$A$3000,'Summary By Town'!$A349,'Raw Data from UFBs'!$E$3:$E$3000,'Summary By Town'!$O$2)</f>
        <v>0</v>
      </c>
      <c r="R349" s="4">
        <f t="shared" si="83"/>
        <v>0</v>
      </c>
      <c r="S349" s="104">
        <f>COUNTIFS('Raw Data from UFBs'!$A$3:$A$3000,'Summary By Town'!$A349,'Raw Data from UFBs'!$E$3:$E$3000,'Summary By Town'!$S$2)</f>
        <v>0</v>
      </c>
      <c r="T349" s="4">
        <f>SUMIFS('Raw Data from UFBs'!H$3:H$3000,'Raw Data from UFBs'!$A$3:$A$3000,'Summary By Town'!$A349,'Raw Data from UFBs'!$E$3:$E$3000,'Summary By Town'!$S$2)</f>
        <v>0</v>
      </c>
      <c r="U349" s="4">
        <f>SUMIFS('Raw Data from UFBs'!I$3:I$3000,'Raw Data from UFBs'!$A$3:$A$3000,'Summary By Town'!$A349,'Raw Data from UFBs'!$E$3:$E$3000,'Summary By Town'!$S$2)</f>
        <v>0</v>
      </c>
      <c r="V349" s="20">
        <f t="shared" si="84"/>
        <v>0</v>
      </c>
      <c r="W349" s="104">
        <f>COUNTIFS('Raw Data from UFBs'!$A$3:$A$3000,'Summary By Town'!$A349,'Raw Data from UFBs'!$E$3:$E$3000,'Summary By Town'!$W$2)</f>
        <v>0</v>
      </c>
      <c r="X349" s="4">
        <f>SUMIFS('Raw Data from UFBs'!H$3:H$3000,'Raw Data from UFBs'!$A$3:$A$3000,'Summary By Town'!$A349,'Raw Data from UFBs'!$E$3:$E$3000,'Summary By Town'!$W$2)</f>
        <v>0</v>
      </c>
      <c r="Y349" s="4">
        <f>SUMIFS('Raw Data from UFBs'!I$3:I$3000,'Raw Data from UFBs'!$A$3:$A$3000,'Summary By Town'!$A349,'Raw Data from UFBs'!$E$3:$E$3000,'Summary By Town'!$W$2)</f>
        <v>0</v>
      </c>
      <c r="Z349" s="20">
        <f t="shared" si="85"/>
        <v>0</v>
      </c>
      <c r="AA349" s="4">
        <f>COUNTIFS('Raw Data from UFBs'!$A$3:$A$3000,'Summary By Town'!$A349,'Raw Data from UFBs'!$E$3:$E$3000,'Summary By Town'!$AA$2)</f>
        <v>0</v>
      </c>
      <c r="AB349" s="4">
        <f>SUMIFS('Raw Data from UFBs'!H$3:H$3000,'Raw Data from UFBs'!$A$3:$A$3000,'Summary By Town'!$A349,'Raw Data from UFBs'!$E$3:$E$3000,'Summary By Town'!$AA$2)</f>
        <v>0</v>
      </c>
      <c r="AC349" s="4">
        <f>SUMIFS('Raw Data from UFBs'!I$3:I$3000,'Raw Data from UFBs'!$A$3:$A$3000,'Summary By Town'!$A349,'Raw Data from UFBs'!$E$3:$E$3000,'Summary By Town'!$AA$2)</f>
        <v>0</v>
      </c>
      <c r="AD349" s="4">
        <f t="shared" si="86"/>
        <v>0</v>
      </c>
      <c r="AE349" s="19">
        <f>COUNTIFS('Raw Data from UFBs'!$A$3:$A$3000,'Summary By Town'!$A349,'Raw Data from UFBs'!$E$3:$E$3000,'Summary By Town'!$AE$2)</f>
        <v>0</v>
      </c>
      <c r="AF349" s="4">
        <f>SUMIFS('Raw Data from UFBs'!H$3:H$3000,'Raw Data from UFBs'!$A$3:$A$3000,'Summary By Town'!$A349,'Raw Data from UFBs'!$E$3:$E$3000,'Summary By Town'!$AE$2)</f>
        <v>0</v>
      </c>
      <c r="AG349" s="4">
        <f>SUMIFS('Raw Data from UFBs'!I$3:I$3000,'Raw Data from UFBs'!$A$3:$A$3000,'Summary By Town'!$A349,'Raw Data from UFBs'!$E$3:$E$3000,'Summary By Town'!$AE$2)</f>
        <v>0</v>
      </c>
      <c r="AH349" s="20">
        <f t="shared" si="79"/>
        <v>0</v>
      </c>
      <c r="AI349" s="19">
        <f t="shared" si="87"/>
        <v>0</v>
      </c>
      <c r="AJ349" s="4">
        <f t="shared" si="88"/>
        <v>0</v>
      </c>
      <c r="AK349" s="4">
        <f t="shared" si="89"/>
        <v>0</v>
      </c>
      <c r="AL349" s="20">
        <f t="shared" si="90"/>
        <v>0</v>
      </c>
      <c r="AM349" s="59">
        <v>1056796000</v>
      </c>
      <c r="AN349" s="60">
        <v>1.7661832606785337</v>
      </c>
      <c r="AO349" s="61">
        <v>0.37864074386313673</v>
      </c>
      <c r="AP349" s="4">
        <f t="shared" si="80"/>
        <v>0</v>
      </c>
      <c r="AQ349" s="8">
        <f t="shared" si="81"/>
        <v>0</v>
      </c>
      <c r="AR349" s="59">
        <v>10126026.539999999</v>
      </c>
      <c r="AS349" s="6">
        <f t="shared" si="82"/>
        <v>0</v>
      </c>
      <c r="AU349" s="5" t="s">
        <v>90</v>
      </c>
      <c r="AV349" s="5" t="s">
        <v>1045</v>
      </c>
      <c r="AW349" s="5" t="s">
        <v>197</v>
      </c>
      <c r="AX349" s="5" t="s">
        <v>1745</v>
      </c>
      <c r="AY349" s="5" t="s">
        <v>1745</v>
      </c>
      <c r="AZ349" s="5" t="s">
        <v>1745</v>
      </c>
      <c r="BA349" s="5" t="s">
        <v>1745</v>
      </c>
      <c r="BB349" s="5" t="s">
        <v>1745</v>
      </c>
      <c r="BC349" s="5" t="s">
        <v>1745</v>
      </c>
      <c r="BD349" s="5" t="s">
        <v>1745</v>
      </c>
      <c r="BE349" s="5" t="s">
        <v>1745</v>
      </c>
      <c r="BF349" s="5" t="s">
        <v>1745</v>
      </c>
      <c r="BG349" s="5" t="s">
        <v>1745</v>
      </c>
      <c r="BH349" s="5" t="s">
        <v>1745</v>
      </c>
      <c r="BI349" s="5" t="s">
        <v>1745</v>
      </c>
      <c r="BJ349" s="5" t="s">
        <v>1745</v>
      </c>
    </row>
    <row r="350" spans="1:62" ht="17.25" customHeight="1" x14ac:dyDescent="0.3">
      <c r="A350" t="s">
        <v>1126</v>
      </c>
      <c r="B350" t="s">
        <v>2083</v>
      </c>
      <c r="C350" t="s">
        <v>6</v>
      </c>
      <c r="D350" t="str">
        <f t="shared" si="76"/>
        <v>Oceanport borough, Monmouth County</v>
      </c>
      <c r="E350" t="s">
        <v>2000</v>
      </c>
      <c r="F350" t="s">
        <v>7</v>
      </c>
      <c r="G350" s="19">
        <f>COUNTIFS('Raw Data from UFBs'!$A$3:$A$3000,'Summary By Town'!$A350,'Raw Data from UFBs'!$E$3:$E$3000,'Summary By Town'!$G$2)</f>
        <v>1</v>
      </c>
      <c r="H350" s="4">
        <f>SUMIFS('Raw Data from UFBs'!H$3:H$3000,'Raw Data from UFBs'!$A$3:$A$3000,'Summary By Town'!$A350,'Raw Data from UFBs'!$E$3:$E$3000,'Summary By Town'!$G$2)</f>
        <v>5593</v>
      </c>
      <c r="I350" s="4">
        <f>SUMIFS('Raw Data from UFBs'!I$3:I$3000,'Raw Data from UFBs'!$A$3:$A$3000,'Summary By Town'!$A350,'Raw Data from UFBs'!$E$3:$E$3000,'Summary By Town'!$G$2)</f>
        <v>1180800</v>
      </c>
      <c r="J350" s="20">
        <f t="shared" si="77"/>
        <v>17416.19998497051</v>
      </c>
      <c r="K350" s="19">
        <f>COUNTIFS('Raw Data from UFBs'!$A$3:$A$3000,'Summary By Town'!$A350,'Raw Data from UFBs'!$E$3:$E$3000,'Summary By Town'!$K$2)</f>
        <v>0</v>
      </c>
      <c r="L350" s="4">
        <f>SUMIFS('Raw Data from UFBs'!H$3:H$3000,'Raw Data from UFBs'!$A$3:$A$3000,'Summary By Town'!$A350,'Raw Data from UFBs'!$E$3:$E$3000,'Summary By Town'!$K$2)</f>
        <v>0</v>
      </c>
      <c r="M350" s="4">
        <f>SUMIFS('Raw Data from UFBs'!I$3:I$3000,'Raw Data from UFBs'!$A$3:$A$3000,'Summary By Town'!$A350,'Raw Data from UFBs'!$E$3:$E$3000,'Summary By Town'!$K$2)</f>
        <v>0</v>
      </c>
      <c r="N350" s="20">
        <f t="shared" si="78"/>
        <v>0</v>
      </c>
      <c r="O350" s="4">
        <f>COUNTIFS('Raw Data from UFBs'!$A$3:$A$3000,'Summary By Town'!$A350,'Raw Data from UFBs'!$E$3:$E$3000,'Summary By Town'!$O$2)</f>
        <v>0</v>
      </c>
      <c r="P350" s="4">
        <f>SUMIFS('Raw Data from UFBs'!H$3:H$3000,'Raw Data from UFBs'!$A$3:$A$3000,'Summary By Town'!$A350,'Raw Data from UFBs'!$E$3:$E$3000,'Summary By Town'!$O$2)</f>
        <v>0</v>
      </c>
      <c r="Q350" s="4">
        <f>SUMIFS('Raw Data from UFBs'!I$3:I$3000,'Raw Data from UFBs'!$A$3:$A$3000,'Summary By Town'!$A350,'Raw Data from UFBs'!$E$3:$E$3000,'Summary By Town'!$O$2)</f>
        <v>0</v>
      </c>
      <c r="R350" s="4">
        <f t="shared" si="83"/>
        <v>0</v>
      </c>
      <c r="S350" s="104">
        <f>COUNTIFS('Raw Data from UFBs'!$A$3:$A$3000,'Summary By Town'!$A350,'Raw Data from UFBs'!$E$3:$E$3000,'Summary By Town'!$S$2)</f>
        <v>0</v>
      </c>
      <c r="T350" s="4">
        <f>SUMIFS('Raw Data from UFBs'!H$3:H$3000,'Raw Data from UFBs'!$A$3:$A$3000,'Summary By Town'!$A350,'Raw Data from UFBs'!$E$3:$E$3000,'Summary By Town'!$S$2)</f>
        <v>0</v>
      </c>
      <c r="U350" s="4">
        <f>SUMIFS('Raw Data from UFBs'!I$3:I$3000,'Raw Data from UFBs'!$A$3:$A$3000,'Summary By Town'!$A350,'Raw Data from UFBs'!$E$3:$E$3000,'Summary By Town'!$S$2)</f>
        <v>0</v>
      </c>
      <c r="V350" s="20">
        <f t="shared" si="84"/>
        <v>0</v>
      </c>
      <c r="W350" s="104">
        <f>COUNTIFS('Raw Data from UFBs'!$A$3:$A$3000,'Summary By Town'!$A350,'Raw Data from UFBs'!$E$3:$E$3000,'Summary By Town'!$W$2)</f>
        <v>0</v>
      </c>
      <c r="X350" s="4">
        <f>SUMIFS('Raw Data from UFBs'!H$3:H$3000,'Raw Data from UFBs'!$A$3:$A$3000,'Summary By Town'!$A350,'Raw Data from UFBs'!$E$3:$E$3000,'Summary By Town'!$W$2)</f>
        <v>0</v>
      </c>
      <c r="Y350" s="4">
        <f>SUMIFS('Raw Data from UFBs'!I$3:I$3000,'Raw Data from UFBs'!$A$3:$A$3000,'Summary By Town'!$A350,'Raw Data from UFBs'!$E$3:$E$3000,'Summary By Town'!$W$2)</f>
        <v>0</v>
      </c>
      <c r="Z350" s="20">
        <f t="shared" si="85"/>
        <v>0</v>
      </c>
      <c r="AA350" s="4">
        <f>COUNTIFS('Raw Data from UFBs'!$A$3:$A$3000,'Summary By Town'!$A350,'Raw Data from UFBs'!$E$3:$E$3000,'Summary By Town'!$AA$2)</f>
        <v>0</v>
      </c>
      <c r="AB350" s="4">
        <f>SUMIFS('Raw Data from UFBs'!H$3:H$3000,'Raw Data from UFBs'!$A$3:$A$3000,'Summary By Town'!$A350,'Raw Data from UFBs'!$E$3:$E$3000,'Summary By Town'!$AA$2)</f>
        <v>0</v>
      </c>
      <c r="AC350" s="4">
        <f>SUMIFS('Raw Data from UFBs'!I$3:I$3000,'Raw Data from UFBs'!$A$3:$A$3000,'Summary By Town'!$A350,'Raw Data from UFBs'!$E$3:$E$3000,'Summary By Town'!$AA$2)</f>
        <v>0</v>
      </c>
      <c r="AD350" s="4">
        <f t="shared" si="86"/>
        <v>0</v>
      </c>
      <c r="AE350" s="19">
        <f>COUNTIFS('Raw Data from UFBs'!$A$3:$A$3000,'Summary By Town'!$A350,'Raw Data from UFBs'!$E$3:$E$3000,'Summary By Town'!$AE$2)</f>
        <v>2</v>
      </c>
      <c r="AF350" s="4">
        <f>SUMIFS('Raw Data from UFBs'!H$3:H$3000,'Raw Data from UFBs'!$A$3:$A$3000,'Summary By Town'!$A350,'Raw Data from UFBs'!$E$3:$E$3000,'Summary By Town'!$AE$2)</f>
        <v>336936.41000000003</v>
      </c>
      <c r="AG350" s="4">
        <f>SUMIFS('Raw Data from UFBs'!I$3:I$3000,'Raw Data from UFBs'!$A$3:$A$3000,'Summary By Town'!$A350,'Raw Data from UFBs'!$E$3:$E$3000,'Summary By Town'!$AE$2)</f>
        <v>33505800</v>
      </c>
      <c r="AH350" s="20">
        <f t="shared" si="79"/>
        <v>494193.52426865249</v>
      </c>
      <c r="AI350" s="19">
        <f t="shared" si="87"/>
        <v>3</v>
      </c>
      <c r="AJ350" s="4">
        <f t="shared" si="88"/>
        <v>342529.41000000003</v>
      </c>
      <c r="AK350" s="4">
        <f t="shared" si="89"/>
        <v>34686600</v>
      </c>
      <c r="AL350" s="20">
        <f t="shared" si="90"/>
        <v>511609.72425362299</v>
      </c>
      <c r="AM350" s="59">
        <v>2289697405</v>
      </c>
      <c r="AN350" s="60">
        <v>1.4749491857190471</v>
      </c>
      <c r="AO350" s="61">
        <v>0.27259662500077053</v>
      </c>
      <c r="AP350" s="4">
        <f t="shared" si="80"/>
        <v>46090.723019607292</v>
      </c>
      <c r="AQ350" s="8">
        <f t="shared" si="81"/>
        <v>1.5148988649877952E-2</v>
      </c>
      <c r="AR350" s="59">
        <v>15109894.100000001</v>
      </c>
      <c r="AS350" s="6">
        <f t="shared" si="82"/>
        <v>3.0503670452334468E-3</v>
      </c>
      <c r="AU350" s="5" t="s">
        <v>1622</v>
      </c>
      <c r="AV350" s="5" t="s">
        <v>409</v>
      </c>
      <c r="AW350" s="5" t="s">
        <v>847</v>
      </c>
      <c r="AX350" s="5" t="s">
        <v>1389</v>
      </c>
      <c r="AY350" s="5" t="s">
        <v>977</v>
      </c>
      <c r="AZ350" s="5" t="s">
        <v>829</v>
      </c>
      <c r="BA350" s="5" t="s">
        <v>1336</v>
      </c>
      <c r="BB350" s="5" t="s">
        <v>1745</v>
      </c>
      <c r="BC350" s="5" t="s">
        <v>1745</v>
      </c>
      <c r="BD350" s="5" t="s">
        <v>1745</v>
      </c>
      <c r="BE350" s="5" t="s">
        <v>1745</v>
      </c>
      <c r="BF350" s="5" t="s">
        <v>1745</v>
      </c>
      <c r="BG350" s="5" t="s">
        <v>1745</v>
      </c>
      <c r="BH350" s="5" t="s">
        <v>1745</v>
      </c>
      <c r="BI350" s="5" t="s">
        <v>1745</v>
      </c>
      <c r="BJ350" s="5" t="s">
        <v>1745</v>
      </c>
    </row>
    <row r="351" spans="1:62" ht="17.25" customHeight="1" x14ac:dyDescent="0.3">
      <c r="A351" t="s">
        <v>1273</v>
      </c>
      <c r="B351" t="s">
        <v>2084</v>
      </c>
      <c r="C351" t="s">
        <v>6</v>
      </c>
      <c r="D351" t="str">
        <f t="shared" si="76"/>
        <v>Red Bank borough, Monmouth County</v>
      </c>
      <c r="E351" t="s">
        <v>2000</v>
      </c>
      <c r="F351" t="s">
        <v>70</v>
      </c>
      <c r="G351" s="19">
        <f>COUNTIFS('Raw Data from UFBs'!$A$3:$A$3000,'Summary By Town'!$A351,'Raw Data from UFBs'!$E$3:$E$3000,'Summary By Town'!$G$2)</f>
        <v>3</v>
      </c>
      <c r="H351" s="4">
        <f>SUMIFS('Raw Data from UFBs'!H$3:H$3000,'Raw Data from UFBs'!$A$3:$A$3000,'Summary By Town'!$A351,'Raw Data from UFBs'!$E$3:$E$3000,'Summary By Town'!$G$2)</f>
        <v>99691.700000000012</v>
      </c>
      <c r="I351" s="4">
        <f>SUMIFS('Raw Data from UFBs'!I$3:I$3000,'Raw Data from UFBs'!$A$3:$A$3000,'Summary By Town'!$A351,'Raw Data from UFBs'!$E$3:$E$3000,'Summary By Town'!$G$2)</f>
        <v>13327700</v>
      </c>
      <c r="J351" s="20">
        <f t="shared" si="77"/>
        <v>242811.00174353688</v>
      </c>
      <c r="K351" s="19">
        <f>COUNTIFS('Raw Data from UFBs'!$A$3:$A$3000,'Summary By Town'!$A351,'Raw Data from UFBs'!$E$3:$E$3000,'Summary By Town'!$K$2)</f>
        <v>2</v>
      </c>
      <c r="L351" s="4">
        <f>SUMIFS('Raw Data from UFBs'!H$3:H$3000,'Raw Data from UFBs'!$A$3:$A$3000,'Summary By Town'!$A351,'Raw Data from UFBs'!$E$3:$E$3000,'Summary By Town'!$K$2)</f>
        <v>21081.57</v>
      </c>
      <c r="M351" s="4">
        <f>SUMIFS('Raw Data from UFBs'!I$3:I$3000,'Raw Data from UFBs'!$A$3:$A$3000,'Summary By Town'!$A351,'Raw Data from UFBs'!$E$3:$E$3000,'Summary By Town'!$K$2)</f>
        <v>2320200</v>
      </c>
      <c r="N351" s="20">
        <f t="shared" si="78"/>
        <v>42270.615803578585</v>
      </c>
      <c r="O351" s="4">
        <f>COUNTIFS('Raw Data from UFBs'!$A$3:$A$3000,'Summary By Town'!$A351,'Raw Data from UFBs'!$E$3:$E$3000,'Summary By Town'!$O$2)</f>
        <v>0</v>
      </c>
      <c r="P351" s="4">
        <f>SUMIFS('Raw Data from UFBs'!H$3:H$3000,'Raw Data from UFBs'!$A$3:$A$3000,'Summary By Town'!$A351,'Raw Data from UFBs'!$E$3:$E$3000,'Summary By Town'!$O$2)</f>
        <v>0</v>
      </c>
      <c r="Q351" s="4">
        <f>SUMIFS('Raw Data from UFBs'!I$3:I$3000,'Raw Data from UFBs'!$A$3:$A$3000,'Summary By Town'!$A351,'Raw Data from UFBs'!$E$3:$E$3000,'Summary By Town'!$O$2)</f>
        <v>0</v>
      </c>
      <c r="R351" s="4">
        <f t="shared" si="83"/>
        <v>0</v>
      </c>
      <c r="S351" s="104">
        <f>COUNTIFS('Raw Data from UFBs'!$A$3:$A$3000,'Summary By Town'!$A351,'Raw Data from UFBs'!$E$3:$E$3000,'Summary By Town'!$S$2)</f>
        <v>0</v>
      </c>
      <c r="T351" s="4">
        <f>SUMIFS('Raw Data from UFBs'!H$3:H$3000,'Raw Data from UFBs'!$A$3:$A$3000,'Summary By Town'!$A351,'Raw Data from UFBs'!$E$3:$E$3000,'Summary By Town'!$S$2)</f>
        <v>0</v>
      </c>
      <c r="U351" s="4">
        <f>SUMIFS('Raw Data from UFBs'!I$3:I$3000,'Raw Data from UFBs'!$A$3:$A$3000,'Summary By Town'!$A351,'Raw Data from UFBs'!$E$3:$E$3000,'Summary By Town'!$S$2)</f>
        <v>0</v>
      </c>
      <c r="V351" s="20">
        <f t="shared" si="84"/>
        <v>0</v>
      </c>
      <c r="W351" s="104">
        <f>COUNTIFS('Raw Data from UFBs'!$A$3:$A$3000,'Summary By Town'!$A351,'Raw Data from UFBs'!$E$3:$E$3000,'Summary By Town'!$W$2)</f>
        <v>0</v>
      </c>
      <c r="X351" s="4">
        <f>SUMIFS('Raw Data from UFBs'!H$3:H$3000,'Raw Data from UFBs'!$A$3:$A$3000,'Summary By Town'!$A351,'Raw Data from UFBs'!$E$3:$E$3000,'Summary By Town'!$W$2)</f>
        <v>0</v>
      </c>
      <c r="Y351" s="4">
        <f>SUMIFS('Raw Data from UFBs'!I$3:I$3000,'Raw Data from UFBs'!$A$3:$A$3000,'Summary By Town'!$A351,'Raw Data from UFBs'!$E$3:$E$3000,'Summary By Town'!$W$2)</f>
        <v>0</v>
      </c>
      <c r="Z351" s="20">
        <f t="shared" si="85"/>
        <v>0</v>
      </c>
      <c r="AA351" s="4">
        <f>COUNTIFS('Raw Data from UFBs'!$A$3:$A$3000,'Summary By Town'!$A351,'Raw Data from UFBs'!$E$3:$E$3000,'Summary By Town'!$AA$2)</f>
        <v>0</v>
      </c>
      <c r="AB351" s="4">
        <f>SUMIFS('Raw Data from UFBs'!H$3:H$3000,'Raw Data from UFBs'!$A$3:$A$3000,'Summary By Town'!$A351,'Raw Data from UFBs'!$E$3:$E$3000,'Summary By Town'!$AA$2)</f>
        <v>0</v>
      </c>
      <c r="AC351" s="4">
        <f>SUMIFS('Raw Data from UFBs'!I$3:I$3000,'Raw Data from UFBs'!$A$3:$A$3000,'Summary By Town'!$A351,'Raw Data from UFBs'!$E$3:$E$3000,'Summary By Town'!$AA$2)</f>
        <v>0</v>
      </c>
      <c r="AD351" s="4">
        <f t="shared" si="86"/>
        <v>0</v>
      </c>
      <c r="AE351" s="19">
        <f>COUNTIFS('Raw Data from UFBs'!$A$3:$A$3000,'Summary By Town'!$A351,'Raw Data from UFBs'!$E$3:$E$3000,'Summary By Town'!$AE$2)</f>
        <v>3</v>
      </c>
      <c r="AF351" s="4">
        <f>SUMIFS('Raw Data from UFBs'!H$3:H$3000,'Raw Data from UFBs'!$A$3:$A$3000,'Summary By Town'!$A351,'Raw Data from UFBs'!$E$3:$E$3000,'Summary By Town'!$AE$2)</f>
        <v>109833.01999999999</v>
      </c>
      <c r="AG351" s="4">
        <f>SUMIFS('Raw Data from UFBs'!I$3:I$3000,'Raw Data from UFBs'!$A$3:$A$3000,'Summary By Town'!$A351,'Raw Data from UFBs'!$E$3:$E$3000,'Summary By Town'!$AE$2)</f>
        <v>32451300</v>
      </c>
      <c r="AH351" s="20">
        <f t="shared" si="79"/>
        <v>591214.73779272032</v>
      </c>
      <c r="AI351" s="19">
        <f t="shared" si="87"/>
        <v>8</v>
      </c>
      <c r="AJ351" s="4">
        <f t="shared" si="88"/>
        <v>230606.29</v>
      </c>
      <c r="AK351" s="4">
        <f t="shared" si="89"/>
        <v>48099200</v>
      </c>
      <c r="AL351" s="20">
        <f t="shared" si="90"/>
        <v>876296.35533983586</v>
      </c>
      <c r="AM351" s="59">
        <v>3843782390</v>
      </c>
      <c r="AN351" s="60">
        <v>1.8218522456503139</v>
      </c>
      <c r="AO351" s="61">
        <v>0.27040844897226773</v>
      </c>
      <c r="AP351" s="4">
        <f t="shared" si="80"/>
        <v>174600.04908534721</v>
      </c>
      <c r="AQ351" s="8">
        <f t="shared" si="81"/>
        <v>1.2513507560973034E-2</v>
      </c>
      <c r="AR351" s="59">
        <v>29052593.440000001</v>
      </c>
      <c r="AS351" s="6">
        <f t="shared" si="82"/>
        <v>6.009792187604E-3</v>
      </c>
      <c r="AU351" s="5" t="s">
        <v>1501</v>
      </c>
      <c r="AV351" s="5" t="s">
        <v>1389</v>
      </c>
      <c r="AW351" s="5" t="s">
        <v>829</v>
      </c>
      <c r="AX351" s="5" t="s">
        <v>466</v>
      </c>
      <c r="AY351" s="5" t="s">
        <v>951</v>
      </c>
      <c r="AZ351" s="5" t="s">
        <v>1745</v>
      </c>
      <c r="BA351" s="5" t="s">
        <v>1745</v>
      </c>
      <c r="BB351" s="5" t="s">
        <v>1745</v>
      </c>
      <c r="BC351" s="5" t="s">
        <v>1745</v>
      </c>
      <c r="BD351" s="5" t="s">
        <v>1745</v>
      </c>
      <c r="BE351" s="5" t="s">
        <v>1745</v>
      </c>
      <c r="BF351" s="5" t="s">
        <v>1745</v>
      </c>
      <c r="BG351" s="5" t="s">
        <v>1745</v>
      </c>
      <c r="BH351" s="5" t="s">
        <v>1745</v>
      </c>
      <c r="BI351" s="5" t="s">
        <v>1745</v>
      </c>
      <c r="BJ351" s="5" t="s">
        <v>1745</v>
      </c>
    </row>
    <row r="352" spans="1:62" ht="17.25" customHeight="1" x14ac:dyDescent="0.3">
      <c r="A352" t="s">
        <v>1321</v>
      </c>
      <c r="B352" t="s">
        <v>2085</v>
      </c>
      <c r="C352" t="s">
        <v>6</v>
      </c>
      <c r="D352" t="str">
        <f t="shared" si="76"/>
        <v>Roosevelt borough, Monmouth County</v>
      </c>
      <c r="E352" t="s">
        <v>2000</v>
      </c>
      <c r="F352" t="s">
        <v>26</v>
      </c>
      <c r="G352" s="19">
        <f>COUNTIFS('Raw Data from UFBs'!$A$3:$A$3000,'Summary By Town'!$A352,'Raw Data from UFBs'!$E$3:$E$3000,'Summary By Town'!$G$2)</f>
        <v>0</v>
      </c>
      <c r="H352" s="4">
        <f>SUMIFS('Raw Data from UFBs'!H$3:H$3000,'Raw Data from UFBs'!$A$3:$A$3000,'Summary By Town'!$A352,'Raw Data from UFBs'!$E$3:$E$3000,'Summary By Town'!$G$2)</f>
        <v>0</v>
      </c>
      <c r="I352" s="4">
        <f>SUMIFS('Raw Data from UFBs'!I$3:I$3000,'Raw Data from UFBs'!$A$3:$A$3000,'Summary By Town'!$A352,'Raw Data from UFBs'!$E$3:$E$3000,'Summary By Town'!$G$2)</f>
        <v>0</v>
      </c>
      <c r="J352" s="20">
        <f t="shared" si="77"/>
        <v>0</v>
      </c>
      <c r="K352" s="19">
        <f>COUNTIFS('Raw Data from UFBs'!$A$3:$A$3000,'Summary By Town'!$A352,'Raw Data from UFBs'!$E$3:$E$3000,'Summary By Town'!$K$2)</f>
        <v>0</v>
      </c>
      <c r="L352" s="4">
        <f>SUMIFS('Raw Data from UFBs'!H$3:H$3000,'Raw Data from UFBs'!$A$3:$A$3000,'Summary By Town'!$A352,'Raw Data from UFBs'!$E$3:$E$3000,'Summary By Town'!$K$2)</f>
        <v>0</v>
      </c>
      <c r="M352" s="4">
        <f>SUMIFS('Raw Data from UFBs'!I$3:I$3000,'Raw Data from UFBs'!$A$3:$A$3000,'Summary By Town'!$A352,'Raw Data from UFBs'!$E$3:$E$3000,'Summary By Town'!$K$2)</f>
        <v>0</v>
      </c>
      <c r="N352" s="20">
        <f t="shared" si="78"/>
        <v>0</v>
      </c>
      <c r="O352" s="4">
        <f>COUNTIFS('Raw Data from UFBs'!$A$3:$A$3000,'Summary By Town'!$A352,'Raw Data from UFBs'!$E$3:$E$3000,'Summary By Town'!$O$2)</f>
        <v>0</v>
      </c>
      <c r="P352" s="4">
        <f>SUMIFS('Raw Data from UFBs'!H$3:H$3000,'Raw Data from UFBs'!$A$3:$A$3000,'Summary By Town'!$A352,'Raw Data from UFBs'!$E$3:$E$3000,'Summary By Town'!$O$2)</f>
        <v>0</v>
      </c>
      <c r="Q352" s="4">
        <f>SUMIFS('Raw Data from UFBs'!I$3:I$3000,'Raw Data from UFBs'!$A$3:$A$3000,'Summary By Town'!$A352,'Raw Data from UFBs'!$E$3:$E$3000,'Summary By Town'!$O$2)</f>
        <v>0</v>
      </c>
      <c r="R352" s="4">
        <f t="shared" si="83"/>
        <v>0</v>
      </c>
      <c r="S352" s="104">
        <f>COUNTIFS('Raw Data from UFBs'!$A$3:$A$3000,'Summary By Town'!$A352,'Raw Data from UFBs'!$E$3:$E$3000,'Summary By Town'!$S$2)</f>
        <v>0</v>
      </c>
      <c r="T352" s="4">
        <f>SUMIFS('Raw Data from UFBs'!H$3:H$3000,'Raw Data from UFBs'!$A$3:$A$3000,'Summary By Town'!$A352,'Raw Data from UFBs'!$E$3:$E$3000,'Summary By Town'!$S$2)</f>
        <v>0</v>
      </c>
      <c r="U352" s="4">
        <f>SUMIFS('Raw Data from UFBs'!I$3:I$3000,'Raw Data from UFBs'!$A$3:$A$3000,'Summary By Town'!$A352,'Raw Data from UFBs'!$E$3:$E$3000,'Summary By Town'!$S$2)</f>
        <v>0</v>
      </c>
      <c r="V352" s="20">
        <f t="shared" si="84"/>
        <v>0</v>
      </c>
      <c r="W352" s="104">
        <f>COUNTIFS('Raw Data from UFBs'!$A$3:$A$3000,'Summary By Town'!$A352,'Raw Data from UFBs'!$E$3:$E$3000,'Summary By Town'!$W$2)</f>
        <v>0</v>
      </c>
      <c r="X352" s="4">
        <f>SUMIFS('Raw Data from UFBs'!H$3:H$3000,'Raw Data from UFBs'!$A$3:$A$3000,'Summary By Town'!$A352,'Raw Data from UFBs'!$E$3:$E$3000,'Summary By Town'!$W$2)</f>
        <v>0</v>
      </c>
      <c r="Y352" s="4">
        <f>SUMIFS('Raw Data from UFBs'!I$3:I$3000,'Raw Data from UFBs'!$A$3:$A$3000,'Summary By Town'!$A352,'Raw Data from UFBs'!$E$3:$E$3000,'Summary By Town'!$W$2)</f>
        <v>0</v>
      </c>
      <c r="Z352" s="20">
        <f t="shared" si="85"/>
        <v>0</v>
      </c>
      <c r="AA352" s="4">
        <f>COUNTIFS('Raw Data from UFBs'!$A$3:$A$3000,'Summary By Town'!$A352,'Raw Data from UFBs'!$E$3:$E$3000,'Summary By Town'!$AA$2)</f>
        <v>0</v>
      </c>
      <c r="AB352" s="4">
        <f>SUMIFS('Raw Data from UFBs'!H$3:H$3000,'Raw Data from UFBs'!$A$3:$A$3000,'Summary By Town'!$A352,'Raw Data from UFBs'!$E$3:$E$3000,'Summary By Town'!$AA$2)</f>
        <v>0</v>
      </c>
      <c r="AC352" s="4">
        <f>SUMIFS('Raw Data from UFBs'!I$3:I$3000,'Raw Data from UFBs'!$A$3:$A$3000,'Summary By Town'!$A352,'Raw Data from UFBs'!$E$3:$E$3000,'Summary By Town'!$AA$2)</f>
        <v>0</v>
      </c>
      <c r="AD352" s="4">
        <f t="shared" si="86"/>
        <v>0</v>
      </c>
      <c r="AE352" s="19">
        <f>COUNTIFS('Raw Data from UFBs'!$A$3:$A$3000,'Summary By Town'!$A352,'Raw Data from UFBs'!$E$3:$E$3000,'Summary By Town'!$AE$2)</f>
        <v>0</v>
      </c>
      <c r="AF352" s="4">
        <f>SUMIFS('Raw Data from UFBs'!H$3:H$3000,'Raw Data from UFBs'!$A$3:$A$3000,'Summary By Town'!$A352,'Raw Data from UFBs'!$E$3:$E$3000,'Summary By Town'!$AE$2)</f>
        <v>0</v>
      </c>
      <c r="AG352" s="4">
        <f>SUMIFS('Raw Data from UFBs'!I$3:I$3000,'Raw Data from UFBs'!$A$3:$A$3000,'Summary By Town'!$A352,'Raw Data from UFBs'!$E$3:$E$3000,'Summary By Town'!$AE$2)</f>
        <v>0</v>
      </c>
      <c r="AH352" s="20">
        <f t="shared" si="79"/>
        <v>0</v>
      </c>
      <c r="AI352" s="19">
        <f t="shared" si="87"/>
        <v>0</v>
      </c>
      <c r="AJ352" s="4">
        <f t="shared" si="88"/>
        <v>0</v>
      </c>
      <c r="AK352" s="4">
        <f t="shared" si="89"/>
        <v>0</v>
      </c>
      <c r="AL352" s="20">
        <f t="shared" si="90"/>
        <v>0</v>
      </c>
      <c r="AM352" s="59">
        <v>172462729</v>
      </c>
      <c r="AN352" s="60">
        <v>2.3840029287577011</v>
      </c>
      <c r="AO352" s="61">
        <v>0.29372093281203382</v>
      </c>
      <c r="AP352" s="4">
        <f t="shared" si="80"/>
        <v>0</v>
      </c>
      <c r="AQ352" s="8">
        <f t="shared" si="81"/>
        <v>0</v>
      </c>
      <c r="AR352" s="59">
        <v>1344511.44</v>
      </c>
      <c r="AS352" s="6">
        <f t="shared" si="82"/>
        <v>0</v>
      </c>
      <c r="AU352" s="5" t="s">
        <v>1530</v>
      </c>
      <c r="AV352" s="5" t="s">
        <v>965</v>
      </c>
      <c r="AW352" s="5" t="s">
        <v>1745</v>
      </c>
      <c r="AX352" s="5" t="s">
        <v>1745</v>
      </c>
      <c r="AY352" s="5" t="s">
        <v>1745</v>
      </c>
      <c r="AZ352" s="5" t="s">
        <v>1745</v>
      </c>
      <c r="BA352" s="5" t="s">
        <v>1745</v>
      </c>
      <c r="BB352" s="5" t="s">
        <v>1745</v>
      </c>
      <c r="BC352" s="5" t="s">
        <v>1745</v>
      </c>
      <c r="BD352" s="5" t="s">
        <v>1745</v>
      </c>
      <c r="BE352" s="5" t="s">
        <v>1745</v>
      </c>
      <c r="BF352" s="5" t="s">
        <v>1745</v>
      </c>
      <c r="BG352" s="5" t="s">
        <v>1745</v>
      </c>
      <c r="BH352" s="5" t="s">
        <v>1745</v>
      </c>
      <c r="BI352" s="5" t="s">
        <v>1745</v>
      </c>
      <c r="BJ352" s="5" t="s">
        <v>1745</v>
      </c>
    </row>
    <row r="353" spans="1:62" ht="17.25" customHeight="1" x14ac:dyDescent="0.3">
      <c r="A353" t="s">
        <v>1336</v>
      </c>
      <c r="B353" t="s">
        <v>2086</v>
      </c>
      <c r="C353" t="s">
        <v>6</v>
      </c>
      <c r="D353" t="str">
        <f t="shared" si="76"/>
        <v>Rumson borough, Monmouth County</v>
      </c>
      <c r="E353" t="s">
        <v>2000</v>
      </c>
      <c r="F353" t="s">
        <v>7</v>
      </c>
      <c r="G353" s="19">
        <f>COUNTIFS('Raw Data from UFBs'!$A$3:$A$3000,'Summary By Town'!$A353,'Raw Data from UFBs'!$E$3:$E$3000,'Summary By Town'!$G$2)</f>
        <v>0</v>
      </c>
      <c r="H353" s="4">
        <f>SUMIFS('Raw Data from UFBs'!H$3:H$3000,'Raw Data from UFBs'!$A$3:$A$3000,'Summary By Town'!$A353,'Raw Data from UFBs'!$E$3:$E$3000,'Summary By Town'!$G$2)</f>
        <v>0</v>
      </c>
      <c r="I353" s="4">
        <f>SUMIFS('Raw Data from UFBs'!I$3:I$3000,'Raw Data from UFBs'!$A$3:$A$3000,'Summary By Town'!$A353,'Raw Data from UFBs'!$E$3:$E$3000,'Summary By Town'!$G$2)</f>
        <v>0</v>
      </c>
      <c r="J353" s="20">
        <f t="shared" si="77"/>
        <v>0</v>
      </c>
      <c r="K353" s="19">
        <f>COUNTIFS('Raw Data from UFBs'!$A$3:$A$3000,'Summary By Town'!$A353,'Raw Data from UFBs'!$E$3:$E$3000,'Summary By Town'!$K$2)</f>
        <v>0</v>
      </c>
      <c r="L353" s="4">
        <f>SUMIFS('Raw Data from UFBs'!H$3:H$3000,'Raw Data from UFBs'!$A$3:$A$3000,'Summary By Town'!$A353,'Raw Data from UFBs'!$E$3:$E$3000,'Summary By Town'!$K$2)</f>
        <v>0</v>
      </c>
      <c r="M353" s="4">
        <f>SUMIFS('Raw Data from UFBs'!I$3:I$3000,'Raw Data from UFBs'!$A$3:$A$3000,'Summary By Town'!$A353,'Raw Data from UFBs'!$E$3:$E$3000,'Summary By Town'!$K$2)</f>
        <v>0</v>
      </c>
      <c r="N353" s="20">
        <f t="shared" si="78"/>
        <v>0</v>
      </c>
      <c r="O353" s="4">
        <f>COUNTIFS('Raw Data from UFBs'!$A$3:$A$3000,'Summary By Town'!$A353,'Raw Data from UFBs'!$E$3:$E$3000,'Summary By Town'!$O$2)</f>
        <v>0</v>
      </c>
      <c r="P353" s="4">
        <f>SUMIFS('Raw Data from UFBs'!H$3:H$3000,'Raw Data from UFBs'!$A$3:$A$3000,'Summary By Town'!$A353,'Raw Data from UFBs'!$E$3:$E$3000,'Summary By Town'!$O$2)</f>
        <v>0</v>
      </c>
      <c r="Q353" s="4">
        <f>SUMIFS('Raw Data from UFBs'!I$3:I$3000,'Raw Data from UFBs'!$A$3:$A$3000,'Summary By Town'!$A353,'Raw Data from UFBs'!$E$3:$E$3000,'Summary By Town'!$O$2)</f>
        <v>0</v>
      </c>
      <c r="R353" s="4">
        <f t="shared" si="83"/>
        <v>0</v>
      </c>
      <c r="S353" s="104">
        <f>COUNTIFS('Raw Data from UFBs'!$A$3:$A$3000,'Summary By Town'!$A353,'Raw Data from UFBs'!$E$3:$E$3000,'Summary By Town'!$S$2)</f>
        <v>0</v>
      </c>
      <c r="T353" s="4">
        <f>SUMIFS('Raw Data from UFBs'!H$3:H$3000,'Raw Data from UFBs'!$A$3:$A$3000,'Summary By Town'!$A353,'Raw Data from UFBs'!$E$3:$E$3000,'Summary By Town'!$S$2)</f>
        <v>0</v>
      </c>
      <c r="U353" s="4">
        <f>SUMIFS('Raw Data from UFBs'!I$3:I$3000,'Raw Data from UFBs'!$A$3:$A$3000,'Summary By Town'!$A353,'Raw Data from UFBs'!$E$3:$E$3000,'Summary By Town'!$S$2)</f>
        <v>0</v>
      </c>
      <c r="V353" s="20">
        <f t="shared" si="84"/>
        <v>0</v>
      </c>
      <c r="W353" s="104">
        <f>COUNTIFS('Raw Data from UFBs'!$A$3:$A$3000,'Summary By Town'!$A353,'Raw Data from UFBs'!$E$3:$E$3000,'Summary By Town'!$W$2)</f>
        <v>0</v>
      </c>
      <c r="X353" s="4">
        <f>SUMIFS('Raw Data from UFBs'!H$3:H$3000,'Raw Data from UFBs'!$A$3:$A$3000,'Summary By Town'!$A353,'Raw Data from UFBs'!$E$3:$E$3000,'Summary By Town'!$W$2)</f>
        <v>0</v>
      </c>
      <c r="Y353" s="4">
        <f>SUMIFS('Raw Data from UFBs'!I$3:I$3000,'Raw Data from UFBs'!$A$3:$A$3000,'Summary By Town'!$A353,'Raw Data from UFBs'!$E$3:$E$3000,'Summary By Town'!$W$2)</f>
        <v>0</v>
      </c>
      <c r="Z353" s="20">
        <f t="shared" si="85"/>
        <v>0</v>
      </c>
      <c r="AA353" s="4">
        <f>COUNTIFS('Raw Data from UFBs'!$A$3:$A$3000,'Summary By Town'!$A353,'Raw Data from UFBs'!$E$3:$E$3000,'Summary By Town'!$AA$2)</f>
        <v>0</v>
      </c>
      <c r="AB353" s="4">
        <f>SUMIFS('Raw Data from UFBs'!H$3:H$3000,'Raw Data from UFBs'!$A$3:$A$3000,'Summary By Town'!$A353,'Raw Data from UFBs'!$E$3:$E$3000,'Summary By Town'!$AA$2)</f>
        <v>0</v>
      </c>
      <c r="AC353" s="4">
        <f>SUMIFS('Raw Data from UFBs'!I$3:I$3000,'Raw Data from UFBs'!$A$3:$A$3000,'Summary By Town'!$A353,'Raw Data from UFBs'!$E$3:$E$3000,'Summary By Town'!$AA$2)</f>
        <v>0</v>
      </c>
      <c r="AD353" s="4">
        <f t="shared" si="86"/>
        <v>0</v>
      </c>
      <c r="AE353" s="19">
        <f>COUNTIFS('Raw Data from UFBs'!$A$3:$A$3000,'Summary By Town'!$A353,'Raw Data from UFBs'!$E$3:$E$3000,'Summary By Town'!$AE$2)</f>
        <v>0</v>
      </c>
      <c r="AF353" s="4">
        <f>SUMIFS('Raw Data from UFBs'!H$3:H$3000,'Raw Data from UFBs'!$A$3:$A$3000,'Summary By Town'!$A353,'Raw Data from UFBs'!$E$3:$E$3000,'Summary By Town'!$AE$2)</f>
        <v>0</v>
      </c>
      <c r="AG353" s="4">
        <f>SUMIFS('Raw Data from UFBs'!I$3:I$3000,'Raw Data from UFBs'!$A$3:$A$3000,'Summary By Town'!$A353,'Raw Data from UFBs'!$E$3:$E$3000,'Summary By Town'!$AE$2)</f>
        <v>0</v>
      </c>
      <c r="AH353" s="20">
        <f t="shared" si="79"/>
        <v>0</v>
      </c>
      <c r="AI353" s="19">
        <f t="shared" si="87"/>
        <v>0</v>
      </c>
      <c r="AJ353" s="4">
        <f t="shared" si="88"/>
        <v>0</v>
      </c>
      <c r="AK353" s="4">
        <f t="shared" si="89"/>
        <v>0</v>
      </c>
      <c r="AL353" s="20">
        <f t="shared" si="90"/>
        <v>0</v>
      </c>
      <c r="AM353" s="59">
        <v>6302358326</v>
      </c>
      <c r="AN353" s="60">
        <v>1.0488342501734824</v>
      </c>
      <c r="AO353" s="61">
        <v>0.23339492501319115</v>
      </c>
      <c r="AP353" s="4">
        <f t="shared" si="80"/>
        <v>0</v>
      </c>
      <c r="AQ353" s="8">
        <f t="shared" si="81"/>
        <v>0</v>
      </c>
      <c r="AR353" s="59">
        <v>22477123.960000001</v>
      </c>
      <c r="AS353" s="6">
        <f t="shared" si="82"/>
        <v>0</v>
      </c>
      <c r="AU353" s="5" t="s">
        <v>1126</v>
      </c>
      <c r="AV353" s="5" t="s">
        <v>977</v>
      </c>
      <c r="AW353" s="5" t="s">
        <v>829</v>
      </c>
      <c r="AX353" s="5" t="s">
        <v>466</v>
      </c>
      <c r="AY353" s="5" t="s">
        <v>1362</v>
      </c>
      <c r="AZ353" s="5" t="s">
        <v>951</v>
      </c>
      <c r="BA353" s="5" t="s">
        <v>1745</v>
      </c>
      <c r="BB353" s="5" t="s">
        <v>1745</v>
      </c>
      <c r="BC353" s="5" t="s">
        <v>1745</v>
      </c>
      <c r="BD353" s="5" t="s">
        <v>1745</v>
      </c>
      <c r="BE353" s="5" t="s">
        <v>1745</v>
      </c>
      <c r="BF353" s="5" t="s">
        <v>1745</v>
      </c>
      <c r="BG353" s="5" t="s">
        <v>1745</v>
      </c>
      <c r="BH353" s="5" t="s">
        <v>1745</v>
      </c>
      <c r="BI353" s="5" t="s">
        <v>1745</v>
      </c>
      <c r="BJ353" s="5" t="s">
        <v>1745</v>
      </c>
    </row>
    <row r="354" spans="1:62" ht="17.25" customHeight="1" x14ac:dyDescent="0.3">
      <c r="A354" t="s">
        <v>1362</v>
      </c>
      <c r="B354" t="s">
        <v>2087</v>
      </c>
      <c r="C354" t="s">
        <v>6</v>
      </c>
      <c r="D354" t="str">
        <f t="shared" si="76"/>
        <v>Sea Bright borough, Monmouth County</v>
      </c>
      <c r="E354" t="s">
        <v>2000</v>
      </c>
      <c r="F354" t="s">
        <v>70</v>
      </c>
      <c r="G354" s="19">
        <f>COUNTIFS('Raw Data from UFBs'!$A$3:$A$3000,'Summary By Town'!$A354,'Raw Data from UFBs'!$E$3:$E$3000,'Summary By Town'!$G$2)</f>
        <v>0</v>
      </c>
      <c r="H354" s="4">
        <f>SUMIFS('Raw Data from UFBs'!H$3:H$3000,'Raw Data from UFBs'!$A$3:$A$3000,'Summary By Town'!$A354,'Raw Data from UFBs'!$E$3:$E$3000,'Summary By Town'!$G$2)</f>
        <v>0</v>
      </c>
      <c r="I354" s="4">
        <f>SUMIFS('Raw Data from UFBs'!I$3:I$3000,'Raw Data from UFBs'!$A$3:$A$3000,'Summary By Town'!$A354,'Raw Data from UFBs'!$E$3:$E$3000,'Summary By Town'!$G$2)</f>
        <v>0</v>
      </c>
      <c r="J354" s="20">
        <f t="shared" si="77"/>
        <v>0</v>
      </c>
      <c r="K354" s="19">
        <f>COUNTIFS('Raw Data from UFBs'!$A$3:$A$3000,'Summary By Town'!$A354,'Raw Data from UFBs'!$E$3:$E$3000,'Summary By Town'!$K$2)</f>
        <v>0</v>
      </c>
      <c r="L354" s="4">
        <f>SUMIFS('Raw Data from UFBs'!H$3:H$3000,'Raw Data from UFBs'!$A$3:$A$3000,'Summary By Town'!$A354,'Raw Data from UFBs'!$E$3:$E$3000,'Summary By Town'!$K$2)</f>
        <v>0</v>
      </c>
      <c r="M354" s="4">
        <f>SUMIFS('Raw Data from UFBs'!I$3:I$3000,'Raw Data from UFBs'!$A$3:$A$3000,'Summary By Town'!$A354,'Raw Data from UFBs'!$E$3:$E$3000,'Summary By Town'!$K$2)</f>
        <v>0</v>
      </c>
      <c r="N354" s="20">
        <f t="shared" si="78"/>
        <v>0</v>
      </c>
      <c r="O354" s="4">
        <f>COUNTIFS('Raw Data from UFBs'!$A$3:$A$3000,'Summary By Town'!$A354,'Raw Data from UFBs'!$E$3:$E$3000,'Summary By Town'!$O$2)</f>
        <v>0</v>
      </c>
      <c r="P354" s="4">
        <f>SUMIFS('Raw Data from UFBs'!H$3:H$3000,'Raw Data from UFBs'!$A$3:$A$3000,'Summary By Town'!$A354,'Raw Data from UFBs'!$E$3:$E$3000,'Summary By Town'!$O$2)</f>
        <v>0</v>
      </c>
      <c r="Q354" s="4">
        <f>SUMIFS('Raw Data from UFBs'!I$3:I$3000,'Raw Data from UFBs'!$A$3:$A$3000,'Summary By Town'!$A354,'Raw Data from UFBs'!$E$3:$E$3000,'Summary By Town'!$O$2)</f>
        <v>0</v>
      </c>
      <c r="R354" s="4">
        <f t="shared" si="83"/>
        <v>0</v>
      </c>
      <c r="S354" s="104">
        <f>COUNTIFS('Raw Data from UFBs'!$A$3:$A$3000,'Summary By Town'!$A354,'Raw Data from UFBs'!$E$3:$E$3000,'Summary By Town'!$S$2)</f>
        <v>0</v>
      </c>
      <c r="T354" s="4">
        <f>SUMIFS('Raw Data from UFBs'!H$3:H$3000,'Raw Data from UFBs'!$A$3:$A$3000,'Summary By Town'!$A354,'Raw Data from UFBs'!$E$3:$E$3000,'Summary By Town'!$S$2)</f>
        <v>0</v>
      </c>
      <c r="U354" s="4">
        <f>SUMIFS('Raw Data from UFBs'!I$3:I$3000,'Raw Data from UFBs'!$A$3:$A$3000,'Summary By Town'!$A354,'Raw Data from UFBs'!$E$3:$E$3000,'Summary By Town'!$S$2)</f>
        <v>0</v>
      </c>
      <c r="V354" s="20">
        <f t="shared" si="84"/>
        <v>0</v>
      </c>
      <c r="W354" s="104">
        <f>COUNTIFS('Raw Data from UFBs'!$A$3:$A$3000,'Summary By Town'!$A354,'Raw Data from UFBs'!$E$3:$E$3000,'Summary By Town'!$W$2)</f>
        <v>0</v>
      </c>
      <c r="X354" s="4">
        <f>SUMIFS('Raw Data from UFBs'!H$3:H$3000,'Raw Data from UFBs'!$A$3:$A$3000,'Summary By Town'!$A354,'Raw Data from UFBs'!$E$3:$E$3000,'Summary By Town'!$W$2)</f>
        <v>0</v>
      </c>
      <c r="Y354" s="4">
        <f>SUMIFS('Raw Data from UFBs'!I$3:I$3000,'Raw Data from UFBs'!$A$3:$A$3000,'Summary By Town'!$A354,'Raw Data from UFBs'!$E$3:$E$3000,'Summary By Town'!$W$2)</f>
        <v>0</v>
      </c>
      <c r="Z354" s="20">
        <f t="shared" si="85"/>
        <v>0</v>
      </c>
      <c r="AA354" s="4">
        <f>COUNTIFS('Raw Data from UFBs'!$A$3:$A$3000,'Summary By Town'!$A354,'Raw Data from UFBs'!$E$3:$E$3000,'Summary By Town'!$AA$2)</f>
        <v>0</v>
      </c>
      <c r="AB354" s="4">
        <f>SUMIFS('Raw Data from UFBs'!H$3:H$3000,'Raw Data from UFBs'!$A$3:$A$3000,'Summary By Town'!$A354,'Raw Data from UFBs'!$E$3:$E$3000,'Summary By Town'!$AA$2)</f>
        <v>0</v>
      </c>
      <c r="AC354" s="4">
        <f>SUMIFS('Raw Data from UFBs'!I$3:I$3000,'Raw Data from UFBs'!$A$3:$A$3000,'Summary By Town'!$A354,'Raw Data from UFBs'!$E$3:$E$3000,'Summary By Town'!$AA$2)</f>
        <v>0</v>
      </c>
      <c r="AD354" s="4">
        <f t="shared" si="86"/>
        <v>0</v>
      </c>
      <c r="AE354" s="19">
        <f>COUNTIFS('Raw Data from UFBs'!$A$3:$A$3000,'Summary By Town'!$A354,'Raw Data from UFBs'!$E$3:$E$3000,'Summary By Town'!$AE$2)</f>
        <v>0</v>
      </c>
      <c r="AF354" s="4">
        <f>SUMIFS('Raw Data from UFBs'!H$3:H$3000,'Raw Data from UFBs'!$A$3:$A$3000,'Summary By Town'!$A354,'Raw Data from UFBs'!$E$3:$E$3000,'Summary By Town'!$AE$2)</f>
        <v>0</v>
      </c>
      <c r="AG354" s="4">
        <f>SUMIFS('Raw Data from UFBs'!I$3:I$3000,'Raw Data from UFBs'!$A$3:$A$3000,'Summary By Town'!$A354,'Raw Data from UFBs'!$E$3:$E$3000,'Summary By Town'!$AE$2)</f>
        <v>0</v>
      </c>
      <c r="AH354" s="20">
        <f t="shared" si="79"/>
        <v>0</v>
      </c>
      <c r="AI354" s="19">
        <f t="shared" si="87"/>
        <v>0</v>
      </c>
      <c r="AJ354" s="4">
        <f t="shared" si="88"/>
        <v>0</v>
      </c>
      <c r="AK354" s="4">
        <f t="shared" si="89"/>
        <v>0</v>
      </c>
      <c r="AL354" s="20">
        <f t="shared" si="90"/>
        <v>0</v>
      </c>
      <c r="AM354" s="59">
        <v>1547691055</v>
      </c>
      <c r="AN354" s="60">
        <v>0.85476871280699818</v>
      </c>
      <c r="AO354" s="61">
        <v>0.41131100600508791</v>
      </c>
      <c r="AP354" s="4">
        <f t="shared" si="80"/>
        <v>0</v>
      </c>
      <c r="AQ354" s="8">
        <f t="shared" si="81"/>
        <v>0</v>
      </c>
      <c r="AR354" s="59">
        <v>8045222.0299999993</v>
      </c>
      <c r="AS354" s="6">
        <f t="shared" si="82"/>
        <v>0</v>
      </c>
      <c r="AU354" s="5" t="s">
        <v>977</v>
      </c>
      <c r="AV354" s="5" t="s">
        <v>1336</v>
      </c>
      <c r="AW354" s="5" t="s">
        <v>672</v>
      </c>
      <c r="AX354" s="5" t="s">
        <v>951</v>
      </c>
      <c r="AY354" s="5" t="s">
        <v>1745</v>
      </c>
      <c r="AZ354" s="5" t="s">
        <v>1745</v>
      </c>
      <c r="BA354" s="5" t="s">
        <v>1745</v>
      </c>
      <c r="BB354" s="5" t="s">
        <v>1745</v>
      </c>
      <c r="BC354" s="5" t="s">
        <v>1745</v>
      </c>
      <c r="BD354" s="5" t="s">
        <v>1745</v>
      </c>
      <c r="BE354" s="5" t="s">
        <v>1745</v>
      </c>
      <c r="BF354" s="5" t="s">
        <v>1745</v>
      </c>
      <c r="BG354" s="5" t="s">
        <v>1745</v>
      </c>
      <c r="BH354" s="5" t="s">
        <v>1745</v>
      </c>
      <c r="BI354" s="5" t="s">
        <v>1745</v>
      </c>
      <c r="BJ354" s="5" t="s">
        <v>1745</v>
      </c>
    </row>
    <row r="355" spans="1:62" ht="17.25" customHeight="1" x14ac:dyDescent="0.3">
      <c r="A355" t="s">
        <v>1365</v>
      </c>
      <c r="B355" t="s">
        <v>2088</v>
      </c>
      <c r="C355" t="s">
        <v>6</v>
      </c>
      <c r="D355" t="str">
        <f t="shared" si="76"/>
        <v>Sea Girt borough, Monmouth County</v>
      </c>
      <c r="E355" t="s">
        <v>2000</v>
      </c>
      <c r="F355" t="s">
        <v>7</v>
      </c>
      <c r="G355" s="19">
        <f>COUNTIFS('Raw Data from UFBs'!$A$3:$A$3000,'Summary By Town'!$A355,'Raw Data from UFBs'!$E$3:$E$3000,'Summary By Town'!$G$2)</f>
        <v>0</v>
      </c>
      <c r="H355" s="4">
        <f>SUMIFS('Raw Data from UFBs'!H$3:H$3000,'Raw Data from UFBs'!$A$3:$A$3000,'Summary By Town'!$A355,'Raw Data from UFBs'!$E$3:$E$3000,'Summary By Town'!$G$2)</f>
        <v>0</v>
      </c>
      <c r="I355" s="4">
        <f>SUMIFS('Raw Data from UFBs'!I$3:I$3000,'Raw Data from UFBs'!$A$3:$A$3000,'Summary By Town'!$A355,'Raw Data from UFBs'!$E$3:$E$3000,'Summary By Town'!$G$2)</f>
        <v>0</v>
      </c>
      <c r="J355" s="20">
        <f t="shared" si="77"/>
        <v>0</v>
      </c>
      <c r="K355" s="19">
        <f>COUNTIFS('Raw Data from UFBs'!$A$3:$A$3000,'Summary By Town'!$A355,'Raw Data from UFBs'!$E$3:$E$3000,'Summary By Town'!$K$2)</f>
        <v>0</v>
      </c>
      <c r="L355" s="4">
        <f>SUMIFS('Raw Data from UFBs'!H$3:H$3000,'Raw Data from UFBs'!$A$3:$A$3000,'Summary By Town'!$A355,'Raw Data from UFBs'!$E$3:$E$3000,'Summary By Town'!$K$2)</f>
        <v>0</v>
      </c>
      <c r="M355" s="4">
        <f>SUMIFS('Raw Data from UFBs'!I$3:I$3000,'Raw Data from UFBs'!$A$3:$A$3000,'Summary By Town'!$A355,'Raw Data from UFBs'!$E$3:$E$3000,'Summary By Town'!$K$2)</f>
        <v>0</v>
      </c>
      <c r="N355" s="20">
        <f t="shared" si="78"/>
        <v>0</v>
      </c>
      <c r="O355" s="4">
        <f>COUNTIFS('Raw Data from UFBs'!$A$3:$A$3000,'Summary By Town'!$A355,'Raw Data from UFBs'!$E$3:$E$3000,'Summary By Town'!$O$2)</f>
        <v>0</v>
      </c>
      <c r="P355" s="4">
        <f>SUMIFS('Raw Data from UFBs'!H$3:H$3000,'Raw Data from UFBs'!$A$3:$A$3000,'Summary By Town'!$A355,'Raw Data from UFBs'!$E$3:$E$3000,'Summary By Town'!$O$2)</f>
        <v>0</v>
      </c>
      <c r="Q355" s="4">
        <f>SUMIFS('Raw Data from UFBs'!I$3:I$3000,'Raw Data from UFBs'!$A$3:$A$3000,'Summary By Town'!$A355,'Raw Data from UFBs'!$E$3:$E$3000,'Summary By Town'!$O$2)</f>
        <v>0</v>
      </c>
      <c r="R355" s="4">
        <f t="shared" si="83"/>
        <v>0</v>
      </c>
      <c r="S355" s="104">
        <f>COUNTIFS('Raw Data from UFBs'!$A$3:$A$3000,'Summary By Town'!$A355,'Raw Data from UFBs'!$E$3:$E$3000,'Summary By Town'!$S$2)</f>
        <v>0</v>
      </c>
      <c r="T355" s="4">
        <f>SUMIFS('Raw Data from UFBs'!H$3:H$3000,'Raw Data from UFBs'!$A$3:$A$3000,'Summary By Town'!$A355,'Raw Data from UFBs'!$E$3:$E$3000,'Summary By Town'!$S$2)</f>
        <v>0</v>
      </c>
      <c r="U355" s="4">
        <f>SUMIFS('Raw Data from UFBs'!I$3:I$3000,'Raw Data from UFBs'!$A$3:$A$3000,'Summary By Town'!$A355,'Raw Data from UFBs'!$E$3:$E$3000,'Summary By Town'!$S$2)</f>
        <v>0</v>
      </c>
      <c r="V355" s="20">
        <f t="shared" si="84"/>
        <v>0</v>
      </c>
      <c r="W355" s="104">
        <f>COUNTIFS('Raw Data from UFBs'!$A$3:$A$3000,'Summary By Town'!$A355,'Raw Data from UFBs'!$E$3:$E$3000,'Summary By Town'!$W$2)</f>
        <v>0</v>
      </c>
      <c r="X355" s="4">
        <f>SUMIFS('Raw Data from UFBs'!H$3:H$3000,'Raw Data from UFBs'!$A$3:$A$3000,'Summary By Town'!$A355,'Raw Data from UFBs'!$E$3:$E$3000,'Summary By Town'!$W$2)</f>
        <v>0</v>
      </c>
      <c r="Y355" s="4">
        <f>SUMIFS('Raw Data from UFBs'!I$3:I$3000,'Raw Data from UFBs'!$A$3:$A$3000,'Summary By Town'!$A355,'Raw Data from UFBs'!$E$3:$E$3000,'Summary By Town'!$W$2)</f>
        <v>0</v>
      </c>
      <c r="Z355" s="20">
        <f t="shared" si="85"/>
        <v>0</v>
      </c>
      <c r="AA355" s="4">
        <f>COUNTIFS('Raw Data from UFBs'!$A$3:$A$3000,'Summary By Town'!$A355,'Raw Data from UFBs'!$E$3:$E$3000,'Summary By Town'!$AA$2)</f>
        <v>0</v>
      </c>
      <c r="AB355" s="4">
        <f>SUMIFS('Raw Data from UFBs'!H$3:H$3000,'Raw Data from UFBs'!$A$3:$A$3000,'Summary By Town'!$A355,'Raw Data from UFBs'!$E$3:$E$3000,'Summary By Town'!$AA$2)</f>
        <v>0</v>
      </c>
      <c r="AC355" s="4">
        <f>SUMIFS('Raw Data from UFBs'!I$3:I$3000,'Raw Data from UFBs'!$A$3:$A$3000,'Summary By Town'!$A355,'Raw Data from UFBs'!$E$3:$E$3000,'Summary By Town'!$AA$2)</f>
        <v>0</v>
      </c>
      <c r="AD355" s="4">
        <f t="shared" si="86"/>
        <v>0</v>
      </c>
      <c r="AE355" s="19">
        <f>COUNTIFS('Raw Data from UFBs'!$A$3:$A$3000,'Summary By Town'!$A355,'Raw Data from UFBs'!$E$3:$E$3000,'Summary By Town'!$AE$2)</f>
        <v>0</v>
      </c>
      <c r="AF355" s="4">
        <f>SUMIFS('Raw Data from UFBs'!H$3:H$3000,'Raw Data from UFBs'!$A$3:$A$3000,'Summary By Town'!$A355,'Raw Data from UFBs'!$E$3:$E$3000,'Summary By Town'!$AE$2)</f>
        <v>0</v>
      </c>
      <c r="AG355" s="4">
        <f>SUMIFS('Raw Data from UFBs'!I$3:I$3000,'Raw Data from UFBs'!$A$3:$A$3000,'Summary By Town'!$A355,'Raw Data from UFBs'!$E$3:$E$3000,'Summary By Town'!$AE$2)</f>
        <v>0</v>
      </c>
      <c r="AH355" s="20">
        <f t="shared" si="79"/>
        <v>0</v>
      </c>
      <c r="AI355" s="19">
        <f t="shared" si="87"/>
        <v>0</v>
      </c>
      <c r="AJ355" s="4">
        <f t="shared" si="88"/>
        <v>0</v>
      </c>
      <c r="AK355" s="4">
        <f t="shared" si="89"/>
        <v>0</v>
      </c>
      <c r="AL355" s="20">
        <f t="shared" si="90"/>
        <v>0</v>
      </c>
      <c r="AM355" s="59">
        <v>4568996900</v>
      </c>
      <c r="AN355" s="60">
        <v>0.49809013107217992</v>
      </c>
      <c r="AO355" s="61">
        <v>0.34488365673825344</v>
      </c>
      <c r="AP355" s="4">
        <f t="shared" si="80"/>
        <v>0</v>
      </c>
      <c r="AQ355" s="8">
        <f t="shared" si="81"/>
        <v>0</v>
      </c>
      <c r="AR355" s="59">
        <v>7949521.3500000006</v>
      </c>
      <c r="AS355" s="6">
        <f t="shared" si="82"/>
        <v>0</v>
      </c>
      <c r="AU355" s="5" t="s">
        <v>1440</v>
      </c>
      <c r="AV355" s="5" t="s">
        <v>1563</v>
      </c>
      <c r="AW355" s="5" t="s">
        <v>883</v>
      </c>
      <c r="AX355" s="5" t="s">
        <v>1443</v>
      </c>
      <c r="AY355" s="5" t="s">
        <v>1745</v>
      </c>
      <c r="AZ355" s="5" t="s">
        <v>1745</v>
      </c>
      <c r="BA355" s="5" t="s">
        <v>1745</v>
      </c>
      <c r="BB355" s="5" t="s">
        <v>1745</v>
      </c>
      <c r="BC355" s="5" t="s">
        <v>1745</v>
      </c>
      <c r="BD355" s="5" t="s">
        <v>1745</v>
      </c>
      <c r="BE355" s="5" t="s">
        <v>1745</v>
      </c>
      <c r="BF355" s="5" t="s">
        <v>1745</v>
      </c>
      <c r="BG355" s="5" t="s">
        <v>1745</v>
      </c>
      <c r="BH355" s="5" t="s">
        <v>1745</v>
      </c>
      <c r="BI355" s="5" t="s">
        <v>1745</v>
      </c>
      <c r="BJ355" s="5" t="s">
        <v>1745</v>
      </c>
    </row>
    <row r="356" spans="1:62" ht="17.25" customHeight="1" x14ac:dyDescent="0.3">
      <c r="A356" t="s">
        <v>1389</v>
      </c>
      <c r="B356" t="s">
        <v>2089</v>
      </c>
      <c r="C356" t="s">
        <v>6</v>
      </c>
      <c r="D356" t="str">
        <f t="shared" si="76"/>
        <v>Shrewsbury borough, Monmouth County</v>
      </c>
      <c r="E356" t="s">
        <v>2000</v>
      </c>
      <c r="F356" t="s">
        <v>7</v>
      </c>
      <c r="G356" s="19">
        <f>COUNTIFS('Raw Data from UFBs'!$A$3:$A$3000,'Summary By Town'!$A356,'Raw Data from UFBs'!$E$3:$E$3000,'Summary By Town'!$G$2)</f>
        <v>0</v>
      </c>
      <c r="H356" s="4">
        <f>SUMIFS('Raw Data from UFBs'!H$3:H$3000,'Raw Data from UFBs'!$A$3:$A$3000,'Summary By Town'!$A356,'Raw Data from UFBs'!$E$3:$E$3000,'Summary By Town'!$G$2)</f>
        <v>0</v>
      </c>
      <c r="I356" s="4">
        <f>SUMIFS('Raw Data from UFBs'!I$3:I$3000,'Raw Data from UFBs'!$A$3:$A$3000,'Summary By Town'!$A356,'Raw Data from UFBs'!$E$3:$E$3000,'Summary By Town'!$G$2)</f>
        <v>0</v>
      </c>
      <c r="J356" s="20">
        <f t="shared" si="77"/>
        <v>0</v>
      </c>
      <c r="K356" s="19">
        <f>COUNTIFS('Raw Data from UFBs'!$A$3:$A$3000,'Summary By Town'!$A356,'Raw Data from UFBs'!$E$3:$E$3000,'Summary By Town'!$K$2)</f>
        <v>0</v>
      </c>
      <c r="L356" s="4">
        <f>SUMIFS('Raw Data from UFBs'!H$3:H$3000,'Raw Data from UFBs'!$A$3:$A$3000,'Summary By Town'!$A356,'Raw Data from UFBs'!$E$3:$E$3000,'Summary By Town'!$K$2)</f>
        <v>0</v>
      </c>
      <c r="M356" s="4">
        <f>SUMIFS('Raw Data from UFBs'!I$3:I$3000,'Raw Data from UFBs'!$A$3:$A$3000,'Summary By Town'!$A356,'Raw Data from UFBs'!$E$3:$E$3000,'Summary By Town'!$K$2)</f>
        <v>0</v>
      </c>
      <c r="N356" s="20">
        <f t="shared" si="78"/>
        <v>0</v>
      </c>
      <c r="O356" s="4">
        <f>COUNTIFS('Raw Data from UFBs'!$A$3:$A$3000,'Summary By Town'!$A356,'Raw Data from UFBs'!$E$3:$E$3000,'Summary By Town'!$O$2)</f>
        <v>0</v>
      </c>
      <c r="P356" s="4">
        <f>SUMIFS('Raw Data from UFBs'!H$3:H$3000,'Raw Data from UFBs'!$A$3:$A$3000,'Summary By Town'!$A356,'Raw Data from UFBs'!$E$3:$E$3000,'Summary By Town'!$O$2)</f>
        <v>0</v>
      </c>
      <c r="Q356" s="4">
        <f>SUMIFS('Raw Data from UFBs'!I$3:I$3000,'Raw Data from UFBs'!$A$3:$A$3000,'Summary By Town'!$A356,'Raw Data from UFBs'!$E$3:$E$3000,'Summary By Town'!$O$2)</f>
        <v>0</v>
      </c>
      <c r="R356" s="4">
        <f t="shared" si="83"/>
        <v>0</v>
      </c>
      <c r="S356" s="104">
        <f>COUNTIFS('Raw Data from UFBs'!$A$3:$A$3000,'Summary By Town'!$A356,'Raw Data from UFBs'!$E$3:$E$3000,'Summary By Town'!$S$2)</f>
        <v>0</v>
      </c>
      <c r="T356" s="4">
        <f>SUMIFS('Raw Data from UFBs'!H$3:H$3000,'Raw Data from UFBs'!$A$3:$A$3000,'Summary By Town'!$A356,'Raw Data from UFBs'!$E$3:$E$3000,'Summary By Town'!$S$2)</f>
        <v>0</v>
      </c>
      <c r="U356" s="4">
        <f>SUMIFS('Raw Data from UFBs'!I$3:I$3000,'Raw Data from UFBs'!$A$3:$A$3000,'Summary By Town'!$A356,'Raw Data from UFBs'!$E$3:$E$3000,'Summary By Town'!$S$2)</f>
        <v>0</v>
      </c>
      <c r="V356" s="20">
        <f t="shared" si="84"/>
        <v>0</v>
      </c>
      <c r="W356" s="104">
        <f>COUNTIFS('Raw Data from UFBs'!$A$3:$A$3000,'Summary By Town'!$A356,'Raw Data from UFBs'!$E$3:$E$3000,'Summary By Town'!$W$2)</f>
        <v>0</v>
      </c>
      <c r="X356" s="4">
        <f>SUMIFS('Raw Data from UFBs'!H$3:H$3000,'Raw Data from UFBs'!$A$3:$A$3000,'Summary By Town'!$A356,'Raw Data from UFBs'!$E$3:$E$3000,'Summary By Town'!$W$2)</f>
        <v>0</v>
      </c>
      <c r="Y356" s="4">
        <f>SUMIFS('Raw Data from UFBs'!I$3:I$3000,'Raw Data from UFBs'!$A$3:$A$3000,'Summary By Town'!$A356,'Raw Data from UFBs'!$E$3:$E$3000,'Summary By Town'!$W$2)</f>
        <v>0</v>
      </c>
      <c r="Z356" s="20">
        <f t="shared" si="85"/>
        <v>0</v>
      </c>
      <c r="AA356" s="4">
        <f>COUNTIFS('Raw Data from UFBs'!$A$3:$A$3000,'Summary By Town'!$A356,'Raw Data from UFBs'!$E$3:$E$3000,'Summary By Town'!$AA$2)</f>
        <v>0</v>
      </c>
      <c r="AB356" s="4">
        <f>SUMIFS('Raw Data from UFBs'!H$3:H$3000,'Raw Data from UFBs'!$A$3:$A$3000,'Summary By Town'!$A356,'Raw Data from UFBs'!$E$3:$E$3000,'Summary By Town'!$AA$2)</f>
        <v>0</v>
      </c>
      <c r="AC356" s="4">
        <f>SUMIFS('Raw Data from UFBs'!I$3:I$3000,'Raw Data from UFBs'!$A$3:$A$3000,'Summary By Town'!$A356,'Raw Data from UFBs'!$E$3:$E$3000,'Summary By Town'!$AA$2)</f>
        <v>0</v>
      </c>
      <c r="AD356" s="4">
        <f t="shared" si="86"/>
        <v>0</v>
      </c>
      <c r="AE356" s="19">
        <f>COUNTIFS('Raw Data from UFBs'!$A$3:$A$3000,'Summary By Town'!$A356,'Raw Data from UFBs'!$E$3:$E$3000,'Summary By Town'!$AE$2)</f>
        <v>1</v>
      </c>
      <c r="AF356" s="4">
        <f>SUMIFS('Raw Data from UFBs'!H$3:H$3000,'Raw Data from UFBs'!$A$3:$A$3000,'Summary By Town'!$A356,'Raw Data from UFBs'!$E$3:$E$3000,'Summary By Town'!$AE$2)</f>
        <v>5000</v>
      </c>
      <c r="AG356" s="4">
        <f>SUMIFS('Raw Data from UFBs'!I$3:I$3000,'Raw Data from UFBs'!$A$3:$A$3000,'Summary By Town'!$A356,'Raw Data from UFBs'!$E$3:$E$3000,'Summary By Town'!$AE$2)</f>
        <v>1490900</v>
      </c>
      <c r="AH356" s="20">
        <f t="shared" si="79"/>
        <v>24755.44955003561</v>
      </c>
      <c r="AI356" s="19">
        <f t="shared" si="87"/>
        <v>1</v>
      </c>
      <c r="AJ356" s="4">
        <f t="shared" si="88"/>
        <v>5000</v>
      </c>
      <c r="AK356" s="4">
        <f t="shared" si="89"/>
        <v>1490900</v>
      </c>
      <c r="AL356" s="20">
        <f t="shared" si="90"/>
        <v>24755.44955003561</v>
      </c>
      <c r="AM356" s="59">
        <v>1829170811</v>
      </c>
      <c r="AN356" s="60">
        <v>1.6604366188232349</v>
      </c>
      <c r="AO356" s="61">
        <v>0.29329679996562191</v>
      </c>
      <c r="AP356" s="4">
        <f t="shared" si="80"/>
        <v>5794.2101349077293</v>
      </c>
      <c r="AQ356" s="8">
        <f t="shared" si="81"/>
        <v>8.1506876833713042E-4</v>
      </c>
      <c r="AR356" s="59">
        <v>10434230</v>
      </c>
      <c r="AS356" s="6">
        <f t="shared" si="82"/>
        <v>5.5530787944177288E-4</v>
      </c>
      <c r="AU356" s="5" t="s">
        <v>409</v>
      </c>
      <c r="AV356" s="5" t="s">
        <v>1392</v>
      </c>
      <c r="AW356" s="5" t="s">
        <v>1501</v>
      </c>
      <c r="AX356" s="5" t="s">
        <v>1126</v>
      </c>
      <c r="AY356" s="5" t="s">
        <v>829</v>
      </c>
      <c r="AZ356" s="5" t="s">
        <v>1273</v>
      </c>
      <c r="BA356" s="5" t="s">
        <v>1745</v>
      </c>
      <c r="BB356" s="5" t="s">
        <v>1745</v>
      </c>
      <c r="BC356" s="5" t="s">
        <v>1745</v>
      </c>
      <c r="BD356" s="5" t="s">
        <v>1745</v>
      </c>
      <c r="BE356" s="5" t="s">
        <v>1745</v>
      </c>
      <c r="BF356" s="5" t="s">
        <v>1745</v>
      </c>
      <c r="BG356" s="5" t="s">
        <v>1745</v>
      </c>
      <c r="BH356" s="5" t="s">
        <v>1745</v>
      </c>
      <c r="BI356" s="5" t="s">
        <v>1745</v>
      </c>
      <c r="BJ356" s="5" t="s">
        <v>1745</v>
      </c>
    </row>
    <row r="357" spans="1:62" ht="17.25" customHeight="1" x14ac:dyDescent="0.3">
      <c r="A357" t="s">
        <v>1440</v>
      </c>
      <c r="B357" t="s">
        <v>2090</v>
      </c>
      <c r="C357" t="s">
        <v>6</v>
      </c>
      <c r="D357" t="str">
        <f t="shared" si="76"/>
        <v>Spring Lake borough, Monmouth County</v>
      </c>
      <c r="E357" t="s">
        <v>2000</v>
      </c>
      <c r="F357" t="s">
        <v>7</v>
      </c>
      <c r="G357" s="19">
        <f>COUNTIFS('Raw Data from UFBs'!$A$3:$A$3000,'Summary By Town'!$A357,'Raw Data from UFBs'!$E$3:$E$3000,'Summary By Town'!$G$2)</f>
        <v>0</v>
      </c>
      <c r="H357" s="4">
        <f>SUMIFS('Raw Data from UFBs'!H$3:H$3000,'Raw Data from UFBs'!$A$3:$A$3000,'Summary By Town'!$A357,'Raw Data from UFBs'!$E$3:$E$3000,'Summary By Town'!$G$2)</f>
        <v>0</v>
      </c>
      <c r="I357" s="4">
        <f>SUMIFS('Raw Data from UFBs'!I$3:I$3000,'Raw Data from UFBs'!$A$3:$A$3000,'Summary By Town'!$A357,'Raw Data from UFBs'!$E$3:$E$3000,'Summary By Town'!$G$2)</f>
        <v>0</v>
      </c>
      <c r="J357" s="20">
        <f t="shared" si="77"/>
        <v>0</v>
      </c>
      <c r="K357" s="19">
        <f>COUNTIFS('Raw Data from UFBs'!$A$3:$A$3000,'Summary By Town'!$A357,'Raw Data from UFBs'!$E$3:$E$3000,'Summary By Town'!$K$2)</f>
        <v>0</v>
      </c>
      <c r="L357" s="4">
        <f>SUMIFS('Raw Data from UFBs'!H$3:H$3000,'Raw Data from UFBs'!$A$3:$A$3000,'Summary By Town'!$A357,'Raw Data from UFBs'!$E$3:$E$3000,'Summary By Town'!$K$2)</f>
        <v>0</v>
      </c>
      <c r="M357" s="4">
        <f>SUMIFS('Raw Data from UFBs'!I$3:I$3000,'Raw Data from UFBs'!$A$3:$A$3000,'Summary By Town'!$A357,'Raw Data from UFBs'!$E$3:$E$3000,'Summary By Town'!$K$2)</f>
        <v>0</v>
      </c>
      <c r="N357" s="20">
        <f t="shared" si="78"/>
        <v>0</v>
      </c>
      <c r="O357" s="4">
        <f>COUNTIFS('Raw Data from UFBs'!$A$3:$A$3000,'Summary By Town'!$A357,'Raw Data from UFBs'!$E$3:$E$3000,'Summary By Town'!$O$2)</f>
        <v>0</v>
      </c>
      <c r="P357" s="4">
        <f>SUMIFS('Raw Data from UFBs'!H$3:H$3000,'Raw Data from UFBs'!$A$3:$A$3000,'Summary By Town'!$A357,'Raw Data from UFBs'!$E$3:$E$3000,'Summary By Town'!$O$2)</f>
        <v>0</v>
      </c>
      <c r="Q357" s="4">
        <f>SUMIFS('Raw Data from UFBs'!I$3:I$3000,'Raw Data from UFBs'!$A$3:$A$3000,'Summary By Town'!$A357,'Raw Data from UFBs'!$E$3:$E$3000,'Summary By Town'!$O$2)</f>
        <v>0</v>
      </c>
      <c r="R357" s="4">
        <f t="shared" si="83"/>
        <v>0</v>
      </c>
      <c r="S357" s="104">
        <f>COUNTIFS('Raw Data from UFBs'!$A$3:$A$3000,'Summary By Town'!$A357,'Raw Data from UFBs'!$E$3:$E$3000,'Summary By Town'!$S$2)</f>
        <v>0</v>
      </c>
      <c r="T357" s="4">
        <f>SUMIFS('Raw Data from UFBs'!H$3:H$3000,'Raw Data from UFBs'!$A$3:$A$3000,'Summary By Town'!$A357,'Raw Data from UFBs'!$E$3:$E$3000,'Summary By Town'!$S$2)</f>
        <v>0</v>
      </c>
      <c r="U357" s="4">
        <f>SUMIFS('Raw Data from UFBs'!I$3:I$3000,'Raw Data from UFBs'!$A$3:$A$3000,'Summary By Town'!$A357,'Raw Data from UFBs'!$E$3:$E$3000,'Summary By Town'!$S$2)</f>
        <v>0</v>
      </c>
      <c r="V357" s="20">
        <f t="shared" si="84"/>
        <v>0</v>
      </c>
      <c r="W357" s="104">
        <f>COUNTIFS('Raw Data from UFBs'!$A$3:$A$3000,'Summary By Town'!$A357,'Raw Data from UFBs'!$E$3:$E$3000,'Summary By Town'!$W$2)</f>
        <v>0</v>
      </c>
      <c r="X357" s="4">
        <f>SUMIFS('Raw Data from UFBs'!H$3:H$3000,'Raw Data from UFBs'!$A$3:$A$3000,'Summary By Town'!$A357,'Raw Data from UFBs'!$E$3:$E$3000,'Summary By Town'!$W$2)</f>
        <v>0</v>
      </c>
      <c r="Y357" s="4">
        <f>SUMIFS('Raw Data from UFBs'!I$3:I$3000,'Raw Data from UFBs'!$A$3:$A$3000,'Summary By Town'!$A357,'Raw Data from UFBs'!$E$3:$E$3000,'Summary By Town'!$W$2)</f>
        <v>0</v>
      </c>
      <c r="Z357" s="20">
        <f t="shared" si="85"/>
        <v>0</v>
      </c>
      <c r="AA357" s="4">
        <f>COUNTIFS('Raw Data from UFBs'!$A$3:$A$3000,'Summary By Town'!$A357,'Raw Data from UFBs'!$E$3:$E$3000,'Summary By Town'!$AA$2)</f>
        <v>0</v>
      </c>
      <c r="AB357" s="4">
        <f>SUMIFS('Raw Data from UFBs'!H$3:H$3000,'Raw Data from UFBs'!$A$3:$A$3000,'Summary By Town'!$A357,'Raw Data from UFBs'!$E$3:$E$3000,'Summary By Town'!$AA$2)</f>
        <v>0</v>
      </c>
      <c r="AC357" s="4">
        <f>SUMIFS('Raw Data from UFBs'!I$3:I$3000,'Raw Data from UFBs'!$A$3:$A$3000,'Summary By Town'!$A357,'Raw Data from UFBs'!$E$3:$E$3000,'Summary By Town'!$AA$2)</f>
        <v>0</v>
      </c>
      <c r="AD357" s="4">
        <f t="shared" si="86"/>
        <v>0</v>
      </c>
      <c r="AE357" s="19">
        <f>COUNTIFS('Raw Data from UFBs'!$A$3:$A$3000,'Summary By Town'!$A357,'Raw Data from UFBs'!$E$3:$E$3000,'Summary By Town'!$AE$2)</f>
        <v>0</v>
      </c>
      <c r="AF357" s="4">
        <f>SUMIFS('Raw Data from UFBs'!H$3:H$3000,'Raw Data from UFBs'!$A$3:$A$3000,'Summary By Town'!$A357,'Raw Data from UFBs'!$E$3:$E$3000,'Summary By Town'!$AE$2)</f>
        <v>0</v>
      </c>
      <c r="AG357" s="4">
        <f>SUMIFS('Raw Data from UFBs'!I$3:I$3000,'Raw Data from UFBs'!$A$3:$A$3000,'Summary By Town'!$A357,'Raw Data from UFBs'!$E$3:$E$3000,'Summary By Town'!$AE$2)</f>
        <v>0</v>
      </c>
      <c r="AH357" s="20">
        <f t="shared" si="79"/>
        <v>0</v>
      </c>
      <c r="AI357" s="19">
        <f t="shared" si="87"/>
        <v>0</v>
      </c>
      <c r="AJ357" s="4">
        <f t="shared" si="88"/>
        <v>0</v>
      </c>
      <c r="AK357" s="4">
        <f t="shared" si="89"/>
        <v>0</v>
      </c>
      <c r="AL357" s="20">
        <f t="shared" si="90"/>
        <v>0</v>
      </c>
      <c r="AM357" s="59">
        <v>7393120600</v>
      </c>
      <c r="AN357" s="60">
        <v>0.45627910652611714</v>
      </c>
      <c r="AO357" s="61">
        <v>0.31997087925379758</v>
      </c>
      <c r="AP357" s="4">
        <f t="shared" si="80"/>
        <v>0</v>
      </c>
      <c r="AQ357" s="8">
        <f t="shared" si="81"/>
        <v>0</v>
      </c>
      <c r="AR357" s="59">
        <v>13158933.689999999</v>
      </c>
      <c r="AS357" s="6">
        <f t="shared" si="82"/>
        <v>0</v>
      </c>
      <c r="AU357" s="5" t="s">
        <v>770</v>
      </c>
      <c r="AV357" s="5" t="s">
        <v>131</v>
      </c>
      <c r="AW357" s="5" t="s">
        <v>1563</v>
      </c>
      <c r="AX357" s="5" t="s">
        <v>1443</v>
      </c>
      <c r="AY357" s="5" t="s">
        <v>1365</v>
      </c>
      <c r="AZ357" s="5" t="s">
        <v>1745</v>
      </c>
      <c r="BA357" s="5" t="s">
        <v>1745</v>
      </c>
      <c r="BB357" s="5" t="s">
        <v>1745</v>
      </c>
      <c r="BC357" s="5" t="s">
        <v>1745</v>
      </c>
      <c r="BD357" s="5" t="s">
        <v>1745</v>
      </c>
      <c r="BE357" s="5" t="s">
        <v>1745</v>
      </c>
      <c r="BF357" s="5" t="s">
        <v>1745</v>
      </c>
      <c r="BG357" s="5" t="s">
        <v>1745</v>
      </c>
      <c r="BH357" s="5" t="s">
        <v>1745</v>
      </c>
      <c r="BI357" s="5" t="s">
        <v>1745</v>
      </c>
      <c r="BJ357" s="5" t="s">
        <v>1745</v>
      </c>
    </row>
    <row r="358" spans="1:62" ht="17.25" customHeight="1" x14ac:dyDescent="0.3">
      <c r="A358" t="s">
        <v>1443</v>
      </c>
      <c r="B358" t="s">
        <v>2091</v>
      </c>
      <c r="C358" t="s">
        <v>6</v>
      </c>
      <c r="D358" t="str">
        <f t="shared" si="76"/>
        <v>Spring Lake Heights borough, Monmouth County</v>
      </c>
      <c r="E358" t="s">
        <v>2000</v>
      </c>
      <c r="F358" t="s">
        <v>7</v>
      </c>
      <c r="G358" s="19">
        <f>COUNTIFS('Raw Data from UFBs'!$A$3:$A$3000,'Summary By Town'!$A358,'Raw Data from UFBs'!$E$3:$E$3000,'Summary By Town'!$G$2)</f>
        <v>0</v>
      </c>
      <c r="H358" s="4">
        <f>SUMIFS('Raw Data from UFBs'!H$3:H$3000,'Raw Data from UFBs'!$A$3:$A$3000,'Summary By Town'!$A358,'Raw Data from UFBs'!$E$3:$E$3000,'Summary By Town'!$G$2)</f>
        <v>0</v>
      </c>
      <c r="I358" s="4">
        <f>SUMIFS('Raw Data from UFBs'!I$3:I$3000,'Raw Data from UFBs'!$A$3:$A$3000,'Summary By Town'!$A358,'Raw Data from UFBs'!$E$3:$E$3000,'Summary By Town'!$G$2)</f>
        <v>0</v>
      </c>
      <c r="J358" s="20">
        <f t="shared" si="77"/>
        <v>0</v>
      </c>
      <c r="K358" s="19">
        <f>COUNTIFS('Raw Data from UFBs'!$A$3:$A$3000,'Summary By Town'!$A358,'Raw Data from UFBs'!$E$3:$E$3000,'Summary By Town'!$K$2)</f>
        <v>0</v>
      </c>
      <c r="L358" s="4">
        <f>SUMIFS('Raw Data from UFBs'!H$3:H$3000,'Raw Data from UFBs'!$A$3:$A$3000,'Summary By Town'!$A358,'Raw Data from UFBs'!$E$3:$E$3000,'Summary By Town'!$K$2)</f>
        <v>0</v>
      </c>
      <c r="M358" s="4">
        <f>SUMIFS('Raw Data from UFBs'!I$3:I$3000,'Raw Data from UFBs'!$A$3:$A$3000,'Summary By Town'!$A358,'Raw Data from UFBs'!$E$3:$E$3000,'Summary By Town'!$K$2)</f>
        <v>0</v>
      </c>
      <c r="N358" s="20">
        <f t="shared" si="78"/>
        <v>0</v>
      </c>
      <c r="O358" s="4">
        <f>COUNTIFS('Raw Data from UFBs'!$A$3:$A$3000,'Summary By Town'!$A358,'Raw Data from UFBs'!$E$3:$E$3000,'Summary By Town'!$O$2)</f>
        <v>0</v>
      </c>
      <c r="P358" s="4">
        <f>SUMIFS('Raw Data from UFBs'!H$3:H$3000,'Raw Data from UFBs'!$A$3:$A$3000,'Summary By Town'!$A358,'Raw Data from UFBs'!$E$3:$E$3000,'Summary By Town'!$O$2)</f>
        <v>0</v>
      </c>
      <c r="Q358" s="4">
        <f>SUMIFS('Raw Data from UFBs'!I$3:I$3000,'Raw Data from UFBs'!$A$3:$A$3000,'Summary By Town'!$A358,'Raw Data from UFBs'!$E$3:$E$3000,'Summary By Town'!$O$2)</f>
        <v>0</v>
      </c>
      <c r="R358" s="4">
        <f t="shared" si="83"/>
        <v>0</v>
      </c>
      <c r="S358" s="104">
        <f>COUNTIFS('Raw Data from UFBs'!$A$3:$A$3000,'Summary By Town'!$A358,'Raw Data from UFBs'!$E$3:$E$3000,'Summary By Town'!$S$2)</f>
        <v>0</v>
      </c>
      <c r="T358" s="4">
        <f>SUMIFS('Raw Data from UFBs'!H$3:H$3000,'Raw Data from UFBs'!$A$3:$A$3000,'Summary By Town'!$A358,'Raw Data from UFBs'!$E$3:$E$3000,'Summary By Town'!$S$2)</f>
        <v>0</v>
      </c>
      <c r="U358" s="4">
        <f>SUMIFS('Raw Data from UFBs'!I$3:I$3000,'Raw Data from UFBs'!$A$3:$A$3000,'Summary By Town'!$A358,'Raw Data from UFBs'!$E$3:$E$3000,'Summary By Town'!$S$2)</f>
        <v>0</v>
      </c>
      <c r="V358" s="20">
        <f t="shared" si="84"/>
        <v>0</v>
      </c>
      <c r="W358" s="104">
        <f>COUNTIFS('Raw Data from UFBs'!$A$3:$A$3000,'Summary By Town'!$A358,'Raw Data from UFBs'!$E$3:$E$3000,'Summary By Town'!$W$2)</f>
        <v>0</v>
      </c>
      <c r="X358" s="4">
        <f>SUMIFS('Raw Data from UFBs'!H$3:H$3000,'Raw Data from UFBs'!$A$3:$A$3000,'Summary By Town'!$A358,'Raw Data from UFBs'!$E$3:$E$3000,'Summary By Town'!$W$2)</f>
        <v>0</v>
      </c>
      <c r="Y358" s="4">
        <f>SUMIFS('Raw Data from UFBs'!I$3:I$3000,'Raw Data from UFBs'!$A$3:$A$3000,'Summary By Town'!$A358,'Raw Data from UFBs'!$E$3:$E$3000,'Summary By Town'!$W$2)</f>
        <v>0</v>
      </c>
      <c r="Z358" s="20">
        <f t="shared" si="85"/>
        <v>0</v>
      </c>
      <c r="AA358" s="4">
        <f>COUNTIFS('Raw Data from UFBs'!$A$3:$A$3000,'Summary By Town'!$A358,'Raw Data from UFBs'!$E$3:$E$3000,'Summary By Town'!$AA$2)</f>
        <v>0</v>
      </c>
      <c r="AB358" s="4">
        <f>SUMIFS('Raw Data from UFBs'!H$3:H$3000,'Raw Data from UFBs'!$A$3:$A$3000,'Summary By Town'!$A358,'Raw Data from UFBs'!$E$3:$E$3000,'Summary By Town'!$AA$2)</f>
        <v>0</v>
      </c>
      <c r="AC358" s="4">
        <f>SUMIFS('Raw Data from UFBs'!I$3:I$3000,'Raw Data from UFBs'!$A$3:$A$3000,'Summary By Town'!$A358,'Raw Data from UFBs'!$E$3:$E$3000,'Summary By Town'!$AA$2)</f>
        <v>0</v>
      </c>
      <c r="AD358" s="4">
        <f t="shared" si="86"/>
        <v>0</v>
      </c>
      <c r="AE358" s="19">
        <f>COUNTIFS('Raw Data from UFBs'!$A$3:$A$3000,'Summary By Town'!$A358,'Raw Data from UFBs'!$E$3:$E$3000,'Summary By Town'!$AE$2)</f>
        <v>0</v>
      </c>
      <c r="AF358" s="4">
        <f>SUMIFS('Raw Data from UFBs'!H$3:H$3000,'Raw Data from UFBs'!$A$3:$A$3000,'Summary By Town'!$A358,'Raw Data from UFBs'!$E$3:$E$3000,'Summary By Town'!$AE$2)</f>
        <v>0</v>
      </c>
      <c r="AG358" s="4">
        <f>SUMIFS('Raw Data from UFBs'!I$3:I$3000,'Raw Data from UFBs'!$A$3:$A$3000,'Summary By Town'!$A358,'Raw Data from UFBs'!$E$3:$E$3000,'Summary By Town'!$AE$2)</f>
        <v>0</v>
      </c>
      <c r="AH358" s="20">
        <f t="shared" si="79"/>
        <v>0</v>
      </c>
      <c r="AI358" s="19">
        <f t="shared" si="87"/>
        <v>0</v>
      </c>
      <c r="AJ358" s="4">
        <f t="shared" si="88"/>
        <v>0</v>
      </c>
      <c r="AK358" s="4">
        <f t="shared" si="89"/>
        <v>0</v>
      </c>
      <c r="AL358" s="20">
        <f t="shared" si="90"/>
        <v>0</v>
      </c>
      <c r="AM358" s="59">
        <v>2237742000</v>
      </c>
      <c r="AN358" s="60">
        <v>1.0237409322223008</v>
      </c>
      <c r="AO358" s="61">
        <v>0.3291399511389469</v>
      </c>
      <c r="AP358" s="4">
        <f t="shared" si="80"/>
        <v>0</v>
      </c>
      <c r="AQ358" s="8">
        <f t="shared" si="81"/>
        <v>0</v>
      </c>
      <c r="AR358" s="59">
        <v>9006125.3499999996</v>
      </c>
      <c r="AS358" s="6">
        <f t="shared" si="82"/>
        <v>0</v>
      </c>
      <c r="AU358" s="5" t="s">
        <v>1440</v>
      </c>
      <c r="AV358" s="5" t="s">
        <v>1563</v>
      </c>
      <c r="AW358" s="5" t="s">
        <v>1365</v>
      </c>
      <c r="AX358" s="5" t="s">
        <v>1745</v>
      </c>
      <c r="AY358" s="5" t="s">
        <v>1745</v>
      </c>
      <c r="AZ358" s="5" t="s">
        <v>1745</v>
      </c>
      <c r="BA358" s="5" t="s">
        <v>1745</v>
      </c>
      <c r="BB358" s="5" t="s">
        <v>1745</v>
      </c>
      <c r="BC358" s="5" t="s">
        <v>1745</v>
      </c>
      <c r="BD358" s="5" t="s">
        <v>1745</v>
      </c>
      <c r="BE358" s="5" t="s">
        <v>1745</v>
      </c>
      <c r="BF358" s="5" t="s">
        <v>1745</v>
      </c>
      <c r="BG358" s="5" t="s">
        <v>1745</v>
      </c>
      <c r="BH358" s="5" t="s">
        <v>1745</v>
      </c>
      <c r="BI358" s="5" t="s">
        <v>1745</v>
      </c>
      <c r="BJ358" s="5" t="s">
        <v>1745</v>
      </c>
    </row>
    <row r="359" spans="1:62" ht="17.25" customHeight="1" x14ac:dyDescent="0.3">
      <c r="A359" t="s">
        <v>1501</v>
      </c>
      <c r="B359" t="s">
        <v>2092</v>
      </c>
      <c r="C359" t="s">
        <v>6</v>
      </c>
      <c r="D359" t="str">
        <f t="shared" si="76"/>
        <v>Tinton Falls borough, Monmouth County</v>
      </c>
      <c r="E359" t="s">
        <v>2000</v>
      </c>
      <c r="F359" t="s">
        <v>70</v>
      </c>
      <c r="G359" s="19">
        <f>COUNTIFS('Raw Data from UFBs'!$A$3:$A$3000,'Summary By Town'!$A359,'Raw Data from UFBs'!$E$3:$E$3000,'Summary By Town'!$G$2)</f>
        <v>5</v>
      </c>
      <c r="H359" s="4">
        <f>SUMIFS('Raw Data from UFBs'!H$3:H$3000,'Raw Data from UFBs'!$A$3:$A$3000,'Summary By Town'!$A359,'Raw Data from UFBs'!$E$3:$E$3000,'Summary By Town'!$G$2)</f>
        <v>231986.54</v>
      </c>
      <c r="I359" s="4">
        <f>SUMIFS('Raw Data from UFBs'!I$3:I$3000,'Raw Data from UFBs'!$A$3:$A$3000,'Summary By Town'!$A359,'Raw Data from UFBs'!$E$3:$E$3000,'Summary By Town'!$G$2)</f>
        <v>60192900</v>
      </c>
      <c r="J359" s="20">
        <f t="shared" si="77"/>
        <v>833690.91448922164</v>
      </c>
      <c r="K359" s="19">
        <f>COUNTIFS('Raw Data from UFBs'!$A$3:$A$3000,'Summary By Town'!$A359,'Raw Data from UFBs'!$E$3:$E$3000,'Summary By Town'!$K$2)</f>
        <v>3</v>
      </c>
      <c r="L359" s="4">
        <f>SUMIFS('Raw Data from UFBs'!H$3:H$3000,'Raw Data from UFBs'!$A$3:$A$3000,'Summary By Town'!$A359,'Raw Data from UFBs'!$E$3:$E$3000,'Summary By Town'!$K$2)</f>
        <v>429907.01</v>
      </c>
      <c r="M359" s="4">
        <f>SUMIFS('Raw Data from UFBs'!I$3:I$3000,'Raw Data from UFBs'!$A$3:$A$3000,'Summary By Town'!$A359,'Raw Data from UFBs'!$E$3:$E$3000,'Summary By Town'!$K$2)</f>
        <v>68558200</v>
      </c>
      <c r="N359" s="20">
        <f t="shared" si="78"/>
        <v>949552.99468433904</v>
      </c>
      <c r="O359" s="4">
        <f>COUNTIFS('Raw Data from UFBs'!$A$3:$A$3000,'Summary By Town'!$A359,'Raw Data from UFBs'!$E$3:$E$3000,'Summary By Town'!$O$2)</f>
        <v>0</v>
      </c>
      <c r="P359" s="4">
        <f>SUMIFS('Raw Data from UFBs'!H$3:H$3000,'Raw Data from UFBs'!$A$3:$A$3000,'Summary By Town'!$A359,'Raw Data from UFBs'!$E$3:$E$3000,'Summary By Town'!$O$2)</f>
        <v>0</v>
      </c>
      <c r="Q359" s="4">
        <f>SUMIFS('Raw Data from UFBs'!I$3:I$3000,'Raw Data from UFBs'!$A$3:$A$3000,'Summary By Town'!$A359,'Raw Data from UFBs'!$E$3:$E$3000,'Summary By Town'!$O$2)</f>
        <v>0</v>
      </c>
      <c r="R359" s="4">
        <f t="shared" si="83"/>
        <v>0</v>
      </c>
      <c r="S359" s="104">
        <f>COUNTIFS('Raw Data from UFBs'!$A$3:$A$3000,'Summary By Town'!$A359,'Raw Data from UFBs'!$E$3:$E$3000,'Summary By Town'!$S$2)</f>
        <v>0</v>
      </c>
      <c r="T359" s="4">
        <f>SUMIFS('Raw Data from UFBs'!H$3:H$3000,'Raw Data from UFBs'!$A$3:$A$3000,'Summary By Town'!$A359,'Raw Data from UFBs'!$E$3:$E$3000,'Summary By Town'!$S$2)</f>
        <v>0</v>
      </c>
      <c r="U359" s="4">
        <f>SUMIFS('Raw Data from UFBs'!I$3:I$3000,'Raw Data from UFBs'!$A$3:$A$3000,'Summary By Town'!$A359,'Raw Data from UFBs'!$E$3:$E$3000,'Summary By Town'!$S$2)</f>
        <v>0</v>
      </c>
      <c r="V359" s="20">
        <f t="shared" si="84"/>
        <v>0</v>
      </c>
      <c r="W359" s="104">
        <f>COUNTIFS('Raw Data from UFBs'!$A$3:$A$3000,'Summary By Town'!$A359,'Raw Data from UFBs'!$E$3:$E$3000,'Summary By Town'!$W$2)</f>
        <v>0</v>
      </c>
      <c r="X359" s="4">
        <f>SUMIFS('Raw Data from UFBs'!H$3:H$3000,'Raw Data from UFBs'!$A$3:$A$3000,'Summary By Town'!$A359,'Raw Data from UFBs'!$E$3:$E$3000,'Summary By Town'!$W$2)</f>
        <v>0</v>
      </c>
      <c r="Y359" s="4">
        <f>SUMIFS('Raw Data from UFBs'!I$3:I$3000,'Raw Data from UFBs'!$A$3:$A$3000,'Summary By Town'!$A359,'Raw Data from UFBs'!$E$3:$E$3000,'Summary By Town'!$W$2)</f>
        <v>0</v>
      </c>
      <c r="Z359" s="20">
        <f t="shared" si="85"/>
        <v>0</v>
      </c>
      <c r="AA359" s="4">
        <f>COUNTIFS('Raw Data from UFBs'!$A$3:$A$3000,'Summary By Town'!$A359,'Raw Data from UFBs'!$E$3:$E$3000,'Summary By Town'!$AA$2)</f>
        <v>0</v>
      </c>
      <c r="AB359" s="4">
        <f>SUMIFS('Raw Data from UFBs'!H$3:H$3000,'Raw Data from UFBs'!$A$3:$A$3000,'Summary By Town'!$A359,'Raw Data from UFBs'!$E$3:$E$3000,'Summary By Town'!$AA$2)</f>
        <v>0</v>
      </c>
      <c r="AC359" s="4">
        <f>SUMIFS('Raw Data from UFBs'!I$3:I$3000,'Raw Data from UFBs'!$A$3:$A$3000,'Summary By Town'!$A359,'Raw Data from UFBs'!$E$3:$E$3000,'Summary By Town'!$AA$2)</f>
        <v>0</v>
      </c>
      <c r="AD359" s="4">
        <f t="shared" si="86"/>
        <v>0</v>
      </c>
      <c r="AE359" s="19">
        <f>COUNTIFS('Raw Data from UFBs'!$A$3:$A$3000,'Summary By Town'!$A359,'Raw Data from UFBs'!$E$3:$E$3000,'Summary By Town'!$AE$2)</f>
        <v>0</v>
      </c>
      <c r="AF359" s="4">
        <f>SUMIFS('Raw Data from UFBs'!H$3:H$3000,'Raw Data from UFBs'!$A$3:$A$3000,'Summary By Town'!$A359,'Raw Data from UFBs'!$E$3:$E$3000,'Summary By Town'!$AE$2)</f>
        <v>0</v>
      </c>
      <c r="AG359" s="4">
        <f>SUMIFS('Raw Data from UFBs'!I$3:I$3000,'Raw Data from UFBs'!$A$3:$A$3000,'Summary By Town'!$A359,'Raw Data from UFBs'!$E$3:$E$3000,'Summary By Town'!$AE$2)</f>
        <v>0</v>
      </c>
      <c r="AH359" s="20">
        <f t="shared" si="79"/>
        <v>0</v>
      </c>
      <c r="AI359" s="19">
        <f t="shared" si="87"/>
        <v>8</v>
      </c>
      <c r="AJ359" s="4">
        <f t="shared" si="88"/>
        <v>661893.55000000005</v>
      </c>
      <c r="AK359" s="4">
        <f t="shared" si="89"/>
        <v>128751100</v>
      </c>
      <c r="AL359" s="20">
        <f t="shared" si="90"/>
        <v>1783243.9091735608</v>
      </c>
      <c r="AM359" s="59">
        <v>6424579561</v>
      </c>
      <c r="AN359" s="60">
        <v>1.3850319796674053</v>
      </c>
      <c r="AO359" s="61">
        <v>0.25000866515489789</v>
      </c>
      <c r="AP359" s="4">
        <f t="shared" si="80"/>
        <v>280347.30646794726</v>
      </c>
      <c r="AQ359" s="8">
        <f t="shared" si="81"/>
        <v>2.0040393114839038E-2</v>
      </c>
      <c r="AR359" s="59">
        <v>31003970.020000003</v>
      </c>
      <c r="AS359" s="6">
        <f t="shared" si="82"/>
        <v>9.0423034949105273E-3</v>
      </c>
      <c r="AU359" s="5" t="s">
        <v>1120</v>
      </c>
      <c r="AV359" s="5" t="s">
        <v>409</v>
      </c>
      <c r="AW359" s="5" t="s">
        <v>1392</v>
      </c>
      <c r="AX359" s="5" t="s">
        <v>1389</v>
      </c>
      <c r="AY359" s="5" t="s">
        <v>321</v>
      </c>
      <c r="AZ359" s="5" t="s">
        <v>1273</v>
      </c>
      <c r="BA359" s="5" t="s">
        <v>951</v>
      </c>
      <c r="BB359" s="5" t="s">
        <v>1045</v>
      </c>
      <c r="BC359" s="5" t="s">
        <v>1563</v>
      </c>
      <c r="BD359" s="5" t="s">
        <v>1745</v>
      </c>
      <c r="BE359" s="5" t="s">
        <v>1745</v>
      </c>
      <c r="BF359" s="5" t="s">
        <v>1745</v>
      </c>
      <c r="BG359" s="5" t="s">
        <v>1745</v>
      </c>
      <c r="BH359" s="5" t="s">
        <v>1745</v>
      </c>
      <c r="BI359" s="5" t="s">
        <v>1745</v>
      </c>
      <c r="BJ359" s="5" t="s">
        <v>1745</v>
      </c>
    </row>
    <row r="360" spans="1:62" ht="17.25" customHeight="1" x14ac:dyDescent="0.3">
      <c r="A360" t="s">
        <v>1516</v>
      </c>
      <c r="B360" t="s">
        <v>2093</v>
      </c>
      <c r="C360" t="s">
        <v>6</v>
      </c>
      <c r="D360" t="str">
        <f t="shared" si="76"/>
        <v>Union Beach borough, Monmouth County</v>
      </c>
      <c r="E360" t="s">
        <v>2000</v>
      </c>
      <c r="F360" t="s">
        <v>7</v>
      </c>
      <c r="G360" s="19">
        <f>COUNTIFS('Raw Data from UFBs'!$A$3:$A$3000,'Summary By Town'!$A360,'Raw Data from UFBs'!$E$3:$E$3000,'Summary By Town'!$G$2)</f>
        <v>0</v>
      </c>
      <c r="H360" s="4">
        <f>SUMIFS('Raw Data from UFBs'!H$3:H$3000,'Raw Data from UFBs'!$A$3:$A$3000,'Summary By Town'!$A360,'Raw Data from UFBs'!$E$3:$E$3000,'Summary By Town'!$G$2)</f>
        <v>0</v>
      </c>
      <c r="I360" s="4">
        <f>SUMIFS('Raw Data from UFBs'!I$3:I$3000,'Raw Data from UFBs'!$A$3:$A$3000,'Summary By Town'!$A360,'Raw Data from UFBs'!$E$3:$E$3000,'Summary By Town'!$G$2)</f>
        <v>0</v>
      </c>
      <c r="J360" s="20">
        <f t="shared" si="77"/>
        <v>0</v>
      </c>
      <c r="K360" s="19">
        <f>COUNTIFS('Raw Data from UFBs'!$A$3:$A$3000,'Summary By Town'!$A360,'Raw Data from UFBs'!$E$3:$E$3000,'Summary By Town'!$K$2)</f>
        <v>0</v>
      </c>
      <c r="L360" s="4">
        <f>SUMIFS('Raw Data from UFBs'!H$3:H$3000,'Raw Data from UFBs'!$A$3:$A$3000,'Summary By Town'!$A360,'Raw Data from UFBs'!$E$3:$E$3000,'Summary By Town'!$K$2)</f>
        <v>0</v>
      </c>
      <c r="M360" s="4">
        <f>SUMIFS('Raw Data from UFBs'!I$3:I$3000,'Raw Data from UFBs'!$A$3:$A$3000,'Summary By Town'!$A360,'Raw Data from UFBs'!$E$3:$E$3000,'Summary By Town'!$K$2)</f>
        <v>0</v>
      </c>
      <c r="N360" s="20">
        <f t="shared" si="78"/>
        <v>0</v>
      </c>
      <c r="O360" s="4">
        <f>COUNTIFS('Raw Data from UFBs'!$A$3:$A$3000,'Summary By Town'!$A360,'Raw Data from UFBs'!$E$3:$E$3000,'Summary By Town'!$O$2)</f>
        <v>0</v>
      </c>
      <c r="P360" s="4">
        <f>SUMIFS('Raw Data from UFBs'!H$3:H$3000,'Raw Data from UFBs'!$A$3:$A$3000,'Summary By Town'!$A360,'Raw Data from UFBs'!$E$3:$E$3000,'Summary By Town'!$O$2)</f>
        <v>0</v>
      </c>
      <c r="Q360" s="4">
        <f>SUMIFS('Raw Data from UFBs'!I$3:I$3000,'Raw Data from UFBs'!$A$3:$A$3000,'Summary By Town'!$A360,'Raw Data from UFBs'!$E$3:$E$3000,'Summary By Town'!$O$2)</f>
        <v>0</v>
      </c>
      <c r="R360" s="4">
        <f t="shared" si="83"/>
        <v>0</v>
      </c>
      <c r="S360" s="104">
        <f>COUNTIFS('Raw Data from UFBs'!$A$3:$A$3000,'Summary By Town'!$A360,'Raw Data from UFBs'!$E$3:$E$3000,'Summary By Town'!$S$2)</f>
        <v>0</v>
      </c>
      <c r="T360" s="4">
        <f>SUMIFS('Raw Data from UFBs'!H$3:H$3000,'Raw Data from UFBs'!$A$3:$A$3000,'Summary By Town'!$A360,'Raw Data from UFBs'!$E$3:$E$3000,'Summary By Town'!$S$2)</f>
        <v>0</v>
      </c>
      <c r="U360" s="4">
        <f>SUMIFS('Raw Data from UFBs'!I$3:I$3000,'Raw Data from UFBs'!$A$3:$A$3000,'Summary By Town'!$A360,'Raw Data from UFBs'!$E$3:$E$3000,'Summary By Town'!$S$2)</f>
        <v>0</v>
      </c>
      <c r="V360" s="20">
        <f t="shared" si="84"/>
        <v>0</v>
      </c>
      <c r="W360" s="104">
        <f>COUNTIFS('Raw Data from UFBs'!$A$3:$A$3000,'Summary By Town'!$A360,'Raw Data from UFBs'!$E$3:$E$3000,'Summary By Town'!$W$2)</f>
        <v>0</v>
      </c>
      <c r="X360" s="4">
        <f>SUMIFS('Raw Data from UFBs'!H$3:H$3000,'Raw Data from UFBs'!$A$3:$A$3000,'Summary By Town'!$A360,'Raw Data from UFBs'!$E$3:$E$3000,'Summary By Town'!$W$2)</f>
        <v>0</v>
      </c>
      <c r="Y360" s="4">
        <f>SUMIFS('Raw Data from UFBs'!I$3:I$3000,'Raw Data from UFBs'!$A$3:$A$3000,'Summary By Town'!$A360,'Raw Data from UFBs'!$E$3:$E$3000,'Summary By Town'!$W$2)</f>
        <v>0</v>
      </c>
      <c r="Z360" s="20">
        <f t="shared" si="85"/>
        <v>0</v>
      </c>
      <c r="AA360" s="4">
        <f>COUNTIFS('Raw Data from UFBs'!$A$3:$A$3000,'Summary By Town'!$A360,'Raw Data from UFBs'!$E$3:$E$3000,'Summary By Town'!$AA$2)</f>
        <v>0</v>
      </c>
      <c r="AB360" s="4">
        <f>SUMIFS('Raw Data from UFBs'!H$3:H$3000,'Raw Data from UFBs'!$A$3:$A$3000,'Summary By Town'!$A360,'Raw Data from UFBs'!$E$3:$E$3000,'Summary By Town'!$AA$2)</f>
        <v>0</v>
      </c>
      <c r="AC360" s="4">
        <f>SUMIFS('Raw Data from UFBs'!I$3:I$3000,'Raw Data from UFBs'!$A$3:$A$3000,'Summary By Town'!$A360,'Raw Data from UFBs'!$E$3:$E$3000,'Summary By Town'!$AA$2)</f>
        <v>0</v>
      </c>
      <c r="AD360" s="4">
        <f t="shared" si="86"/>
        <v>0</v>
      </c>
      <c r="AE360" s="19">
        <f>COUNTIFS('Raw Data from UFBs'!$A$3:$A$3000,'Summary By Town'!$A360,'Raw Data from UFBs'!$E$3:$E$3000,'Summary By Town'!$AE$2)</f>
        <v>0</v>
      </c>
      <c r="AF360" s="4">
        <f>SUMIFS('Raw Data from UFBs'!H$3:H$3000,'Raw Data from UFBs'!$A$3:$A$3000,'Summary By Town'!$A360,'Raw Data from UFBs'!$E$3:$E$3000,'Summary By Town'!$AE$2)</f>
        <v>0</v>
      </c>
      <c r="AG360" s="4">
        <f>SUMIFS('Raw Data from UFBs'!I$3:I$3000,'Raw Data from UFBs'!$A$3:$A$3000,'Summary By Town'!$A360,'Raw Data from UFBs'!$E$3:$E$3000,'Summary By Town'!$AE$2)</f>
        <v>0</v>
      </c>
      <c r="AH360" s="20">
        <f t="shared" si="79"/>
        <v>0</v>
      </c>
      <c r="AI360" s="19">
        <f t="shared" si="87"/>
        <v>0</v>
      </c>
      <c r="AJ360" s="4">
        <f t="shared" si="88"/>
        <v>0</v>
      </c>
      <c r="AK360" s="4">
        <f t="shared" si="89"/>
        <v>0</v>
      </c>
      <c r="AL360" s="20">
        <f t="shared" si="90"/>
        <v>0</v>
      </c>
      <c r="AM360" s="59">
        <v>1186539401</v>
      </c>
      <c r="AN360" s="60">
        <v>2.1448928618462433</v>
      </c>
      <c r="AO360" s="61">
        <v>0.46612107085106247</v>
      </c>
      <c r="AP360" s="4">
        <f t="shared" si="80"/>
        <v>0</v>
      </c>
      <c r="AQ360" s="8">
        <f t="shared" si="81"/>
        <v>0</v>
      </c>
      <c r="AR360" s="59">
        <v>14047256.579999998</v>
      </c>
      <c r="AS360" s="6">
        <f t="shared" si="82"/>
        <v>0</v>
      </c>
      <c r="AU360" s="5" t="s">
        <v>752</v>
      </c>
      <c r="AV360" s="5" t="s">
        <v>660</v>
      </c>
      <c r="AW360" s="5" t="s">
        <v>743</v>
      </c>
      <c r="AX360" s="5" t="s">
        <v>1745</v>
      </c>
      <c r="AY360" s="5" t="s">
        <v>1745</v>
      </c>
      <c r="AZ360" s="5" t="s">
        <v>1745</v>
      </c>
      <c r="BA360" s="5" t="s">
        <v>1745</v>
      </c>
      <c r="BB360" s="5" t="s">
        <v>1745</v>
      </c>
      <c r="BC360" s="5" t="s">
        <v>1745</v>
      </c>
      <c r="BD360" s="5" t="s">
        <v>1745</v>
      </c>
      <c r="BE360" s="5" t="s">
        <v>1745</v>
      </c>
      <c r="BF360" s="5" t="s">
        <v>1745</v>
      </c>
      <c r="BG360" s="5" t="s">
        <v>1745</v>
      </c>
      <c r="BH360" s="5" t="s">
        <v>1745</v>
      </c>
      <c r="BI360" s="5" t="s">
        <v>1745</v>
      </c>
      <c r="BJ360" s="5" t="s">
        <v>1745</v>
      </c>
    </row>
    <row r="361" spans="1:62" ht="17.25" customHeight="1" x14ac:dyDescent="0.3">
      <c r="A361" t="s">
        <v>1622</v>
      </c>
      <c r="B361" t="s">
        <v>2094</v>
      </c>
      <c r="C361" t="s">
        <v>6</v>
      </c>
      <c r="D361" t="str">
        <f t="shared" si="76"/>
        <v>West Long Branch borough, Monmouth County</v>
      </c>
      <c r="E361" t="s">
        <v>2000</v>
      </c>
      <c r="F361" t="s">
        <v>7</v>
      </c>
      <c r="G361" s="19">
        <f>COUNTIFS('Raw Data from UFBs'!$A$3:$A$3000,'Summary By Town'!$A361,'Raw Data from UFBs'!$E$3:$E$3000,'Summary By Town'!$G$2)</f>
        <v>0</v>
      </c>
      <c r="H361" s="4">
        <f>SUMIFS('Raw Data from UFBs'!H$3:H$3000,'Raw Data from UFBs'!$A$3:$A$3000,'Summary By Town'!$A361,'Raw Data from UFBs'!$E$3:$E$3000,'Summary By Town'!$G$2)</f>
        <v>0</v>
      </c>
      <c r="I361" s="4">
        <f>SUMIFS('Raw Data from UFBs'!I$3:I$3000,'Raw Data from UFBs'!$A$3:$A$3000,'Summary By Town'!$A361,'Raw Data from UFBs'!$E$3:$E$3000,'Summary By Town'!$G$2)</f>
        <v>0</v>
      </c>
      <c r="J361" s="20">
        <f t="shared" si="77"/>
        <v>0</v>
      </c>
      <c r="K361" s="19">
        <f>COUNTIFS('Raw Data from UFBs'!$A$3:$A$3000,'Summary By Town'!$A361,'Raw Data from UFBs'!$E$3:$E$3000,'Summary By Town'!$K$2)</f>
        <v>0</v>
      </c>
      <c r="L361" s="4">
        <f>SUMIFS('Raw Data from UFBs'!H$3:H$3000,'Raw Data from UFBs'!$A$3:$A$3000,'Summary By Town'!$A361,'Raw Data from UFBs'!$E$3:$E$3000,'Summary By Town'!$K$2)</f>
        <v>0</v>
      </c>
      <c r="M361" s="4">
        <f>SUMIFS('Raw Data from UFBs'!I$3:I$3000,'Raw Data from UFBs'!$A$3:$A$3000,'Summary By Town'!$A361,'Raw Data from UFBs'!$E$3:$E$3000,'Summary By Town'!$K$2)</f>
        <v>0</v>
      </c>
      <c r="N361" s="20">
        <f t="shared" si="78"/>
        <v>0</v>
      </c>
      <c r="O361" s="4">
        <f>COUNTIFS('Raw Data from UFBs'!$A$3:$A$3000,'Summary By Town'!$A361,'Raw Data from UFBs'!$E$3:$E$3000,'Summary By Town'!$O$2)</f>
        <v>0</v>
      </c>
      <c r="P361" s="4">
        <f>SUMIFS('Raw Data from UFBs'!H$3:H$3000,'Raw Data from UFBs'!$A$3:$A$3000,'Summary By Town'!$A361,'Raw Data from UFBs'!$E$3:$E$3000,'Summary By Town'!$O$2)</f>
        <v>0</v>
      </c>
      <c r="Q361" s="4">
        <f>SUMIFS('Raw Data from UFBs'!I$3:I$3000,'Raw Data from UFBs'!$A$3:$A$3000,'Summary By Town'!$A361,'Raw Data from UFBs'!$E$3:$E$3000,'Summary By Town'!$O$2)</f>
        <v>0</v>
      </c>
      <c r="R361" s="4">
        <f t="shared" si="83"/>
        <v>0</v>
      </c>
      <c r="S361" s="104">
        <f>COUNTIFS('Raw Data from UFBs'!$A$3:$A$3000,'Summary By Town'!$A361,'Raw Data from UFBs'!$E$3:$E$3000,'Summary By Town'!$S$2)</f>
        <v>0</v>
      </c>
      <c r="T361" s="4">
        <f>SUMIFS('Raw Data from UFBs'!H$3:H$3000,'Raw Data from UFBs'!$A$3:$A$3000,'Summary By Town'!$A361,'Raw Data from UFBs'!$E$3:$E$3000,'Summary By Town'!$S$2)</f>
        <v>0</v>
      </c>
      <c r="U361" s="4">
        <f>SUMIFS('Raw Data from UFBs'!I$3:I$3000,'Raw Data from UFBs'!$A$3:$A$3000,'Summary By Town'!$A361,'Raw Data from UFBs'!$E$3:$E$3000,'Summary By Town'!$S$2)</f>
        <v>0</v>
      </c>
      <c r="V361" s="20">
        <f t="shared" si="84"/>
        <v>0</v>
      </c>
      <c r="W361" s="104">
        <f>COUNTIFS('Raw Data from UFBs'!$A$3:$A$3000,'Summary By Town'!$A361,'Raw Data from UFBs'!$E$3:$E$3000,'Summary By Town'!$W$2)</f>
        <v>0</v>
      </c>
      <c r="X361" s="4">
        <f>SUMIFS('Raw Data from UFBs'!H$3:H$3000,'Raw Data from UFBs'!$A$3:$A$3000,'Summary By Town'!$A361,'Raw Data from UFBs'!$E$3:$E$3000,'Summary By Town'!$W$2)</f>
        <v>0</v>
      </c>
      <c r="Y361" s="4">
        <f>SUMIFS('Raw Data from UFBs'!I$3:I$3000,'Raw Data from UFBs'!$A$3:$A$3000,'Summary By Town'!$A361,'Raw Data from UFBs'!$E$3:$E$3000,'Summary By Town'!$W$2)</f>
        <v>0</v>
      </c>
      <c r="Z361" s="20">
        <f t="shared" si="85"/>
        <v>0</v>
      </c>
      <c r="AA361" s="4">
        <f>COUNTIFS('Raw Data from UFBs'!$A$3:$A$3000,'Summary By Town'!$A361,'Raw Data from UFBs'!$E$3:$E$3000,'Summary By Town'!$AA$2)</f>
        <v>0</v>
      </c>
      <c r="AB361" s="4">
        <f>SUMIFS('Raw Data from UFBs'!H$3:H$3000,'Raw Data from UFBs'!$A$3:$A$3000,'Summary By Town'!$A361,'Raw Data from UFBs'!$E$3:$E$3000,'Summary By Town'!$AA$2)</f>
        <v>0</v>
      </c>
      <c r="AC361" s="4">
        <f>SUMIFS('Raw Data from UFBs'!I$3:I$3000,'Raw Data from UFBs'!$A$3:$A$3000,'Summary By Town'!$A361,'Raw Data from UFBs'!$E$3:$E$3000,'Summary By Town'!$AA$2)</f>
        <v>0</v>
      </c>
      <c r="AD361" s="4">
        <f t="shared" si="86"/>
        <v>0</v>
      </c>
      <c r="AE361" s="19">
        <f>COUNTIFS('Raw Data from UFBs'!$A$3:$A$3000,'Summary By Town'!$A361,'Raw Data from UFBs'!$E$3:$E$3000,'Summary By Town'!$AE$2)</f>
        <v>0</v>
      </c>
      <c r="AF361" s="4">
        <f>SUMIFS('Raw Data from UFBs'!H$3:H$3000,'Raw Data from UFBs'!$A$3:$A$3000,'Summary By Town'!$A361,'Raw Data from UFBs'!$E$3:$E$3000,'Summary By Town'!$AE$2)</f>
        <v>0</v>
      </c>
      <c r="AG361" s="4">
        <f>SUMIFS('Raw Data from UFBs'!I$3:I$3000,'Raw Data from UFBs'!$A$3:$A$3000,'Summary By Town'!$A361,'Raw Data from UFBs'!$E$3:$E$3000,'Summary By Town'!$AE$2)</f>
        <v>0</v>
      </c>
      <c r="AH361" s="20">
        <f t="shared" si="79"/>
        <v>0</v>
      </c>
      <c r="AI361" s="19">
        <f t="shared" si="87"/>
        <v>0</v>
      </c>
      <c r="AJ361" s="4">
        <f t="shared" si="88"/>
        <v>0</v>
      </c>
      <c r="AK361" s="4">
        <f t="shared" si="89"/>
        <v>0</v>
      </c>
      <c r="AL361" s="20">
        <f t="shared" si="90"/>
        <v>0</v>
      </c>
      <c r="AM361" s="59">
        <v>3208325412</v>
      </c>
      <c r="AN361" s="60">
        <v>1.2657186540373913</v>
      </c>
      <c r="AO361" s="61">
        <v>0.31330818674389299</v>
      </c>
      <c r="AP361" s="4">
        <f t="shared" si="80"/>
        <v>0</v>
      </c>
      <c r="AQ361" s="8">
        <f t="shared" si="81"/>
        <v>0</v>
      </c>
      <c r="AR361" s="59">
        <v>14779717.509999998</v>
      </c>
      <c r="AS361" s="6">
        <f t="shared" si="82"/>
        <v>0</v>
      </c>
      <c r="AU361" s="5" t="s">
        <v>1120</v>
      </c>
      <c r="AV361" s="5" t="s">
        <v>409</v>
      </c>
      <c r="AW361" s="5" t="s">
        <v>847</v>
      </c>
      <c r="AX361" s="5" t="s">
        <v>1126</v>
      </c>
      <c r="AY361" s="5" t="s">
        <v>1745</v>
      </c>
      <c r="AZ361" s="5" t="s">
        <v>1745</v>
      </c>
      <c r="BA361" s="5" t="s">
        <v>1745</v>
      </c>
      <c r="BB361" s="5" t="s">
        <v>1745</v>
      </c>
      <c r="BC361" s="5" t="s">
        <v>1745</v>
      </c>
      <c r="BD361" s="5" t="s">
        <v>1745</v>
      </c>
      <c r="BE361" s="5" t="s">
        <v>1745</v>
      </c>
      <c r="BF361" s="5" t="s">
        <v>1745</v>
      </c>
      <c r="BG361" s="5" t="s">
        <v>1745</v>
      </c>
      <c r="BH361" s="5" t="s">
        <v>1745</v>
      </c>
      <c r="BI361" s="5" t="s">
        <v>1745</v>
      </c>
      <c r="BJ361" s="5" t="s">
        <v>1745</v>
      </c>
    </row>
    <row r="362" spans="1:62" ht="17.25" customHeight="1" x14ac:dyDescent="0.3">
      <c r="A362" t="s">
        <v>4</v>
      </c>
      <c r="B362" t="s">
        <v>2095</v>
      </c>
      <c r="C362" t="s">
        <v>6</v>
      </c>
      <c r="D362" t="str">
        <f t="shared" si="76"/>
        <v>Aberdeen township, Monmouth County</v>
      </c>
      <c r="E362" t="s">
        <v>2000</v>
      </c>
      <c r="F362" t="s">
        <v>7</v>
      </c>
      <c r="G362" s="19">
        <f>COUNTIFS('Raw Data from UFBs'!$A$3:$A$3000,'Summary By Town'!$A362,'Raw Data from UFBs'!$E$3:$E$3000,'Summary By Town'!$G$2)</f>
        <v>2</v>
      </c>
      <c r="H362" s="4">
        <f>SUMIFS('Raw Data from UFBs'!H$3:H$3000,'Raw Data from UFBs'!$A$3:$A$3000,'Summary By Town'!$A362,'Raw Data from UFBs'!$E$3:$E$3000,'Summary By Town'!$G$2)</f>
        <v>110065.36</v>
      </c>
      <c r="I362" s="4">
        <f>SUMIFS('Raw Data from UFBs'!I$3:I$3000,'Raw Data from UFBs'!$A$3:$A$3000,'Summary By Town'!$A362,'Raw Data from UFBs'!$E$3:$E$3000,'Summary By Town'!$G$2)</f>
        <v>10585900</v>
      </c>
      <c r="J362" s="20">
        <f t="shared" si="77"/>
        <v>192986.21689603344</v>
      </c>
      <c r="K362" s="19">
        <f>COUNTIFS('Raw Data from UFBs'!$A$3:$A$3000,'Summary By Town'!$A362,'Raw Data from UFBs'!$E$3:$E$3000,'Summary By Town'!$K$2)</f>
        <v>0</v>
      </c>
      <c r="L362" s="4">
        <f>SUMIFS('Raw Data from UFBs'!H$3:H$3000,'Raw Data from UFBs'!$A$3:$A$3000,'Summary By Town'!$A362,'Raw Data from UFBs'!$E$3:$E$3000,'Summary By Town'!$K$2)</f>
        <v>0</v>
      </c>
      <c r="M362" s="4">
        <f>SUMIFS('Raw Data from UFBs'!I$3:I$3000,'Raw Data from UFBs'!$A$3:$A$3000,'Summary By Town'!$A362,'Raw Data from UFBs'!$E$3:$E$3000,'Summary By Town'!$K$2)</f>
        <v>0</v>
      </c>
      <c r="N362" s="20">
        <f t="shared" si="78"/>
        <v>0</v>
      </c>
      <c r="O362" s="4">
        <f>COUNTIFS('Raw Data from UFBs'!$A$3:$A$3000,'Summary By Town'!$A362,'Raw Data from UFBs'!$E$3:$E$3000,'Summary By Town'!$O$2)</f>
        <v>0</v>
      </c>
      <c r="P362" s="4">
        <f>SUMIFS('Raw Data from UFBs'!H$3:H$3000,'Raw Data from UFBs'!$A$3:$A$3000,'Summary By Town'!$A362,'Raw Data from UFBs'!$E$3:$E$3000,'Summary By Town'!$O$2)</f>
        <v>0</v>
      </c>
      <c r="Q362" s="4">
        <f>SUMIFS('Raw Data from UFBs'!I$3:I$3000,'Raw Data from UFBs'!$A$3:$A$3000,'Summary By Town'!$A362,'Raw Data from UFBs'!$E$3:$E$3000,'Summary By Town'!$O$2)</f>
        <v>0</v>
      </c>
      <c r="R362" s="4">
        <f t="shared" si="83"/>
        <v>0</v>
      </c>
      <c r="S362" s="104">
        <f>COUNTIFS('Raw Data from UFBs'!$A$3:$A$3000,'Summary By Town'!$A362,'Raw Data from UFBs'!$E$3:$E$3000,'Summary By Town'!$S$2)</f>
        <v>0</v>
      </c>
      <c r="T362" s="4">
        <f>SUMIFS('Raw Data from UFBs'!H$3:H$3000,'Raw Data from UFBs'!$A$3:$A$3000,'Summary By Town'!$A362,'Raw Data from UFBs'!$E$3:$E$3000,'Summary By Town'!$S$2)</f>
        <v>0</v>
      </c>
      <c r="U362" s="4">
        <f>SUMIFS('Raw Data from UFBs'!I$3:I$3000,'Raw Data from UFBs'!$A$3:$A$3000,'Summary By Town'!$A362,'Raw Data from UFBs'!$E$3:$E$3000,'Summary By Town'!$S$2)</f>
        <v>0</v>
      </c>
      <c r="V362" s="20">
        <f t="shared" si="84"/>
        <v>0</v>
      </c>
      <c r="W362" s="104">
        <f>COUNTIFS('Raw Data from UFBs'!$A$3:$A$3000,'Summary By Town'!$A362,'Raw Data from UFBs'!$E$3:$E$3000,'Summary By Town'!$W$2)</f>
        <v>0</v>
      </c>
      <c r="X362" s="4">
        <f>SUMIFS('Raw Data from UFBs'!H$3:H$3000,'Raw Data from UFBs'!$A$3:$A$3000,'Summary By Town'!$A362,'Raw Data from UFBs'!$E$3:$E$3000,'Summary By Town'!$W$2)</f>
        <v>0</v>
      </c>
      <c r="Y362" s="4">
        <f>SUMIFS('Raw Data from UFBs'!I$3:I$3000,'Raw Data from UFBs'!$A$3:$A$3000,'Summary By Town'!$A362,'Raw Data from UFBs'!$E$3:$E$3000,'Summary By Town'!$W$2)</f>
        <v>0</v>
      </c>
      <c r="Z362" s="20">
        <f t="shared" si="85"/>
        <v>0</v>
      </c>
      <c r="AA362" s="4">
        <f>COUNTIFS('Raw Data from UFBs'!$A$3:$A$3000,'Summary By Town'!$A362,'Raw Data from UFBs'!$E$3:$E$3000,'Summary By Town'!$AA$2)</f>
        <v>0</v>
      </c>
      <c r="AB362" s="4">
        <f>SUMIFS('Raw Data from UFBs'!H$3:H$3000,'Raw Data from UFBs'!$A$3:$A$3000,'Summary By Town'!$A362,'Raw Data from UFBs'!$E$3:$E$3000,'Summary By Town'!$AA$2)</f>
        <v>0</v>
      </c>
      <c r="AC362" s="4">
        <f>SUMIFS('Raw Data from UFBs'!I$3:I$3000,'Raw Data from UFBs'!$A$3:$A$3000,'Summary By Town'!$A362,'Raw Data from UFBs'!$E$3:$E$3000,'Summary By Town'!$AA$2)</f>
        <v>0</v>
      </c>
      <c r="AD362" s="4">
        <f t="shared" si="86"/>
        <v>0</v>
      </c>
      <c r="AE362" s="19">
        <f>COUNTIFS('Raw Data from UFBs'!$A$3:$A$3000,'Summary By Town'!$A362,'Raw Data from UFBs'!$E$3:$E$3000,'Summary By Town'!$AE$2)</f>
        <v>5</v>
      </c>
      <c r="AF362" s="4">
        <f>SUMIFS('Raw Data from UFBs'!H$3:H$3000,'Raw Data from UFBs'!$A$3:$A$3000,'Summary By Town'!$A362,'Raw Data from UFBs'!$E$3:$E$3000,'Summary By Town'!$AE$2)</f>
        <v>2211414.4</v>
      </c>
      <c r="AG362" s="4">
        <f>SUMIFS('Raw Data from UFBs'!I$3:I$3000,'Raw Data from UFBs'!$A$3:$A$3000,'Summary By Town'!$A362,'Raw Data from UFBs'!$E$3:$E$3000,'Summary By Town'!$AE$2)</f>
        <v>187852200</v>
      </c>
      <c r="AH362" s="20">
        <f t="shared" si="79"/>
        <v>3424638.9455404882</v>
      </c>
      <c r="AI362" s="19">
        <f t="shared" si="87"/>
        <v>7</v>
      </c>
      <c r="AJ362" s="4">
        <f t="shared" si="88"/>
        <v>2321479.7599999998</v>
      </c>
      <c r="AK362" s="4">
        <f t="shared" si="89"/>
        <v>198438100</v>
      </c>
      <c r="AL362" s="20">
        <f t="shared" si="90"/>
        <v>3617625.1624365216</v>
      </c>
      <c r="AM362" s="59">
        <v>4153090800</v>
      </c>
      <c r="AN362" s="60">
        <v>1.8230496877547817</v>
      </c>
      <c r="AO362" s="61">
        <v>0.21286230051149338</v>
      </c>
      <c r="AP362" s="4">
        <f t="shared" si="80"/>
        <v>275900.49216003343</v>
      </c>
      <c r="AQ362" s="8">
        <f t="shared" si="81"/>
        <v>4.7780823862555569E-2</v>
      </c>
      <c r="AR362" s="59">
        <v>25302173.369999997</v>
      </c>
      <c r="AS362" s="6">
        <f t="shared" si="82"/>
        <v>1.0904221077196479E-2</v>
      </c>
      <c r="AU362" s="5" t="s">
        <v>915</v>
      </c>
      <c r="AV362" s="5" t="s">
        <v>699</v>
      </c>
      <c r="AW362" s="5" t="s">
        <v>918</v>
      </c>
      <c r="AX362" s="5" t="s">
        <v>752</v>
      </c>
      <c r="AY362" s="5" t="s">
        <v>660</v>
      </c>
      <c r="AZ362" s="5" t="s">
        <v>1131</v>
      </c>
      <c r="BA362" s="5" t="s">
        <v>1745</v>
      </c>
      <c r="BB362" s="5" t="s">
        <v>1745</v>
      </c>
      <c r="BC362" s="5" t="s">
        <v>1745</v>
      </c>
      <c r="BD362" s="5" t="s">
        <v>1745</v>
      </c>
      <c r="BE362" s="5" t="s">
        <v>1745</v>
      </c>
      <c r="BF362" s="5" t="s">
        <v>1745</v>
      </c>
      <c r="BG362" s="5" t="s">
        <v>1745</v>
      </c>
      <c r="BH362" s="5" t="s">
        <v>1745</v>
      </c>
      <c r="BI362" s="5" t="s">
        <v>1745</v>
      </c>
      <c r="BJ362" s="5" t="s">
        <v>1745</v>
      </c>
    </row>
    <row r="363" spans="1:62" ht="17.25" customHeight="1" x14ac:dyDescent="0.3">
      <c r="A363" t="s">
        <v>321</v>
      </c>
      <c r="B363" t="s">
        <v>2096</v>
      </c>
      <c r="C363" t="s">
        <v>6</v>
      </c>
      <c r="D363" t="str">
        <f t="shared" si="76"/>
        <v>Colts Neck township, Monmouth County</v>
      </c>
      <c r="E363" t="s">
        <v>2000</v>
      </c>
      <c r="F363" t="s">
        <v>7</v>
      </c>
      <c r="G363" s="19">
        <f>COUNTIFS('Raw Data from UFBs'!$A$3:$A$3000,'Summary By Town'!$A363,'Raw Data from UFBs'!$E$3:$E$3000,'Summary By Town'!$G$2)</f>
        <v>0</v>
      </c>
      <c r="H363" s="4">
        <f>SUMIFS('Raw Data from UFBs'!H$3:H$3000,'Raw Data from UFBs'!$A$3:$A$3000,'Summary By Town'!$A363,'Raw Data from UFBs'!$E$3:$E$3000,'Summary By Town'!$G$2)</f>
        <v>0</v>
      </c>
      <c r="I363" s="4">
        <f>SUMIFS('Raw Data from UFBs'!I$3:I$3000,'Raw Data from UFBs'!$A$3:$A$3000,'Summary By Town'!$A363,'Raw Data from UFBs'!$E$3:$E$3000,'Summary By Town'!$G$2)</f>
        <v>0</v>
      </c>
      <c r="J363" s="20">
        <f t="shared" si="77"/>
        <v>0</v>
      </c>
      <c r="K363" s="19">
        <f>COUNTIFS('Raw Data from UFBs'!$A$3:$A$3000,'Summary By Town'!$A363,'Raw Data from UFBs'!$E$3:$E$3000,'Summary By Town'!$K$2)</f>
        <v>0</v>
      </c>
      <c r="L363" s="4">
        <f>SUMIFS('Raw Data from UFBs'!H$3:H$3000,'Raw Data from UFBs'!$A$3:$A$3000,'Summary By Town'!$A363,'Raw Data from UFBs'!$E$3:$E$3000,'Summary By Town'!$K$2)</f>
        <v>0</v>
      </c>
      <c r="M363" s="4">
        <f>SUMIFS('Raw Data from UFBs'!I$3:I$3000,'Raw Data from UFBs'!$A$3:$A$3000,'Summary By Town'!$A363,'Raw Data from UFBs'!$E$3:$E$3000,'Summary By Town'!$K$2)</f>
        <v>0</v>
      </c>
      <c r="N363" s="20">
        <f t="shared" si="78"/>
        <v>0</v>
      </c>
      <c r="O363" s="4">
        <f>COUNTIFS('Raw Data from UFBs'!$A$3:$A$3000,'Summary By Town'!$A363,'Raw Data from UFBs'!$E$3:$E$3000,'Summary By Town'!$O$2)</f>
        <v>0</v>
      </c>
      <c r="P363" s="4">
        <f>SUMIFS('Raw Data from UFBs'!H$3:H$3000,'Raw Data from UFBs'!$A$3:$A$3000,'Summary By Town'!$A363,'Raw Data from UFBs'!$E$3:$E$3000,'Summary By Town'!$O$2)</f>
        <v>0</v>
      </c>
      <c r="Q363" s="4">
        <f>SUMIFS('Raw Data from UFBs'!I$3:I$3000,'Raw Data from UFBs'!$A$3:$A$3000,'Summary By Town'!$A363,'Raw Data from UFBs'!$E$3:$E$3000,'Summary By Town'!$O$2)</f>
        <v>0</v>
      </c>
      <c r="R363" s="4">
        <f t="shared" si="83"/>
        <v>0</v>
      </c>
      <c r="S363" s="104">
        <f>COUNTIFS('Raw Data from UFBs'!$A$3:$A$3000,'Summary By Town'!$A363,'Raw Data from UFBs'!$E$3:$E$3000,'Summary By Town'!$S$2)</f>
        <v>0</v>
      </c>
      <c r="T363" s="4">
        <f>SUMIFS('Raw Data from UFBs'!H$3:H$3000,'Raw Data from UFBs'!$A$3:$A$3000,'Summary By Town'!$A363,'Raw Data from UFBs'!$E$3:$E$3000,'Summary By Town'!$S$2)</f>
        <v>0</v>
      </c>
      <c r="U363" s="4">
        <f>SUMIFS('Raw Data from UFBs'!I$3:I$3000,'Raw Data from UFBs'!$A$3:$A$3000,'Summary By Town'!$A363,'Raw Data from UFBs'!$E$3:$E$3000,'Summary By Town'!$S$2)</f>
        <v>0</v>
      </c>
      <c r="V363" s="20">
        <f t="shared" si="84"/>
        <v>0</v>
      </c>
      <c r="W363" s="104">
        <f>COUNTIFS('Raw Data from UFBs'!$A$3:$A$3000,'Summary By Town'!$A363,'Raw Data from UFBs'!$E$3:$E$3000,'Summary By Town'!$W$2)</f>
        <v>0</v>
      </c>
      <c r="X363" s="4">
        <f>SUMIFS('Raw Data from UFBs'!H$3:H$3000,'Raw Data from UFBs'!$A$3:$A$3000,'Summary By Town'!$A363,'Raw Data from UFBs'!$E$3:$E$3000,'Summary By Town'!$W$2)</f>
        <v>0</v>
      </c>
      <c r="Y363" s="4">
        <f>SUMIFS('Raw Data from UFBs'!I$3:I$3000,'Raw Data from UFBs'!$A$3:$A$3000,'Summary By Town'!$A363,'Raw Data from UFBs'!$E$3:$E$3000,'Summary By Town'!$W$2)</f>
        <v>0</v>
      </c>
      <c r="Z363" s="20">
        <f t="shared" si="85"/>
        <v>0</v>
      </c>
      <c r="AA363" s="4">
        <f>COUNTIFS('Raw Data from UFBs'!$A$3:$A$3000,'Summary By Town'!$A363,'Raw Data from UFBs'!$E$3:$E$3000,'Summary By Town'!$AA$2)</f>
        <v>0</v>
      </c>
      <c r="AB363" s="4">
        <f>SUMIFS('Raw Data from UFBs'!H$3:H$3000,'Raw Data from UFBs'!$A$3:$A$3000,'Summary By Town'!$A363,'Raw Data from UFBs'!$E$3:$E$3000,'Summary By Town'!$AA$2)</f>
        <v>0</v>
      </c>
      <c r="AC363" s="4">
        <f>SUMIFS('Raw Data from UFBs'!I$3:I$3000,'Raw Data from UFBs'!$A$3:$A$3000,'Summary By Town'!$A363,'Raw Data from UFBs'!$E$3:$E$3000,'Summary By Town'!$AA$2)</f>
        <v>0</v>
      </c>
      <c r="AD363" s="4">
        <f t="shared" si="86"/>
        <v>0</v>
      </c>
      <c r="AE363" s="19">
        <f>COUNTIFS('Raw Data from UFBs'!$A$3:$A$3000,'Summary By Town'!$A363,'Raw Data from UFBs'!$E$3:$E$3000,'Summary By Town'!$AE$2)</f>
        <v>0</v>
      </c>
      <c r="AF363" s="4">
        <f>SUMIFS('Raw Data from UFBs'!H$3:H$3000,'Raw Data from UFBs'!$A$3:$A$3000,'Summary By Town'!$A363,'Raw Data from UFBs'!$E$3:$E$3000,'Summary By Town'!$AE$2)</f>
        <v>0</v>
      </c>
      <c r="AG363" s="4">
        <f>SUMIFS('Raw Data from UFBs'!I$3:I$3000,'Raw Data from UFBs'!$A$3:$A$3000,'Summary By Town'!$A363,'Raw Data from UFBs'!$E$3:$E$3000,'Summary By Town'!$AE$2)</f>
        <v>0</v>
      </c>
      <c r="AH363" s="20">
        <f t="shared" si="79"/>
        <v>0</v>
      </c>
      <c r="AI363" s="19">
        <f t="shared" si="87"/>
        <v>0</v>
      </c>
      <c r="AJ363" s="4">
        <f t="shared" si="88"/>
        <v>0</v>
      </c>
      <c r="AK363" s="4">
        <f t="shared" si="89"/>
        <v>0</v>
      </c>
      <c r="AL363" s="20">
        <f t="shared" si="90"/>
        <v>0</v>
      </c>
      <c r="AM363" s="59">
        <v>4882893917</v>
      </c>
      <c r="AN363" s="60">
        <v>1.3931346643401517</v>
      </c>
      <c r="AO363" s="61">
        <v>0.20848734353999299</v>
      </c>
      <c r="AP363" s="4">
        <f t="shared" si="80"/>
        <v>0</v>
      </c>
      <c r="AQ363" s="8">
        <f t="shared" si="81"/>
        <v>0</v>
      </c>
      <c r="AR363" s="59">
        <v>20077503.759999998</v>
      </c>
      <c r="AS363" s="6">
        <f t="shared" si="82"/>
        <v>0</v>
      </c>
      <c r="AU363" s="5" t="s">
        <v>717</v>
      </c>
      <c r="AV363" s="5" t="s">
        <v>531</v>
      </c>
      <c r="AW363" s="5" t="s">
        <v>1501</v>
      </c>
      <c r="AX363" s="5" t="s">
        <v>915</v>
      </c>
      <c r="AY363" s="5" t="s">
        <v>699</v>
      </c>
      <c r="AZ363" s="5" t="s">
        <v>951</v>
      </c>
      <c r="BA363" s="5" t="s">
        <v>1563</v>
      </c>
      <c r="BB363" s="5" t="s">
        <v>1745</v>
      </c>
      <c r="BC363" s="5" t="s">
        <v>1745</v>
      </c>
      <c r="BD363" s="5" t="s">
        <v>1745</v>
      </c>
      <c r="BE363" s="5" t="s">
        <v>1745</v>
      </c>
      <c r="BF363" s="5" t="s">
        <v>1745</v>
      </c>
      <c r="BG363" s="5" t="s">
        <v>1745</v>
      </c>
      <c r="BH363" s="5" t="s">
        <v>1745</v>
      </c>
      <c r="BI363" s="5" t="s">
        <v>1745</v>
      </c>
      <c r="BJ363" s="5" t="s">
        <v>1745</v>
      </c>
    </row>
    <row r="364" spans="1:62" ht="17.25" customHeight="1" x14ac:dyDescent="0.3">
      <c r="A364" t="s">
        <v>531</v>
      </c>
      <c r="B364" t="s">
        <v>2097</v>
      </c>
      <c r="C364" t="s">
        <v>6</v>
      </c>
      <c r="D364" t="str">
        <f t="shared" si="76"/>
        <v>Freehold township, Monmouth County</v>
      </c>
      <c r="E364" t="s">
        <v>2000</v>
      </c>
      <c r="F364" t="s">
        <v>58</v>
      </c>
      <c r="G364" s="19">
        <f>COUNTIFS('Raw Data from UFBs'!$A$3:$A$3000,'Summary By Town'!$A364,'Raw Data from UFBs'!$E$3:$E$3000,'Summary By Town'!$G$2)</f>
        <v>3</v>
      </c>
      <c r="H364" s="4">
        <f>SUMIFS('Raw Data from UFBs'!H$3:H$3000,'Raw Data from UFBs'!$A$3:$A$3000,'Summary By Town'!$A364,'Raw Data from UFBs'!$E$3:$E$3000,'Summary By Town'!$G$2)</f>
        <v>177372.96000000002</v>
      </c>
      <c r="I364" s="4">
        <f>SUMIFS('Raw Data from UFBs'!I$3:I$3000,'Raw Data from UFBs'!$A$3:$A$3000,'Summary By Town'!$A364,'Raw Data from UFBs'!$E$3:$E$3000,'Summary By Town'!$G$2)</f>
        <v>31814500</v>
      </c>
      <c r="J364" s="20">
        <f t="shared" si="77"/>
        <v>532220.59072560945</v>
      </c>
      <c r="K364" s="19">
        <f>COUNTIFS('Raw Data from UFBs'!$A$3:$A$3000,'Summary By Town'!$A364,'Raw Data from UFBs'!$E$3:$E$3000,'Summary By Town'!$K$2)</f>
        <v>0</v>
      </c>
      <c r="L364" s="4">
        <f>SUMIFS('Raw Data from UFBs'!H$3:H$3000,'Raw Data from UFBs'!$A$3:$A$3000,'Summary By Town'!$A364,'Raw Data from UFBs'!$E$3:$E$3000,'Summary By Town'!$K$2)</f>
        <v>0</v>
      </c>
      <c r="M364" s="4">
        <f>SUMIFS('Raw Data from UFBs'!I$3:I$3000,'Raw Data from UFBs'!$A$3:$A$3000,'Summary By Town'!$A364,'Raw Data from UFBs'!$E$3:$E$3000,'Summary By Town'!$K$2)</f>
        <v>0</v>
      </c>
      <c r="N364" s="20">
        <f t="shared" si="78"/>
        <v>0</v>
      </c>
      <c r="O364" s="4">
        <f>COUNTIFS('Raw Data from UFBs'!$A$3:$A$3000,'Summary By Town'!$A364,'Raw Data from UFBs'!$E$3:$E$3000,'Summary By Town'!$O$2)</f>
        <v>0</v>
      </c>
      <c r="P364" s="4">
        <f>SUMIFS('Raw Data from UFBs'!H$3:H$3000,'Raw Data from UFBs'!$A$3:$A$3000,'Summary By Town'!$A364,'Raw Data from UFBs'!$E$3:$E$3000,'Summary By Town'!$O$2)</f>
        <v>0</v>
      </c>
      <c r="Q364" s="4">
        <f>SUMIFS('Raw Data from UFBs'!I$3:I$3000,'Raw Data from UFBs'!$A$3:$A$3000,'Summary By Town'!$A364,'Raw Data from UFBs'!$E$3:$E$3000,'Summary By Town'!$O$2)</f>
        <v>0</v>
      </c>
      <c r="R364" s="4">
        <f t="shared" si="83"/>
        <v>0</v>
      </c>
      <c r="S364" s="104">
        <f>COUNTIFS('Raw Data from UFBs'!$A$3:$A$3000,'Summary By Town'!$A364,'Raw Data from UFBs'!$E$3:$E$3000,'Summary By Town'!$S$2)</f>
        <v>0</v>
      </c>
      <c r="T364" s="4">
        <f>SUMIFS('Raw Data from UFBs'!H$3:H$3000,'Raw Data from UFBs'!$A$3:$A$3000,'Summary By Town'!$A364,'Raw Data from UFBs'!$E$3:$E$3000,'Summary By Town'!$S$2)</f>
        <v>0</v>
      </c>
      <c r="U364" s="4">
        <f>SUMIFS('Raw Data from UFBs'!I$3:I$3000,'Raw Data from UFBs'!$A$3:$A$3000,'Summary By Town'!$A364,'Raw Data from UFBs'!$E$3:$E$3000,'Summary By Town'!$S$2)</f>
        <v>0</v>
      </c>
      <c r="V364" s="20">
        <f t="shared" si="84"/>
        <v>0</v>
      </c>
      <c r="W364" s="104">
        <f>COUNTIFS('Raw Data from UFBs'!$A$3:$A$3000,'Summary By Town'!$A364,'Raw Data from UFBs'!$E$3:$E$3000,'Summary By Town'!$W$2)</f>
        <v>0</v>
      </c>
      <c r="X364" s="4">
        <f>SUMIFS('Raw Data from UFBs'!H$3:H$3000,'Raw Data from UFBs'!$A$3:$A$3000,'Summary By Town'!$A364,'Raw Data from UFBs'!$E$3:$E$3000,'Summary By Town'!$W$2)</f>
        <v>0</v>
      </c>
      <c r="Y364" s="4">
        <f>SUMIFS('Raw Data from UFBs'!I$3:I$3000,'Raw Data from UFBs'!$A$3:$A$3000,'Summary By Town'!$A364,'Raw Data from UFBs'!$E$3:$E$3000,'Summary By Town'!$W$2)</f>
        <v>0</v>
      </c>
      <c r="Z364" s="20">
        <f t="shared" si="85"/>
        <v>0</v>
      </c>
      <c r="AA364" s="4">
        <f>COUNTIFS('Raw Data from UFBs'!$A$3:$A$3000,'Summary By Town'!$A364,'Raw Data from UFBs'!$E$3:$E$3000,'Summary By Town'!$AA$2)</f>
        <v>0</v>
      </c>
      <c r="AB364" s="4">
        <f>SUMIFS('Raw Data from UFBs'!H$3:H$3000,'Raw Data from UFBs'!$A$3:$A$3000,'Summary By Town'!$A364,'Raw Data from UFBs'!$E$3:$E$3000,'Summary By Town'!$AA$2)</f>
        <v>0</v>
      </c>
      <c r="AC364" s="4">
        <f>SUMIFS('Raw Data from UFBs'!I$3:I$3000,'Raw Data from UFBs'!$A$3:$A$3000,'Summary By Town'!$A364,'Raw Data from UFBs'!$E$3:$E$3000,'Summary By Town'!$AA$2)</f>
        <v>0</v>
      </c>
      <c r="AD364" s="4">
        <f t="shared" si="86"/>
        <v>0</v>
      </c>
      <c r="AE364" s="19">
        <f>COUNTIFS('Raw Data from UFBs'!$A$3:$A$3000,'Summary By Town'!$A364,'Raw Data from UFBs'!$E$3:$E$3000,'Summary By Town'!$AE$2)</f>
        <v>0</v>
      </c>
      <c r="AF364" s="4">
        <f>SUMIFS('Raw Data from UFBs'!H$3:H$3000,'Raw Data from UFBs'!$A$3:$A$3000,'Summary By Town'!$A364,'Raw Data from UFBs'!$E$3:$E$3000,'Summary By Town'!$AE$2)</f>
        <v>0</v>
      </c>
      <c r="AG364" s="4">
        <f>SUMIFS('Raw Data from UFBs'!I$3:I$3000,'Raw Data from UFBs'!$A$3:$A$3000,'Summary By Town'!$A364,'Raw Data from UFBs'!$E$3:$E$3000,'Summary By Town'!$AE$2)</f>
        <v>0</v>
      </c>
      <c r="AH364" s="20">
        <f t="shared" si="79"/>
        <v>0</v>
      </c>
      <c r="AI364" s="19">
        <f t="shared" si="87"/>
        <v>3</v>
      </c>
      <c r="AJ364" s="4">
        <f t="shared" si="88"/>
        <v>177372.96000000002</v>
      </c>
      <c r="AK364" s="4">
        <f t="shared" si="89"/>
        <v>31814500</v>
      </c>
      <c r="AL364" s="20">
        <f t="shared" si="90"/>
        <v>532220.59072560945</v>
      </c>
      <c r="AM364" s="59">
        <v>13166460400</v>
      </c>
      <c r="AN364" s="60">
        <v>1.672886862045952</v>
      </c>
      <c r="AO364" s="61">
        <v>0.17159290263904128</v>
      </c>
      <c r="AP364" s="4">
        <f t="shared" si="80"/>
        <v>60889.334950793971</v>
      </c>
      <c r="AQ364" s="8">
        <f t="shared" si="81"/>
        <v>2.4163289930223008E-3</v>
      </c>
      <c r="AR364" s="59">
        <v>51335532.239999995</v>
      </c>
      <c r="AS364" s="6">
        <f t="shared" si="82"/>
        <v>1.1861050678529787E-3</v>
      </c>
      <c r="AU364" s="5" t="s">
        <v>731</v>
      </c>
      <c r="AV364" s="5" t="s">
        <v>717</v>
      </c>
      <c r="AW364" s="5" t="s">
        <v>528</v>
      </c>
      <c r="AX364" s="5" t="s">
        <v>965</v>
      </c>
      <c r="AY364" s="5" t="s">
        <v>880</v>
      </c>
      <c r="AZ364" s="5" t="s">
        <v>321</v>
      </c>
      <c r="BA364" s="5" t="s">
        <v>915</v>
      </c>
      <c r="BB364" s="5" t="s">
        <v>1745</v>
      </c>
      <c r="BC364" s="5" t="s">
        <v>1745</v>
      </c>
      <c r="BD364" s="5" t="s">
        <v>1745</v>
      </c>
      <c r="BE364" s="5" t="s">
        <v>1745</v>
      </c>
      <c r="BF364" s="5" t="s">
        <v>1745</v>
      </c>
      <c r="BG364" s="5" t="s">
        <v>1745</v>
      </c>
      <c r="BH364" s="5" t="s">
        <v>1745</v>
      </c>
      <c r="BI364" s="5" t="s">
        <v>1745</v>
      </c>
      <c r="BJ364" s="5" t="s">
        <v>1745</v>
      </c>
    </row>
    <row r="365" spans="1:62" ht="17.25" customHeight="1" x14ac:dyDescent="0.3">
      <c r="A365" t="s">
        <v>660</v>
      </c>
      <c r="B365" t="s">
        <v>2098</v>
      </c>
      <c r="C365" t="s">
        <v>6</v>
      </c>
      <c r="D365" t="str">
        <f t="shared" si="76"/>
        <v>Hazlet township, Monmouth County</v>
      </c>
      <c r="E365" t="s">
        <v>2000</v>
      </c>
      <c r="F365" t="s">
        <v>7</v>
      </c>
      <c r="G365" s="19">
        <f>COUNTIFS('Raw Data from UFBs'!$A$3:$A$3000,'Summary By Town'!$A365,'Raw Data from UFBs'!$E$3:$E$3000,'Summary By Town'!$G$2)</f>
        <v>2</v>
      </c>
      <c r="H365" s="4">
        <f>SUMIFS('Raw Data from UFBs'!H$3:H$3000,'Raw Data from UFBs'!$A$3:$A$3000,'Summary By Town'!$A365,'Raw Data from UFBs'!$E$3:$E$3000,'Summary By Town'!$G$2)</f>
        <v>0</v>
      </c>
      <c r="I365" s="4">
        <f>SUMIFS('Raw Data from UFBs'!I$3:I$3000,'Raw Data from UFBs'!$A$3:$A$3000,'Summary By Town'!$A365,'Raw Data from UFBs'!$E$3:$E$3000,'Summary By Town'!$G$2)</f>
        <v>30874700</v>
      </c>
      <c r="J365" s="20">
        <f t="shared" si="77"/>
        <v>596652.6676424765</v>
      </c>
      <c r="K365" s="19">
        <f>COUNTIFS('Raw Data from UFBs'!$A$3:$A$3000,'Summary By Town'!$A365,'Raw Data from UFBs'!$E$3:$E$3000,'Summary By Town'!$K$2)</f>
        <v>0</v>
      </c>
      <c r="L365" s="4">
        <f>SUMIFS('Raw Data from UFBs'!H$3:H$3000,'Raw Data from UFBs'!$A$3:$A$3000,'Summary By Town'!$A365,'Raw Data from UFBs'!$E$3:$E$3000,'Summary By Town'!$K$2)</f>
        <v>0</v>
      </c>
      <c r="M365" s="4">
        <f>SUMIFS('Raw Data from UFBs'!I$3:I$3000,'Raw Data from UFBs'!$A$3:$A$3000,'Summary By Town'!$A365,'Raw Data from UFBs'!$E$3:$E$3000,'Summary By Town'!$K$2)</f>
        <v>0</v>
      </c>
      <c r="N365" s="20">
        <f t="shared" si="78"/>
        <v>0</v>
      </c>
      <c r="O365" s="4">
        <f>COUNTIFS('Raw Data from UFBs'!$A$3:$A$3000,'Summary By Town'!$A365,'Raw Data from UFBs'!$E$3:$E$3000,'Summary By Town'!$O$2)</f>
        <v>0</v>
      </c>
      <c r="P365" s="4">
        <f>SUMIFS('Raw Data from UFBs'!H$3:H$3000,'Raw Data from UFBs'!$A$3:$A$3000,'Summary By Town'!$A365,'Raw Data from UFBs'!$E$3:$E$3000,'Summary By Town'!$O$2)</f>
        <v>0</v>
      </c>
      <c r="Q365" s="4">
        <f>SUMIFS('Raw Data from UFBs'!I$3:I$3000,'Raw Data from UFBs'!$A$3:$A$3000,'Summary By Town'!$A365,'Raw Data from UFBs'!$E$3:$E$3000,'Summary By Town'!$O$2)</f>
        <v>0</v>
      </c>
      <c r="R365" s="4">
        <f t="shared" si="83"/>
        <v>0</v>
      </c>
      <c r="S365" s="104">
        <f>COUNTIFS('Raw Data from UFBs'!$A$3:$A$3000,'Summary By Town'!$A365,'Raw Data from UFBs'!$E$3:$E$3000,'Summary By Town'!$S$2)</f>
        <v>0</v>
      </c>
      <c r="T365" s="4">
        <f>SUMIFS('Raw Data from UFBs'!H$3:H$3000,'Raw Data from UFBs'!$A$3:$A$3000,'Summary By Town'!$A365,'Raw Data from UFBs'!$E$3:$E$3000,'Summary By Town'!$S$2)</f>
        <v>0</v>
      </c>
      <c r="U365" s="4">
        <f>SUMIFS('Raw Data from UFBs'!I$3:I$3000,'Raw Data from UFBs'!$A$3:$A$3000,'Summary By Town'!$A365,'Raw Data from UFBs'!$E$3:$E$3000,'Summary By Town'!$S$2)</f>
        <v>0</v>
      </c>
      <c r="V365" s="20">
        <f t="shared" si="84"/>
        <v>0</v>
      </c>
      <c r="W365" s="104">
        <f>COUNTIFS('Raw Data from UFBs'!$A$3:$A$3000,'Summary By Town'!$A365,'Raw Data from UFBs'!$E$3:$E$3000,'Summary By Town'!$W$2)</f>
        <v>0</v>
      </c>
      <c r="X365" s="4">
        <f>SUMIFS('Raw Data from UFBs'!H$3:H$3000,'Raw Data from UFBs'!$A$3:$A$3000,'Summary By Town'!$A365,'Raw Data from UFBs'!$E$3:$E$3000,'Summary By Town'!$W$2)</f>
        <v>0</v>
      </c>
      <c r="Y365" s="4">
        <f>SUMIFS('Raw Data from UFBs'!I$3:I$3000,'Raw Data from UFBs'!$A$3:$A$3000,'Summary By Town'!$A365,'Raw Data from UFBs'!$E$3:$E$3000,'Summary By Town'!$W$2)</f>
        <v>0</v>
      </c>
      <c r="Z365" s="20">
        <f t="shared" si="85"/>
        <v>0</v>
      </c>
      <c r="AA365" s="4">
        <f>COUNTIFS('Raw Data from UFBs'!$A$3:$A$3000,'Summary By Town'!$A365,'Raw Data from UFBs'!$E$3:$E$3000,'Summary By Town'!$AA$2)</f>
        <v>0</v>
      </c>
      <c r="AB365" s="4">
        <f>SUMIFS('Raw Data from UFBs'!H$3:H$3000,'Raw Data from UFBs'!$A$3:$A$3000,'Summary By Town'!$A365,'Raw Data from UFBs'!$E$3:$E$3000,'Summary By Town'!$AA$2)</f>
        <v>0</v>
      </c>
      <c r="AC365" s="4">
        <f>SUMIFS('Raw Data from UFBs'!I$3:I$3000,'Raw Data from UFBs'!$A$3:$A$3000,'Summary By Town'!$A365,'Raw Data from UFBs'!$E$3:$E$3000,'Summary By Town'!$AA$2)</f>
        <v>0</v>
      </c>
      <c r="AD365" s="4">
        <f t="shared" si="86"/>
        <v>0</v>
      </c>
      <c r="AE365" s="19">
        <f>COUNTIFS('Raw Data from UFBs'!$A$3:$A$3000,'Summary By Town'!$A365,'Raw Data from UFBs'!$E$3:$E$3000,'Summary By Town'!$AE$2)</f>
        <v>0</v>
      </c>
      <c r="AF365" s="4">
        <f>SUMIFS('Raw Data from UFBs'!H$3:H$3000,'Raw Data from UFBs'!$A$3:$A$3000,'Summary By Town'!$A365,'Raw Data from UFBs'!$E$3:$E$3000,'Summary By Town'!$AE$2)</f>
        <v>0</v>
      </c>
      <c r="AG365" s="4">
        <f>SUMIFS('Raw Data from UFBs'!I$3:I$3000,'Raw Data from UFBs'!$A$3:$A$3000,'Summary By Town'!$A365,'Raw Data from UFBs'!$E$3:$E$3000,'Summary By Town'!$AE$2)</f>
        <v>0</v>
      </c>
      <c r="AH365" s="20">
        <f t="shared" si="79"/>
        <v>0</v>
      </c>
      <c r="AI365" s="19">
        <f t="shared" si="87"/>
        <v>2</v>
      </c>
      <c r="AJ365" s="4">
        <f t="shared" si="88"/>
        <v>0</v>
      </c>
      <c r="AK365" s="4">
        <f t="shared" si="89"/>
        <v>30874700</v>
      </c>
      <c r="AL365" s="20">
        <f t="shared" si="90"/>
        <v>596652.6676424765</v>
      </c>
      <c r="AM365" s="59">
        <v>4117219856</v>
      </c>
      <c r="AN365" s="60">
        <v>1.932497053064407</v>
      </c>
      <c r="AO365" s="61">
        <v>0.22582898043571706</v>
      </c>
      <c r="AP365" s="4">
        <f t="shared" si="80"/>
        <v>134741.46360795121</v>
      </c>
      <c r="AQ365" s="8">
        <f t="shared" si="81"/>
        <v>7.4989194358922769E-3</v>
      </c>
      <c r="AR365" s="59">
        <v>24666071.23</v>
      </c>
      <c r="AS365" s="6">
        <f t="shared" si="82"/>
        <v>5.4626236319334272E-3</v>
      </c>
      <c r="AU365" s="5" t="s">
        <v>699</v>
      </c>
      <c r="AV365" s="5" t="s">
        <v>752</v>
      </c>
      <c r="AW365" s="5" t="s">
        <v>951</v>
      </c>
      <c r="AX365" s="5" t="s">
        <v>743</v>
      </c>
      <c r="AY365" s="5" t="s">
        <v>1516</v>
      </c>
      <c r="AZ365" s="5" t="s">
        <v>4</v>
      </c>
      <c r="BA365" s="5" t="s">
        <v>1745</v>
      </c>
      <c r="BB365" s="5" t="s">
        <v>1745</v>
      </c>
      <c r="BC365" s="5" t="s">
        <v>1745</v>
      </c>
      <c r="BD365" s="5" t="s">
        <v>1745</v>
      </c>
      <c r="BE365" s="5" t="s">
        <v>1745</v>
      </c>
      <c r="BF365" s="5" t="s">
        <v>1745</v>
      </c>
      <c r="BG365" s="5" t="s">
        <v>1745</v>
      </c>
      <c r="BH365" s="5" t="s">
        <v>1745</v>
      </c>
      <c r="BI365" s="5" t="s">
        <v>1745</v>
      </c>
      <c r="BJ365" s="5" t="s">
        <v>1745</v>
      </c>
    </row>
    <row r="366" spans="1:62" ht="17.25" customHeight="1" x14ac:dyDescent="0.3">
      <c r="A366" t="s">
        <v>699</v>
      </c>
      <c r="B366" t="s">
        <v>2099</v>
      </c>
      <c r="C366" t="s">
        <v>6</v>
      </c>
      <c r="D366" t="str">
        <f t="shared" si="76"/>
        <v>Holmdel township, Monmouth County</v>
      </c>
      <c r="E366" t="s">
        <v>2000</v>
      </c>
      <c r="F366" t="s">
        <v>58</v>
      </c>
      <c r="G366" s="19">
        <f>COUNTIFS('Raw Data from UFBs'!$A$3:$A$3000,'Summary By Town'!$A366,'Raw Data from UFBs'!$E$3:$E$3000,'Summary By Town'!$G$2)</f>
        <v>0</v>
      </c>
      <c r="H366" s="4">
        <f>SUMIFS('Raw Data from UFBs'!H$3:H$3000,'Raw Data from UFBs'!$A$3:$A$3000,'Summary By Town'!$A366,'Raw Data from UFBs'!$E$3:$E$3000,'Summary By Town'!$G$2)</f>
        <v>0</v>
      </c>
      <c r="I366" s="4">
        <f>SUMIFS('Raw Data from UFBs'!I$3:I$3000,'Raw Data from UFBs'!$A$3:$A$3000,'Summary By Town'!$A366,'Raw Data from UFBs'!$E$3:$E$3000,'Summary By Town'!$G$2)</f>
        <v>0</v>
      </c>
      <c r="J366" s="20">
        <f t="shared" si="77"/>
        <v>0</v>
      </c>
      <c r="K366" s="19">
        <f>COUNTIFS('Raw Data from UFBs'!$A$3:$A$3000,'Summary By Town'!$A366,'Raw Data from UFBs'!$E$3:$E$3000,'Summary By Town'!$K$2)</f>
        <v>1</v>
      </c>
      <c r="L366" s="4">
        <f>SUMIFS('Raw Data from UFBs'!H$3:H$3000,'Raw Data from UFBs'!$A$3:$A$3000,'Summary By Town'!$A366,'Raw Data from UFBs'!$E$3:$E$3000,'Summary By Town'!$K$2)</f>
        <v>4990653</v>
      </c>
      <c r="M366" s="4">
        <f>SUMIFS('Raw Data from UFBs'!I$3:I$3000,'Raw Data from UFBs'!$A$3:$A$3000,'Summary By Town'!$A366,'Raw Data from UFBs'!$E$3:$E$3000,'Summary By Town'!$K$2)</f>
        <v>439000000</v>
      </c>
      <c r="N366" s="20">
        <f t="shared" si="78"/>
        <v>6753704.2434401205</v>
      </c>
      <c r="O366" s="4">
        <f>COUNTIFS('Raw Data from UFBs'!$A$3:$A$3000,'Summary By Town'!$A366,'Raw Data from UFBs'!$E$3:$E$3000,'Summary By Town'!$O$2)</f>
        <v>1</v>
      </c>
      <c r="P366" s="4">
        <f>SUMIFS('Raw Data from UFBs'!H$3:H$3000,'Raw Data from UFBs'!$A$3:$A$3000,'Summary By Town'!$A366,'Raw Data from UFBs'!$E$3:$E$3000,'Summary By Town'!$O$2)</f>
        <v>2702847.8700000015</v>
      </c>
      <c r="Q366" s="4">
        <f>SUMIFS('Raw Data from UFBs'!I$3:I$3000,'Raw Data from UFBs'!$A$3:$A$3000,'Summary By Town'!$A366,'Raw Data from UFBs'!$E$3:$E$3000,'Summary By Town'!$O$2)</f>
        <v>241482500</v>
      </c>
      <c r="R366" s="4">
        <f t="shared" si="83"/>
        <v>3715037.3233861709</v>
      </c>
      <c r="S366" s="104">
        <f>COUNTIFS('Raw Data from UFBs'!$A$3:$A$3000,'Summary By Town'!$A366,'Raw Data from UFBs'!$E$3:$E$3000,'Summary By Town'!$S$2)</f>
        <v>0</v>
      </c>
      <c r="T366" s="4">
        <f>SUMIFS('Raw Data from UFBs'!H$3:H$3000,'Raw Data from UFBs'!$A$3:$A$3000,'Summary By Town'!$A366,'Raw Data from UFBs'!$E$3:$E$3000,'Summary By Town'!$S$2)</f>
        <v>0</v>
      </c>
      <c r="U366" s="4">
        <f>SUMIFS('Raw Data from UFBs'!I$3:I$3000,'Raw Data from UFBs'!$A$3:$A$3000,'Summary By Town'!$A366,'Raw Data from UFBs'!$E$3:$E$3000,'Summary By Town'!$S$2)</f>
        <v>0</v>
      </c>
      <c r="V366" s="20">
        <f t="shared" si="84"/>
        <v>0</v>
      </c>
      <c r="W366" s="104">
        <f>COUNTIFS('Raw Data from UFBs'!$A$3:$A$3000,'Summary By Town'!$A366,'Raw Data from UFBs'!$E$3:$E$3000,'Summary By Town'!$W$2)</f>
        <v>0</v>
      </c>
      <c r="X366" s="4">
        <f>SUMIFS('Raw Data from UFBs'!H$3:H$3000,'Raw Data from UFBs'!$A$3:$A$3000,'Summary By Town'!$A366,'Raw Data from UFBs'!$E$3:$E$3000,'Summary By Town'!$W$2)</f>
        <v>0</v>
      </c>
      <c r="Y366" s="4">
        <f>SUMIFS('Raw Data from UFBs'!I$3:I$3000,'Raw Data from UFBs'!$A$3:$A$3000,'Summary By Town'!$A366,'Raw Data from UFBs'!$E$3:$E$3000,'Summary By Town'!$W$2)</f>
        <v>0</v>
      </c>
      <c r="Z366" s="20">
        <f t="shared" si="85"/>
        <v>0</v>
      </c>
      <c r="AA366" s="4">
        <f>COUNTIFS('Raw Data from UFBs'!$A$3:$A$3000,'Summary By Town'!$A366,'Raw Data from UFBs'!$E$3:$E$3000,'Summary By Town'!$AA$2)</f>
        <v>0</v>
      </c>
      <c r="AB366" s="4">
        <f>SUMIFS('Raw Data from UFBs'!H$3:H$3000,'Raw Data from UFBs'!$A$3:$A$3000,'Summary By Town'!$A366,'Raw Data from UFBs'!$E$3:$E$3000,'Summary By Town'!$AA$2)</f>
        <v>0</v>
      </c>
      <c r="AC366" s="4">
        <f>SUMIFS('Raw Data from UFBs'!I$3:I$3000,'Raw Data from UFBs'!$A$3:$A$3000,'Summary By Town'!$A366,'Raw Data from UFBs'!$E$3:$E$3000,'Summary By Town'!$AA$2)</f>
        <v>0</v>
      </c>
      <c r="AD366" s="4">
        <f t="shared" si="86"/>
        <v>0</v>
      </c>
      <c r="AE366" s="19">
        <f>COUNTIFS('Raw Data from UFBs'!$A$3:$A$3000,'Summary By Town'!$A366,'Raw Data from UFBs'!$E$3:$E$3000,'Summary By Town'!$AE$2)</f>
        <v>0</v>
      </c>
      <c r="AF366" s="4">
        <f>SUMIFS('Raw Data from UFBs'!H$3:H$3000,'Raw Data from UFBs'!$A$3:$A$3000,'Summary By Town'!$A366,'Raw Data from UFBs'!$E$3:$E$3000,'Summary By Town'!$AE$2)</f>
        <v>0</v>
      </c>
      <c r="AG366" s="4">
        <f>SUMIFS('Raw Data from UFBs'!I$3:I$3000,'Raw Data from UFBs'!$A$3:$A$3000,'Summary By Town'!$A366,'Raw Data from UFBs'!$E$3:$E$3000,'Summary By Town'!$AE$2)</f>
        <v>0</v>
      </c>
      <c r="AH366" s="20">
        <f t="shared" si="79"/>
        <v>0</v>
      </c>
      <c r="AI366" s="19">
        <f t="shared" si="87"/>
        <v>2</v>
      </c>
      <c r="AJ366" s="4">
        <f t="shared" si="88"/>
        <v>7693500.870000001</v>
      </c>
      <c r="AK366" s="4">
        <f t="shared" si="89"/>
        <v>680482500</v>
      </c>
      <c r="AL366" s="20">
        <f t="shared" si="90"/>
        <v>10468741.566826291</v>
      </c>
      <c r="AM366" s="59">
        <v>7593431623</v>
      </c>
      <c r="AN366" s="60">
        <v>1.5384292126287291</v>
      </c>
      <c r="AO366" s="61">
        <v>0.17403777359733191</v>
      </c>
      <c r="AP366" s="4">
        <f t="shared" si="80"/>
        <v>482996.71207235556</v>
      </c>
      <c r="AQ366" s="8">
        <f t="shared" si="81"/>
        <v>8.9614621397111641E-2</v>
      </c>
      <c r="AR366" s="59">
        <v>32496063.640000001</v>
      </c>
      <c r="AS366" s="6">
        <f t="shared" si="82"/>
        <v>1.4863237511568202E-2</v>
      </c>
      <c r="AU366" s="5" t="s">
        <v>321</v>
      </c>
      <c r="AV366" s="5" t="s">
        <v>915</v>
      </c>
      <c r="AW366" s="5" t="s">
        <v>951</v>
      </c>
      <c r="AX366" s="5" t="s">
        <v>660</v>
      </c>
      <c r="AY366" s="5" t="s">
        <v>4</v>
      </c>
      <c r="AZ366" s="5" t="s">
        <v>1745</v>
      </c>
      <c r="BA366" s="5" t="s">
        <v>1745</v>
      </c>
      <c r="BB366" s="5" t="s">
        <v>1745</v>
      </c>
      <c r="BC366" s="5" t="s">
        <v>1745</v>
      </c>
      <c r="BD366" s="5" t="s">
        <v>1745</v>
      </c>
      <c r="BE366" s="5" t="s">
        <v>1745</v>
      </c>
      <c r="BF366" s="5" t="s">
        <v>1745</v>
      </c>
      <c r="BG366" s="5" t="s">
        <v>1745</v>
      </c>
      <c r="BH366" s="5" t="s">
        <v>1745</v>
      </c>
      <c r="BI366" s="5" t="s">
        <v>1745</v>
      </c>
      <c r="BJ366" s="5" t="s">
        <v>1745</v>
      </c>
    </row>
    <row r="367" spans="1:62" ht="17.25" customHeight="1" x14ac:dyDescent="0.3">
      <c r="A367" t="s">
        <v>717</v>
      </c>
      <c r="B367" t="s">
        <v>2100</v>
      </c>
      <c r="C367" t="s">
        <v>6</v>
      </c>
      <c r="D367" t="str">
        <f t="shared" si="76"/>
        <v>Howell township, Monmouth County</v>
      </c>
      <c r="E367" t="s">
        <v>2000</v>
      </c>
      <c r="F367" t="s">
        <v>58</v>
      </c>
      <c r="G367" s="19">
        <f>COUNTIFS('Raw Data from UFBs'!$A$3:$A$3000,'Summary By Town'!$A367,'Raw Data from UFBs'!$E$3:$E$3000,'Summary By Town'!$G$2)</f>
        <v>4</v>
      </c>
      <c r="H367" s="4">
        <f>SUMIFS('Raw Data from UFBs'!H$3:H$3000,'Raw Data from UFBs'!$A$3:$A$3000,'Summary By Town'!$A367,'Raw Data from UFBs'!$E$3:$E$3000,'Summary By Town'!$G$2)</f>
        <v>141269.71</v>
      </c>
      <c r="I367" s="4">
        <f>SUMIFS('Raw Data from UFBs'!I$3:I$3000,'Raw Data from UFBs'!$A$3:$A$3000,'Summary By Town'!$A367,'Raw Data from UFBs'!$E$3:$E$3000,'Summary By Town'!$G$2)</f>
        <v>28426500</v>
      </c>
      <c r="J367" s="20">
        <f t="shared" si="77"/>
        <v>471577.07220961177</v>
      </c>
      <c r="K367" s="19">
        <f>COUNTIFS('Raw Data from UFBs'!$A$3:$A$3000,'Summary By Town'!$A367,'Raw Data from UFBs'!$E$3:$E$3000,'Summary By Town'!$K$2)</f>
        <v>0</v>
      </c>
      <c r="L367" s="4">
        <f>SUMIFS('Raw Data from UFBs'!H$3:H$3000,'Raw Data from UFBs'!$A$3:$A$3000,'Summary By Town'!$A367,'Raw Data from UFBs'!$E$3:$E$3000,'Summary By Town'!$K$2)</f>
        <v>0</v>
      </c>
      <c r="M367" s="4">
        <f>SUMIFS('Raw Data from UFBs'!I$3:I$3000,'Raw Data from UFBs'!$A$3:$A$3000,'Summary By Town'!$A367,'Raw Data from UFBs'!$E$3:$E$3000,'Summary By Town'!$K$2)</f>
        <v>0</v>
      </c>
      <c r="N367" s="20">
        <f t="shared" si="78"/>
        <v>0</v>
      </c>
      <c r="O367" s="4">
        <f>COUNTIFS('Raw Data from UFBs'!$A$3:$A$3000,'Summary By Town'!$A367,'Raw Data from UFBs'!$E$3:$E$3000,'Summary By Town'!$O$2)</f>
        <v>0</v>
      </c>
      <c r="P367" s="4">
        <f>SUMIFS('Raw Data from UFBs'!H$3:H$3000,'Raw Data from UFBs'!$A$3:$A$3000,'Summary By Town'!$A367,'Raw Data from UFBs'!$E$3:$E$3000,'Summary By Town'!$O$2)</f>
        <v>0</v>
      </c>
      <c r="Q367" s="4">
        <f>SUMIFS('Raw Data from UFBs'!I$3:I$3000,'Raw Data from UFBs'!$A$3:$A$3000,'Summary By Town'!$A367,'Raw Data from UFBs'!$E$3:$E$3000,'Summary By Town'!$O$2)</f>
        <v>0</v>
      </c>
      <c r="R367" s="4">
        <f t="shared" si="83"/>
        <v>0</v>
      </c>
      <c r="S367" s="104">
        <f>COUNTIFS('Raw Data from UFBs'!$A$3:$A$3000,'Summary By Town'!$A367,'Raw Data from UFBs'!$E$3:$E$3000,'Summary By Town'!$S$2)</f>
        <v>0</v>
      </c>
      <c r="T367" s="4">
        <f>SUMIFS('Raw Data from UFBs'!H$3:H$3000,'Raw Data from UFBs'!$A$3:$A$3000,'Summary By Town'!$A367,'Raw Data from UFBs'!$E$3:$E$3000,'Summary By Town'!$S$2)</f>
        <v>0</v>
      </c>
      <c r="U367" s="4">
        <f>SUMIFS('Raw Data from UFBs'!I$3:I$3000,'Raw Data from UFBs'!$A$3:$A$3000,'Summary By Town'!$A367,'Raw Data from UFBs'!$E$3:$E$3000,'Summary By Town'!$S$2)</f>
        <v>0</v>
      </c>
      <c r="V367" s="20">
        <f t="shared" si="84"/>
        <v>0</v>
      </c>
      <c r="W367" s="104">
        <f>COUNTIFS('Raw Data from UFBs'!$A$3:$A$3000,'Summary By Town'!$A367,'Raw Data from UFBs'!$E$3:$E$3000,'Summary By Town'!$W$2)</f>
        <v>0</v>
      </c>
      <c r="X367" s="4">
        <f>SUMIFS('Raw Data from UFBs'!H$3:H$3000,'Raw Data from UFBs'!$A$3:$A$3000,'Summary By Town'!$A367,'Raw Data from UFBs'!$E$3:$E$3000,'Summary By Town'!$W$2)</f>
        <v>0</v>
      </c>
      <c r="Y367" s="4">
        <f>SUMIFS('Raw Data from UFBs'!I$3:I$3000,'Raw Data from UFBs'!$A$3:$A$3000,'Summary By Town'!$A367,'Raw Data from UFBs'!$E$3:$E$3000,'Summary By Town'!$W$2)</f>
        <v>0</v>
      </c>
      <c r="Z367" s="20">
        <f t="shared" si="85"/>
        <v>0</v>
      </c>
      <c r="AA367" s="4">
        <f>COUNTIFS('Raw Data from UFBs'!$A$3:$A$3000,'Summary By Town'!$A367,'Raw Data from UFBs'!$E$3:$E$3000,'Summary By Town'!$AA$2)</f>
        <v>0</v>
      </c>
      <c r="AB367" s="4">
        <f>SUMIFS('Raw Data from UFBs'!H$3:H$3000,'Raw Data from UFBs'!$A$3:$A$3000,'Summary By Town'!$A367,'Raw Data from UFBs'!$E$3:$E$3000,'Summary By Town'!$AA$2)</f>
        <v>0</v>
      </c>
      <c r="AC367" s="4">
        <f>SUMIFS('Raw Data from UFBs'!I$3:I$3000,'Raw Data from UFBs'!$A$3:$A$3000,'Summary By Town'!$A367,'Raw Data from UFBs'!$E$3:$E$3000,'Summary By Town'!$AA$2)</f>
        <v>0</v>
      </c>
      <c r="AD367" s="4">
        <f t="shared" si="86"/>
        <v>0</v>
      </c>
      <c r="AE367" s="19">
        <f>COUNTIFS('Raw Data from UFBs'!$A$3:$A$3000,'Summary By Town'!$A367,'Raw Data from UFBs'!$E$3:$E$3000,'Summary By Town'!$AE$2)</f>
        <v>0</v>
      </c>
      <c r="AF367" s="4">
        <f>SUMIFS('Raw Data from UFBs'!H$3:H$3000,'Raw Data from UFBs'!$A$3:$A$3000,'Summary By Town'!$A367,'Raw Data from UFBs'!$E$3:$E$3000,'Summary By Town'!$AE$2)</f>
        <v>0</v>
      </c>
      <c r="AG367" s="4">
        <f>SUMIFS('Raw Data from UFBs'!I$3:I$3000,'Raw Data from UFBs'!$A$3:$A$3000,'Summary By Town'!$A367,'Raw Data from UFBs'!$E$3:$E$3000,'Summary By Town'!$AE$2)</f>
        <v>0</v>
      </c>
      <c r="AH367" s="20">
        <f t="shared" si="79"/>
        <v>0</v>
      </c>
      <c r="AI367" s="19">
        <f t="shared" si="87"/>
        <v>4</v>
      </c>
      <c r="AJ367" s="4">
        <f t="shared" si="88"/>
        <v>141269.71</v>
      </c>
      <c r="AK367" s="4">
        <f t="shared" si="89"/>
        <v>28426500</v>
      </c>
      <c r="AL367" s="20">
        <f t="shared" si="90"/>
        <v>471577.07220961177</v>
      </c>
      <c r="AM367" s="59">
        <v>12889841550</v>
      </c>
      <c r="AN367" s="60">
        <v>1.6589346989942897</v>
      </c>
      <c r="AO367" s="61">
        <v>0.19303568547127178</v>
      </c>
      <c r="AP367" s="4">
        <f t="shared" si="80"/>
        <v>63761.108080340069</v>
      </c>
      <c r="AQ367" s="8">
        <f t="shared" si="81"/>
        <v>2.20534130615438E-3</v>
      </c>
      <c r="AR367" s="59">
        <v>64277159.730000004</v>
      </c>
      <c r="AS367" s="6">
        <f t="shared" si="82"/>
        <v>9.9197146152960654E-4</v>
      </c>
      <c r="AU367" s="5" t="s">
        <v>731</v>
      </c>
      <c r="AV367" s="5" t="s">
        <v>486</v>
      </c>
      <c r="AW367" s="5" t="s">
        <v>531</v>
      </c>
      <c r="AX367" s="5" t="s">
        <v>321</v>
      </c>
      <c r="AY367" s="5" t="s">
        <v>1563</v>
      </c>
      <c r="AZ367" s="5" t="s">
        <v>776</v>
      </c>
      <c r="BA367" s="5" t="s">
        <v>206</v>
      </c>
      <c r="BB367" s="5" t="s">
        <v>1745</v>
      </c>
      <c r="BC367" s="5" t="s">
        <v>1745</v>
      </c>
      <c r="BD367" s="5" t="s">
        <v>1745</v>
      </c>
      <c r="BE367" s="5" t="s">
        <v>1745</v>
      </c>
      <c r="BF367" s="5" t="s">
        <v>1745</v>
      </c>
      <c r="BG367" s="5" t="s">
        <v>1745</v>
      </c>
      <c r="BH367" s="5" t="s">
        <v>1745</v>
      </c>
      <c r="BI367" s="5" t="s">
        <v>1745</v>
      </c>
      <c r="BJ367" s="5" t="s">
        <v>1745</v>
      </c>
    </row>
    <row r="368" spans="1:62" ht="17.25" customHeight="1" x14ac:dyDescent="0.3">
      <c r="A368" t="s">
        <v>880</v>
      </c>
      <c r="B368" t="s">
        <v>2101</v>
      </c>
      <c r="C368" t="s">
        <v>6</v>
      </c>
      <c r="D368" t="str">
        <f t="shared" si="76"/>
        <v>Manalapan township, Monmouth County</v>
      </c>
      <c r="E368" t="s">
        <v>2000</v>
      </c>
      <c r="F368" t="s">
        <v>58</v>
      </c>
      <c r="G368" s="19">
        <f>COUNTIFS('Raw Data from UFBs'!$A$3:$A$3000,'Summary By Town'!$A368,'Raw Data from UFBs'!$E$3:$E$3000,'Summary By Town'!$G$2)</f>
        <v>2</v>
      </c>
      <c r="H368" s="4">
        <f>SUMIFS('Raw Data from UFBs'!H$3:H$3000,'Raw Data from UFBs'!$A$3:$A$3000,'Summary By Town'!$A368,'Raw Data from UFBs'!$E$3:$E$3000,'Summary By Town'!$G$2)</f>
        <v>204065.11</v>
      </c>
      <c r="I368" s="4">
        <f>SUMIFS('Raw Data from UFBs'!I$3:I$3000,'Raw Data from UFBs'!$A$3:$A$3000,'Summary By Town'!$A368,'Raw Data from UFBs'!$E$3:$E$3000,'Summary By Town'!$G$2)</f>
        <v>12007300</v>
      </c>
      <c r="J368" s="20">
        <f t="shared" si="77"/>
        <v>197519.47571462844</v>
      </c>
      <c r="K368" s="19">
        <f>COUNTIFS('Raw Data from UFBs'!$A$3:$A$3000,'Summary By Town'!$A368,'Raw Data from UFBs'!$E$3:$E$3000,'Summary By Town'!$K$2)</f>
        <v>0</v>
      </c>
      <c r="L368" s="4">
        <f>SUMIFS('Raw Data from UFBs'!H$3:H$3000,'Raw Data from UFBs'!$A$3:$A$3000,'Summary By Town'!$A368,'Raw Data from UFBs'!$E$3:$E$3000,'Summary By Town'!$K$2)</f>
        <v>0</v>
      </c>
      <c r="M368" s="4">
        <f>SUMIFS('Raw Data from UFBs'!I$3:I$3000,'Raw Data from UFBs'!$A$3:$A$3000,'Summary By Town'!$A368,'Raw Data from UFBs'!$E$3:$E$3000,'Summary By Town'!$K$2)</f>
        <v>0</v>
      </c>
      <c r="N368" s="20">
        <f t="shared" si="78"/>
        <v>0</v>
      </c>
      <c r="O368" s="4">
        <f>COUNTIFS('Raw Data from UFBs'!$A$3:$A$3000,'Summary By Town'!$A368,'Raw Data from UFBs'!$E$3:$E$3000,'Summary By Town'!$O$2)</f>
        <v>0</v>
      </c>
      <c r="P368" s="4">
        <f>SUMIFS('Raw Data from UFBs'!H$3:H$3000,'Raw Data from UFBs'!$A$3:$A$3000,'Summary By Town'!$A368,'Raw Data from UFBs'!$E$3:$E$3000,'Summary By Town'!$O$2)</f>
        <v>0</v>
      </c>
      <c r="Q368" s="4">
        <f>SUMIFS('Raw Data from UFBs'!I$3:I$3000,'Raw Data from UFBs'!$A$3:$A$3000,'Summary By Town'!$A368,'Raw Data from UFBs'!$E$3:$E$3000,'Summary By Town'!$O$2)</f>
        <v>0</v>
      </c>
      <c r="R368" s="4">
        <f t="shared" si="83"/>
        <v>0</v>
      </c>
      <c r="S368" s="104">
        <f>COUNTIFS('Raw Data from UFBs'!$A$3:$A$3000,'Summary By Town'!$A368,'Raw Data from UFBs'!$E$3:$E$3000,'Summary By Town'!$S$2)</f>
        <v>0</v>
      </c>
      <c r="T368" s="4">
        <f>SUMIFS('Raw Data from UFBs'!H$3:H$3000,'Raw Data from UFBs'!$A$3:$A$3000,'Summary By Town'!$A368,'Raw Data from UFBs'!$E$3:$E$3000,'Summary By Town'!$S$2)</f>
        <v>0</v>
      </c>
      <c r="U368" s="4">
        <f>SUMIFS('Raw Data from UFBs'!I$3:I$3000,'Raw Data from UFBs'!$A$3:$A$3000,'Summary By Town'!$A368,'Raw Data from UFBs'!$E$3:$E$3000,'Summary By Town'!$S$2)</f>
        <v>0</v>
      </c>
      <c r="V368" s="20">
        <f t="shared" si="84"/>
        <v>0</v>
      </c>
      <c r="W368" s="104">
        <f>COUNTIFS('Raw Data from UFBs'!$A$3:$A$3000,'Summary By Town'!$A368,'Raw Data from UFBs'!$E$3:$E$3000,'Summary By Town'!$W$2)</f>
        <v>0</v>
      </c>
      <c r="X368" s="4">
        <f>SUMIFS('Raw Data from UFBs'!H$3:H$3000,'Raw Data from UFBs'!$A$3:$A$3000,'Summary By Town'!$A368,'Raw Data from UFBs'!$E$3:$E$3000,'Summary By Town'!$W$2)</f>
        <v>0</v>
      </c>
      <c r="Y368" s="4">
        <f>SUMIFS('Raw Data from UFBs'!I$3:I$3000,'Raw Data from UFBs'!$A$3:$A$3000,'Summary By Town'!$A368,'Raw Data from UFBs'!$E$3:$E$3000,'Summary By Town'!$W$2)</f>
        <v>0</v>
      </c>
      <c r="Z368" s="20">
        <f t="shared" si="85"/>
        <v>0</v>
      </c>
      <c r="AA368" s="4">
        <f>COUNTIFS('Raw Data from UFBs'!$A$3:$A$3000,'Summary By Town'!$A368,'Raw Data from UFBs'!$E$3:$E$3000,'Summary By Town'!$AA$2)</f>
        <v>0</v>
      </c>
      <c r="AB368" s="4">
        <f>SUMIFS('Raw Data from UFBs'!H$3:H$3000,'Raw Data from UFBs'!$A$3:$A$3000,'Summary By Town'!$A368,'Raw Data from UFBs'!$E$3:$E$3000,'Summary By Town'!$AA$2)</f>
        <v>0</v>
      </c>
      <c r="AC368" s="4">
        <f>SUMIFS('Raw Data from UFBs'!I$3:I$3000,'Raw Data from UFBs'!$A$3:$A$3000,'Summary By Town'!$A368,'Raw Data from UFBs'!$E$3:$E$3000,'Summary By Town'!$AA$2)</f>
        <v>0</v>
      </c>
      <c r="AD368" s="4">
        <f t="shared" si="86"/>
        <v>0</v>
      </c>
      <c r="AE368" s="19">
        <f>COUNTIFS('Raw Data from UFBs'!$A$3:$A$3000,'Summary By Town'!$A368,'Raw Data from UFBs'!$E$3:$E$3000,'Summary By Town'!$AE$2)</f>
        <v>2</v>
      </c>
      <c r="AF368" s="4">
        <f>SUMIFS('Raw Data from UFBs'!H$3:H$3000,'Raw Data from UFBs'!$A$3:$A$3000,'Summary By Town'!$A368,'Raw Data from UFBs'!$E$3:$E$3000,'Summary By Town'!$AE$2)</f>
        <v>0</v>
      </c>
      <c r="AG368" s="4">
        <f>SUMIFS('Raw Data from UFBs'!I$3:I$3000,'Raw Data from UFBs'!$A$3:$A$3000,'Summary By Town'!$A368,'Raw Data from UFBs'!$E$3:$E$3000,'Summary By Town'!$AE$2)</f>
        <v>0</v>
      </c>
      <c r="AH368" s="20">
        <f t="shared" si="79"/>
        <v>0</v>
      </c>
      <c r="AI368" s="19">
        <f t="shared" si="87"/>
        <v>4</v>
      </c>
      <c r="AJ368" s="4">
        <f t="shared" si="88"/>
        <v>204065.11</v>
      </c>
      <c r="AK368" s="4">
        <f t="shared" si="89"/>
        <v>12007300</v>
      </c>
      <c r="AL368" s="20">
        <f t="shared" si="90"/>
        <v>197519.47571462844</v>
      </c>
      <c r="AM368" s="59">
        <v>11255376489</v>
      </c>
      <c r="AN368" s="60">
        <v>1.6449949257087642</v>
      </c>
      <c r="AO368" s="61">
        <v>0.17368050220794656</v>
      </c>
      <c r="AP368" s="4">
        <f t="shared" si="80"/>
        <v>-1136.8490499528837</v>
      </c>
      <c r="AQ368" s="8">
        <f t="shared" si="81"/>
        <v>1.0668057182924857E-3</v>
      </c>
      <c r="AR368" s="59">
        <v>45427533.939999998</v>
      </c>
      <c r="AS368" s="6">
        <f t="shared" si="82"/>
        <v>-2.5025550615501532E-5</v>
      </c>
      <c r="AU368" s="5" t="s">
        <v>965</v>
      </c>
      <c r="AV368" s="5" t="s">
        <v>531</v>
      </c>
      <c r="AW368" s="5" t="s">
        <v>451</v>
      </c>
      <c r="AX368" s="5" t="s">
        <v>983</v>
      </c>
      <c r="AY368" s="5" t="s">
        <v>915</v>
      </c>
      <c r="AZ368" s="5" t="s">
        <v>1131</v>
      </c>
      <c r="BA368" s="5" t="s">
        <v>1745</v>
      </c>
      <c r="BB368" s="5" t="s">
        <v>1745</v>
      </c>
      <c r="BC368" s="5" t="s">
        <v>1745</v>
      </c>
      <c r="BD368" s="5" t="s">
        <v>1745</v>
      </c>
      <c r="BE368" s="5" t="s">
        <v>1745</v>
      </c>
      <c r="BF368" s="5" t="s">
        <v>1745</v>
      </c>
      <c r="BG368" s="5" t="s">
        <v>1745</v>
      </c>
      <c r="BH368" s="5" t="s">
        <v>1745</v>
      </c>
      <c r="BI368" s="5" t="s">
        <v>1745</v>
      </c>
      <c r="BJ368" s="5" t="s">
        <v>1745</v>
      </c>
    </row>
    <row r="369" spans="1:62" ht="17.25" customHeight="1" x14ac:dyDescent="0.3">
      <c r="A369" t="s">
        <v>915</v>
      </c>
      <c r="B369" t="s">
        <v>2102</v>
      </c>
      <c r="C369" t="s">
        <v>6</v>
      </c>
      <c r="D369" t="str">
        <f t="shared" si="76"/>
        <v>Marlboro township, Monmouth County</v>
      </c>
      <c r="E369" t="s">
        <v>2000</v>
      </c>
      <c r="F369" t="s">
        <v>58</v>
      </c>
      <c r="G369" s="19">
        <f>COUNTIFS('Raw Data from UFBs'!$A$3:$A$3000,'Summary By Town'!$A369,'Raw Data from UFBs'!$E$3:$E$3000,'Summary By Town'!$G$2)</f>
        <v>1</v>
      </c>
      <c r="H369" s="4">
        <f>SUMIFS('Raw Data from UFBs'!H$3:H$3000,'Raw Data from UFBs'!$A$3:$A$3000,'Summary By Town'!$A369,'Raw Data from UFBs'!$E$3:$E$3000,'Summary By Town'!$G$2)</f>
        <v>674196.18</v>
      </c>
      <c r="I369" s="4">
        <f>SUMIFS('Raw Data from UFBs'!I$3:I$3000,'Raw Data from UFBs'!$A$3:$A$3000,'Summary By Town'!$A369,'Raw Data from UFBs'!$E$3:$E$3000,'Summary By Town'!$G$2)</f>
        <v>21688500</v>
      </c>
      <c r="J369" s="20">
        <f t="shared" si="77"/>
        <v>555955.36045298388</v>
      </c>
      <c r="K369" s="19">
        <f>COUNTIFS('Raw Data from UFBs'!$A$3:$A$3000,'Summary By Town'!$A369,'Raw Data from UFBs'!$E$3:$E$3000,'Summary By Town'!$K$2)</f>
        <v>0</v>
      </c>
      <c r="L369" s="4">
        <f>SUMIFS('Raw Data from UFBs'!H$3:H$3000,'Raw Data from UFBs'!$A$3:$A$3000,'Summary By Town'!$A369,'Raw Data from UFBs'!$E$3:$E$3000,'Summary By Town'!$K$2)</f>
        <v>0</v>
      </c>
      <c r="M369" s="4">
        <f>SUMIFS('Raw Data from UFBs'!I$3:I$3000,'Raw Data from UFBs'!$A$3:$A$3000,'Summary By Town'!$A369,'Raw Data from UFBs'!$E$3:$E$3000,'Summary By Town'!$K$2)</f>
        <v>0</v>
      </c>
      <c r="N369" s="20">
        <f t="shared" si="78"/>
        <v>0</v>
      </c>
      <c r="O369" s="4">
        <f>COUNTIFS('Raw Data from UFBs'!$A$3:$A$3000,'Summary By Town'!$A369,'Raw Data from UFBs'!$E$3:$E$3000,'Summary By Town'!$O$2)</f>
        <v>0</v>
      </c>
      <c r="P369" s="4">
        <f>SUMIFS('Raw Data from UFBs'!H$3:H$3000,'Raw Data from UFBs'!$A$3:$A$3000,'Summary By Town'!$A369,'Raw Data from UFBs'!$E$3:$E$3000,'Summary By Town'!$O$2)</f>
        <v>0</v>
      </c>
      <c r="Q369" s="4">
        <f>SUMIFS('Raw Data from UFBs'!I$3:I$3000,'Raw Data from UFBs'!$A$3:$A$3000,'Summary By Town'!$A369,'Raw Data from UFBs'!$E$3:$E$3000,'Summary By Town'!$O$2)</f>
        <v>0</v>
      </c>
      <c r="R369" s="4">
        <f t="shared" si="83"/>
        <v>0</v>
      </c>
      <c r="S369" s="104">
        <f>COUNTIFS('Raw Data from UFBs'!$A$3:$A$3000,'Summary By Town'!$A369,'Raw Data from UFBs'!$E$3:$E$3000,'Summary By Town'!$S$2)</f>
        <v>0</v>
      </c>
      <c r="T369" s="4">
        <f>SUMIFS('Raw Data from UFBs'!H$3:H$3000,'Raw Data from UFBs'!$A$3:$A$3000,'Summary By Town'!$A369,'Raw Data from UFBs'!$E$3:$E$3000,'Summary By Town'!$S$2)</f>
        <v>0</v>
      </c>
      <c r="U369" s="4">
        <f>SUMIFS('Raw Data from UFBs'!I$3:I$3000,'Raw Data from UFBs'!$A$3:$A$3000,'Summary By Town'!$A369,'Raw Data from UFBs'!$E$3:$E$3000,'Summary By Town'!$S$2)</f>
        <v>0</v>
      </c>
      <c r="V369" s="20">
        <f t="shared" si="84"/>
        <v>0</v>
      </c>
      <c r="W369" s="104">
        <f>COUNTIFS('Raw Data from UFBs'!$A$3:$A$3000,'Summary By Town'!$A369,'Raw Data from UFBs'!$E$3:$E$3000,'Summary By Town'!$W$2)</f>
        <v>0</v>
      </c>
      <c r="X369" s="4">
        <f>SUMIFS('Raw Data from UFBs'!H$3:H$3000,'Raw Data from UFBs'!$A$3:$A$3000,'Summary By Town'!$A369,'Raw Data from UFBs'!$E$3:$E$3000,'Summary By Town'!$W$2)</f>
        <v>0</v>
      </c>
      <c r="Y369" s="4">
        <f>SUMIFS('Raw Data from UFBs'!I$3:I$3000,'Raw Data from UFBs'!$A$3:$A$3000,'Summary By Town'!$A369,'Raw Data from UFBs'!$E$3:$E$3000,'Summary By Town'!$W$2)</f>
        <v>0</v>
      </c>
      <c r="Z369" s="20">
        <f t="shared" si="85"/>
        <v>0</v>
      </c>
      <c r="AA369" s="4">
        <f>COUNTIFS('Raw Data from UFBs'!$A$3:$A$3000,'Summary By Town'!$A369,'Raw Data from UFBs'!$E$3:$E$3000,'Summary By Town'!$AA$2)</f>
        <v>0</v>
      </c>
      <c r="AB369" s="4">
        <f>SUMIFS('Raw Data from UFBs'!H$3:H$3000,'Raw Data from UFBs'!$A$3:$A$3000,'Summary By Town'!$A369,'Raw Data from UFBs'!$E$3:$E$3000,'Summary By Town'!$AA$2)</f>
        <v>0</v>
      </c>
      <c r="AC369" s="4">
        <f>SUMIFS('Raw Data from UFBs'!I$3:I$3000,'Raw Data from UFBs'!$A$3:$A$3000,'Summary By Town'!$A369,'Raw Data from UFBs'!$E$3:$E$3000,'Summary By Town'!$AA$2)</f>
        <v>0</v>
      </c>
      <c r="AD369" s="4">
        <f t="shared" si="86"/>
        <v>0</v>
      </c>
      <c r="AE369" s="19">
        <f>COUNTIFS('Raw Data from UFBs'!$A$3:$A$3000,'Summary By Town'!$A369,'Raw Data from UFBs'!$E$3:$E$3000,'Summary By Town'!$AE$2)</f>
        <v>0</v>
      </c>
      <c r="AF369" s="4">
        <f>SUMIFS('Raw Data from UFBs'!H$3:H$3000,'Raw Data from UFBs'!$A$3:$A$3000,'Summary By Town'!$A369,'Raw Data from UFBs'!$E$3:$E$3000,'Summary By Town'!$AE$2)</f>
        <v>0</v>
      </c>
      <c r="AG369" s="4">
        <f>SUMIFS('Raw Data from UFBs'!I$3:I$3000,'Raw Data from UFBs'!$A$3:$A$3000,'Summary By Town'!$A369,'Raw Data from UFBs'!$E$3:$E$3000,'Summary By Town'!$AE$2)</f>
        <v>0</v>
      </c>
      <c r="AH369" s="20">
        <f t="shared" si="79"/>
        <v>0</v>
      </c>
      <c r="AI369" s="19">
        <f t="shared" si="87"/>
        <v>1</v>
      </c>
      <c r="AJ369" s="4">
        <f t="shared" si="88"/>
        <v>674196.18</v>
      </c>
      <c r="AK369" s="4">
        <f t="shared" si="89"/>
        <v>21688500</v>
      </c>
      <c r="AL369" s="20">
        <f t="shared" si="90"/>
        <v>555955.36045298388</v>
      </c>
      <c r="AM369" s="59">
        <v>7854828070</v>
      </c>
      <c r="AN369" s="60">
        <v>2.5633647345504942</v>
      </c>
      <c r="AO369" s="61">
        <v>0.17542759394324758</v>
      </c>
      <c r="AP369" s="4">
        <f t="shared" si="80"/>
        <v>-20742.702479010764</v>
      </c>
      <c r="AQ369" s="8">
        <f t="shared" si="81"/>
        <v>2.7611680111541896E-3</v>
      </c>
      <c r="AR369" s="59">
        <v>46883434.710000001</v>
      </c>
      <c r="AS369" s="6">
        <f t="shared" si="82"/>
        <v>-4.4243137490492884E-4</v>
      </c>
      <c r="AU369" s="5" t="s">
        <v>531</v>
      </c>
      <c r="AV369" s="5" t="s">
        <v>880</v>
      </c>
      <c r="AW369" s="5" t="s">
        <v>321</v>
      </c>
      <c r="AX369" s="5" t="s">
        <v>699</v>
      </c>
      <c r="AY369" s="5" t="s">
        <v>918</v>
      </c>
      <c r="AZ369" s="5" t="s">
        <v>1131</v>
      </c>
      <c r="BA369" s="5" t="s">
        <v>4</v>
      </c>
      <c r="BB369" s="5" t="s">
        <v>1745</v>
      </c>
      <c r="BC369" s="5" t="s">
        <v>1745</v>
      </c>
      <c r="BD369" s="5" t="s">
        <v>1745</v>
      </c>
      <c r="BE369" s="5" t="s">
        <v>1745</v>
      </c>
      <c r="BF369" s="5" t="s">
        <v>1745</v>
      </c>
      <c r="BG369" s="5" t="s">
        <v>1745</v>
      </c>
      <c r="BH369" s="5" t="s">
        <v>1745</v>
      </c>
      <c r="BI369" s="5" t="s">
        <v>1745</v>
      </c>
      <c r="BJ369" s="5" t="s">
        <v>1745</v>
      </c>
    </row>
    <row r="370" spans="1:62" ht="17.25" customHeight="1" x14ac:dyDescent="0.3">
      <c r="A370" t="s">
        <v>951</v>
      </c>
      <c r="B370" t="s">
        <v>2103</v>
      </c>
      <c r="C370" t="s">
        <v>6</v>
      </c>
      <c r="D370" t="str">
        <f t="shared" si="76"/>
        <v>Middletown township, Monmouth County</v>
      </c>
      <c r="E370" t="s">
        <v>2000</v>
      </c>
      <c r="F370" t="s">
        <v>7</v>
      </c>
      <c r="G370" s="19">
        <f>COUNTIFS('Raw Data from UFBs'!$A$3:$A$3000,'Summary By Town'!$A370,'Raw Data from UFBs'!$E$3:$E$3000,'Summary By Town'!$G$2)</f>
        <v>8</v>
      </c>
      <c r="H370" s="4">
        <f>SUMIFS('Raw Data from UFBs'!H$3:H$3000,'Raw Data from UFBs'!$A$3:$A$3000,'Summary By Town'!$A370,'Raw Data from UFBs'!$E$3:$E$3000,'Summary By Town'!$G$2)</f>
        <v>590380.17999999993</v>
      </c>
      <c r="I370" s="4">
        <f>SUMIFS('Raw Data from UFBs'!I$3:I$3000,'Raw Data from UFBs'!$A$3:$A$3000,'Summary By Town'!$A370,'Raw Data from UFBs'!$E$3:$E$3000,'Summary By Town'!$G$2)</f>
        <v>98204900</v>
      </c>
      <c r="J370" s="20">
        <f t="shared" si="77"/>
        <v>1584638.0406873843</v>
      </c>
      <c r="K370" s="19">
        <f>COUNTIFS('Raw Data from UFBs'!$A$3:$A$3000,'Summary By Town'!$A370,'Raw Data from UFBs'!$E$3:$E$3000,'Summary By Town'!$K$2)</f>
        <v>0</v>
      </c>
      <c r="L370" s="4">
        <f>SUMIFS('Raw Data from UFBs'!H$3:H$3000,'Raw Data from UFBs'!$A$3:$A$3000,'Summary By Town'!$A370,'Raw Data from UFBs'!$E$3:$E$3000,'Summary By Town'!$K$2)</f>
        <v>0</v>
      </c>
      <c r="M370" s="4">
        <f>SUMIFS('Raw Data from UFBs'!I$3:I$3000,'Raw Data from UFBs'!$A$3:$A$3000,'Summary By Town'!$A370,'Raw Data from UFBs'!$E$3:$E$3000,'Summary By Town'!$K$2)</f>
        <v>0</v>
      </c>
      <c r="N370" s="20">
        <f t="shared" si="78"/>
        <v>0</v>
      </c>
      <c r="O370" s="4">
        <f>COUNTIFS('Raw Data from UFBs'!$A$3:$A$3000,'Summary By Town'!$A370,'Raw Data from UFBs'!$E$3:$E$3000,'Summary By Town'!$O$2)</f>
        <v>0</v>
      </c>
      <c r="P370" s="4">
        <f>SUMIFS('Raw Data from UFBs'!H$3:H$3000,'Raw Data from UFBs'!$A$3:$A$3000,'Summary By Town'!$A370,'Raw Data from UFBs'!$E$3:$E$3000,'Summary By Town'!$O$2)</f>
        <v>0</v>
      </c>
      <c r="Q370" s="4">
        <f>SUMIFS('Raw Data from UFBs'!I$3:I$3000,'Raw Data from UFBs'!$A$3:$A$3000,'Summary By Town'!$A370,'Raw Data from UFBs'!$E$3:$E$3000,'Summary By Town'!$O$2)</f>
        <v>0</v>
      </c>
      <c r="R370" s="4">
        <f t="shared" si="83"/>
        <v>0</v>
      </c>
      <c r="S370" s="104">
        <f>COUNTIFS('Raw Data from UFBs'!$A$3:$A$3000,'Summary By Town'!$A370,'Raw Data from UFBs'!$E$3:$E$3000,'Summary By Town'!$S$2)</f>
        <v>0</v>
      </c>
      <c r="T370" s="4">
        <f>SUMIFS('Raw Data from UFBs'!H$3:H$3000,'Raw Data from UFBs'!$A$3:$A$3000,'Summary By Town'!$A370,'Raw Data from UFBs'!$E$3:$E$3000,'Summary By Town'!$S$2)</f>
        <v>0</v>
      </c>
      <c r="U370" s="4">
        <f>SUMIFS('Raw Data from UFBs'!I$3:I$3000,'Raw Data from UFBs'!$A$3:$A$3000,'Summary By Town'!$A370,'Raw Data from UFBs'!$E$3:$E$3000,'Summary By Town'!$S$2)</f>
        <v>0</v>
      </c>
      <c r="V370" s="20">
        <f t="shared" si="84"/>
        <v>0</v>
      </c>
      <c r="W370" s="104">
        <f>COUNTIFS('Raw Data from UFBs'!$A$3:$A$3000,'Summary By Town'!$A370,'Raw Data from UFBs'!$E$3:$E$3000,'Summary By Town'!$W$2)</f>
        <v>0</v>
      </c>
      <c r="X370" s="4">
        <f>SUMIFS('Raw Data from UFBs'!H$3:H$3000,'Raw Data from UFBs'!$A$3:$A$3000,'Summary By Town'!$A370,'Raw Data from UFBs'!$E$3:$E$3000,'Summary By Town'!$W$2)</f>
        <v>0</v>
      </c>
      <c r="Y370" s="4">
        <f>SUMIFS('Raw Data from UFBs'!I$3:I$3000,'Raw Data from UFBs'!$A$3:$A$3000,'Summary By Town'!$A370,'Raw Data from UFBs'!$E$3:$E$3000,'Summary By Town'!$W$2)</f>
        <v>0</v>
      </c>
      <c r="Z370" s="20">
        <f t="shared" si="85"/>
        <v>0</v>
      </c>
      <c r="AA370" s="4">
        <f>COUNTIFS('Raw Data from UFBs'!$A$3:$A$3000,'Summary By Town'!$A370,'Raw Data from UFBs'!$E$3:$E$3000,'Summary By Town'!$AA$2)</f>
        <v>0</v>
      </c>
      <c r="AB370" s="4">
        <f>SUMIFS('Raw Data from UFBs'!H$3:H$3000,'Raw Data from UFBs'!$A$3:$A$3000,'Summary By Town'!$A370,'Raw Data from UFBs'!$E$3:$E$3000,'Summary By Town'!$AA$2)</f>
        <v>0</v>
      </c>
      <c r="AC370" s="4">
        <f>SUMIFS('Raw Data from UFBs'!I$3:I$3000,'Raw Data from UFBs'!$A$3:$A$3000,'Summary By Town'!$A370,'Raw Data from UFBs'!$E$3:$E$3000,'Summary By Town'!$AA$2)</f>
        <v>0</v>
      </c>
      <c r="AD370" s="4">
        <f t="shared" si="86"/>
        <v>0</v>
      </c>
      <c r="AE370" s="19">
        <f>COUNTIFS('Raw Data from UFBs'!$A$3:$A$3000,'Summary By Town'!$A370,'Raw Data from UFBs'!$E$3:$E$3000,'Summary By Town'!$AE$2)</f>
        <v>2</v>
      </c>
      <c r="AF370" s="4">
        <f>SUMIFS('Raw Data from UFBs'!H$3:H$3000,'Raw Data from UFBs'!$A$3:$A$3000,'Summary By Town'!$A370,'Raw Data from UFBs'!$E$3:$E$3000,'Summary By Town'!$AE$2)</f>
        <v>384707.26</v>
      </c>
      <c r="AG370" s="4">
        <f>SUMIFS('Raw Data from UFBs'!I$3:I$3000,'Raw Data from UFBs'!$A$3:$A$3000,'Summary By Town'!$A370,'Raw Data from UFBs'!$E$3:$E$3000,'Summary By Town'!$AE$2)</f>
        <v>48216400</v>
      </c>
      <c r="AH370" s="20">
        <f t="shared" si="79"/>
        <v>778021.68349032686</v>
      </c>
      <c r="AI370" s="19">
        <f t="shared" si="87"/>
        <v>10</v>
      </c>
      <c r="AJ370" s="4">
        <f t="shared" si="88"/>
        <v>975087.44</v>
      </c>
      <c r="AK370" s="4">
        <f t="shared" si="89"/>
        <v>146421300</v>
      </c>
      <c r="AL370" s="20">
        <f t="shared" si="90"/>
        <v>2362659.7241777112</v>
      </c>
      <c r="AM370" s="59">
        <v>19891622848</v>
      </c>
      <c r="AN370" s="60">
        <v>1.613603843278069</v>
      </c>
      <c r="AO370" s="61">
        <v>0.26564398597710576</v>
      </c>
      <c r="AP370" s="4">
        <f t="shared" si="80"/>
        <v>368600.23240032454</v>
      </c>
      <c r="AQ370" s="8">
        <f t="shared" si="81"/>
        <v>7.360952955868149E-3</v>
      </c>
      <c r="AR370" s="59">
        <v>97012043.469999999</v>
      </c>
      <c r="AS370" s="6">
        <f t="shared" si="82"/>
        <v>3.7995306481128856E-3</v>
      </c>
      <c r="AU370" s="5" t="s">
        <v>1501</v>
      </c>
      <c r="AV370" s="5" t="s">
        <v>321</v>
      </c>
      <c r="AW370" s="5" t="s">
        <v>1273</v>
      </c>
      <c r="AX370" s="5" t="s">
        <v>466</v>
      </c>
      <c r="AY370" s="5" t="s">
        <v>1336</v>
      </c>
      <c r="AZ370" s="5" t="s">
        <v>1362</v>
      </c>
      <c r="BA370" s="5" t="s">
        <v>672</v>
      </c>
      <c r="BB370" s="5" t="s">
        <v>76</v>
      </c>
      <c r="BC370" s="5" t="s">
        <v>699</v>
      </c>
      <c r="BD370" s="5" t="s">
        <v>660</v>
      </c>
      <c r="BE370" s="5" t="s">
        <v>743</v>
      </c>
      <c r="BF370" s="5" t="s">
        <v>1745</v>
      </c>
      <c r="BG370" s="5" t="s">
        <v>1745</v>
      </c>
      <c r="BH370" s="5" t="s">
        <v>1745</v>
      </c>
      <c r="BI370" s="5" t="s">
        <v>1745</v>
      </c>
      <c r="BJ370" s="5" t="s">
        <v>1745</v>
      </c>
    </row>
    <row r="371" spans="1:62" ht="17.25" customHeight="1" x14ac:dyDescent="0.3">
      <c r="A371" t="s">
        <v>965</v>
      </c>
      <c r="B371" t="s">
        <v>2104</v>
      </c>
      <c r="C371" t="s">
        <v>6</v>
      </c>
      <c r="D371" t="str">
        <f t="shared" si="76"/>
        <v>Millstone township, Monmouth County</v>
      </c>
      <c r="E371" t="s">
        <v>2000</v>
      </c>
      <c r="F371" t="s">
        <v>26</v>
      </c>
      <c r="G371" s="19">
        <f>COUNTIFS('Raw Data from UFBs'!$A$3:$A$3000,'Summary By Town'!$A371,'Raw Data from UFBs'!$E$3:$E$3000,'Summary By Town'!$G$2)</f>
        <v>0</v>
      </c>
      <c r="H371" s="4">
        <f>SUMIFS('Raw Data from UFBs'!H$3:H$3000,'Raw Data from UFBs'!$A$3:$A$3000,'Summary By Town'!$A371,'Raw Data from UFBs'!$E$3:$E$3000,'Summary By Town'!$G$2)</f>
        <v>0</v>
      </c>
      <c r="I371" s="4">
        <f>SUMIFS('Raw Data from UFBs'!I$3:I$3000,'Raw Data from UFBs'!$A$3:$A$3000,'Summary By Town'!$A371,'Raw Data from UFBs'!$E$3:$E$3000,'Summary By Town'!$G$2)</f>
        <v>0</v>
      </c>
      <c r="J371" s="20">
        <f t="shared" si="77"/>
        <v>0</v>
      </c>
      <c r="K371" s="19">
        <f>COUNTIFS('Raw Data from UFBs'!$A$3:$A$3000,'Summary By Town'!$A371,'Raw Data from UFBs'!$E$3:$E$3000,'Summary By Town'!$K$2)</f>
        <v>0</v>
      </c>
      <c r="L371" s="4">
        <f>SUMIFS('Raw Data from UFBs'!H$3:H$3000,'Raw Data from UFBs'!$A$3:$A$3000,'Summary By Town'!$A371,'Raw Data from UFBs'!$E$3:$E$3000,'Summary By Town'!$K$2)</f>
        <v>0</v>
      </c>
      <c r="M371" s="4">
        <f>SUMIFS('Raw Data from UFBs'!I$3:I$3000,'Raw Data from UFBs'!$A$3:$A$3000,'Summary By Town'!$A371,'Raw Data from UFBs'!$E$3:$E$3000,'Summary By Town'!$K$2)</f>
        <v>0</v>
      </c>
      <c r="N371" s="20">
        <f t="shared" si="78"/>
        <v>0</v>
      </c>
      <c r="O371" s="4">
        <f>COUNTIFS('Raw Data from UFBs'!$A$3:$A$3000,'Summary By Town'!$A371,'Raw Data from UFBs'!$E$3:$E$3000,'Summary By Town'!$O$2)</f>
        <v>0</v>
      </c>
      <c r="P371" s="4">
        <f>SUMIFS('Raw Data from UFBs'!H$3:H$3000,'Raw Data from UFBs'!$A$3:$A$3000,'Summary By Town'!$A371,'Raw Data from UFBs'!$E$3:$E$3000,'Summary By Town'!$O$2)</f>
        <v>0</v>
      </c>
      <c r="Q371" s="4">
        <f>SUMIFS('Raw Data from UFBs'!I$3:I$3000,'Raw Data from UFBs'!$A$3:$A$3000,'Summary By Town'!$A371,'Raw Data from UFBs'!$E$3:$E$3000,'Summary By Town'!$O$2)</f>
        <v>0</v>
      </c>
      <c r="R371" s="4">
        <f t="shared" si="83"/>
        <v>0</v>
      </c>
      <c r="S371" s="104">
        <f>COUNTIFS('Raw Data from UFBs'!$A$3:$A$3000,'Summary By Town'!$A371,'Raw Data from UFBs'!$E$3:$E$3000,'Summary By Town'!$S$2)</f>
        <v>0</v>
      </c>
      <c r="T371" s="4">
        <f>SUMIFS('Raw Data from UFBs'!H$3:H$3000,'Raw Data from UFBs'!$A$3:$A$3000,'Summary By Town'!$A371,'Raw Data from UFBs'!$E$3:$E$3000,'Summary By Town'!$S$2)</f>
        <v>0</v>
      </c>
      <c r="U371" s="4">
        <f>SUMIFS('Raw Data from UFBs'!I$3:I$3000,'Raw Data from UFBs'!$A$3:$A$3000,'Summary By Town'!$A371,'Raw Data from UFBs'!$E$3:$E$3000,'Summary By Town'!$S$2)</f>
        <v>0</v>
      </c>
      <c r="V371" s="20">
        <f t="shared" si="84"/>
        <v>0</v>
      </c>
      <c r="W371" s="104">
        <f>COUNTIFS('Raw Data from UFBs'!$A$3:$A$3000,'Summary By Town'!$A371,'Raw Data from UFBs'!$E$3:$E$3000,'Summary By Town'!$W$2)</f>
        <v>0</v>
      </c>
      <c r="X371" s="4">
        <f>SUMIFS('Raw Data from UFBs'!H$3:H$3000,'Raw Data from UFBs'!$A$3:$A$3000,'Summary By Town'!$A371,'Raw Data from UFBs'!$E$3:$E$3000,'Summary By Town'!$W$2)</f>
        <v>0</v>
      </c>
      <c r="Y371" s="4">
        <f>SUMIFS('Raw Data from UFBs'!I$3:I$3000,'Raw Data from UFBs'!$A$3:$A$3000,'Summary By Town'!$A371,'Raw Data from UFBs'!$E$3:$E$3000,'Summary By Town'!$W$2)</f>
        <v>0</v>
      </c>
      <c r="Z371" s="20">
        <f t="shared" si="85"/>
        <v>0</v>
      </c>
      <c r="AA371" s="4">
        <f>COUNTIFS('Raw Data from UFBs'!$A$3:$A$3000,'Summary By Town'!$A371,'Raw Data from UFBs'!$E$3:$E$3000,'Summary By Town'!$AA$2)</f>
        <v>0</v>
      </c>
      <c r="AB371" s="4">
        <f>SUMIFS('Raw Data from UFBs'!H$3:H$3000,'Raw Data from UFBs'!$A$3:$A$3000,'Summary By Town'!$A371,'Raw Data from UFBs'!$E$3:$E$3000,'Summary By Town'!$AA$2)</f>
        <v>0</v>
      </c>
      <c r="AC371" s="4">
        <f>SUMIFS('Raw Data from UFBs'!I$3:I$3000,'Raw Data from UFBs'!$A$3:$A$3000,'Summary By Town'!$A371,'Raw Data from UFBs'!$E$3:$E$3000,'Summary By Town'!$AA$2)</f>
        <v>0</v>
      </c>
      <c r="AD371" s="4">
        <f t="shared" si="86"/>
        <v>0</v>
      </c>
      <c r="AE371" s="19">
        <f>COUNTIFS('Raw Data from UFBs'!$A$3:$A$3000,'Summary By Town'!$A371,'Raw Data from UFBs'!$E$3:$E$3000,'Summary By Town'!$AE$2)</f>
        <v>0</v>
      </c>
      <c r="AF371" s="4">
        <f>SUMIFS('Raw Data from UFBs'!H$3:H$3000,'Raw Data from UFBs'!$A$3:$A$3000,'Summary By Town'!$A371,'Raw Data from UFBs'!$E$3:$E$3000,'Summary By Town'!$AE$2)</f>
        <v>0</v>
      </c>
      <c r="AG371" s="4">
        <f>SUMIFS('Raw Data from UFBs'!I$3:I$3000,'Raw Data from UFBs'!$A$3:$A$3000,'Summary By Town'!$A371,'Raw Data from UFBs'!$E$3:$E$3000,'Summary By Town'!$AE$2)</f>
        <v>0</v>
      </c>
      <c r="AH371" s="20">
        <f t="shared" si="79"/>
        <v>0</v>
      </c>
      <c r="AI371" s="19">
        <f t="shared" si="87"/>
        <v>0</v>
      </c>
      <c r="AJ371" s="4">
        <f t="shared" si="88"/>
        <v>0</v>
      </c>
      <c r="AK371" s="4">
        <f t="shared" si="89"/>
        <v>0</v>
      </c>
      <c r="AL371" s="20">
        <f t="shared" si="90"/>
        <v>0</v>
      </c>
      <c r="AM371" s="59">
        <v>2565765084</v>
      </c>
      <c r="AN371" s="60">
        <v>2.1157183144447327</v>
      </c>
      <c r="AO371" s="61">
        <v>0.12656142940998433</v>
      </c>
      <c r="AP371" s="4">
        <f t="shared" si="80"/>
        <v>0</v>
      </c>
      <c r="AQ371" s="8">
        <f t="shared" si="81"/>
        <v>0</v>
      </c>
      <c r="AR371" s="59">
        <v>10171297.32</v>
      </c>
      <c r="AS371" s="6">
        <f t="shared" si="82"/>
        <v>0</v>
      </c>
      <c r="AU371" s="5" t="s">
        <v>731</v>
      </c>
      <c r="AV371" s="5" t="s">
        <v>1530</v>
      </c>
      <c r="AW371" s="5" t="s">
        <v>1321</v>
      </c>
      <c r="AX371" s="5" t="s">
        <v>1303</v>
      </c>
      <c r="AY371" s="5" t="s">
        <v>531</v>
      </c>
      <c r="AZ371" s="5" t="s">
        <v>402</v>
      </c>
      <c r="BA371" s="5" t="s">
        <v>880</v>
      </c>
      <c r="BB371" s="5" t="s">
        <v>983</v>
      </c>
      <c r="BC371" s="5" t="s">
        <v>1745</v>
      </c>
      <c r="BD371" s="5" t="s">
        <v>1745</v>
      </c>
      <c r="BE371" s="5" t="s">
        <v>1745</v>
      </c>
      <c r="BF371" s="5" t="s">
        <v>1745</v>
      </c>
      <c r="BG371" s="5" t="s">
        <v>1745</v>
      </c>
      <c r="BH371" s="5" t="s">
        <v>1745</v>
      </c>
      <c r="BI371" s="5" t="s">
        <v>1745</v>
      </c>
      <c r="BJ371" s="5" t="s">
        <v>1745</v>
      </c>
    </row>
    <row r="372" spans="1:62" ht="17.25" customHeight="1" x14ac:dyDescent="0.3">
      <c r="A372" t="s">
        <v>1045</v>
      </c>
      <c r="B372" t="s">
        <v>2105</v>
      </c>
      <c r="C372" t="s">
        <v>6</v>
      </c>
      <c r="D372" t="str">
        <f t="shared" si="76"/>
        <v>Neptune township, Monmouth County</v>
      </c>
      <c r="E372" t="s">
        <v>2000</v>
      </c>
      <c r="F372" t="s">
        <v>7</v>
      </c>
      <c r="G372" s="19">
        <f>COUNTIFS('Raw Data from UFBs'!$A$3:$A$3000,'Summary By Town'!$A372,'Raw Data from UFBs'!$E$3:$E$3000,'Summary By Town'!$G$2)</f>
        <v>6</v>
      </c>
      <c r="H372" s="4">
        <f>SUMIFS('Raw Data from UFBs'!H$3:H$3000,'Raw Data from UFBs'!$A$3:$A$3000,'Summary By Town'!$A372,'Raw Data from UFBs'!$E$3:$E$3000,'Summary By Town'!$G$2)</f>
        <v>461712.26</v>
      </c>
      <c r="I372" s="4">
        <f>SUMIFS('Raw Data from UFBs'!I$3:I$3000,'Raw Data from UFBs'!$A$3:$A$3000,'Summary By Town'!$A372,'Raw Data from UFBs'!$E$3:$E$3000,'Summary By Town'!$G$2)</f>
        <v>78485700</v>
      </c>
      <c r="J372" s="20">
        <f t="shared" si="77"/>
        <v>1388950.7499687958</v>
      </c>
      <c r="K372" s="19">
        <f>COUNTIFS('Raw Data from UFBs'!$A$3:$A$3000,'Summary By Town'!$A372,'Raw Data from UFBs'!$E$3:$E$3000,'Summary By Town'!$K$2)</f>
        <v>0</v>
      </c>
      <c r="L372" s="4">
        <f>SUMIFS('Raw Data from UFBs'!H$3:H$3000,'Raw Data from UFBs'!$A$3:$A$3000,'Summary By Town'!$A372,'Raw Data from UFBs'!$E$3:$E$3000,'Summary By Town'!$K$2)</f>
        <v>0</v>
      </c>
      <c r="M372" s="4">
        <f>SUMIFS('Raw Data from UFBs'!I$3:I$3000,'Raw Data from UFBs'!$A$3:$A$3000,'Summary By Town'!$A372,'Raw Data from UFBs'!$E$3:$E$3000,'Summary By Town'!$K$2)</f>
        <v>0</v>
      </c>
      <c r="N372" s="20">
        <f t="shared" si="78"/>
        <v>0</v>
      </c>
      <c r="O372" s="4">
        <f>COUNTIFS('Raw Data from UFBs'!$A$3:$A$3000,'Summary By Town'!$A372,'Raw Data from UFBs'!$E$3:$E$3000,'Summary By Town'!$O$2)</f>
        <v>0</v>
      </c>
      <c r="P372" s="4">
        <f>SUMIFS('Raw Data from UFBs'!H$3:H$3000,'Raw Data from UFBs'!$A$3:$A$3000,'Summary By Town'!$A372,'Raw Data from UFBs'!$E$3:$E$3000,'Summary By Town'!$O$2)</f>
        <v>0</v>
      </c>
      <c r="Q372" s="4">
        <f>SUMIFS('Raw Data from UFBs'!I$3:I$3000,'Raw Data from UFBs'!$A$3:$A$3000,'Summary By Town'!$A372,'Raw Data from UFBs'!$E$3:$E$3000,'Summary By Town'!$O$2)</f>
        <v>0</v>
      </c>
      <c r="R372" s="4">
        <f t="shared" si="83"/>
        <v>0</v>
      </c>
      <c r="S372" s="104">
        <f>COUNTIFS('Raw Data from UFBs'!$A$3:$A$3000,'Summary By Town'!$A372,'Raw Data from UFBs'!$E$3:$E$3000,'Summary By Town'!$S$2)</f>
        <v>0</v>
      </c>
      <c r="T372" s="4">
        <f>SUMIFS('Raw Data from UFBs'!H$3:H$3000,'Raw Data from UFBs'!$A$3:$A$3000,'Summary By Town'!$A372,'Raw Data from UFBs'!$E$3:$E$3000,'Summary By Town'!$S$2)</f>
        <v>0</v>
      </c>
      <c r="U372" s="4">
        <f>SUMIFS('Raw Data from UFBs'!I$3:I$3000,'Raw Data from UFBs'!$A$3:$A$3000,'Summary By Town'!$A372,'Raw Data from UFBs'!$E$3:$E$3000,'Summary By Town'!$S$2)</f>
        <v>0</v>
      </c>
      <c r="V372" s="20">
        <f t="shared" si="84"/>
        <v>0</v>
      </c>
      <c r="W372" s="104">
        <f>COUNTIFS('Raw Data from UFBs'!$A$3:$A$3000,'Summary By Town'!$A372,'Raw Data from UFBs'!$E$3:$E$3000,'Summary By Town'!$W$2)</f>
        <v>0</v>
      </c>
      <c r="X372" s="4">
        <f>SUMIFS('Raw Data from UFBs'!H$3:H$3000,'Raw Data from UFBs'!$A$3:$A$3000,'Summary By Town'!$A372,'Raw Data from UFBs'!$E$3:$E$3000,'Summary By Town'!$W$2)</f>
        <v>0</v>
      </c>
      <c r="Y372" s="4">
        <f>SUMIFS('Raw Data from UFBs'!I$3:I$3000,'Raw Data from UFBs'!$A$3:$A$3000,'Summary By Town'!$A372,'Raw Data from UFBs'!$E$3:$E$3000,'Summary By Town'!$W$2)</f>
        <v>0</v>
      </c>
      <c r="Z372" s="20">
        <f t="shared" si="85"/>
        <v>0</v>
      </c>
      <c r="AA372" s="4">
        <f>COUNTIFS('Raw Data from UFBs'!$A$3:$A$3000,'Summary By Town'!$A372,'Raw Data from UFBs'!$E$3:$E$3000,'Summary By Town'!$AA$2)</f>
        <v>0</v>
      </c>
      <c r="AB372" s="4">
        <f>SUMIFS('Raw Data from UFBs'!H$3:H$3000,'Raw Data from UFBs'!$A$3:$A$3000,'Summary By Town'!$A372,'Raw Data from UFBs'!$E$3:$E$3000,'Summary By Town'!$AA$2)</f>
        <v>0</v>
      </c>
      <c r="AC372" s="4">
        <f>SUMIFS('Raw Data from UFBs'!I$3:I$3000,'Raw Data from UFBs'!$A$3:$A$3000,'Summary By Town'!$A372,'Raw Data from UFBs'!$E$3:$E$3000,'Summary By Town'!$AA$2)</f>
        <v>0</v>
      </c>
      <c r="AD372" s="4">
        <f t="shared" si="86"/>
        <v>0</v>
      </c>
      <c r="AE372" s="19">
        <f>COUNTIFS('Raw Data from UFBs'!$A$3:$A$3000,'Summary By Town'!$A372,'Raw Data from UFBs'!$E$3:$E$3000,'Summary By Town'!$AE$2)</f>
        <v>0</v>
      </c>
      <c r="AF372" s="4">
        <f>SUMIFS('Raw Data from UFBs'!H$3:H$3000,'Raw Data from UFBs'!$A$3:$A$3000,'Summary By Town'!$A372,'Raw Data from UFBs'!$E$3:$E$3000,'Summary By Town'!$AE$2)</f>
        <v>0</v>
      </c>
      <c r="AG372" s="4">
        <f>SUMIFS('Raw Data from UFBs'!I$3:I$3000,'Raw Data from UFBs'!$A$3:$A$3000,'Summary By Town'!$A372,'Raw Data from UFBs'!$E$3:$E$3000,'Summary By Town'!$AE$2)</f>
        <v>0</v>
      </c>
      <c r="AH372" s="20">
        <f t="shared" si="79"/>
        <v>0</v>
      </c>
      <c r="AI372" s="19">
        <f t="shared" si="87"/>
        <v>6</v>
      </c>
      <c r="AJ372" s="4">
        <f t="shared" si="88"/>
        <v>461712.26</v>
      </c>
      <c r="AK372" s="4">
        <f t="shared" si="89"/>
        <v>78485700</v>
      </c>
      <c r="AL372" s="20">
        <f t="shared" si="90"/>
        <v>1388950.7499687958</v>
      </c>
      <c r="AM372" s="59">
        <v>7968965149</v>
      </c>
      <c r="AN372" s="60">
        <v>1.7696863886909282</v>
      </c>
      <c r="AO372" s="61">
        <v>0.29162958549463125</v>
      </c>
      <c r="AP372" s="4">
        <f t="shared" si="80"/>
        <v>270410.17648426769</v>
      </c>
      <c r="AQ372" s="8">
        <f t="shared" si="81"/>
        <v>9.8489199704743235E-3</v>
      </c>
      <c r="AR372" s="59">
        <v>54332774</v>
      </c>
      <c r="AS372" s="6">
        <f t="shared" si="82"/>
        <v>4.9769256486751016E-3</v>
      </c>
      <c r="AU372" s="5" t="s">
        <v>131</v>
      </c>
      <c r="AV372" s="5" t="s">
        <v>90</v>
      </c>
      <c r="AW372" s="5" t="s">
        <v>1042</v>
      </c>
      <c r="AX372" s="5" t="s">
        <v>68</v>
      </c>
      <c r="AY372" s="5" t="s">
        <v>1120</v>
      </c>
      <c r="AZ372" s="5" t="s">
        <v>1501</v>
      </c>
      <c r="BA372" s="5" t="s">
        <v>197</v>
      </c>
      <c r="BB372" s="5" t="s">
        <v>1563</v>
      </c>
      <c r="BC372" s="5" t="s">
        <v>1745</v>
      </c>
      <c r="BD372" s="5" t="s">
        <v>1745</v>
      </c>
      <c r="BE372" s="5" t="s">
        <v>1745</v>
      </c>
      <c r="BF372" s="5" t="s">
        <v>1745</v>
      </c>
      <c r="BG372" s="5" t="s">
        <v>1745</v>
      </c>
      <c r="BH372" s="5" t="s">
        <v>1745</v>
      </c>
      <c r="BI372" s="5" t="s">
        <v>1745</v>
      </c>
      <c r="BJ372" s="5" t="s">
        <v>1745</v>
      </c>
    </row>
    <row r="373" spans="1:62" ht="17.25" customHeight="1" x14ac:dyDescent="0.3">
      <c r="A373" t="s">
        <v>1120</v>
      </c>
      <c r="B373" t="s">
        <v>2106</v>
      </c>
      <c r="C373" t="s">
        <v>6</v>
      </c>
      <c r="D373" t="str">
        <f t="shared" si="76"/>
        <v>Ocean township, Monmouth County</v>
      </c>
      <c r="E373" t="s">
        <v>2000</v>
      </c>
      <c r="F373" t="s">
        <v>7</v>
      </c>
      <c r="G373" s="19">
        <f>COUNTIFS('Raw Data from UFBs'!$A$3:$A$3000,'Summary By Town'!$A373,'Raw Data from UFBs'!$E$3:$E$3000,'Summary By Town'!$G$2)</f>
        <v>4</v>
      </c>
      <c r="H373" s="4">
        <f>SUMIFS('Raw Data from UFBs'!H$3:H$3000,'Raw Data from UFBs'!$A$3:$A$3000,'Summary By Town'!$A373,'Raw Data from UFBs'!$E$3:$E$3000,'Summary By Town'!$G$2)</f>
        <v>151591.21999999997</v>
      </c>
      <c r="I373" s="4">
        <f>SUMIFS('Raw Data from UFBs'!I$3:I$3000,'Raw Data from UFBs'!$A$3:$A$3000,'Summary By Town'!$A373,'Raw Data from UFBs'!$E$3:$E$3000,'Summary By Town'!$G$2)</f>
        <v>35060100</v>
      </c>
      <c r="J373" s="20">
        <f t="shared" si="77"/>
        <v>462494.35051460215</v>
      </c>
      <c r="K373" s="19">
        <f>COUNTIFS('Raw Data from UFBs'!$A$3:$A$3000,'Summary By Town'!$A373,'Raw Data from UFBs'!$E$3:$E$3000,'Summary By Town'!$K$2)</f>
        <v>0</v>
      </c>
      <c r="L373" s="4">
        <f>SUMIFS('Raw Data from UFBs'!H$3:H$3000,'Raw Data from UFBs'!$A$3:$A$3000,'Summary By Town'!$A373,'Raw Data from UFBs'!$E$3:$E$3000,'Summary By Town'!$K$2)</f>
        <v>0</v>
      </c>
      <c r="M373" s="4">
        <f>SUMIFS('Raw Data from UFBs'!I$3:I$3000,'Raw Data from UFBs'!$A$3:$A$3000,'Summary By Town'!$A373,'Raw Data from UFBs'!$E$3:$E$3000,'Summary By Town'!$K$2)</f>
        <v>0</v>
      </c>
      <c r="N373" s="20">
        <f t="shared" si="78"/>
        <v>0</v>
      </c>
      <c r="O373" s="4">
        <f>COUNTIFS('Raw Data from UFBs'!$A$3:$A$3000,'Summary By Town'!$A373,'Raw Data from UFBs'!$E$3:$E$3000,'Summary By Town'!$O$2)</f>
        <v>0</v>
      </c>
      <c r="P373" s="4">
        <f>SUMIFS('Raw Data from UFBs'!H$3:H$3000,'Raw Data from UFBs'!$A$3:$A$3000,'Summary By Town'!$A373,'Raw Data from UFBs'!$E$3:$E$3000,'Summary By Town'!$O$2)</f>
        <v>0</v>
      </c>
      <c r="Q373" s="4">
        <f>SUMIFS('Raw Data from UFBs'!I$3:I$3000,'Raw Data from UFBs'!$A$3:$A$3000,'Summary By Town'!$A373,'Raw Data from UFBs'!$E$3:$E$3000,'Summary By Town'!$O$2)</f>
        <v>0</v>
      </c>
      <c r="R373" s="4">
        <f t="shared" si="83"/>
        <v>0</v>
      </c>
      <c r="S373" s="104">
        <f>COUNTIFS('Raw Data from UFBs'!$A$3:$A$3000,'Summary By Town'!$A373,'Raw Data from UFBs'!$E$3:$E$3000,'Summary By Town'!$S$2)</f>
        <v>0</v>
      </c>
      <c r="T373" s="4">
        <f>SUMIFS('Raw Data from UFBs'!H$3:H$3000,'Raw Data from UFBs'!$A$3:$A$3000,'Summary By Town'!$A373,'Raw Data from UFBs'!$E$3:$E$3000,'Summary By Town'!$S$2)</f>
        <v>0</v>
      </c>
      <c r="U373" s="4">
        <f>SUMIFS('Raw Data from UFBs'!I$3:I$3000,'Raw Data from UFBs'!$A$3:$A$3000,'Summary By Town'!$A373,'Raw Data from UFBs'!$E$3:$E$3000,'Summary By Town'!$S$2)</f>
        <v>0</v>
      </c>
      <c r="V373" s="20">
        <f t="shared" si="84"/>
        <v>0</v>
      </c>
      <c r="W373" s="104">
        <f>COUNTIFS('Raw Data from UFBs'!$A$3:$A$3000,'Summary By Town'!$A373,'Raw Data from UFBs'!$E$3:$E$3000,'Summary By Town'!$W$2)</f>
        <v>0</v>
      </c>
      <c r="X373" s="4">
        <f>SUMIFS('Raw Data from UFBs'!H$3:H$3000,'Raw Data from UFBs'!$A$3:$A$3000,'Summary By Town'!$A373,'Raw Data from UFBs'!$E$3:$E$3000,'Summary By Town'!$W$2)</f>
        <v>0</v>
      </c>
      <c r="Y373" s="4">
        <f>SUMIFS('Raw Data from UFBs'!I$3:I$3000,'Raw Data from UFBs'!$A$3:$A$3000,'Summary By Town'!$A373,'Raw Data from UFBs'!$E$3:$E$3000,'Summary By Town'!$W$2)</f>
        <v>0</v>
      </c>
      <c r="Z373" s="20">
        <f t="shared" si="85"/>
        <v>0</v>
      </c>
      <c r="AA373" s="4">
        <f>COUNTIFS('Raw Data from UFBs'!$A$3:$A$3000,'Summary By Town'!$A373,'Raw Data from UFBs'!$E$3:$E$3000,'Summary By Town'!$AA$2)</f>
        <v>0</v>
      </c>
      <c r="AB373" s="4">
        <f>SUMIFS('Raw Data from UFBs'!H$3:H$3000,'Raw Data from UFBs'!$A$3:$A$3000,'Summary By Town'!$A373,'Raw Data from UFBs'!$E$3:$E$3000,'Summary By Town'!$AA$2)</f>
        <v>0</v>
      </c>
      <c r="AC373" s="4">
        <f>SUMIFS('Raw Data from UFBs'!I$3:I$3000,'Raw Data from UFBs'!$A$3:$A$3000,'Summary By Town'!$A373,'Raw Data from UFBs'!$E$3:$E$3000,'Summary By Town'!$AA$2)</f>
        <v>0</v>
      </c>
      <c r="AD373" s="4">
        <f t="shared" si="86"/>
        <v>0</v>
      </c>
      <c r="AE373" s="19">
        <f>COUNTIFS('Raw Data from UFBs'!$A$3:$A$3000,'Summary By Town'!$A373,'Raw Data from UFBs'!$E$3:$E$3000,'Summary By Town'!$AE$2)</f>
        <v>0</v>
      </c>
      <c r="AF373" s="4">
        <f>SUMIFS('Raw Data from UFBs'!H$3:H$3000,'Raw Data from UFBs'!$A$3:$A$3000,'Summary By Town'!$A373,'Raw Data from UFBs'!$E$3:$E$3000,'Summary By Town'!$AE$2)</f>
        <v>0</v>
      </c>
      <c r="AG373" s="4">
        <f>SUMIFS('Raw Data from UFBs'!I$3:I$3000,'Raw Data from UFBs'!$A$3:$A$3000,'Summary By Town'!$A373,'Raw Data from UFBs'!$E$3:$E$3000,'Summary By Town'!$AE$2)</f>
        <v>0</v>
      </c>
      <c r="AH373" s="20">
        <f t="shared" si="79"/>
        <v>0</v>
      </c>
      <c r="AI373" s="19">
        <f t="shared" si="87"/>
        <v>4</v>
      </c>
      <c r="AJ373" s="4">
        <f t="shared" si="88"/>
        <v>151591.21999999997</v>
      </c>
      <c r="AK373" s="4">
        <f t="shared" si="89"/>
        <v>35060100</v>
      </c>
      <c r="AL373" s="20">
        <f t="shared" si="90"/>
        <v>462494.35051460215</v>
      </c>
      <c r="AM373" s="59">
        <v>10051739695</v>
      </c>
      <c r="AN373" s="60">
        <v>1.3191472657368408</v>
      </c>
      <c r="AO373" s="61">
        <v>0.22337056656721521</v>
      </c>
      <c r="AP373" s="4">
        <f t="shared" si="80"/>
        <v>69446.60841056754</v>
      </c>
      <c r="AQ373" s="8">
        <f t="shared" si="81"/>
        <v>3.4879633838349215E-3</v>
      </c>
      <c r="AR373" s="59">
        <v>46125667.329999998</v>
      </c>
      <c r="AS373" s="6">
        <f t="shared" si="82"/>
        <v>1.5055957437693193E-3</v>
      </c>
      <c r="AU373" s="5" t="s">
        <v>68</v>
      </c>
      <c r="AV373" s="5" t="s">
        <v>41</v>
      </c>
      <c r="AW373" s="5" t="s">
        <v>722</v>
      </c>
      <c r="AX373" s="5" t="s">
        <v>339</v>
      </c>
      <c r="AY373" s="5" t="s">
        <v>1622</v>
      </c>
      <c r="AZ373" s="5" t="s">
        <v>409</v>
      </c>
      <c r="BA373" s="5" t="s">
        <v>847</v>
      </c>
      <c r="BB373" s="5" t="s">
        <v>1501</v>
      </c>
      <c r="BC373" s="5" t="s">
        <v>1045</v>
      </c>
      <c r="BD373" s="5" t="s">
        <v>1745</v>
      </c>
      <c r="BE373" s="5" t="s">
        <v>1745</v>
      </c>
      <c r="BF373" s="5" t="s">
        <v>1745</v>
      </c>
      <c r="BG373" s="5" t="s">
        <v>1745</v>
      </c>
      <c r="BH373" s="5" t="s">
        <v>1745</v>
      </c>
      <c r="BI373" s="5" t="s">
        <v>1745</v>
      </c>
      <c r="BJ373" s="5" t="s">
        <v>1745</v>
      </c>
    </row>
    <row r="374" spans="1:62" ht="17.25" customHeight="1" x14ac:dyDescent="0.3">
      <c r="A374" t="s">
        <v>1392</v>
      </c>
      <c r="B374" t="s">
        <v>2107</v>
      </c>
      <c r="C374" t="s">
        <v>6</v>
      </c>
      <c r="D374" t="str">
        <f t="shared" si="76"/>
        <v>Shrewsbury township, Monmouth County</v>
      </c>
      <c r="E374" t="s">
        <v>2000</v>
      </c>
      <c r="F374" t="s">
        <v>70</v>
      </c>
      <c r="G374" s="19">
        <f>COUNTIFS('Raw Data from UFBs'!$A$3:$A$3000,'Summary By Town'!$A374,'Raw Data from UFBs'!$E$3:$E$3000,'Summary By Town'!$G$2)</f>
        <v>0</v>
      </c>
      <c r="H374" s="4">
        <f>SUMIFS('Raw Data from UFBs'!H$3:H$3000,'Raw Data from UFBs'!$A$3:$A$3000,'Summary By Town'!$A374,'Raw Data from UFBs'!$E$3:$E$3000,'Summary By Town'!$G$2)</f>
        <v>0</v>
      </c>
      <c r="I374" s="4">
        <f>SUMIFS('Raw Data from UFBs'!I$3:I$3000,'Raw Data from UFBs'!$A$3:$A$3000,'Summary By Town'!$A374,'Raw Data from UFBs'!$E$3:$E$3000,'Summary By Town'!$G$2)</f>
        <v>0</v>
      </c>
      <c r="J374" s="20">
        <f t="shared" si="77"/>
        <v>0</v>
      </c>
      <c r="K374" s="19">
        <f>COUNTIFS('Raw Data from UFBs'!$A$3:$A$3000,'Summary By Town'!$A374,'Raw Data from UFBs'!$E$3:$E$3000,'Summary By Town'!$K$2)</f>
        <v>0</v>
      </c>
      <c r="L374" s="4">
        <f>SUMIFS('Raw Data from UFBs'!H$3:H$3000,'Raw Data from UFBs'!$A$3:$A$3000,'Summary By Town'!$A374,'Raw Data from UFBs'!$E$3:$E$3000,'Summary By Town'!$K$2)</f>
        <v>0</v>
      </c>
      <c r="M374" s="4">
        <f>SUMIFS('Raw Data from UFBs'!I$3:I$3000,'Raw Data from UFBs'!$A$3:$A$3000,'Summary By Town'!$A374,'Raw Data from UFBs'!$E$3:$E$3000,'Summary By Town'!$K$2)</f>
        <v>0</v>
      </c>
      <c r="N374" s="20">
        <f t="shared" si="78"/>
        <v>0</v>
      </c>
      <c r="O374" s="4">
        <f>COUNTIFS('Raw Data from UFBs'!$A$3:$A$3000,'Summary By Town'!$A374,'Raw Data from UFBs'!$E$3:$E$3000,'Summary By Town'!$O$2)</f>
        <v>0</v>
      </c>
      <c r="P374" s="4">
        <f>SUMIFS('Raw Data from UFBs'!H$3:H$3000,'Raw Data from UFBs'!$A$3:$A$3000,'Summary By Town'!$A374,'Raw Data from UFBs'!$E$3:$E$3000,'Summary By Town'!$O$2)</f>
        <v>0</v>
      </c>
      <c r="Q374" s="4">
        <f>SUMIFS('Raw Data from UFBs'!I$3:I$3000,'Raw Data from UFBs'!$A$3:$A$3000,'Summary By Town'!$A374,'Raw Data from UFBs'!$E$3:$E$3000,'Summary By Town'!$O$2)</f>
        <v>0</v>
      </c>
      <c r="R374" s="4">
        <f t="shared" si="83"/>
        <v>0</v>
      </c>
      <c r="S374" s="104">
        <f>COUNTIFS('Raw Data from UFBs'!$A$3:$A$3000,'Summary By Town'!$A374,'Raw Data from UFBs'!$E$3:$E$3000,'Summary By Town'!$S$2)</f>
        <v>0</v>
      </c>
      <c r="T374" s="4">
        <f>SUMIFS('Raw Data from UFBs'!H$3:H$3000,'Raw Data from UFBs'!$A$3:$A$3000,'Summary By Town'!$A374,'Raw Data from UFBs'!$E$3:$E$3000,'Summary By Town'!$S$2)</f>
        <v>0</v>
      </c>
      <c r="U374" s="4">
        <f>SUMIFS('Raw Data from UFBs'!I$3:I$3000,'Raw Data from UFBs'!$A$3:$A$3000,'Summary By Town'!$A374,'Raw Data from UFBs'!$E$3:$E$3000,'Summary By Town'!$S$2)</f>
        <v>0</v>
      </c>
      <c r="V374" s="20">
        <f t="shared" si="84"/>
        <v>0</v>
      </c>
      <c r="W374" s="104">
        <f>COUNTIFS('Raw Data from UFBs'!$A$3:$A$3000,'Summary By Town'!$A374,'Raw Data from UFBs'!$E$3:$E$3000,'Summary By Town'!$W$2)</f>
        <v>0</v>
      </c>
      <c r="X374" s="4">
        <f>SUMIFS('Raw Data from UFBs'!H$3:H$3000,'Raw Data from UFBs'!$A$3:$A$3000,'Summary By Town'!$A374,'Raw Data from UFBs'!$E$3:$E$3000,'Summary By Town'!$W$2)</f>
        <v>0</v>
      </c>
      <c r="Y374" s="4">
        <f>SUMIFS('Raw Data from UFBs'!I$3:I$3000,'Raw Data from UFBs'!$A$3:$A$3000,'Summary By Town'!$A374,'Raw Data from UFBs'!$E$3:$E$3000,'Summary By Town'!$W$2)</f>
        <v>0</v>
      </c>
      <c r="Z374" s="20">
        <f t="shared" si="85"/>
        <v>0</v>
      </c>
      <c r="AA374" s="4">
        <f>COUNTIFS('Raw Data from UFBs'!$A$3:$A$3000,'Summary By Town'!$A374,'Raw Data from UFBs'!$E$3:$E$3000,'Summary By Town'!$AA$2)</f>
        <v>0</v>
      </c>
      <c r="AB374" s="4">
        <f>SUMIFS('Raw Data from UFBs'!H$3:H$3000,'Raw Data from UFBs'!$A$3:$A$3000,'Summary By Town'!$A374,'Raw Data from UFBs'!$E$3:$E$3000,'Summary By Town'!$AA$2)</f>
        <v>0</v>
      </c>
      <c r="AC374" s="4">
        <f>SUMIFS('Raw Data from UFBs'!I$3:I$3000,'Raw Data from UFBs'!$A$3:$A$3000,'Summary By Town'!$A374,'Raw Data from UFBs'!$E$3:$E$3000,'Summary By Town'!$AA$2)</f>
        <v>0</v>
      </c>
      <c r="AD374" s="4">
        <f t="shared" si="86"/>
        <v>0</v>
      </c>
      <c r="AE374" s="19">
        <f>COUNTIFS('Raw Data from UFBs'!$A$3:$A$3000,'Summary By Town'!$A374,'Raw Data from UFBs'!$E$3:$E$3000,'Summary By Town'!$AE$2)</f>
        <v>0</v>
      </c>
      <c r="AF374" s="4">
        <f>SUMIFS('Raw Data from UFBs'!H$3:H$3000,'Raw Data from UFBs'!$A$3:$A$3000,'Summary By Town'!$A374,'Raw Data from UFBs'!$E$3:$E$3000,'Summary By Town'!$AE$2)</f>
        <v>0</v>
      </c>
      <c r="AG374" s="4">
        <f>SUMIFS('Raw Data from UFBs'!I$3:I$3000,'Raw Data from UFBs'!$A$3:$A$3000,'Summary By Town'!$A374,'Raw Data from UFBs'!$E$3:$E$3000,'Summary By Town'!$AE$2)</f>
        <v>0</v>
      </c>
      <c r="AH374" s="20">
        <f t="shared" si="79"/>
        <v>0</v>
      </c>
      <c r="AI374" s="19">
        <f t="shared" si="87"/>
        <v>0</v>
      </c>
      <c r="AJ374" s="4">
        <f t="shared" si="88"/>
        <v>0</v>
      </c>
      <c r="AK374" s="4">
        <f t="shared" si="89"/>
        <v>0</v>
      </c>
      <c r="AL374" s="20">
        <f t="shared" si="90"/>
        <v>0</v>
      </c>
      <c r="AM374" s="59">
        <v>132568960</v>
      </c>
      <c r="AN374" s="60">
        <v>1.5418420391533627</v>
      </c>
      <c r="AO374" s="61">
        <v>0.44789205650150332</v>
      </c>
      <c r="AP374" s="4">
        <f t="shared" si="80"/>
        <v>0</v>
      </c>
      <c r="AQ374" s="8">
        <f t="shared" si="81"/>
        <v>0</v>
      </c>
      <c r="AR374" s="59">
        <v>1682981.5</v>
      </c>
      <c r="AS374" s="6">
        <f t="shared" si="82"/>
        <v>0</v>
      </c>
      <c r="AU374" s="5" t="s">
        <v>1501</v>
      </c>
      <c r="AV374" s="5" t="s">
        <v>1389</v>
      </c>
      <c r="AW374" s="5" t="s">
        <v>1745</v>
      </c>
      <c r="AX374" s="5" t="s">
        <v>1745</v>
      </c>
      <c r="AY374" s="5" t="s">
        <v>1745</v>
      </c>
      <c r="AZ374" s="5" t="s">
        <v>1745</v>
      </c>
      <c r="BA374" s="5" t="s">
        <v>1745</v>
      </c>
      <c r="BB374" s="5" t="s">
        <v>1745</v>
      </c>
      <c r="BC374" s="5" t="s">
        <v>1745</v>
      </c>
      <c r="BD374" s="5" t="s">
        <v>1745</v>
      </c>
      <c r="BE374" s="5" t="s">
        <v>1745</v>
      </c>
      <c r="BF374" s="5" t="s">
        <v>1745</v>
      </c>
      <c r="BG374" s="5" t="s">
        <v>1745</v>
      </c>
      <c r="BH374" s="5" t="s">
        <v>1745</v>
      </c>
      <c r="BI374" s="5" t="s">
        <v>1745</v>
      </c>
      <c r="BJ374" s="5" t="s">
        <v>1745</v>
      </c>
    </row>
    <row r="375" spans="1:62" ht="17.25" customHeight="1" x14ac:dyDescent="0.3">
      <c r="A375" t="s">
        <v>1530</v>
      </c>
      <c r="B375" t="s">
        <v>2108</v>
      </c>
      <c r="C375" t="s">
        <v>6</v>
      </c>
      <c r="D375" t="str">
        <f t="shared" si="76"/>
        <v>Upper Freehold township, Monmouth County</v>
      </c>
      <c r="E375" t="s">
        <v>2000</v>
      </c>
      <c r="F375" t="s">
        <v>26</v>
      </c>
      <c r="G375" s="19">
        <f>COUNTIFS('Raw Data from UFBs'!$A$3:$A$3000,'Summary By Town'!$A375,'Raw Data from UFBs'!$E$3:$E$3000,'Summary By Town'!$G$2)</f>
        <v>0</v>
      </c>
      <c r="H375" s="4">
        <f>SUMIFS('Raw Data from UFBs'!H$3:H$3000,'Raw Data from UFBs'!$A$3:$A$3000,'Summary By Town'!$A375,'Raw Data from UFBs'!$E$3:$E$3000,'Summary By Town'!$G$2)</f>
        <v>0</v>
      </c>
      <c r="I375" s="4">
        <f>SUMIFS('Raw Data from UFBs'!I$3:I$3000,'Raw Data from UFBs'!$A$3:$A$3000,'Summary By Town'!$A375,'Raw Data from UFBs'!$E$3:$E$3000,'Summary By Town'!$G$2)</f>
        <v>0</v>
      </c>
      <c r="J375" s="20">
        <f t="shared" si="77"/>
        <v>0</v>
      </c>
      <c r="K375" s="19">
        <f>COUNTIFS('Raw Data from UFBs'!$A$3:$A$3000,'Summary By Town'!$A375,'Raw Data from UFBs'!$E$3:$E$3000,'Summary By Town'!$K$2)</f>
        <v>0</v>
      </c>
      <c r="L375" s="4">
        <f>SUMIFS('Raw Data from UFBs'!H$3:H$3000,'Raw Data from UFBs'!$A$3:$A$3000,'Summary By Town'!$A375,'Raw Data from UFBs'!$E$3:$E$3000,'Summary By Town'!$K$2)</f>
        <v>0</v>
      </c>
      <c r="M375" s="4">
        <f>SUMIFS('Raw Data from UFBs'!I$3:I$3000,'Raw Data from UFBs'!$A$3:$A$3000,'Summary By Town'!$A375,'Raw Data from UFBs'!$E$3:$E$3000,'Summary By Town'!$K$2)</f>
        <v>0</v>
      </c>
      <c r="N375" s="20">
        <f t="shared" si="78"/>
        <v>0</v>
      </c>
      <c r="O375" s="4">
        <f>COUNTIFS('Raw Data from UFBs'!$A$3:$A$3000,'Summary By Town'!$A375,'Raw Data from UFBs'!$E$3:$E$3000,'Summary By Town'!$O$2)</f>
        <v>0</v>
      </c>
      <c r="P375" s="4">
        <f>SUMIFS('Raw Data from UFBs'!H$3:H$3000,'Raw Data from UFBs'!$A$3:$A$3000,'Summary By Town'!$A375,'Raw Data from UFBs'!$E$3:$E$3000,'Summary By Town'!$O$2)</f>
        <v>0</v>
      </c>
      <c r="Q375" s="4">
        <f>SUMIFS('Raw Data from UFBs'!I$3:I$3000,'Raw Data from UFBs'!$A$3:$A$3000,'Summary By Town'!$A375,'Raw Data from UFBs'!$E$3:$E$3000,'Summary By Town'!$O$2)</f>
        <v>0</v>
      </c>
      <c r="R375" s="4">
        <f t="shared" si="83"/>
        <v>0</v>
      </c>
      <c r="S375" s="104">
        <f>COUNTIFS('Raw Data from UFBs'!$A$3:$A$3000,'Summary By Town'!$A375,'Raw Data from UFBs'!$E$3:$E$3000,'Summary By Town'!$S$2)</f>
        <v>0</v>
      </c>
      <c r="T375" s="4">
        <f>SUMIFS('Raw Data from UFBs'!H$3:H$3000,'Raw Data from UFBs'!$A$3:$A$3000,'Summary By Town'!$A375,'Raw Data from UFBs'!$E$3:$E$3000,'Summary By Town'!$S$2)</f>
        <v>0</v>
      </c>
      <c r="U375" s="4">
        <f>SUMIFS('Raw Data from UFBs'!I$3:I$3000,'Raw Data from UFBs'!$A$3:$A$3000,'Summary By Town'!$A375,'Raw Data from UFBs'!$E$3:$E$3000,'Summary By Town'!$S$2)</f>
        <v>0</v>
      </c>
      <c r="V375" s="20">
        <f t="shared" si="84"/>
        <v>0</v>
      </c>
      <c r="W375" s="104">
        <f>COUNTIFS('Raw Data from UFBs'!$A$3:$A$3000,'Summary By Town'!$A375,'Raw Data from UFBs'!$E$3:$E$3000,'Summary By Town'!$W$2)</f>
        <v>0</v>
      </c>
      <c r="X375" s="4">
        <f>SUMIFS('Raw Data from UFBs'!H$3:H$3000,'Raw Data from UFBs'!$A$3:$A$3000,'Summary By Town'!$A375,'Raw Data from UFBs'!$E$3:$E$3000,'Summary By Town'!$W$2)</f>
        <v>0</v>
      </c>
      <c r="Y375" s="4">
        <f>SUMIFS('Raw Data from UFBs'!I$3:I$3000,'Raw Data from UFBs'!$A$3:$A$3000,'Summary By Town'!$A375,'Raw Data from UFBs'!$E$3:$E$3000,'Summary By Town'!$W$2)</f>
        <v>0</v>
      </c>
      <c r="Z375" s="20">
        <f t="shared" si="85"/>
        <v>0</v>
      </c>
      <c r="AA375" s="4">
        <f>COUNTIFS('Raw Data from UFBs'!$A$3:$A$3000,'Summary By Town'!$A375,'Raw Data from UFBs'!$E$3:$E$3000,'Summary By Town'!$AA$2)</f>
        <v>0</v>
      </c>
      <c r="AB375" s="4">
        <f>SUMIFS('Raw Data from UFBs'!H$3:H$3000,'Raw Data from UFBs'!$A$3:$A$3000,'Summary By Town'!$A375,'Raw Data from UFBs'!$E$3:$E$3000,'Summary By Town'!$AA$2)</f>
        <v>0</v>
      </c>
      <c r="AC375" s="4">
        <f>SUMIFS('Raw Data from UFBs'!I$3:I$3000,'Raw Data from UFBs'!$A$3:$A$3000,'Summary By Town'!$A375,'Raw Data from UFBs'!$E$3:$E$3000,'Summary By Town'!$AA$2)</f>
        <v>0</v>
      </c>
      <c r="AD375" s="4">
        <f t="shared" si="86"/>
        <v>0</v>
      </c>
      <c r="AE375" s="19">
        <f>COUNTIFS('Raw Data from UFBs'!$A$3:$A$3000,'Summary By Town'!$A375,'Raw Data from UFBs'!$E$3:$E$3000,'Summary By Town'!$AE$2)</f>
        <v>0</v>
      </c>
      <c r="AF375" s="4">
        <f>SUMIFS('Raw Data from UFBs'!H$3:H$3000,'Raw Data from UFBs'!$A$3:$A$3000,'Summary By Town'!$A375,'Raw Data from UFBs'!$E$3:$E$3000,'Summary By Town'!$AE$2)</f>
        <v>0</v>
      </c>
      <c r="AG375" s="4">
        <f>SUMIFS('Raw Data from UFBs'!I$3:I$3000,'Raw Data from UFBs'!$A$3:$A$3000,'Summary By Town'!$A375,'Raw Data from UFBs'!$E$3:$E$3000,'Summary By Town'!$AE$2)</f>
        <v>0</v>
      </c>
      <c r="AH375" s="20">
        <f t="shared" si="79"/>
        <v>0</v>
      </c>
      <c r="AI375" s="19">
        <f t="shared" si="87"/>
        <v>0</v>
      </c>
      <c r="AJ375" s="4">
        <f t="shared" si="88"/>
        <v>0</v>
      </c>
      <c r="AK375" s="4">
        <f t="shared" si="89"/>
        <v>0</v>
      </c>
      <c r="AL375" s="20">
        <f t="shared" si="90"/>
        <v>0</v>
      </c>
      <c r="AM375" s="59">
        <v>2290020300</v>
      </c>
      <c r="AN375" s="60">
        <v>1.8478049653519224</v>
      </c>
      <c r="AO375" s="61">
        <v>0.14621858505130736</v>
      </c>
      <c r="AP375" s="4">
        <f t="shared" si="80"/>
        <v>0</v>
      </c>
      <c r="AQ375" s="8">
        <f t="shared" si="81"/>
        <v>0</v>
      </c>
      <c r="AR375" s="59">
        <v>6420395.8199999994</v>
      </c>
      <c r="AS375" s="6">
        <f t="shared" si="82"/>
        <v>0</v>
      </c>
      <c r="AU375" s="5" t="s">
        <v>731</v>
      </c>
      <c r="AV375" s="5" t="s">
        <v>44</v>
      </c>
      <c r="AW375" s="5" t="s">
        <v>1321</v>
      </c>
      <c r="AX375" s="5" t="s">
        <v>1303</v>
      </c>
      <c r="AY375" s="5" t="s">
        <v>613</v>
      </c>
      <c r="AZ375" s="5" t="s">
        <v>965</v>
      </c>
      <c r="BA375" s="5" t="s">
        <v>402</v>
      </c>
      <c r="BB375" s="5" t="s">
        <v>1228</v>
      </c>
      <c r="BC375" s="5" t="s">
        <v>1087</v>
      </c>
      <c r="BD375" s="5" t="s">
        <v>1745</v>
      </c>
      <c r="BE375" s="5" t="s">
        <v>1745</v>
      </c>
      <c r="BF375" s="5" t="s">
        <v>1745</v>
      </c>
      <c r="BG375" s="5" t="s">
        <v>1745</v>
      </c>
      <c r="BH375" s="5" t="s">
        <v>1745</v>
      </c>
      <c r="BI375" s="5" t="s">
        <v>1745</v>
      </c>
      <c r="BJ375" s="5" t="s">
        <v>1745</v>
      </c>
    </row>
    <row r="376" spans="1:62" ht="17.25" customHeight="1" x14ac:dyDescent="0.3">
      <c r="A376" t="s">
        <v>1563</v>
      </c>
      <c r="B376" t="s">
        <v>2109</v>
      </c>
      <c r="C376" t="s">
        <v>6</v>
      </c>
      <c r="D376" t="str">
        <f t="shared" si="76"/>
        <v>Wall township, Monmouth County</v>
      </c>
      <c r="E376" t="s">
        <v>2000</v>
      </c>
      <c r="F376" t="s">
        <v>7</v>
      </c>
      <c r="G376" s="19">
        <f>COUNTIFS('Raw Data from UFBs'!$A$3:$A$3000,'Summary By Town'!$A376,'Raw Data from UFBs'!$E$3:$E$3000,'Summary By Town'!$G$2)</f>
        <v>4</v>
      </c>
      <c r="H376" s="4">
        <f>SUMIFS('Raw Data from UFBs'!H$3:H$3000,'Raw Data from UFBs'!$A$3:$A$3000,'Summary By Town'!$A376,'Raw Data from UFBs'!$E$3:$E$3000,'Summary By Town'!$G$2)</f>
        <v>195417</v>
      </c>
      <c r="I376" s="4">
        <f>SUMIFS('Raw Data from UFBs'!I$3:I$3000,'Raw Data from UFBs'!$A$3:$A$3000,'Summary By Town'!$A376,'Raw Data from UFBs'!$E$3:$E$3000,'Summary By Town'!$G$2)</f>
        <v>54571100</v>
      </c>
      <c r="J376" s="20">
        <f t="shared" si="77"/>
        <v>1160410.9332782873</v>
      </c>
      <c r="K376" s="19">
        <f>COUNTIFS('Raw Data from UFBs'!$A$3:$A$3000,'Summary By Town'!$A376,'Raw Data from UFBs'!$E$3:$E$3000,'Summary By Town'!$K$2)</f>
        <v>0</v>
      </c>
      <c r="L376" s="4">
        <f>SUMIFS('Raw Data from UFBs'!H$3:H$3000,'Raw Data from UFBs'!$A$3:$A$3000,'Summary By Town'!$A376,'Raw Data from UFBs'!$E$3:$E$3000,'Summary By Town'!$K$2)</f>
        <v>0</v>
      </c>
      <c r="M376" s="4">
        <f>SUMIFS('Raw Data from UFBs'!I$3:I$3000,'Raw Data from UFBs'!$A$3:$A$3000,'Summary By Town'!$A376,'Raw Data from UFBs'!$E$3:$E$3000,'Summary By Town'!$K$2)</f>
        <v>0</v>
      </c>
      <c r="N376" s="20">
        <f t="shared" si="78"/>
        <v>0</v>
      </c>
      <c r="O376" s="4">
        <f>COUNTIFS('Raw Data from UFBs'!$A$3:$A$3000,'Summary By Town'!$A376,'Raw Data from UFBs'!$E$3:$E$3000,'Summary By Town'!$O$2)</f>
        <v>0</v>
      </c>
      <c r="P376" s="4">
        <f>SUMIFS('Raw Data from UFBs'!H$3:H$3000,'Raw Data from UFBs'!$A$3:$A$3000,'Summary By Town'!$A376,'Raw Data from UFBs'!$E$3:$E$3000,'Summary By Town'!$O$2)</f>
        <v>0</v>
      </c>
      <c r="Q376" s="4">
        <f>SUMIFS('Raw Data from UFBs'!I$3:I$3000,'Raw Data from UFBs'!$A$3:$A$3000,'Summary By Town'!$A376,'Raw Data from UFBs'!$E$3:$E$3000,'Summary By Town'!$O$2)</f>
        <v>0</v>
      </c>
      <c r="R376" s="4">
        <f t="shared" si="83"/>
        <v>0</v>
      </c>
      <c r="S376" s="104">
        <f>COUNTIFS('Raw Data from UFBs'!$A$3:$A$3000,'Summary By Town'!$A376,'Raw Data from UFBs'!$E$3:$E$3000,'Summary By Town'!$S$2)</f>
        <v>0</v>
      </c>
      <c r="T376" s="4">
        <f>SUMIFS('Raw Data from UFBs'!H$3:H$3000,'Raw Data from UFBs'!$A$3:$A$3000,'Summary By Town'!$A376,'Raw Data from UFBs'!$E$3:$E$3000,'Summary By Town'!$S$2)</f>
        <v>0</v>
      </c>
      <c r="U376" s="4">
        <f>SUMIFS('Raw Data from UFBs'!I$3:I$3000,'Raw Data from UFBs'!$A$3:$A$3000,'Summary By Town'!$A376,'Raw Data from UFBs'!$E$3:$E$3000,'Summary By Town'!$S$2)</f>
        <v>0</v>
      </c>
      <c r="V376" s="20">
        <f t="shared" si="84"/>
        <v>0</v>
      </c>
      <c r="W376" s="104">
        <f>COUNTIFS('Raw Data from UFBs'!$A$3:$A$3000,'Summary By Town'!$A376,'Raw Data from UFBs'!$E$3:$E$3000,'Summary By Town'!$W$2)</f>
        <v>0</v>
      </c>
      <c r="X376" s="4">
        <f>SUMIFS('Raw Data from UFBs'!H$3:H$3000,'Raw Data from UFBs'!$A$3:$A$3000,'Summary By Town'!$A376,'Raw Data from UFBs'!$E$3:$E$3000,'Summary By Town'!$W$2)</f>
        <v>0</v>
      </c>
      <c r="Y376" s="4">
        <f>SUMIFS('Raw Data from UFBs'!I$3:I$3000,'Raw Data from UFBs'!$A$3:$A$3000,'Summary By Town'!$A376,'Raw Data from UFBs'!$E$3:$E$3000,'Summary By Town'!$W$2)</f>
        <v>0</v>
      </c>
      <c r="Z376" s="20">
        <f t="shared" si="85"/>
        <v>0</v>
      </c>
      <c r="AA376" s="4">
        <f>COUNTIFS('Raw Data from UFBs'!$A$3:$A$3000,'Summary By Town'!$A376,'Raw Data from UFBs'!$E$3:$E$3000,'Summary By Town'!$AA$2)</f>
        <v>0</v>
      </c>
      <c r="AB376" s="4">
        <f>SUMIFS('Raw Data from UFBs'!H$3:H$3000,'Raw Data from UFBs'!$A$3:$A$3000,'Summary By Town'!$A376,'Raw Data from UFBs'!$E$3:$E$3000,'Summary By Town'!$AA$2)</f>
        <v>0</v>
      </c>
      <c r="AC376" s="4">
        <f>SUMIFS('Raw Data from UFBs'!I$3:I$3000,'Raw Data from UFBs'!$A$3:$A$3000,'Summary By Town'!$A376,'Raw Data from UFBs'!$E$3:$E$3000,'Summary By Town'!$AA$2)</f>
        <v>0</v>
      </c>
      <c r="AD376" s="4">
        <f t="shared" si="86"/>
        <v>0</v>
      </c>
      <c r="AE376" s="19">
        <f>COUNTIFS('Raw Data from UFBs'!$A$3:$A$3000,'Summary By Town'!$A376,'Raw Data from UFBs'!$E$3:$E$3000,'Summary By Town'!$AE$2)</f>
        <v>2</v>
      </c>
      <c r="AF376" s="4">
        <f>SUMIFS('Raw Data from UFBs'!H$3:H$3000,'Raw Data from UFBs'!$A$3:$A$3000,'Summary By Town'!$A376,'Raw Data from UFBs'!$E$3:$E$3000,'Summary By Town'!$AE$2)</f>
        <v>241052</v>
      </c>
      <c r="AG376" s="4">
        <f>SUMIFS('Raw Data from UFBs'!I$3:I$3000,'Raw Data from UFBs'!$A$3:$A$3000,'Summary By Town'!$A376,'Raw Data from UFBs'!$E$3:$E$3000,'Summary By Town'!$AE$2)</f>
        <v>33277700</v>
      </c>
      <c r="AH376" s="20">
        <f t="shared" si="79"/>
        <v>707623.75899248617</v>
      </c>
      <c r="AI376" s="19">
        <f t="shared" si="87"/>
        <v>6</v>
      </c>
      <c r="AJ376" s="4">
        <f t="shared" si="88"/>
        <v>436469</v>
      </c>
      <c r="AK376" s="4">
        <f t="shared" si="89"/>
        <v>87848800</v>
      </c>
      <c r="AL376" s="20">
        <f t="shared" si="90"/>
        <v>1868034.6922707735</v>
      </c>
      <c r="AM376" s="59">
        <v>6993508248</v>
      </c>
      <c r="AN376" s="60">
        <v>2.1264202724121142</v>
      </c>
      <c r="AO376" s="61">
        <v>0.24711140241230736</v>
      </c>
      <c r="AP376" s="4">
        <f t="shared" si="80"/>
        <v>353756.20586237649</v>
      </c>
      <c r="AQ376" s="8">
        <f t="shared" si="81"/>
        <v>1.2561477999989914E-2</v>
      </c>
      <c r="AR376" s="59">
        <v>48858665.939999998</v>
      </c>
      <c r="AS376" s="6">
        <f t="shared" si="82"/>
        <v>7.2403983828948672E-3</v>
      </c>
      <c r="AU376" s="5" t="s">
        <v>1440</v>
      </c>
      <c r="AV376" s="5" t="s">
        <v>770</v>
      </c>
      <c r="AW376" s="5" t="s">
        <v>131</v>
      </c>
      <c r="AX376" s="5" t="s">
        <v>717</v>
      </c>
      <c r="AY376" s="5" t="s">
        <v>1501</v>
      </c>
      <c r="AZ376" s="5" t="s">
        <v>321</v>
      </c>
      <c r="BA376" s="5" t="s">
        <v>1045</v>
      </c>
      <c r="BB376" s="5" t="s">
        <v>883</v>
      </c>
      <c r="BC376" s="5" t="s">
        <v>1237</v>
      </c>
      <c r="BD376" s="5" t="s">
        <v>1443</v>
      </c>
      <c r="BE376" s="5" t="s">
        <v>216</v>
      </c>
      <c r="BF376" s="5" t="s">
        <v>206</v>
      </c>
      <c r="BG376" s="5" t="s">
        <v>1365</v>
      </c>
      <c r="BH376" s="5" t="s">
        <v>1745</v>
      </c>
      <c r="BI376" s="5" t="s">
        <v>1745</v>
      </c>
      <c r="BJ376" s="5" t="s">
        <v>1745</v>
      </c>
    </row>
    <row r="377" spans="1:62" ht="17.25" customHeight="1" x14ac:dyDescent="0.3">
      <c r="A377" t="s">
        <v>181</v>
      </c>
      <c r="B377" t="s">
        <v>2110</v>
      </c>
      <c r="C377" t="s">
        <v>183</v>
      </c>
      <c r="D377" t="str">
        <f t="shared" si="76"/>
        <v>Boonton town, Morris County</v>
      </c>
      <c r="E377" t="s">
        <v>1769</v>
      </c>
      <c r="F377" t="s">
        <v>7</v>
      </c>
      <c r="G377" s="19">
        <f>COUNTIFS('Raw Data from UFBs'!$A$3:$A$3000,'Summary By Town'!$A377,'Raw Data from UFBs'!$E$3:$E$3000,'Summary By Town'!$G$2)</f>
        <v>0</v>
      </c>
      <c r="H377" s="4">
        <f>SUMIFS('Raw Data from UFBs'!H$3:H$3000,'Raw Data from UFBs'!$A$3:$A$3000,'Summary By Town'!$A377,'Raw Data from UFBs'!$E$3:$E$3000,'Summary By Town'!$G$2)</f>
        <v>0</v>
      </c>
      <c r="I377" s="4">
        <f>SUMIFS('Raw Data from UFBs'!I$3:I$3000,'Raw Data from UFBs'!$A$3:$A$3000,'Summary By Town'!$A377,'Raw Data from UFBs'!$E$3:$E$3000,'Summary By Town'!$G$2)</f>
        <v>0</v>
      </c>
      <c r="J377" s="20">
        <f t="shared" si="77"/>
        <v>0</v>
      </c>
      <c r="K377" s="19">
        <f>COUNTIFS('Raw Data from UFBs'!$A$3:$A$3000,'Summary By Town'!$A377,'Raw Data from UFBs'!$E$3:$E$3000,'Summary By Town'!$K$2)</f>
        <v>0</v>
      </c>
      <c r="L377" s="4">
        <f>SUMIFS('Raw Data from UFBs'!H$3:H$3000,'Raw Data from UFBs'!$A$3:$A$3000,'Summary By Town'!$A377,'Raw Data from UFBs'!$E$3:$E$3000,'Summary By Town'!$K$2)</f>
        <v>0</v>
      </c>
      <c r="M377" s="4">
        <f>SUMIFS('Raw Data from UFBs'!I$3:I$3000,'Raw Data from UFBs'!$A$3:$A$3000,'Summary By Town'!$A377,'Raw Data from UFBs'!$E$3:$E$3000,'Summary By Town'!$K$2)</f>
        <v>0</v>
      </c>
      <c r="N377" s="20">
        <f t="shared" si="78"/>
        <v>0</v>
      </c>
      <c r="O377" s="4">
        <f>COUNTIFS('Raw Data from UFBs'!$A$3:$A$3000,'Summary By Town'!$A377,'Raw Data from UFBs'!$E$3:$E$3000,'Summary By Town'!$O$2)</f>
        <v>0</v>
      </c>
      <c r="P377" s="4">
        <f>SUMIFS('Raw Data from UFBs'!H$3:H$3000,'Raw Data from UFBs'!$A$3:$A$3000,'Summary By Town'!$A377,'Raw Data from UFBs'!$E$3:$E$3000,'Summary By Town'!$O$2)</f>
        <v>0</v>
      </c>
      <c r="Q377" s="4">
        <f>SUMIFS('Raw Data from UFBs'!I$3:I$3000,'Raw Data from UFBs'!$A$3:$A$3000,'Summary By Town'!$A377,'Raw Data from UFBs'!$E$3:$E$3000,'Summary By Town'!$O$2)</f>
        <v>0</v>
      </c>
      <c r="R377" s="4">
        <f t="shared" si="83"/>
        <v>0</v>
      </c>
      <c r="S377" s="104">
        <f>COUNTIFS('Raw Data from UFBs'!$A$3:$A$3000,'Summary By Town'!$A377,'Raw Data from UFBs'!$E$3:$E$3000,'Summary By Town'!$S$2)</f>
        <v>1</v>
      </c>
      <c r="T377" s="4">
        <f>SUMIFS('Raw Data from UFBs'!H$3:H$3000,'Raw Data from UFBs'!$A$3:$A$3000,'Summary By Town'!$A377,'Raw Data from UFBs'!$E$3:$E$3000,'Summary By Town'!$S$2)</f>
        <v>950000</v>
      </c>
      <c r="U377" s="4">
        <f>SUMIFS('Raw Data from UFBs'!I$3:I$3000,'Raw Data from UFBs'!$A$3:$A$3000,'Summary By Town'!$A377,'Raw Data from UFBs'!$E$3:$E$3000,'Summary By Town'!$S$2)</f>
        <v>45000000</v>
      </c>
      <c r="V377" s="20">
        <f t="shared" si="84"/>
        <v>1564752.2329718904</v>
      </c>
      <c r="W377" s="104">
        <f>COUNTIFS('Raw Data from UFBs'!$A$3:$A$3000,'Summary By Town'!$A377,'Raw Data from UFBs'!$E$3:$E$3000,'Summary By Town'!$W$2)</f>
        <v>0</v>
      </c>
      <c r="X377" s="4">
        <f>SUMIFS('Raw Data from UFBs'!H$3:H$3000,'Raw Data from UFBs'!$A$3:$A$3000,'Summary By Town'!$A377,'Raw Data from UFBs'!$E$3:$E$3000,'Summary By Town'!$W$2)</f>
        <v>0</v>
      </c>
      <c r="Y377" s="4">
        <f>SUMIFS('Raw Data from UFBs'!I$3:I$3000,'Raw Data from UFBs'!$A$3:$A$3000,'Summary By Town'!$A377,'Raw Data from UFBs'!$E$3:$E$3000,'Summary By Town'!$W$2)</f>
        <v>0</v>
      </c>
      <c r="Z377" s="20">
        <f t="shared" si="85"/>
        <v>0</v>
      </c>
      <c r="AA377" s="4">
        <f>COUNTIFS('Raw Data from UFBs'!$A$3:$A$3000,'Summary By Town'!$A377,'Raw Data from UFBs'!$E$3:$E$3000,'Summary By Town'!$AA$2)</f>
        <v>0</v>
      </c>
      <c r="AB377" s="4">
        <f>SUMIFS('Raw Data from UFBs'!H$3:H$3000,'Raw Data from UFBs'!$A$3:$A$3000,'Summary By Town'!$A377,'Raw Data from UFBs'!$E$3:$E$3000,'Summary By Town'!$AA$2)</f>
        <v>0</v>
      </c>
      <c r="AC377" s="4">
        <f>SUMIFS('Raw Data from UFBs'!I$3:I$3000,'Raw Data from UFBs'!$A$3:$A$3000,'Summary By Town'!$A377,'Raw Data from UFBs'!$E$3:$E$3000,'Summary By Town'!$AA$2)</f>
        <v>0</v>
      </c>
      <c r="AD377" s="4">
        <f t="shared" si="86"/>
        <v>0</v>
      </c>
      <c r="AE377" s="19">
        <f>COUNTIFS('Raw Data from UFBs'!$A$3:$A$3000,'Summary By Town'!$A377,'Raw Data from UFBs'!$E$3:$E$3000,'Summary By Town'!$AE$2)</f>
        <v>0</v>
      </c>
      <c r="AF377" s="4">
        <f>SUMIFS('Raw Data from UFBs'!H$3:H$3000,'Raw Data from UFBs'!$A$3:$A$3000,'Summary By Town'!$A377,'Raw Data from UFBs'!$E$3:$E$3000,'Summary By Town'!$AE$2)</f>
        <v>0</v>
      </c>
      <c r="AG377" s="4">
        <f>SUMIFS('Raw Data from UFBs'!I$3:I$3000,'Raw Data from UFBs'!$A$3:$A$3000,'Summary By Town'!$A377,'Raw Data from UFBs'!$E$3:$E$3000,'Summary By Town'!$AE$2)</f>
        <v>0</v>
      </c>
      <c r="AH377" s="20">
        <f t="shared" si="79"/>
        <v>0</v>
      </c>
      <c r="AI377" s="19">
        <f t="shared" si="87"/>
        <v>1</v>
      </c>
      <c r="AJ377" s="4">
        <f t="shared" si="88"/>
        <v>950000</v>
      </c>
      <c r="AK377" s="4">
        <f t="shared" si="89"/>
        <v>45000000</v>
      </c>
      <c r="AL377" s="20">
        <f t="shared" si="90"/>
        <v>1564752.2329718904</v>
      </c>
      <c r="AM377" s="59">
        <v>1263539700</v>
      </c>
      <c r="AN377" s="60">
        <v>3.4772271843819786</v>
      </c>
      <c r="AO377" s="61">
        <v>0.2746973908604059</v>
      </c>
      <c r="AP377" s="4">
        <f t="shared" si="80"/>
        <v>168870.83442298666</v>
      </c>
      <c r="AQ377" s="8">
        <f t="shared" si="81"/>
        <v>3.5614235152247292E-2</v>
      </c>
      <c r="AR377" s="59">
        <v>19664609.620000001</v>
      </c>
      <c r="AS377" s="6">
        <f t="shared" si="82"/>
        <v>8.5875508177510745E-3</v>
      </c>
      <c r="AU377" s="5" t="s">
        <v>185</v>
      </c>
      <c r="AV377" s="5" t="s">
        <v>997</v>
      </c>
      <c r="AW377" s="5" t="s">
        <v>1160</v>
      </c>
      <c r="AX377" s="5" t="s">
        <v>1030</v>
      </c>
      <c r="AY377" s="5" t="s">
        <v>1745</v>
      </c>
      <c r="AZ377" s="5" t="s">
        <v>1745</v>
      </c>
      <c r="BA377" s="5" t="s">
        <v>1745</v>
      </c>
      <c r="BB377" s="5" t="s">
        <v>1745</v>
      </c>
      <c r="BC377" s="5" t="s">
        <v>1745</v>
      </c>
      <c r="BD377" s="5" t="s">
        <v>1745</v>
      </c>
      <c r="BE377" s="5" t="s">
        <v>1745</v>
      </c>
      <c r="BF377" s="5" t="s">
        <v>1745</v>
      </c>
      <c r="BG377" s="5" t="s">
        <v>1745</v>
      </c>
      <c r="BH377" s="5" t="s">
        <v>1745</v>
      </c>
      <c r="BI377" s="5" t="s">
        <v>1745</v>
      </c>
      <c r="BJ377" s="5" t="s">
        <v>1745</v>
      </c>
    </row>
    <row r="378" spans="1:62" ht="17.25" customHeight="1" x14ac:dyDescent="0.3">
      <c r="A378" t="s">
        <v>236</v>
      </c>
      <c r="B378" t="s">
        <v>2111</v>
      </c>
      <c r="C378" t="s">
        <v>183</v>
      </c>
      <c r="D378" t="str">
        <f t="shared" si="76"/>
        <v>Butler borough, Morris County</v>
      </c>
      <c r="E378" t="s">
        <v>1769</v>
      </c>
      <c r="F378" t="s">
        <v>7</v>
      </c>
      <c r="G378" s="19">
        <f>COUNTIFS('Raw Data from UFBs'!$A$3:$A$3000,'Summary By Town'!$A378,'Raw Data from UFBs'!$E$3:$E$3000,'Summary By Town'!$G$2)</f>
        <v>1</v>
      </c>
      <c r="H378" s="4">
        <f>SUMIFS('Raw Data from UFBs'!H$3:H$3000,'Raw Data from UFBs'!$A$3:$A$3000,'Summary By Town'!$A378,'Raw Data from UFBs'!$E$3:$E$3000,'Summary By Town'!$G$2)</f>
        <v>82626.63</v>
      </c>
      <c r="I378" s="4">
        <f>SUMIFS('Raw Data from UFBs'!I$3:I$3000,'Raw Data from UFBs'!$A$3:$A$3000,'Summary By Town'!$A378,'Raw Data from UFBs'!$E$3:$E$3000,'Summary By Town'!$G$2)</f>
        <v>10787700</v>
      </c>
      <c r="J378" s="20">
        <f t="shared" si="77"/>
        <v>270853.75666264287</v>
      </c>
      <c r="K378" s="19">
        <f>COUNTIFS('Raw Data from UFBs'!$A$3:$A$3000,'Summary By Town'!$A378,'Raw Data from UFBs'!$E$3:$E$3000,'Summary By Town'!$K$2)</f>
        <v>0</v>
      </c>
      <c r="L378" s="4">
        <f>SUMIFS('Raw Data from UFBs'!H$3:H$3000,'Raw Data from UFBs'!$A$3:$A$3000,'Summary By Town'!$A378,'Raw Data from UFBs'!$E$3:$E$3000,'Summary By Town'!$K$2)</f>
        <v>0</v>
      </c>
      <c r="M378" s="4">
        <f>SUMIFS('Raw Data from UFBs'!I$3:I$3000,'Raw Data from UFBs'!$A$3:$A$3000,'Summary By Town'!$A378,'Raw Data from UFBs'!$E$3:$E$3000,'Summary By Town'!$K$2)</f>
        <v>0</v>
      </c>
      <c r="N378" s="20">
        <f t="shared" si="78"/>
        <v>0</v>
      </c>
      <c r="O378" s="4">
        <f>COUNTIFS('Raw Data from UFBs'!$A$3:$A$3000,'Summary By Town'!$A378,'Raw Data from UFBs'!$E$3:$E$3000,'Summary By Town'!$O$2)</f>
        <v>0</v>
      </c>
      <c r="P378" s="4">
        <f>SUMIFS('Raw Data from UFBs'!H$3:H$3000,'Raw Data from UFBs'!$A$3:$A$3000,'Summary By Town'!$A378,'Raw Data from UFBs'!$E$3:$E$3000,'Summary By Town'!$O$2)</f>
        <v>0</v>
      </c>
      <c r="Q378" s="4">
        <f>SUMIFS('Raw Data from UFBs'!I$3:I$3000,'Raw Data from UFBs'!$A$3:$A$3000,'Summary By Town'!$A378,'Raw Data from UFBs'!$E$3:$E$3000,'Summary By Town'!$O$2)</f>
        <v>0</v>
      </c>
      <c r="R378" s="4">
        <f t="shared" si="83"/>
        <v>0</v>
      </c>
      <c r="S378" s="104">
        <f>COUNTIFS('Raw Data from UFBs'!$A$3:$A$3000,'Summary By Town'!$A378,'Raw Data from UFBs'!$E$3:$E$3000,'Summary By Town'!$S$2)</f>
        <v>0</v>
      </c>
      <c r="T378" s="4">
        <f>SUMIFS('Raw Data from UFBs'!H$3:H$3000,'Raw Data from UFBs'!$A$3:$A$3000,'Summary By Town'!$A378,'Raw Data from UFBs'!$E$3:$E$3000,'Summary By Town'!$S$2)</f>
        <v>0</v>
      </c>
      <c r="U378" s="4">
        <f>SUMIFS('Raw Data from UFBs'!I$3:I$3000,'Raw Data from UFBs'!$A$3:$A$3000,'Summary By Town'!$A378,'Raw Data from UFBs'!$E$3:$E$3000,'Summary By Town'!$S$2)</f>
        <v>0</v>
      </c>
      <c r="V378" s="20">
        <f t="shared" si="84"/>
        <v>0</v>
      </c>
      <c r="W378" s="104">
        <f>COUNTIFS('Raw Data from UFBs'!$A$3:$A$3000,'Summary By Town'!$A378,'Raw Data from UFBs'!$E$3:$E$3000,'Summary By Town'!$W$2)</f>
        <v>0</v>
      </c>
      <c r="X378" s="4">
        <f>SUMIFS('Raw Data from UFBs'!H$3:H$3000,'Raw Data from UFBs'!$A$3:$A$3000,'Summary By Town'!$A378,'Raw Data from UFBs'!$E$3:$E$3000,'Summary By Town'!$W$2)</f>
        <v>0</v>
      </c>
      <c r="Y378" s="4">
        <f>SUMIFS('Raw Data from UFBs'!I$3:I$3000,'Raw Data from UFBs'!$A$3:$A$3000,'Summary By Town'!$A378,'Raw Data from UFBs'!$E$3:$E$3000,'Summary By Town'!$W$2)</f>
        <v>0</v>
      </c>
      <c r="Z378" s="20">
        <f t="shared" si="85"/>
        <v>0</v>
      </c>
      <c r="AA378" s="4">
        <f>COUNTIFS('Raw Data from UFBs'!$A$3:$A$3000,'Summary By Town'!$A378,'Raw Data from UFBs'!$E$3:$E$3000,'Summary By Town'!$AA$2)</f>
        <v>0</v>
      </c>
      <c r="AB378" s="4">
        <f>SUMIFS('Raw Data from UFBs'!H$3:H$3000,'Raw Data from UFBs'!$A$3:$A$3000,'Summary By Town'!$A378,'Raw Data from UFBs'!$E$3:$E$3000,'Summary By Town'!$AA$2)</f>
        <v>0</v>
      </c>
      <c r="AC378" s="4">
        <f>SUMIFS('Raw Data from UFBs'!I$3:I$3000,'Raw Data from UFBs'!$A$3:$A$3000,'Summary By Town'!$A378,'Raw Data from UFBs'!$E$3:$E$3000,'Summary By Town'!$AA$2)</f>
        <v>0</v>
      </c>
      <c r="AD378" s="4">
        <f t="shared" si="86"/>
        <v>0</v>
      </c>
      <c r="AE378" s="19">
        <f>COUNTIFS('Raw Data from UFBs'!$A$3:$A$3000,'Summary By Town'!$A378,'Raw Data from UFBs'!$E$3:$E$3000,'Summary By Town'!$AE$2)</f>
        <v>0</v>
      </c>
      <c r="AF378" s="4">
        <f>SUMIFS('Raw Data from UFBs'!H$3:H$3000,'Raw Data from UFBs'!$A$3:$A$3000,'Summary By Town'!$A378,'Raw Data from UFBs'!$E$3:$E$3000,'Summary By Town'!$AE$2)</f>
        <v>0</v>
      </c>
      <c r="AG378" s="4">
        <f>SUMIFS('Raw Data from UFBs'!I$3:I$3000,'Raw Data from UFBs'!$A$3:$A$3000,'Summary By Town'!$A378,'Raw Data from UFBs'!$E$3:$E$3000,'Summary By Town'!$AE$2)</f>
        <v>0</v>
      </c>
      <c r="AH378" s="20">
        <f t="shared" si="79"/>
        <v>0</v>
      </c>
      <c r="AI378" s="19">
        <f t="shared" si="87"/>
        <v>1</v>
      </c>
      <c r="AJ378" s="4">
        <f t="shared" si="88"/>
        <v>82626.63</v>
      </c>
      <c r="AK378" s="4">
        <f t="shared" si="89"/>
        <v>10787700</v>
      </c>
      <c r="AL378" s="20">
        <f t="shared" si="90"/>
        <v>270853.75666264287</v>
      </c>
      <c r="AM378" s="59">
        <v>1451580010</v>
      </c>
      <c r="AN378" s="60">
        <v>2.5107646362305482</v>
      </c>
      <c r="AO378" s="61">
        <v>0.2803757238461384</v>
      </c>
      <c r="AP378" s="4">
        <f t="shared" si="80"/>
        <v>52774.31688551727</v>
      </c>
      <c r="AQ378" s="8">
        <f t="shared" si="81"/>
        <v>7.4316950672254018E-3</v>
      </c>
      <c r="AR378" s="59">
        <v>17147184.979999997</v>
      </c>
      <c r="AS378" s="6">
        <f t="shared" si="82"/>
        <v>3.0777248246328347E-3</v>
      </c>
      <c r="AU378" s="5" t="s">
        <v>1294</v>
      </c>
      <c r="AV378" s="5" t="s">
        <v>171</v>
      </c>
      <c r="AW378" s="5" t="s">
        <v>1625</v>
      </c>
      <c r="AX378" s="5" t="s">
        <v>758</v>
      </c>
      <c r="AY378" s="5" t="s">
        <v>1745</v>
      </c>
      <c r="AZ378" s="5" t="s">
        <v>1745</v>
      </c>
      <c r="BA378" s="5" t="s">
        <v>1745</v>
      </c>
      <c r="BB378" s="5" t="s">
        <v>1745</v>
      </c>
      <c r="BC378" s="5" t="s">
        <v>1745</v>
      </c>
      <c r="BD378" s="5" t="s">
        <v>1745</v>
      </c>
      <c r="BE378" s="5" t="s">
        <v>1745</v>
      </c>
      <c r="BF378" s="5" t="s">
        <v>1745</v>
      </c>
      <c r="BG378" s="5" t="s">
        <v>1745</v>
      </c>
      <c r="BH378" s="5" t="s">
        <v>1745</v>
      </c>
      <c r="BI378" s="5" t="s">
        <v>1745</v>
      </c>
      <c r="BJ378" s="5" t="s">
        <v>1745</v>
      </c>
    </row>
    <row r="379" spans="1:62" ht="17.25" customHeight="1" x14ac:dyDescent="0.3">
      <c r="A379" t="s">
        <v>268</v>
      </c>
      <c r="B379" t="s">
        <v>2112</v>
      </c>
      <c r="C379" t="s">
        <v>183</v>
      </c>
      <c r="D379" t="str">
        <f t="shared" si="76"/>
        <v>Chatham borough, Morris County</v>
      </c>
      <c r="E379" t="s">
        <v>1769</v>
      </c>
      <c r="F379" t="s">
        <v>7</v>
      </c>
      <c r="G379" s="19">
        <f>COUNTIFS('Raw Data from UFBs'!$A$3:$A$3000,'Summary By Town'!$A379,'Raw Data from UFBs'!$E$3:$E$3000,'Summary By Town'!$G$2)</f>
        <v>0</v>
      </c>
      <c r="H379" s="4">
        <f>SUMIFS('Raw Data from UFBs'!H$3:H$3000,'Raw Data from UFBs'!$A$3:$A$3000,'Summary By Town'!$A379,'Raw Data from UFBs'!$E$3:$E$3000,'Summary By Town'!$G$2)</f>
        <v>0</v>
      </c>
      <c r="I379" s="4">
        <f>SUMIFS('Raw Data from UFBs'!I$3:I$3000,'Raw Data from UFBs'!$A$3:$A$3000,'Summary By Town'!$A379,'Raw Data from UFBs'!$E$3:$E$3000,'Summary By Town'!$G$2)</f>
        <v>0</v>
      </c>
      <c r="J379" s="20">
        <f t="shared" si="77"/>
        <v>0</v>
      </c>
      <c r="K379" s="19">
        <f>COUNTIFS('Raw Data from UFBs'!$A$3:$A$3000,'Summary By Town'!$A379,'Raw Data from UFBs'!$E$3:$E$3000,'Summary By Town'!$K$2)</f>
        <v>0</v>
      </c>
      <c r="L379" s="4">
        <f>SUMIFS('Raw Data from UFBs'!H$3:H$3000,'Raw Data from UFBs'!$A$3:$A$3000,'Summary By Town'!$A379,'Raw Data from UFBs'!$E$3:$E$3000,'Summary By Town'!$K$2)</f>
        <v>0</v>
      </c>
      <c r="M379" s="4">
        <f>SUMIFS('Raw Data from UFBs'!I$3:I$3000,'Raw Data from UFBs'!$A$3:$A$3000,'Summary By Town'!$A379,'Raw Data from UFBs'!$E$3:$E$3000,'Summary By Town'!$K$2)</f>
        <v>0</v>
      </c>
      <c r="N379" s="20">
        <f t="shared" si="78"/>
        <v>0</v>
      </c>
      <c r="O379" s="4">
        <f>COUNTIFS('Raw Data from UFBs'!$A$3:$A$3000,'Summary By Town'!$A379,'Raw Data from UFBs'!$E$3:$E$3000,'Summary By Town'!$O$2)</f>
        <v>0</v>
      </c>
      <c r="P379" s="4">
        <f>SUMIFS('Raw Data from UFBs'!H$3:H$3000,'Raw Data from UFBs'!$A$3:$A$3000,'Summary By Town'!$A379,'Raw Data from UFBs'!$E$3:$E$3000,'Summary By Town'!$O$2)</f>
        <v>0</v>
      </c>
      <c r="Q379" s="4">
        <f>SUMIFS('Raw Data from UFBs'!I$3:I$3000,'Raw Data from UFBs'!$A$3:$A$3000,'Summary By Town'!$A379,'Raw Data from UFBs'!$E$3:$E$3000,'Summary By Town'!$O$2)</f>
        <v>0</v>
      </c>
      <c r="R379" s="4">
        <f t="shared" si="83"/>
        <v>0</v>
      </c>
      <c r="S379" s="104">
        <f>COUNTIFS('Raw Data from UFBs'!$A$3:$A$3000,'Summary By Town'!$A379,'Raw Data from UFBs'!$E$3:$E$3000,'Summary By Town'!$S$2)</f>
        <v>1</v>
      </c>
      <c r="T379" s="4">
        <f>SUMIFS('Raw Data from UFBs'!H$3:H$3000,'Raw Data from UFBs'!$A$3:$A$3000,'Summary By Town'!$A379,'Raw Data from UFBs'!$E$3:$E$3000,'Summary By Town'!$S$2)</f>
        <v>956857.92</v>
      </c>
      <c r="U379" s="4">
        <f>SUMIFS('Raw Data from UFBs'!I$3:I$3000,'Raw Data from UFBs'!$A$3:$A$3000,'Summary By Town'!$A379,'Raw Data from UFBs'!$E$3:$E$3000,'Summary By Town'!$S$2)</f>
        <v>90945500</v>
      </c>
      <c r="V379" s="20">
        <f t="shared" si="84"/>
        <v>1546787.5726628851</v>
      </c>
      <c r="W379" s="104">
        <f>COUNTIFS('Raw Data from UFBs'!$A$3:$A$3000,'Summary By Town'!$A379,'Raw Data from UFBs'!$E$3:$E$3000,'Summary By Town'!$W$2)</f>
        <v>0</v>
      </c>
      <c r="X379" s="4">
        <f>SUMIFS('Raw Data from UFBs'!H$3:H$3000,'Raw Data from UFBs'!$A$3:$A$3000,'Summary By Town'!$A379,'Raw Data from UFBs'!$E$3:$E$3000,'Summary By Town'!$W$2)</f>
        <v>0</v>
      </c>
      <c r="Y379" s="4">
        <f>SUMIFS('Raw Data from UFBs'!I$3:I$3000,'Raw Data from UFBs'!$A$3:$A$3000,'Summary By Town'!$A379,'Raw Data from UFBs'!$E$3:$E$3000,'Summary By Town'!$W$2)</f>
        <v>0</v>
      </c>
      <c r="Z379" s="20">
        <f t="shared" si="85"/>
        <v>0</v>
      </c>
      <c r="AA379" s="4">
        <f>COUNTIFS('Raw Data from UFBs'!$A$3:$A$3000,'Summary By Town'!$A379,'Raw Data from UFBs'!$E$3:$E$3000,'Summary By Town'!$AA$2)</f>
        <v>0</v>
      </c>
      <c r="AB379" s="4">
        <f>SUMIFS('Raw Data from UFBs'!H$3:H$3000,'Raw Data from UFBs'!$A$3:$A$3000,'Summary By Town'!$A379,'Raw Data from UFBs'!$E$3:$E$3000,'Summary By Town'!$AA$2)</f>
        <v>0</v>
      </c>
      <c r="AC379" s="4">
        <f>SUMIFS('Raw Data from UFBs'!I$3:I$3000,'Raw Data from UFBs'!$A$3:$A$3000,'Summary By Town'!$A379,'Raw Data from UFBs'!$E$3:$E$3000,'Summary By Town'!$AA$2)</f>
        <v>0</v>
      </c>
      <c r="AD379" s="4">
        <f t="shared" si="86"/>
        <v>0</v>
      </c>
      <c r="AE379" s="19">
        <f>COUNTIFS('Raw Data from UFBs'!$A$3:$A$3000,'Summary By Town'!$A379,'Raw Data from UFBs'!$E$3:$E$3000,'Summary By Town'!$AE$2)</f>
        <v>0</v>
      </c>
      <c r="AF379" s="4">
        <f>SUMIFS('Raw Data from UFBs'!H$3:H$3000,'Raw Data from UFBs'!$A$3:$A$3000,'Summary By Town'!$A379,'Raw Data from UFBs'!$E$3:$E$3000,'Summary By Town'!$AE$2)</f>
        <v>0</v>
      </c>
      <c r="AG379" s="4">
        <f>SUMIFS('Raw Data from UFBs'!I$3:I$3000,'Raw Data from UFBs'!$A$3:$A$3000,'Summary By Town'!$A379,'Raw Data from UFBs'!$E$3:$E$3000,'Summary By Town'!$AE$2)</f>
        <v>0</v>
      </c>
      <c r="AH379" s="20">
        <f t="shared" si="79"/>
        <v>0</v>
      </c>
      <c r="AI379" s="19">
        <f t="shared" si="87"/>
        <v>1</v>
      </c>
      <c r="AJ379" s="4">
        <f t="shared" si="88"/>
        <v>956857.92</v>
      </c>
      <c r="AK379" s="4">
        <f t="shared" si="89"/>
        <v>90945500</v>
      </c>
      <c r="AL379" s="20">
        <f t="shared" si="90"/>
        <v>1546787.5726628851</v>
      </c>
      <c r="AM379" s="59">
        <v>3417277100</v>
      </c>
      <c r="AN379" s="60">
        <v>1.7007851654704027</v>
      </c>
      <c r="AO379" s="61">
        <v>0.20842069604354585</v>
      </c>
      <c r="AP379" s="4">
        <f t="shared" si="80"/>
        <v>122953.54882472575</v>
      </c>
      <c r="AQ379" s="8">
        <f t="shared" si="81"/>
        <v>2.6613440273836733E-2</v>
      </c>
      <c r="AR379" s="59">
        <v>22234437.940000001</v>
      </c>
      <c r="AS379" s="6">
        <f t="shared" si="82"/>
        <v>5.5298698872675769E-3</v>
      </c>
      <c r="AU379" s="5" t="s">
        <v>271</v>
      </c>
      <c r="AV379" s="5" t="s">
        <v>871</v>
      </c>
      <c r="AW379" s="5" t="s">
        <v>498</v>
      </c>
      <c r="AX379" s="5" t="s">
        <v>1472</v>
      </c>
      <c r="AY379" s="5" t="s">
        <v>959</v>
      </c>
      <c r="AZ379" s="5" t="s">
        <v>1745</v>
      </c>
      <c r="BA379" s="5" t="s">
        <v>1745</v>
      </c>
      <c r="BB379" s="5" t="s">
        <v>1745</v>
      </c>
      <c r="BC379" s="5" t="s">
        <v>1745</v>
      </c>
      <c r="BD379" s="5" t="s">
        <v>1745</v>
      </c>
      <c r="BE379" s="5" t="s">
        <v>1745</v>
      </c>
      <c r="BF379" s="5" t="s">
        <v>1745</v>
      </c>
      <c r="BG379" s="5" t="s">
        <v>1745</v>
      </c>
      <c r="BH379" s="5" t="s">
        <v>1745</v>
      </c>
      <c r="BI379" s="5" t="s">
        <v>1745</v>
      </c>
      <c r="BJ379" s="5" t="s">
        <v>1745</v>
      </c>
    </row>
    <row r="380" spans="1:62" ht="17.25" customHeight="1" x14ac:dyDescent="0.3">
      <c r="A380" t="s">
        <v>280</v>
      </c>
      <c r="B380" t="s">
        <v>2113</v>
      </c>
      <c r="C380" t="s">
        <v>183</v>
      </c>
      <c r="D380" t="str">
        <f t="shared" si="76"/>
        <v>Chester borough, Morris County</v>
      </c>
      <c r="E380" t="s">
        <v>1769</v>
      </c>
      <c r="F380" t="s">
        <v>46</v>
      </c>
      <c r="G380" s="19">
        <f>COUNTIFS('Raw Data from UFBs'!$A$3:$A$3000,'Summary By Town'!$A380,'Raw Data from UFBs'!$E$3:$E$3000,'Summary By Town'!$G$2)</f>
        <v>1</v>
      </c>
      <c r="H380" s="4">
        <f>SUMIFS('Raw Data from UFBs'!H$3:H$3000,'Raw Data from UFBs'!$A$3:$A$3000,'Summary By Town'!$A380,'Raw Data from UFBs'!$E$3:$E$3000,'Summary By Town'!$G$2)</f>
        <v>69111.705000000002</v>
      </c>
      <c r="I380" s="4">
        <f>SUMIFS('Raw Data from UFBs'!I$3:I$3000,'Raw Data from UFBs'!$A$3:$A$3000,'Summary By Town'!$A380,'Raw Data from UFBs'!$E$3:$E$3000,'Summary By Town'!$G$2)</f>
        <v>5017300</v>
      </c>
      <c r="J380" s="20">
        <f t="shared" si="77"/>
        <v>116756.36173463101</v>
      </c>
      <c r="K380" s="19">
        <f>COUNTIFS('Raw Data from UFBs'!$A$3:$A$3000,'Summary By Town'!$A380,'Raw Data from UFBs'!$E$3:$E$3000,'Summary By Town'!$K$2)</f>
        <v>0</v>
      </c>
      <c r="L380" s="4">
        <f>SUMIFS('Raw Data from UFBs'!H$3:H$3000,'Raw Data from UFBs'!$A$3:$A$3000,'Summary By Town'!$A380,'Raw Data from UFBs'!$E$3:$E$3000,'Summary By Town'!$K$2)</f>
        <v>0</v>
      </c>
      <c r="M380" s="4">
        <f>SUMIFS('Raw Data from UFBs'!I$3:I$3000,'Raw Data from UFBs'!$A$3:$A$3000,'Summary By Town'!$A380,'Raw Data from UFBs'!$E$3:$E$3000,'Summary By Town'!$K$2)</f>
        <v>0</v>
      </c>
      <c r="N380" s="20">
        <f t="shared" si="78"/>
        <v>0</v>
      </c>
      <c r="O380" s="4">
        <f>COUNTIFS('Raw Data from UFBs'!$A$3:$A$3000,'Summary By Town'!$A380,'Raw Data from UFBs'!$E$3:$E$3000,'Summary By Town'!$O$2)</f>
        <v>0</v>
      </c>
      <c r="P380" s="4">
        <f>SUMIFS('Raw Data from UFBs'!H$3:H$3000,'Raw Data from UFBs'!$A$3:$A$3000,'Summary By Town'!$A380,'Raw Data from UFBs'!$E$3:$E$3000,'Summary By Town'!$O$2)</f>
        <v>0</v>
      </c>
      <c r="Q380" s="4">
        <f>SUMIFS('Raw Data from UFBs'!I$3:I$3000,'Raw Data from UFBs'!$A$3:$A$3000,'Summary By Town'!$A380,'Raw Data from UFBs'!$E$3:$E$3000,'Summary By Town'!$O$2)</f>
        <v>0</v>
      </c>
      <c r="R380" s="4">
        <f t="shared" si="83"/>
        <v>0</v>
      </c>
      <c r="S380" s="104">
        <f>COUNTIFS('Raw Data from UFBs'!$A$3:$A$3000,'Summary By Town'!$A380,'Raw Data from UFBs'!$E$3:$E$3000,'Summary By Town'!$S$2)</f>
        <v>0</v>
      </c>
      <c r="T380" s="4">
        <f>SUMIFS('Raw Data from UFBs'!H$3:H$3000,'Raw Data from UFBs'!$A$3:$A$3000,'Summary By Town'!$A380,'Raw Data from UFBs'!$E$3:$E$3000,'Summary By Town'!$S$2)</f>
        <v>0</v>
      </c>
      <c r="U380" s="4">
        <f>SUMIFS('Raw Data from UFBs'!I$3:I$3000,'Raw Data from UFBs'!$A$3:$A$3000,'Summary By Town'!$A380,'Raw Data from UFBs'!$E$3:$E$3000,'Summary By Town'!$S$2)</f>
        <v>0</v>
      </c>
      <c r="V380" s="20">
        <f t="shared" si="84"/>
        <v>0</v>
      </c>
      <c r="W380" s="104">
        <f>COUNTIFS('Raw Data from UFBs'!$A$3:$A$3000,'Summary By Town'!$A380,'Raw Data from UFBs'!$E$3:$E$3000,'Summary By Town'!$W$2)</f>
        <v>0</v>
      </c>
      <c r="X380" s="4">
        <f>SUMIFS('Raw Data from UFBs'!H$3:H$3000,'Raw Data from UFBs'!$A$3:$A$3000,'Summary By Town'!$A380,'Raw Data from UFBs'!$E$3:$E$3000,'Summary By Town'!$W$2)</f>
        <v>0</v>
      </c>
      <c r="Y380" s="4">
        <f>SUMIFS('Raw Data from UFBs'!I$3:I$3000,'Raw Data from UFBs'!$A$3:$A$3000,'Summary By Town'!$A380,'Raw Data from UFBs'!$E$3:$E$3000,'Summary By Town'!$W$2)</f>
        <v>0</v>
      </c>
      <c r="Z380" s="20">
        <f t="shared" si="85"/>
        <v>0</v>
      </c>
      <c r="AA380" s="4">
        <f>COUNTIFS('Raw Data from UFBs'!$A$3:$A$3000,'Summary By Town'!$A380,'Raw Data from UFBs'!$E$3:$E$3000,'Summary By Town'!$AA$2)</f>
        <v>0</v>
      </c>
      <c r="AB380" s="4">
        <f>SUMIFS('Raw Data from UFBs'!H$3:H$3000,'Raw Data from UFBs'!$A$3:$A$3000,'Summary By Town'!$A380,'Raw Data from UFBs'!$E$3:$E$3000,'Summary By Town'!$AA$2)</f>
        <v>0</v>
      </c>
      <c r="AC380" s="4">
        <f>SUMIFS('Raw Data from UFBs'!I$3:I$3000,'Raw Data from UFBs'!$A$3:$A$3000,'Summary By Town'!$A380,'Raw Data from UFBs'!$E$3:$E$3000,'Summary By Town'!$AA$2)</f>
        <v>0</v>
      </c>
      <c r="AD380" s="4">
        <f t="shared" si="86"/>
        <v>0</v>
      </c>
      <c r="AE380" s="19">
        <f>COUNTIFS('Raw Data from UFBs'!$A$3:$A$3000,'Summary By Town'!$A380,'Raw Data from UFBs'!$E$3:$E$3000,'Summary By Town'!$AE$2)</f>
        <v>0</v>
      </c>
      <c r="AF380" s="4">
        <f>SUMIFS('Raw Data from UFBs'!H$3:H$3000,'Raw Data from UFBs'!$A$3:$A$3000,'Summary By Town'!$A380,'Raw Data from UFBs'!$E$3:$E$3000,'Summary By Town'!$AE$2)</f>
        <v>0</v>
      </c>
      <c r="AG380" s="4">
        <f>SUMIFS('Raw Data from UFBs'!I$3:I$3000,'Raw Data from UFBs'!$A$3:$A$3000,'Summary By Town'!$A380,'Raw Data from UFBs'!$E$3:$E$3000,'Summary By Town'!$AE$2)</f>
        <v>0</v>
      </c>
      <c r="AH380" s="20">
        <f t="shared" si="79"/>
        <v>0</v>
      </c>
      <c r="AI380" s="19">
        <f t="shared" si="87"/>
        <v>1</v>
      </c>
      <c r="AJ380" s="4">
        <f t="shared" si="88"/>
        <v>69111.705000000002</v>
      </c>
      <c r="AK380" s="4">
        <f t="shared" si="89"/>
        <v>5017300</v>
      </c>
      <c r="AL380" s="20">
        <f t="shared" si="90"/>
        <v>116756.36173463101</v>
      </c>
      <c r="AM380" s="59">
        <v>584346132</v>
      </c>
      <c r="AN380" s="60">
        <v>2.3270755532782772</v>
      </c>
      <c r="AO380" s="61">
        <v>0.33739039623572786</v>
      </c>
      <c r="AP380" s="4">
        <f t="shared" si="80"/>
        <v>16074.849614212395</v>
      </c>
      <c r="AQ380" s="8">
        <f t="shared" si="81"/>
        <v>8.5861781660599747E-3</v>
      </c>
      <c r="AR380" s="59">
        <v>7009422.3399999999</v>
      </c>
      <c r="AS380" s="6">
        <f t="shared" si="82"/>
        <v>2.293320167409458E-3</v>
      </c>
      <c r="AU380" s="5" t="s">
        <v>283</v>
      </c>
      <c r="AV380" s="5" t="s">
        <v>1745</v>
      </c>
      <c r="AW380" s="5" t="s">
        <v>1745</v>
      </c>
      <c r="AX380" s="5" t="s">
        <v>1745</v>
      </c>
      <c r="AY380" s="5" t="s">
        <v>1745</v>
      </c>
      <c r="AZ380" s="5" t="s">
        <v>1745</v>
      </c>
      <c r="BA380" s="5" t="s">
        <v>1745</v>
      </c>
      <c r="BB380" s="5" t="s">
        <v>1745</v>
      </c>
      <c r="BC380" s="5" t="s">
        <v>1745</v>
      </c>
      <c r="BD380" s="5" t="s">
        <v>1745</v>
      </c>
      <c r="BE380" s="5" t="s">
        <v>1745</v>
      </c>
      <c r="BF380" s="5" t="s">
        <v>1745</v>
      </c>
      <c r="BG380" s="5" t="s">
        <v>1745</v>
      </c>
      <c r="BH380" s="5" t="s">
        <v>1745</v>
      </c>
      <c r="BI380" s="5" t="s">
        <v>1745</v>
      </c>
      <c r="BJ380" s="5" t="s">
        <v>1745</v>
      </c>
    </row>
    <row r="381" spans="1:62" ht="17.25" customHeight="1" x14ac:dyDescent="0.3">
      <c r="A381" t="s">
        <v>366</v>
      </c>
      <c r="B381" t="s">
        <v>2114</v>
      </c>
      <c r="C381" t="s">
        <v>183</v>
      </c>
      <c r="D381" t="str">
        <f t="shared" si="76"/>
        <v>Dover town, Morris County</v>
      </c>
      <c r="E381" t="s">
        <v>1769</v>
      </c>
      <c r="F381" t="s">
        <v>70</v>
      </c>
      <c r="G381" s="19">
        <f>COUNTIFS('Raw Data from UFBs'!$A$3:$A$3000,'Summary By Town'!$A381,'Raw Data from UFBs'!$E$3:$E$3000,'Summary By Town'!$G$2)</f>
        <v>1</v>
      </c>
      <c r="H381" s="4">
        <f>SUMIFS('Raw Data from UFBs'!H$3:H$3000,'Raw Data from UFBs'!$A$3:$A$3000,'Summary By Town'!$A381,'Raw Data from UFBs'!$E$3:$E$3000,'Summary By Town'!$G$2)</f>
        <v>181232</v>
      </c>
      <c r="I381" s="4">
        <f>SUMIFS('Raw Data from UFBs'!I$3:I$3000,'Raw Data from UFBs'!$A$3:$A$3000,'Summary By Town'!$A381,'Raw Data from UFBs'!$E$3:$E$3000,'Summary By Town'!$G$2)</f>
        <v>8485000</v>
      </c>
      <c r="J381" s="20">
        <f t="shared" si="77"/>
        <v>296052.53251186444</v>
      </c>
      <c r="K381" s="19">
        <f>COUNTIFS('Raw Data from UFBs'!$A$3:$A$3000,'Summary By Town'!$A381,'Raw Data from UFBs'!$E$3:$E$3000,'Summary By Town'!$K$2)</f>
        <v>0</v>
      </c>
      <c r="L381" s="4">
        <f>SUMIFS('Raw Data from UFBs'!H$3:H$3000,'Raw Data from UFBs'!$A$3:$A$3000,'Summary By Town'!$A381,'Raw Data from UFBs'!$E$3:$E$3000,'Summary By Town'!$K$2)</f>
        <v>0</v>
      </c>
      <c r="M381" s="4">
        <f>SUMIFS('Raw Data from UFBs'!I$3:I$3000,'Raw Data from UFBs'!$A$3:$A$3000,'Summary By Town'!$A381,'Raw Data from UFBs'!$E$3:$E$3000,'Summary By Town'!$K$2)</f>
        <v>0</v>
      </c>
      <c r="N381" s="20">
        <f t="shared" si="78"/>
        <v>0</v>
      </c>
      <c r="O381" s="4">
        <f>COUNTIFS('Raw Data from UFBs'!$A$3:$A$3000,'Summary By Town'!$A381,'Raw Data from UFBs'!$E$3:$E$3000,'Summary By Town'!$O$2)</f>
        <v>0</v>
      </c>
      <c r="P381" s="4">
        <f>SUMIFS('Raw Data from UFBs'!H$3:H$3000,'Raw Data from UFBs'!$A$3:$A$3000,'Summary By Town'!$A381,'Raw Data from UFBs'!$E$3:$E$3000,'Summary By Town'!$O$2)</f>
        <v>0</v>
      </c>
      <c r="Q381" s="4">
        <f>SUMIFS('Raw Data from UFBs'!I$3:I$3000,'Raw Data from UFBs'!$A$3:$A$3000,'Summary By Town'!$A381,'Raw Data from UFBs'!$E$3:$E$3000,'Summary By Town'!$O$2)</f>
        <v>0</v>
      </c>
      <c r="R381" s="4">
        <f t="shared" si="83"/>
        <v>0</v>
      </c>
      <c r="S381" s="104">
        <f>COUNTIFS('Raw Data from UFBs'!$A$3:$A$3000,'Summary By Town'!$A381,'Raw Data from UFBs'!$E$3:$E$3000,'Summary By Town'!$S$2)</f>
        <v>0</v>
      </c>
      <c r="T381" s="4">
        <f>SUMIFS('Raw Data from UFBs'!H$3:H$3000,'Raw Data from UFBs'!$A$3:$A$3000,'Summary By Town'!$A381,'Raw Data from UFBs'!$E$3:$E$3000,'Summary By Town'!$S$2)</f>
        <v>0</v>
      </c>
      <c r="U381" s="4">
        <f>SUMIFS('Raw Data from UFBs'!I$3:I$3000,'Raw Data from UFBs'!$A$3:$A$3000,'Summary By Town'!$A381,'Raw Data from UFBs'!$E$3:$E$3000,'Summary By Town'!$S$2)</f>
        <v>0</v>
      </c>
      <c r="V381" s="20">
        <f t="shared" si="84"/>
        <v>0</v>
      </c>
      <c r="W381" s="104">
        <f>COUNTIFS('Raw Data from UFBs'!$A$3:$A$3000,'Summary By Town'!$A381,'Raw Data from UFBs'!$E$3:$E$3000,'Summary By Town'!$W$2)</f>
        <v>0</v>
      </c>
      <c r="X381" s="4">
        <f>SUMIFS('Raw Data from UFBs'!H$3:H$3000,'Raw Data from UFBs'!$A$3:$A$3000,'Summary By Town'!$A381,'Raw Data from UFBs'!$E$3:$E$3000,'Summary By Town'!$W$2)</f>
        <v>0</v>
      </c>
      <c r="Y381" s="4">
        <f>SUMIFS('Raw Data from UFBs'!I$3:I$3000,'Raw Data from UFBs'!$A$3:$A$3000,'Summary By Town'!$A381,'Raw Data from UFBs'!$E$3:$E$3000,'Summary By Town'!$W$2)</f>
        <v>0</v>
      </c>
      <c r="Z381" s="20">
        <f t="shared" si="85"/>
        <v>0</v>
      </c>
      <c r="AA381" s="4">
        <f>COUNTIFS('Raw Data from UFBs'!$A$3:$A$3000,'Summary By Town'!$A381,'Raw Data from UFBs'!$E$3:$E$3000,'Summary By Town'!$AA$2)</f>
        <v>0</v>
      </c>
      <c r="AB381" s="4">
        <f>SUMIFS('Raw Data from UFBs'!H$3:H$3000,'Raw Data from UFBs'!$A$3:$A$3000,'Summary By Town'!$A381,'Raw Data from UFBs'!$E$3:$E$3000,'Summary By Town'!$AA$2)</f>
        <v>0</v>
      </c>
      <c r="AC381" s="4">
        <f>SUMIFS('Raw Data from UFBs'!I$3:I$3000,'Raw Data from UFBs'!$A$3:$A$3000,'Summary By Town'!$A381,'Raw Data from UFBs'!$E$3:$E$3000,'Summary By Town'!$AA$2)</f>
        <v>0</v>
      </c>
      <c r="AD381" s="4">
        <f t="shared" si="86"/>
        <v>0</v>
      </c>
      <c r="AE381" s="19">
        <f>COUNTIFS('Raw Data from UFBs'!$A$3:$A$3000,'Summary By Town'!$A381,'Raw Data from UFBs'!$E$3:$E$3000,'Summary By Town'!$AE$2)</f>
        <v>0</v>
      </c>
      <c r="AF381" s="4">
        <f>SUMIFS('Raw Data from UFBs'!H$3:H$3000,'Raw Data from UFBs'!$A$3:$A$3000,'Summary By Town'!$A381,'Raw Data from UFBs'!$E$3:$E$3000,'Summary By Town'!$AE$2)</f>
        <v>0</v>
      </c>
      <c r="AG381" s="4">
        <f>SUMIFS('Raw Data from UFBs'!I$3:I$3000,'Raw Data from UFBs'!$A$3:$A$3000,'Summary By Town'!$A381,'Raw Data from UFBs'!$E$3:$E$3000,'Summary By Town'!$AE$2)</f>
        <v>0</v>
      </c>
      <c r="AH381" s="20">
        <f t="shared" si="79"/>
        <v>0</v>
      </c>
      <c r="AI381" s="19">
        <f t="shared" si="87"/>
        <v>1</v>
      </c>
      <c r="AJ381" s="4">
        <f t="shared" si="88"/>
        <v>181232</v>
      </c>
      <c r="AK381" s="4">
        <f t="shared" si="89"/>
        <v>8485000</v>
      </c>
      <c r="AL381" s="20">
        <f t="shared" si="90"/>
        <v>296052.53251186444</v>
      </c>
      <c r="AM381" s="59">
        <v>1506986800</v>
      </c>
      <c r="AN381" s="60">
        <v>3.4891282558852614</v>
      </c>
      <c r="AO381" s="61">
        <v>0.47093100240562724</v>
      </c>
      <c r="AP381" s="4">
        <f t="shared" si="80"/>
        <v>54072.548472560236</v>
      </c>
      <c r="AQ381" s="8">
        <f t="shared" si="81"/>
        <v>5.6304408240337609E-3</v>
      </c>
      <c r="AR381" s="59">
        <v>42268363.75</v>
      </c>
      <c r="AS381" s="6">
        <f t="shared" si="82"/>
        <v>1.2792676052561943E-3</v>
      </c>
      <c r="AU381" s="5" t="s">
        <v>1551</v>
      </c>
      <c r="AV381" s="5" t="s">
        <v>1261</v>
      </c>
      <c r="AW381" s="5" t="s">
        <v>974</v>
      </c>
      <c r="AX381" s="5" t="s">
        <v>1655</v>
      </c>
      <c r="AY381" s="5" t="s">
        <v>1312</v>
      </c>
      <c r="AZ381" s="5" t="s">
        <v>1745</v>
      </c>
      <c r="BA381" s="5" t="s">
        <v>1745</v>
      </c>
      <c r="BB381" s="5" t="s">
        <v>1745</v>
      </c>
      <c r="BC381" s="5" t="s">
        <v>1745</v>
      </c>
      <c r="BD381" s="5" t="s">
        <v>1745</v>
      </c>
      <c r="BE381" s="5" t="s">
        <v>1745</v>
      </c>
      <c r="BF381" s="5" t="s">
        <v>1745</v>
      </c>
      <c r="BG381" s="5" t="s">
        <v>1745</v>
      </c>
      <c r="BH381" s="5" t="s">
        <v>1745</v>
      </c>
      <c r="BI381" s="5" t="s">
        <v>1745</v>
      </c>
      <c r="BJ381" s="5" t="s">
        <v>1745</v>
      </c>
    </row>
    <row r="382" spans="1:62" ht="17.25" customHeight="1" x14ac:dyDescent="0.3">
      <c r="A382" t="s">
        <v>498</v>
      </c>
      <c r="B382" t="s">
        <v>2115</v>
      </c>
      <c r="C382" t="s">
        <v>183</v>
      </c>
      <c r="D382" t="str">
        <f t="shared" si="76"/>
        <v>Florham Park borough, Morris County</v>
      </c>
      <c r="E382" t="s">
        <v>1769</v>
      </c>
      <c r="F382" t="s">
        <v>58</v>
      </c>
      <c r="G382" s="19">
        <f>COUNTIFS('Raw Data from UFBs'!$A$3:$A$3000,'Summary By Town'!$A382,'Raw Data from UFBs'!$E$3:$E$3000,'Summary By Town'!$G$2)</f>
        <v>0</v>
      </c>
      <c r="H382" s="4">
        <f>SUMIFS('Raw Data from UFBs'!H$3:H$3000,'Raw Data from UFBs'!$A$3:$A$3000,'Summary By Town'!$A382,'Raw Data from UFBs'!$E$3:$E$3000,'Summary By Town'!$G$2)</f>
        <v>0</v>
      </c>
      <c r="I382" s="4">
        <f>SUMIFS('Raw Data from UFBs'!I$3:I$3000,'Raw Data from UFBs'!$A$3:$A$3000,'Summary By Town'!$A382,'Raw Data from UFBs'!$E$3:$E$3000,'Summary By Town'!$G$2)</f>
        <v>0</v>
      </c>
      <c r="J382" s="20">
        <f t="shared" si="77"/>
        <v>0</v>
      </c>
      <c r="K382" s="19">
        <f>COUNTIFS('Raw Data from UFBs'!$A$3:$A$3000,'Summary By Town'!$A382,'Raw Data from UFBs'!$E$3:$E$3000,'Summary By Town'!$K$2)</f>
        <v>0</v>
      </c>
      <c r="L382" s="4">
        <f>SUMIFS('Raw Data from UFBs'!H$3:H$3000,'Raw Data from UFBs'!$A$3:$A$3000,'Summary By Town'!$A382,'Raw Data from UFBs'!$E$3:$E$3000,'Summary By Town'!$K$2)</f>
        <v>0</v>
      </c>
      <c r="M382" s="4">
        <f>SUMIFS('Raw Data from UFBs'!I$3:I$3000,'Raw Data from UFBs'!$A$3:$A$3000,'Summary By Town'!$A382,'Raw Data from UFBs'!$E$3:$E$3000,'Summary By Town'!$K$2)</f>
        <v>0</v>
      </c>
      <c r="N382" s="20">
        <f t="shared" si="78"/>
        <v>0</v>
      </c>
      <c r="O382" s="4">
        <f>COUNTIFS('Raw Data from UFBs'!$A$3:$A$3000,'Summary By Town'!$A382,'Raw Data from UFBs'!$E$3:$E$3000,'Summary By Town'!$O$2)</f>
        <v>0</v>
      </c>
      <c r="P382" s="4">
        <f>SUMIFS('Raw Data from UFBs'!H$3:H$3000,'Raw Data from UFBs'!$A$3:$A$3000,'Summary By Town'!$A382,'Raw Data from UFBs'!$E$3:$E$3000,'Summary By Town'!$O$2)</f>
        <v>0</v>
      </c>
      <c r="Q382" s="4">
        <f>SUMIFS('Raw Data from UFBs'!I$3:I$3000,'Raw Data from UFBs'!$A$3:$A$3000,'Summary By Town'!$A382,'Raw Data from UFBs'!$E$3:$E$3000,'Summary By Town'!$O$2)</f>
        <v>0</v>
      </c>
      <c r="R382" s="4">
        <f t="shared" si="83"/>
        <v>0</v>
      </c>
      <c r="S382" s="104">
        <f>COUNTIFS('Raw Data from UFBs'!$A$3:$A$3000,'Summary By Town'!$A382,'Raw Data from UFBs'!$E$3:$E$3000,'Summary By Town'!$S$2)</f>
        <v>0</v>
      </c>
      <c r="T382" s="4">
        <f>SUMIFS('Raw Data from UFBs'!H$3:H$3000,'Raw Data from UFBs'!$A$3:$A$3000,'Summary By Town'!$A382,'Raw Data from UFBs'!$E$3:$E$3000,'Summary By Town'!$S$2)</f>
        <v>0</v>
      </c>
      <c r="U382" s="4">
        <f>SUMIFS('Raw Data from UFBs'!I$3:I$3000,'Raw Data from UFBs'!$A$3:$A$3000,'Summary By Town'!$A382,'Raw Data from UFBs'!$E$3:$E$3000,'Summary By Town'!$S$2)</f>
        <v>0</v>
      </c>
      <c r="V382" s="20">
        <f t="shared" si="84"/>
        <v>0</v>
      </c>
      <c r="W382" s="104">
        <f>COUNTIFS('Raw Data from UFBs'!$A$3:$A$3000,'Summary By Town'!$A382,'Raw Data from UFBs'!$E$3:$E$3000,'Summary By Town'!$W$2)</f>
        <v>0</v>
      </c>
      <c r="X382" s="4">
        <f>SUMIFS('Raw Data from UFBs'!H$3:H$3000,'Raw Data from UFBs'!$A$3:$A$3000,'Summary By Town'!$A382,'Raw Data from UFBs'!$E$3:$E$3000,'Summary By Town'!$W$2)</f>
        <v>0</v>
      </c>
      <c r="Y382" s="4">
        <f>SUMIFS('Raw Data from UFBs'!I$3:I$3000,'Raw Data from UFBs'!$A$3:$A$3000,'Summary By Town'!$A382,'Raw Data from UFBs'!$E$3:$E$3000,'Summary By Town'!$W$2)</f>
        <v>0</v>
      </c>
      <c r="Z382" s="20">
        <f t="shared" si="85"/>
        <v>0</v>
      </c>
      <c r="AA382" s="4">
        <f>COUNTIFS('Raw Data from UFBs'!$A$3:$A$3000,'Summary By Town'!$A382,'Raw Data from UFBs'!$E$3:$E$3000,'Summary By Town'!$AA$2)</f>
        <v>0</v>
      </c>
      <c r="AB382" s="4">
        <f>SUMIFS('Raw Data from UFBs'!H$3:H$3000,'Raw Data from UFBs'!$A$3:$A$3000,'Summary By Town'!$A382,'Raw Data from UFBs'!$E$3:$E$3000,'Summary By Town'!$AA$2)</f>
        <v>0</v>
      </c>
      <c r="AC382" s="4">
        <f>SUMIFS('Raw Data from UFBs'!I$3:I$3000,'Raw Data from UFBs'!$A$3:$A$3000,'Summary By Town'!$A382,'Raw Data from UFBs'!$E$3:$E$3000,'Summary By Town'!$AA$2)</f>
        <v>0</v>
      </c>
      <c r="AD382" s="4">
        <f t="shared" si="86"/>
        <v>0</v>
      </c>
      <c r="AE382" s="19">
        <f>COUNTIFS('Raw Data from UFBs'!$A$3:$A$3000,'Summary By Town'!$A382,'Raw Data from UFBs'!$E$3:$E$3000,'Summary By Town'!$AE$2)</f>
        <v>0</v>
      </c>
      <c r="AF382" s="4">
        <f>SUMIFS('Raw Data from UFBs'!H$3:H$3000,'Raw Data from UFBs'!$A$3:$A$3000,'Summary By Town'!$A382,'Raw Data from UFBs'!$E$3:$E$3000,'Summary By Town'!$AE$2)</f>
        <v>0</v>
      </c>
      <c r="AG382" s="4">
        <f>SUMIFS('Raw Data from UFBs'!I$3:I$3000,'Raw Data from UFBs'!$A$3:$A$3000,'Summary By Town'!$A382,'Raw Data from UFBs'!$E$3:$E$3000,'Summary By Town'!$AE$2)</f>
        <v>0</v>
      </c>
      <c r="AH382" s="20">
        <f t="shared" si="79"/>
        <v>0</v>
      </c>
      <c r="AI382" s="19">
        <f t="shared" si="87"/>
        <v>0</v>
      </c>
      <c r="AJ382" s="4">
        <f t="shared" si="88"/>
        <v>0</v>
      </c>
      <c r="AK382" s="4">
        <f t="shared" si="89"/>
        <v>0</v>
      </c>
      <c r="AL382" s="20">
        <f t="shared" si="90"/>
        <v>0</v>
      </c>
      <c r="AM382" s="59">
        <v>4302476388</v>
      </c>
      <c r="AN382" s="60">
        <v>1.690241303214381</v>
      </c>
      <c r="AO382" s="61">
        <v>0.27847628622232795</v>
      </c>
      <c r="AP382" s="4">
        <f t="shared" si="80"/>
        <v>0</v>
      </c>
      <c r="AQ382" s="8">
        <f t="shared" si="81"/>
        <v>0</v>
      </c>
      <c r="AR382" s="59">
        <v>28487895.699999999</v>
      </c>
      <c r="AS382" s="6">
        <f t="shared" si="82"/>
        <v>0</v>
      </c>
      <c r="AU382" s="5" t="s">
        <v>268</v>
      </c>
      <c r="AV382" s="5" t="s">
        <v>871</v>
      </c>
      <c r="AW382" s="5" t="s">
        <v>1009</v>
      </c>
      <c r="AX382" s="5" t="s">
        <v>624</v>
      </c>
      <c r="AY382" s="5" t="s">
        <v>959</v>
      </c>
      <c r="AZ382" s="5" t="s">
        <v>832</v>
      </c>
      <c r="BA382" s="5" t="s">
        <v>390</v>
      </c>
      <c r="BB382" s="5" t="s">
        <v>1745</v>
      </c>
      <c r="BC382" s="5" t="s">
        <v>1745</v>
      </c>
      <c r="BD382" s="5" t="s">
        <v>1745</v>
      </c>
      <c r="BE382" s="5" t="s">
        <v>1745</v>
      </c>
      <c r="BF382" s="5" t="s">
        <v>1745</v>
      </c>
      <c r="BG382" s="5" t="s">
        <v>1745</v>
      </c>
      <c r="BH382" s="5" t="s">
        <v>1745</v>
      </c>
      <c r="BI382" s="5" t="s">
        <v>1745</v>
      </c>
      <c r="BJ382" s="5" t="s">
        <v>1745</v>
      </c>
    </row>
    <row r="383" spans="1:62" ht="17.25" customHeight="1" x14ac:dyDescent="0.3">
      <c r="A383" t="s">
        <v>758</v>
      </c>
      <c r="B383" t="s">
        <v>2116</v>
      </c>
      <c r="C383" t="s">
        <v>183</v>
      </c>
      <c r="D383" t="str">
        <f t="shared" si="76"/>
        <v>Kinnelon borough, Morris County</v>
      </c>
      <c r="E383" t="s">
        <v>1769</v>
      </c>
      <c r="F383" t="s">
        <v>46</v>
      </c>
      <c r="G383" s="19">
        <f>COUNTIFS('Raw Data from UFBs'!$A$3:$A$3000,'Summary By Town'!$A383,'Raw Data from UFBs'!$E$3:$E$3000,'Summary By Town'!$G$2)</f>
        <v>0</v>
      </c>
      <c r="H383" s="4">
        <f>SUMIFS('Raw Data from UFBs'!H$3:H$3000,'Raw Data from UFBs'!$A$3:$A$3000,'Summary By Town'!$A383,'Raw Data from UFBs'!$E$3:$E$3000,'Summary By Town'!$G$2)</f>
        <v>0</v>
      </c>
      <c r="I383" s="4">
        <f>SUMIFS('Raw Data from UFBs'!I$3:I$3000,'Raw Data from UFBs'!$A$3:$A$3000,'Summary By Town'!$A383,'Raw Data from UFBs'!$E$3:$E$3000,'Summary By Town'!$G$2)</f>
        <v>0</v>
      </c>
      <c r="J383" s="20">
        <f t="shared" si="77"/>
        <v>0</v>
      </c>
      <c r="K383" s="19">
        <f>COUNTIFS('Raw Data from UFBs'!$A$3:$A$3000,'Summary By Town'!$A383,'Raw Data from UFBs'!$E$3:$E$3000,'Summary By Town'!$K$2)</f>
        <v>0</v>
      </c>
      <c r="L383" s="4">
        <f>SUMIFS('Raw Data from UFBs'!H$3:H$3000,'Raw Data from UFBs'!$A$3:$A$3000,'Summary By Town'!$A383,'Raw Data from UFBs'!$E$3:$E$3000,'Summary By Town'!$K$2)</f>
        <v>0</v>
      </c>
      <c r="M383" s="4">
        <f>SUMIFS('Raw Data from UFBs'!I$3:I$3000,'Raw Data from UFBs'!$A$3:$A$3000,'Summary By Town'!$A383,'Raw Data from UFBs'!$E$3:$E$3000,'Summary By Town'!$K$2)</f>
        <v>0</v>
      </c>
      <c r="N383" s="20">
        <f t="shared" si="78"/>
        <v>0</v>
      </c>
      <c r="O383" s="4">
        <f>COUNTIFS('Raw Data from UFBs'!$A$3:$A$3000,'Summary By Town'!$A383,'Raw Data from UFBs'!$E$3:$E$3000,'Summary By Town'!$O$2)</f>
        <v>0</v>
      </c>
      <c r="P383" s="4">
        <f>SUMIFS('Raw Data from UFBs'!H$3:H$3000,'Raw Data from UFBs'!$A$3:$A$3000,'Summary By Town'!$A383,'Raw Data from UFBs'!$E$3:$E$3000,'Summary By Town'!$O$2)</f>
        <v>0</v>
      </c>
      <c r="Q383" s="4">
        <f>SUMIFS('Raw Data from UFBs'!I$3:I$3000,'Raw Data from UFBs'!$A$3:$A$3000,'Summary By Town'!$A383,'Raw Data from UFBs'!$E$3:$E$3000,'Summary By Town'!$O$2)</f>
        <v>0</v>
      </c>
      <c r="R383" s="4">
        <f t="shared" si="83"/>
        <v>0</v>
      </c>
      <c r="S383" s="104">
        <f>COUNTIFS('Raw Data from UFBs'!$A$3:$A$3000,'Summary By Town'!$A383,'Raw Data from UFBs'!$E$3:$E$3000,'Summary By Town'!$S$2)</f>
        <v>0</v>
      </c>
      <c r="T383" s="4">
        <f>SUMIFS('Raw Data from UFBs'!H$3:H$3000,'Raw Data from UFBs'!$A$3:$A$3000,'Summary By Town'!$A383,'Raw Data from UFBs'!$E$3:$E$3000,'Summary By Town'!$S$2)</f>
        <v>0</v>
      </c>
      <c r="U383" s="4">
        <f>SUMIFS('Raw Data from UFBs'!I$3:I$3000,'Raw Data from UFBs'!$A$3:$A$3000,'Summary By Town'!$A383,'Raw Data from UFBs'!$E$3:$E$3000,'Summary By Town'!$S$2)</f>
        <v>0</v>
      </c>
      <c r="V383" s="20">
        <f t="shared" si="84"/>
        <v>0</v>
      </c>
      <c r="W383" s="104">
        <f>COUNTIFS('Raw Data from UFBs'!$A$3:$A$3000,'Summary By Town'!$A383,'Raw Data from UFBs'!$E$3:$E$3000,'Summary By Town'!$W$2)</f>
        <v>0</v>
      </c>
      <c r="X383" s="4">
        <f>SUMIFS('Raw Data from UFBs'!H$3:H$3000,'Raw Data from UFBs'!$A$3:$A$3000,'Summary By Town'!$A383,'Raw Data from UFBs'!$E$3:$E$3000,'Summary By Town'!$W$2)</f>
        <v>0</v>
      </c>
      <c r="Y383" s="4">
        <f>SUMIFS('Raw Data from UFBs'!I$3:I$3000,'Raw Data from UFBs'!$A$3:$A$3000,'Summary By Town'!$A383,'Raw Data from UFBs'!$E$3:$E$3000,'Summary By Town'!$W$2)</f>
        <v>0</v>
      </c>
      <c r="Z383" s="20">
        <f t="shared" si="85"/>
        <v>0</v>
      </c>
      <c r="AA383" s="4">
        <f>COUNTIFS('Raw Data from UFBs'!$A$3:$A$3000,'Summary By Town'!$A383,'Raw Data from UFBs'!$E$3:$E$3000,'Summary By Town'!$AA$2)</f>
        <v>0</v>
      </c>
      <c r="AB383" s="4">
        <f>SUMIFS('Raw Data from UFBs'!H$3:H$3000,'Raw Data from UFBs'!$A$3:$A$3000,'Summary By Town'!$A383,'Raw Data from UFBs'!$E$3:$E$3000,'Summary By Town'!$AA$2)</f>
        <v>0</v>
      </c>
      <c r="AC383" s="4">
        <f>SUMIFS('Raw Data from UFBs'!I$3:I$3000,'Raw Data from UFBs'!$A$3:$A$3000,'Summary By Town'!$A383,'Raw Data from UFBs'!$E$3:$E$3000,'Summary By Town'!$AA$2)</f>
        <v>0</v>
      </c>
      <c r="AD383" s="4">
        <f t="shared" si="86"/>
        <v>0</v>
      </c>
      <c r="AE383" s="19">
        <f>COUNTIFS('Raw Data from UFBs'!$A$3:$A$3000,'Summary By Town'!$A383,'Raw Data from UFBs'!$E$3:$E$3000,'Summary By Town'!$AE$2)</f>
        <v>0</v>
      </c>
      <c r="AF383" s="4">
        <f>SUMIFS('Raw Data from UFBs'!H$3:H$3000,'Raw Data from UFBs'!$A$3:$A$3000,'Summary By Town'!$A383,'Raw Data from UFBs'!$E$3:$E$3000,'Summary By Town'!$AE$2)</f>
        <v>0</v>
      </c>
      <c r="AG383" s="4">
        <f>SUMIFS('Raw Data from UFBs'!I$3:I$3000,'Raw Data from UFBs'!$A$3:$A$3000,'Summary By Town'!$A383,'Raw Data from UFBs'!$E$3:$E$3000,'Summary By Town'!$AE$2)</f>
        <v>0</v>
      </c>
      <c r="AH383" s="20">
        <f t="shared" si="79"/>
        <v>0</v>
      </c>
      <c r="AI383" s="19">
        <f t="shared" si="87"/>
        <v>0</v>
      </c>
      <c r="AJ383" s="4">
        <f t="shared" si="88"/>
        <v>0</v>
      </c>
      <c r="AK383" s="4">
        <f t="shared" si="89"/>
        <v>0</v>
      </c>
      <c r="AL383" s="20">
        <f t="shared" si="90"/>
        <v>0</v>
      </c>
      <c r="AM383" s="59">
        <v>2252356500</v>
      </c>
      <c r="AN383" s="60">
        <v>2.9848840144501536</v>
      </c>
      <c r="AO383" s="61">
        <v>0.21179453813997479</v>
      </c>
      <c r="AP383" s="4">
        <f t="shared" si="80"/>
        <v>0</v>
      </c>
      <c r="AQ383" s="8">
        <f t="shared" si="81"/>
        <v>0</v>
      </c>
      <c r="AR383" s="59">
        <v>19209283</v>
      </c>
      <c r="AS383" s="6">
        <f t="shared" si="82"/>
        <v>0</v>
      </c>
      <c r="AU383" s="5" t="s">
        <v>808</v>
      </c>
      <c r="AV383" s="5" t="s">
        <v>185</v>
      </c>
      <c r="AW383" s="5" t="s">
        <v>997</v>
      </c>
      <c r="AX383" s="5" t="s">
        <v>1192</v>
      </c>
      <c r="AY383" s="5" t="s">
        <v>1294</v>
      </c>
      <c r="AZ383" s="5" t="s">
        <v>236</v>
      </c>
      <c r="BA383" s="5" t="s">
        <v>1625</v>
      </c>
      <c r="BB383" s="5" t="s">
        <v>1312</v>
      </c>
      <c r="BC383" s="5" t="s">
        <v>1745</v>
      </c>
      <c r="BD383" s="5" t="s">
        <v>1745</v>
      </c>
      <c r="BE383" s="5" t="s">
        <v>1745</v>
      </c>
      <c r="BF383" s="5" t="s">
        <v>1745</v>
      </c>
      <c r="BG383" s="5" t="s">
        <v>1745</v>
      </c>
      <c r="BH383" s="5" t="s">
        <v>1745</v>
      </c>
      <c r="BI383" s="5" t="s">
        <v>1745</v>
      </c>
      <c r="BJ383" s="5" t="s">
        <v>1745</v>
      </c>
    </row>
    <row r="384" spans="1:62" ht="17.25" customHeight="1" x14ac:dyDescent="0.3">
      <c r="A384" t="s">
        <v>808</v>
      </c>
      <c r="B384" t="s">
        <v>2117</v>
      </c>
      <c r="C384" t="s">
        <v>183</v>
      </c>
      <c r="D384" t="str">
        <f t="shared" si="76"/>
        <v>Lincoln Park borough, Morris County</v>
      </c>
      <c r="E384" t="s">
        <v>1769</v>
      </c>
      <c r="F384" t="s">
        <v>7</v>
      </c>
      <c r="G384" s="19">
        <f>COUNTIFS('Raw Data from UFBs'!$A$3:$A$3000,'Summary By Town'!$A384,'Raw Data from UFBs'!$E$3:$E$3000,'Summary By Town'!$G$2)</f>
        <v>0</v>
      </c>
      <c r="H384" s="4">
        <f>SUMIFS('Raw Data from UFBs'!H$3:H$3000,'Raw Data from UFBs'!$A$3:$A$3000,'Summary By Town'!$A384,'Raw Data from UFBs'!$E$3:$E$3000,'Summary By Town'!$G$2)</f>
        <v>0</v>
      </c>
      <c r="I384" s="4">
        <f>SUMIFS('Raw Data from UFBs'!I$3:I$3000,'Raw Data from UFBs'!$A$3:$A$3000,'Summary By Town'!$A384,'Raw Data from UFBs'!$E$3:$E$3000,'Summary By Town'!$G$2)</f>
        <v>0</v>
      </c>
      <c r="J384" s="20">
        <f t="shared" si="77"/>
        <v>0</v>
      </c>
      <c r="K384" s="19">
        <f>COUNTIFS('Raw Data from UFBs'!$A$3:$A$3000,'Summary By Town'!$A384,'Raw Data from UFBs'!$E$3:$E$3000,'Summary By Town'!$K$2)</f>
        <v>0</v>
      </c>
      <c r="L384" s="4">
        <f>SUMIFS('Raw Data from UFBs'!H$3:H$3000,'Raw Data from UFBs'!$A$3:$A$3000,'Summary By Town'!$A384,'Raw Data from UFBs'!$E$3:$E$3000,'Summary By Town'!$K$2)</f>
        <v>0</v>
      </c>
      <c r="M384" s="4">
        <f>SUMIFS('Raw Data from UFBs'!I$3:I$3000,'Raw Data from UFBs'!$A$3:$A$3000,'Summary By Town'!$A384,'Raw Data from UFBs'!$E$3:$E$3000,'Summary By Town'!$K$2)</f>
        <v>0</v>
      </c>
      <c r="N384" s="20">
        <f t="shared" si="78"/>
        <v>0</v>
      </c>
      <c r="O384" s="4">
        <f>COUNTIFS('Raw Data from UFBs'!$A$3:$A$3000,'Summary By Town'!$A384,'Raw Data from UFBs'!$E$3:$E$3000,'Summary By Town'!$O$2)</f>
        <v>0</v>
      </c>
      <c r="P384" s="4">
        <f>SUMIFS('Raw Data from UFBs'!H$3:H$3000,'Raw Data from UFBs'!$A$3:$A$3000,'Summary By Town'!$A384,'Raw Data from UFBs'!$E$3:$E$3000,'Summary By Town'!$O$2)</f>
        <v>0</v>
      </c>
      <c r="Q384" s="4">
        <f>SUMIFS('Raw Data from UFBs'!I$3:I$3000,'Raw Data from UFBs'!$A$3:$A$3000,'Summary By Town'!$A384,'Raw Data from UFBs'!$E$3:$E$3000,'Summary By Town'!$O$2)</f>
        <v>0</v>
      </c>
      <c r="R384" s="4">
        <f t="shared" si="83"/>
        <v>0</v>
      </c>
      <c r="S384" s="104">
        <f>COUNTIFS('Raw Data from UFBs'!$A$3:$A$3000,'Summary By Town'!$A384,'Raw Data from UFBs'!$E$3:$E$3000,'Summary By Town'!$S$2)</f>
        <v>0</v>
      </c>
      <c r="T384" s="4">
        <f>SUMIFS('Raw Data from UFBs'!H$3:H$3000,'Raw Data from UFBs'!$A$3:$A$3000,'Summary By Town'!$A384,'Raw Data from UFBs'!$E$3:$E$3000,'Summary By Town'!$S$2)</f>
        <v>0</v>
      </c>
      <c r="U384" s="4">
        <f>SUMIFS('Raw Data from UFBs'!I$3:I$3000,'Raw Data from UFBs'!$A$3:$A$3000,'Summary By Town'!$A384,'Raw Data from UFBs'!$E$3:$E$3000,'Summary By Town'!$S$2)</f>
        <v>0</v>
      </c>
      <c r="V384" s="20">
        <f t="shared" si="84"/>
        <v>0</v>
      </c>
      <c r="W384" s="104">
        <f>COUNTIFS('Raw Data from UFBs'!$A$3:$A$3000,'Summary By Town'!$A384,'Raw Data from UFBs'!$E$3:$E$3000,'Summary By Town'!$W$2)</f>
        <v>0</v>
      </c>
      <c r="X384" s="4">
        <f>SUMIFS('Raw Data from UFBs'!H$3:H$3000,'Raw Data from UFBs'!$A$3:$A$3000,'Summary By Town'!$A384,'Raw Data from UFBs'!$E$3:$E$3000,'Summary By Town'!$W$2)</f>
        <v>0</v>
      </c>
      <c r="Y384" s="4">
        <f>SUMIFS('Raw Data from UFBs'!I$3:I$3000,'Raw Data from UFBs'!$A$3:$A$3000,'Summary By Town'!$A384,'Raw Data from UFBs'!$E$3:$E$3000,'Summary By Town'!$W$2)</f>
        <v>0</v>
      </c>
      <c r="Z384" s="20">
        <f t="shared" si="85"/>
        <v>0</v>
      </c>
      <c r="AA384" s="4">
        <f>COUNTIFS('Raw Data from UFBs'!$A$3:$A$3000,'Summary By Town'!$A384,'Raw Data from UFBs'!$E$3:$E$3000,'Summary By Town'!$AA$2)</f>
        <v>0</v>
      </c>
      <c r="AB384" s="4">
        <f>SUMIFS('Raw Data from UFBs'!H$3:H$3000,'Raw Data from UFBs'!$A$3:$A$3000,'Summary By Town'!$A384,'Raw Data from UFBs'!$E$3:$E$3000,'Summary By Town'!$AA$2)</f>
        <v>0</v>
      </c>
      <c r="AC384" s="4">
        <f>SUMIFS('Raw Data from UFBs'!I$3:I$3000,'Raw Data from UFBs'!$A$3:$A$3000,'Summary By Town'!$A384,'Raw Data from UFBs'!$E$3:$E$3000,'Summary By Town'!$AA$2)</f>
        <v>0</v>
      </c>
      <c r="AD384" s="4">
        <f t="shared" si="86"/>
        <v>0</v>
      </c>
      <c r="AE384" s="19">
        <f>COUNTIFS('Raw Data from UFBs'!$A$3:$A$3000,'Summary By Town'!$A384,'Raw Data from UFBs'!$E$3:$E$3000,'Summary By Town'!$AE$2)</f>
        <v>0</v>
      </c>
      <c r="AF384" s="4">
        <f>SUMIFS('Raw Data from UFBs'!H$3:H$3000,'Raw Data from UFBs'!$A$3:$A$3000,'Summary By Town'!$A384,'Raw Data from UFBs'!$E$3:$E$3000,'Summary By Town'!$AE$2)</f>
        <v>0</v>
      </c>
      <c r="AG384" s="4">
        <f>SUMIFS('Raw Data from UFBs'!I$3:I$3000,'Raw Data from UFBs'!$A$3:$A$3000,'Summary By Town'!$A384,'Raw Data from UFBs'!$E$3:$E$3000,'Summary By Town'!$AE$2)</f>
        <v>0</v>
      </c>
      <c r="AH384" s="20">
        <f t="shared" si="79"/>
        <v>0</v>
      </c>
      <c r="AI384" s="19">
        <f t="shared" si="87"/>
        <v>0</v>
      </c>
      <c r="AJ384" s="4">
        <f t="shared" si="88"/>
        <v>0</v>
      </c>
      <c r="AK384" s="4">
        <f t="shared" si="89"/>
        <v>0</v>
      </c>
      <c r="AL384" s="20">
        <f t="shared" si="90"/>
        <v>0</v>
      </c>
      <c r="AM384" s="59">
        <v>2230426700</v>
      </c>
      <c r="AN384" s="60">
        <v>2.1708473777785389</v>
      </c>
      <c r="AO384" s="61">
        <v>0.388537134830018</v>
      </c>
      <c r="AP384" s="4">
        <f t="shared" si="80"/>
        <v>0</v>
      </c>
      <c r="AQ384" s="8">
        <f t="shared" si="81"/>
        <v>0</v>
      </c>
      <c r="AR384" s="59">
        <v>29289417.309999999</v>
      </c>
      <c r="AS384" s="6">
        <f t="shared" si="82"/>
        <v>0</v>
      </c>
      <c r="AU384" s="5" t="s">
        <v>997</v>
      </c>
      <c r="AV384" s="5" t="s">
        <v>1192</v>
      </c>
      <c r="AW384" s="5" t="s">
        <v>475</v>
      </c>
      <c r="AX384" s="5" t="s">
        <v>1601</v>
      </c>
      <c r="AY384" s="5" t="s">
        <v>758</v>
      </c>
      <c r="AZ384" s="5" t="s">
        <v>1745</v>
      </c>
      <c r="BA384" s="5" t="s">
        <v>1745</v>
      </c>
      <c r="BB384" s="5" t="s">
        <v>1745</v>
      </c>
      <c r="BC384" s="5" t="s">
        <v>1745</v>
      </c>
      <c r="BD384" s="5" t="s">
        <v>1745</v>
      </c>
      <c r="BE384" s="5" t="s">
        <v>1745</v>
      </c>
      <c r="BF384" s="5" t="s">
        <v>1745</v>
      </c>
      <c r="BG384" s="5" t="s">
        <v>1745</v>
      </c>
      <c r="BH384" s="5" t="s">
        <v>1745</v>
      </c>
      <c r="BI384" s="5" t="s">
        <v>1745</v>
      </c>
      <c r="BJ384" s="5" t="s">
        <v>1745</v>
      </c>
    </row>
    <row r="385" spans="1:62" ht="17.25" customHeight="1" x14ac:dyDescent="0.3">
      <c r="A385" t="s">
        <v>871</v>
      </c>
      <c r="B385" t="s">
        <v>2118</v>
      </c>
      <c r="C385" t="s">
        <v>183</v>
      </c>
      <c r="D385" t="str">
        <f t="shared" si="76"/>
        <v>Madison borough, Morris County</v>
      </c>
      <c r="E385" t="s">
        <v>1769</v>
      </c>
      <c r="F385" t="s">
        <v>7</v>
      </c>
      <c r="G385" s="19">
        <f>COUNTIFS('Raw Data from UFBs'!$A$3:$A$3000,'Summary By Town'!$A385,'Raw Data from UFBs'!$E$3:$E$3000,'Summary By Town'!$G$2)</f>
        <v>0</v>
      </c>
      <c r="H385" s="4">
        <f>SUMIFS('Raw Data from UFBs'!H$3:H$3000,'Raw Data from UFBs'!$A$3:$A$3000,'Summary By Town'!$A385,'Raw Data from UFBs'!$E$3:$E$3000,'Summary By Town'!$G$2)</f>
        <v>0</v>
      </c>
      <c r="I385" s="4">
        <f>SUMIFS('Raw Data from UFBs'!I$3:I$3000,'Raw Data from UFBs'!$A$3:$A$3000,'Summary By Town'!$A385,'Raw Data from UFBs'!$E$3:$E$3000,'Summary By Town'!$G$2)</f>
        <v>0</v>
      </c>
      <c r="J385" s="20">
        <f t="shared" si="77"/>
        <v>0</v>
      </c>
      <c r="K385" s="19">
        <f>COUNTIFS('Raw Data from UFBs'!$A$3:$A$3000,'Summary By Town'!$A385,'Raw Data from UFBs'!$E$3:$E$3000,'Summary By Town'!$K$2)</f>
        <v>0</v>
      </c>
      <c r="L385" s="4">
        <f>SUMIFS('Raw Data from UFBs'!H$3:H$3000,'Raw Data from UFBs'!$A$3:$A$3000,'Summary By Town'!$A385,'Raw Data from UFBs'!$E$3:$E$3000,'Summary By Town'!$K$2)</f>
        <v>0</v>
      </c>
      <c r="M385" s="4">
        <f>SUMIFS('Raw Data from UFBs'!I$3:I$3000,'Raw Data from UFBs'!$A$3:$A$3000,'Summary By Town'!$A385,'Raw Data from UFBs'!$E$3:$E$3000,'Summary By Town'!$K$2)</f>
        <v>0</v>
      </c>
      <c r="N385" s="20">
        <f t="shared" si="78"/>
        <v>0</v>
      </c>
      <c r="O385" s="4">
        <f>COUNTIFS('Raw Data from UFBs'!$A$3:$A$3000,'Summary By Town'!$A385,'Raw Data from UFBs'!$E$3:$E$3000,'Summary By Town'!$O$2)</f>
        <v>1</v>
      </c>
      <c r="P385" s="4">
        <f>SUMIFS('Raw Data from UFBs'!H$3:H$3000,'Raw Data from UFBs'!$A$3:$A$3000,'Summary By Town'!$A385,'Raw Data from UFBs'!$E$3:$E$3000,'Summary By Town'!$O$2)</f>
        <v>873089.58</v>
      </c>
      <c r="Q385" s="4">
        <f>SUMIFS('Raw Data from UFBs'!I$3:I$3000,'Raw Data from UFBs'!$A$3:$A$3000,'Summary By Town'!$A385,'Raw Data from UFBs'!$E$3:$E$3000,'Summary By Town'!$O$2)</f>
        <v>42654200</v>
      </c>
      <c r="R385" s="4">
        <f t="shared" si="83"/>
        <v>961391.81256619026</v>
      </c>
      <c r="S385" s="104">
        <f>COUNTIFS('Raw Data from UFBs'!$A$3:$A$3000,'Summary By Town'!$A385,'Raw Data from UFBs'!$E$3:$E$3000,'Summary By Town'!$S$2)</f>
        <v>0</v>
      </c>
      <c r="T385" s="4">
        <f>SUMIFS('Raw Data from UFBs'!H$3:H$3000,'Raw Data from UFBs'!$A$3:$A$3000,'Summary By Town'!$A385,'Raw Data from UFBs'!$E$3:$E$3000,'Summary By Town'!$S$2)</f>
        <v>0</v>
      </c>
      <c r="U385" s="4">
        <f>SUMIFS('Raw Data from UFBs'!I$3:I$3000,'Raw Data from UFBs'!$A$3:$A$3000,'Summary By Town'!$A385,'Raw Data from UFBs'!$E$3:$E$3000,'Summary By Town'!$S$2)</f>
        <v>0</v>
      </c>
      <c r="V385" s="20">
        <f t="shared" si="84"/>
        <v>0</v>
      </c>
      <c r="W385" s="104">
        <f>COUNTIFS('Raw Data from UFBs'!$A$3:$A$3000,'Summary By Town'!$A385,'Raw Data from UFBs'!$E$3:$E$3000,'Summary By Town'!$W$2)</f>
        <v>1</v>
      </c>
      <c r="X385" s="4">
        <f>SUMIFS('Raw Data from UFBs'!H$3:H$3000,'Raw Data from UFBs'!$A$3:$A$3000,'Summary By Town'!$A385,'Raw Data from UFBs'!$E$3:$E$3000,'Summary By Town'!$W$2)</f>
        <v>10779.27</v>
      </c>
      <c r="Y385" s="4">
        <f>SUMIFS('Raw Data from UFBs'!I$3:I$3000,'Raw Data from UFBs'!$A$3:$A$3000,'Summary By Town'!$A385,'Raw Data from UFBs'!$E$3:$E$3000,'Summary By Town'!$W$2)</f>
        <v>2367400</v>
      </c>
      <c r="Z385" s="20">
        <f t="shared" si="85"/>
        <v>53359.316950480817</v>
      </c>
      <c r="AA385" s="4">
        <f>COUNTIFS('Raw Data from UFBs'!$A$3:$A$3000,'Summary By Town'!$A385,'Raw Data from UFBs'!$E$3:$E$3000,'Summary By Town'!$AA$2)</f>
        <v>0</v>
      </c>
      <c r="AB385" s="4">
        <f>SUMIFS('Raw Data from UFBs'!H$3:H$3000,'Raw Data from UFBs'!$A$3:$A$3000,'Summary By Town'!$A385,'Raw Data from UFBs'!$E$3:$E$3000,'Summary By Town'!$AA$2)</f>
        <v>0</v>
      </c>
      <c r="AC385" s="4">
        <f>SUMIFS('Raw Data from UFBs'!I$3:I$3000,'Raw Data from UFBs'!$A$3:$A$3000,'Summary By Town'!$A385,'Raw Data from UFBs'!$E$3:$E$3000,'Summary By Town'!$AA$2)</f>
        <v>0</v>
      </c>
      <c r="AD385" s="4">
        <f t="shared" si="86"/>
        <v>0</v>
      </c>
      <c r="AE385" s="19">
        <f>COUNTIFS('Raw Data from UFBs'!$A$3:$A$3000,'Summary By Town'!$A385,'Raw Data from UFBs'!$E$3:$E$3000,'Summary By Town'!$AE$2)</f>
        <v>1</v>
      </c>
      <c r="AF385" s="4">
        <f>SUMIFS('Raw Data from UFBs'!H$3:H$3000,'Raw Data from UFBs'!$A$3:$A$3000,'Summary By Town'!$A385,'Raw Data from UFBs'!$E$3:$E$3000,'Summary By Town'!$AE$2)</f>
        <v>46931.29</v>
      </c>
      <c r="AG385" s="4">
        <f>SUMIFS('Raw Data from UFBs'!I$3:I$3000,'Raw Data from UFBs'!$A$3:$A$3000,'Summary By Town'!$A385,'Raw Data from UFBs'!$E$3:$E$3000,'Summary By Town'!$AE$2)</f>
        <v>18065700</v>
      </c>
      <c r="AH385" s="20">
        <f t="shared" si="79"/>
        <v>407186.53891708254</v>
      </c>
      <c r="AI385" s="19">
        <f t="shared" si="87"/>
        <v>3</v>
      </c>
      <c r="AJ385" s="4">
        <f t="shared" si="88"/>
        <v>930800.14</v>
      </c>
      <c r="AK385" s="4">
        <f t="shared" si="89"/>
        <v>63087300</v>
      </c>
      <c r="AL385" s="20">
        <f t="shared" si="90"/>
        <v>1421937.6684337538</v>
      </c>
      <c r="AM385" s="59">
        <v>4286183500</v>
      </c>
      <c r="AN385" s="60">
        <v>2.2539206281355417</v>
      </c>
      <c r="AO385" s="61">
        <v>0.21336039965970896</v>
      </c>
      <c r="AP385" s="4">
        <f t="shared" si="80"/>
        <v>104789.29935450737</v>
      </c>
      <c r="AQ385" s="8">
        <f t="shared" si="81"/>
        <v>1.4718758541252375E-2</v>
      </c>
      <c r="AR385" s="59">
        <v>49835182.18</v>
      </c>
      <c r="AS385" s="6">
        <f t="shared" si="82"/>
        <v>2.1027172926953142E-3</v>
      </c>
      <c r="AU385" s="5" t="s">
        <v>268</v>
      </c>
      <c r="AV385" s="5" t="s">
        <v>271</v>
      </c>
      <c r="AW385" s="5" t="s">
        <v>627</v>
      </c>
      <c r="AX385" s="5" t="s">
        <v>498</v>
      </c>
      <c r="AY385" s="5" t="s">
        <v>1009</v>
      </c>
      <c r="AZ385" s="5" t="s">
        <v>1745</v>
      </c>
      <c r="BA385" s="5" t="s">
        <v>1745</v>
      </c>
      <c r="BB385" s="5" t="s">
        <v>1745</v>
      </c>
      <c r="BC385" s="5" t="s">
        <v>1745</v>
      </c>
      <c r="BD385" s="5" t="s">
        <v>1745</v>
      </c>
      <c r="BE385" s="5" t="s">
        <v>1745</v>
      </c>
      <c r="BF385" s="5" t="s">
        <v>1745</v>
      </c>
      <c r="BG385" s="5" t="s">
        <v>1745</v>
      </c>
      <c r="BH385" s="5" t="s">
        <v>1745</v>
      </c>
      <c r="BI385" s="5" t="s">
        <v>1745</v>
      </c>
      <c r="BJ385" s="5" t="s">
        <v>1745</v>
      </c>
    </row>
    <row r="386" spans="1:62" ht="17.25" customHeight="1" x14ac:dyDescent="0.3">
      <c r="A386" t="s">
        <v>933</v>
      </c>
      <c r="B386" t="s">
        <v>2119</v>
      </c>
      <c r="C386" t="s">
        <v>183</v>
      </c>
      <c r="D386" t="str">
        <f t="shared" si="76"/>
        <v>Mendham borough, Morris County</v>
      </c>
      <c r="E386" t="s">
        <v>1769</v>
      </c>
      <c r="F386" t="s">
        <v>7</v>
      </c>
      <c r="G386" s="19">
        <f>COUNTIFS('Raw Data from UFBs'!$A$3:$A$3000,'Summary By Town'!$A386,'Raw Data from UFBs'!$E$3:$E$3000,'Summary By Town'!$G$2)</f>
        <v>0</v>
      </c>
      <c r="H386" s="4">
        <f>SUMIFS('Raw Data from UFBs'!H$3:H$3000,'Raw Data from UFBs'!$A$3:$A$3000,'Summary By Town'!$A386,'Raw Data from UFBs'!$E$3:$E$3000,'Summary By Town'!$G$2)</f>
        <v>0</v>
      </c>
      <c r="I386" s="4">
        <f>SUMIFS('Raw Data from UFBs'!I$3:I$3000,'Raw Data from UFBs'!$A$3:$A$3000,'Summary By Town'!$A386,'Raw Data from UFBs'!$E$3:$E$3000,'Summary By Town'!$G$2)</f>
        <v>0</v>
      </c>
      <c r="J386" s="20">
        <f t="shared" si="77"/>
        <v>0</v>
      </c>
      <c r="K386" s="19">
        <f>COUNTIFS('Raw Data from UFBs'!$A$3:$A$3000,'Summary By Town'!$A386,'Raw Data from UFBs'!$E$3:$E$3000,'Summary By Town'!$K$2)</f>
        <v>0</v>
      </c>
      <c r="L386" s="4">
        <f>SUMIFS('Raw Data from UFBs'!H$3:H$3000,'Raw Data from UFBs'!$A$3:$A$3000,'Summary By Town'!$A386,'Raw Data from UFBs'!$E$3:$E$3000,'Summary By Town'!$K$2)</f>
        <v>0</v>
      </c>
      <c r="M386" s="4">
        <f>SUMIFS('Raw Data from UFBs'!I$3:I$3000,'Raw Data from UFBs'!$A$3:$A$3000,'Summary By Town'!$A386,'Raw Data from UFBs'!$E$3:$E$3000,'Summary By Town'!$K$2)</f>
        <v>0</v>
      </c>
      <c r="N386" s="20">
        <f t="shared" si="78"/>
        <v>0</v>
      </c>
      <c r="O386" s="4">
        <f>COUNTIFS('Raw Data from UFBs'!$A$3:$A$3000,'Summary By Town'!$A386,'Raw Data from UFBs'!$E$3:$E$3000,'Summary By Town'!$O$2)</f>
        <v>0</v>
      </c>
      <c r="P386" s="4">
        <f>SUMIFS('Raw Data from UFBs'!H$3:H$3000,'Raw Data from UFBs'!$A$3:$A$3000,'Summary By Town'!$A386,'Raw Data from UFBs'!$E$3:$E$3000,'Summary By Town'!$O$2)</f>
        <v>0</v>
      </c>
      <c r="Q386" s="4">
        <f>SUMIFS('Raw Data from UFBs'!I$3:I$3000,'Raw Data from UFBs'!$A$3:$A$3000,'Summary By Town'!$A386,'Raw Data from UFBs'!$E$3:$E$3000,'Summary By Town'!$O$2)</f>
        <v>0</v>
      </c>
      <c r="R386" s="4">
        <f t="shared" si="83"/>
        <v>0</v>
      </c>
      <c r="S386" s="104">
        <f>COUNTIFS('Raw Data from UFBs'!$A$3:$A$3000,'Summary By Town'!$A386,'Raw Data from UFBs'!$E$3:$E$3000,'Summary By Town'!$S$2)</f>
        <v>0</v>
      </c>
      <c r="T386" s="4">
        <f>SUMIFS('Raw Data from UFBs'!H$3:H$3000,'Raw Data from UFBs'!$A$3:$A$3000,'Summary By Town'!$A386,'Raw Data from UFBs'!$E$3:$E$3000,'Summary By Town'!$S$2)</f>
        <v>0</v>
      </c>
      <c r="U386" s="4">
        <f>SUMIFS('Raw Data from UFBs'!I$3:I$3000,'Raw Data from UFBs'!$A$3:$A$3000,'Summary By Town'!$A386,'Raw Data from UFBs'!$E$3:$E$3000,'Summary By Town'!$S$2)</f>
        <v>0</v>
      </c>
      <c r="V386" s="20">
        <f t="shared" si="84"/>
        <v>0</v>
      </c>
      <c r="W386" s="104">
        <f>COUNTIFS('Raw Data from UFBs'!$A$3:$A$3000,'Summary By Town'!$A386,'Raw Data from UFBs'!$E$3:$E$3000,'Summary By Town'!$W$2)</f>
        <v>0</v>
      </c>
      <c r="X386" s="4">
        <f>SUMIFS('Raw Data from UFBs'!H$3:H$3000,'Raw Data from UFBs'!$A$3:$A$3000,'Summary By Town'!$A386,'Raw Data from UFBs'!$E$3:$E$3000,'Summary By Town'!$W$2)</f>
        <v>0</v>
      </c>
      <c r="Y386" s="4">
        <f>SUMIFS('Raw Data from UFBs'!I$3:I$3000,'Raw Data from UFBs'!$A$3:$A$3000,'Summary By Town'!$A386,'Raw Data from UFBs'!$E$3:$E$3000,'Summary By Town'!$W$2)</f>
        <v>0</v>
      </c>
      <c r="Z386" s="20">
        <f t="shared" si="85"/>
        <v>0</v>
      </c>
      <c r="AA386" s="4">
        <f>COUNTIFS('Raw Data from UFBs'!$A$3:$A$3000,'Summary By Town'!$A386,'Raw Data from UFBs'!$E$3:$E$3000,'Summary By Town'!$AA$2)</f>
        <v>0</v>
      </c>
      <c r="AB386" s="4">
        <f>SUMIFS('Raw Data from UFBs'!H$3:H$3000,'Raw Data from UFBs'!$A$3:$A$3000,'Summary By Town'!$A386,'Raw Data from UFBs'!$E$3:$E$3000,'Summary By Town'!$AA$2)</f>
        <v>0</v>
      </c>
      <c r="AC386" s="4">
        <f>SUMIFS('Raw Data from UFBs'!I$3:I$3000,'Raw Data from UFBs'!$A$3:$A$3000,'Summary By Town'!$A386,'Raw Data from UFBs'!$E$3:$E$3000,'Summary By Town'!$AA$2)</f>
        <v>0</v>
      </c>
      <c r="AD386" s="4">
        <f t="shared" si="86"/>
        <v>0</v>
      </c>
      <c r="AE386" s="19">
        <f>COUNTIFS('Raw Data from UFBs'!$A$3:$A$3000,'Summary By Town'!$A386,'Raw Data from UFBs'!$E$3:$E$3000,'Summary By Town'!$AE$2)</f>
        <v>0</v>
      </c>
      <c r="AF386" s="4">
        <f>SUMIFS('Raw Data from UFBs'!H$3:H$3000,'Raw Data from UFBs'!$A$3:$A$3000,'Summary By Town'!$A386,'Raw Data from UFBs'!$E$3:$E$3000,'Summary By Town'!$AE$2)</f>
        <v>0</v>
      </c>
      <c r="AG386" s="4">
        <f>SUMIFS('Raw Data from UFBs'!I$3:I$3000,'Raw Data from UFBs'!$A$3:$A$3000,'Summary By Town'!$A386,'Raw Data from UFBs'!$E$3:$E$3000,'Summary By Town'!$AE$2)</f>
        <v>0</v>
      </c>
      <c r="AH386" s="20">
        <f t="shared" si="79"/>
        <v>0</v>
      </c>
      <c r="AI386" s="19">
        <f t="shared" si="87"/>
        <v>0</v>
      </c>
      <c r="AJ386" s="4">
        <f t="shared" si="88"/>
        <v>0</v>
      </c>
      <c r="AK386" s="4">
        <f t="shared" si="89"/>
        <v>0</v>
      </c>
      <c r="AL386" s="20">
        <f t="shared" si="90"/>
        <v>0</v>
      </c>
      <c r="AM386" s="59">
        <v>1395314377</v>
      </c>
      <c r="AN386" s="60">
        <v>2.525528081386605</v>
      </c>
      <c r="AO386" s="61">
        <v>0.22286422316461771</v>
      </c>
      <c r="AP386" s="4">
        <f t="shared" si="80"/>
        <v>0</v>
      </c>
      <c r="AQ386" s="8">
        <f t="shared" si="81"/>
        <v>0</v>
      </c>
      <c r="AR386" s="59">
        <v>10283340.710000001</v>
      </c>
      <c r="AS386" s="6">
        <f t="shared" si="82"/>
        <v>0</v>
      </c>
      <c r="AU386" s="5" t="s">
        <v>936</v>
      </c>
      <c r="AV386" s="5" t="s">
        <v>156</v>
      </c>
      <c r="AW386" s="5" t="s">
        <v>1745</v>
      </c>
      <c r="AX386" s="5" t="s">
        <v>1745</v>
      </c>
      <c r="AY386" s="5" t="s">
        <v>1745</v>
      </c>
      <c r="AZ386" s="5" t="s">
        <v>1745</v>
      </c>
      <c r="BA386" s="5" t="s">
        <v>1745</v>
      </c>
      <c r="BB386" s="5" t="s">
        <v>1745</v>
      </c>
      <c r="BC386" s="5" t="s">
        <v>1745</v>
      </c>
      <c r="BD386" s="5" t="s">
        <v>1745</v>
      </c>
      <c r="BE386" s="5" t="s">
        <v>1745</v>
      </c>
      <c r="BF386" s="5" t="s">
        <v>1745</v>
      </c>
      <c r="BG386" s="5" t="s">
        <v>1745</v>
      </c>
      <c r="BH386" s="5" t="s">
        <v>1745</v>
      </c>
      <c r="BI386" s="5" t="s">
        <v>1745</v>
      </c>
      <c r="BJ386" s="5" t="s">
        <v>1745</v>
      </c>
    </row>
    <row r="387" spans="1:62" ht="17.25" customHeight="1" x14ac:dyDescent="0.3">
      <c r="A387" t="s">
        <v>1006</v>
      </c>
      <c r="B387" t="s">
        <v>2120</v>
      </c>
      <c r="C387" t="s">
        <v>183</v>
      </c>
      <c r="D387" t="str">
        <f t="shared" si="76"/>
        <v>Morris Plains borough, Morris County</v>
      </c>
      <c r="E387" t="s">
        <v>1769</v>
      </c>
      <c r="F387" t="s">
        <v>7</v>
      </c>
      <c r="G387" s="19">
        <f>COUNTIFS('Raw Data from UFBs'!$A$3:$A$3000,'Summary By Town'!$A387,'Raw Data from UFBs'!$E$3:$E$3000,'Summary By Town'!$G$2)</f>
        <v>0</v>
      </c>
      <c r="H387" s="4">
        <f>SUMIFS('Raw Data from UFBs'!H$3:H$3000,'Raw Data from UFBs'!$A$3:$A$3000,'Summary By Town'!$A387,'Raw Data from UFBs'!$E$3:$E$3000,'Summary By Town'!$G$2)</f>
        <v>0</v>
      </c>
      <c r="I387" s="4">
        <f>SUMIFS('Raw Data from UFBs'!I$3:I$3000,'Raw Data from UFBs'!$A$3:$A$3000,'Summary By Town'!$A387,'Raw Data from UFBs'!$E$3:$E$3000,'Summary By Town'!$G$2)</f>
        <v>0</v>
      </c>
      <c r="J387" s="20">
        <f t="shared" si="77"/>
        <v>0</v>
      </c>
      <c r="K387" s="19">
        <f>COUNTIFS('Raw Data from UFBs'!$A$3:$A$3000,'Summary By Town'!$A387,'Raw Data from UFBs'!$E$3:$E$3000,'Summary By Town'!$K$2)</f>
        <v>0</v>
      </c>
      <c r="L387" s="4">
        <f>SUMIFS('Raw Data from UFBs'!H$3:H$3000,'Raw Data from UFBs'!$A$3:$A$3000,'Summary By Town'!$A387,'Raw Data from UFBs'!$E$3:$E$3000,'Summary By Town'!$K$2)</f>
        <v>0</v>
      </c>
      <c r="M387" s="4">
        <f>SUMIFS('Raw Data from UFBs'!I$3:I$3000,'Raw Data from UFBs'!$A$3:$A$3000,'Summary By Town'!$A387,'Raw Data from UFBs'!$E$3:$E$3000,'Summary By Town'!$K$2)</f>
        <v>0</v>
      </c>
      <c r="N387" s="20">
        <f t="shared" si="78"/>
        <v>0</v>
      </c>
      <c r="O387" s="4">
        <f>COUNTIFS('Raw Data from UFBs'!$A$3:$A$3000,'Summary By Town'!$A387,'Raw Data from UFBs'!$E$3:$E$3000,'Summary By Town'!$O$2)</f>
        <v>0</v>
      </c>
      <c r="P387" s="4">
        <f>SUMIFS('Raw Data from UFBs'!H$3:H$3000,'Raw Data from UFBs'!$A$3:$A$3000,'Summary By Town'!$A387,'Raw Data from UFBs'!$E$3:$E$3000,'Summary By Town'!$O$2)</f>
        <v>0</v>
      </c>
      <c r="Q387" s="4">
        <f>SUMIFS('Raw Data from UFBs'!I$3:I$3000,'Raw Data from UFBs'!$A$3:$A$3000,'Summary By Town'!$A387,'Raw Data from UFBs'!$E$3:$E$3000,'Summary By Town'!$O$2)</f>
        <v>0</v>
      </c>
      <c r="R387" s="4">
        <f t="shared" si="83"/>
        <v>0</v>
      </c>
      <c r="S387" s="104">
        <f>COUNTIFS('Raw Data from UFBs'!$A$3:$A$3000,'Summary By Town'!$A387,'Raw Data from UFBs'!$E$3:$E$3000,'Summary By Town'!$S$2)</f>
        <v>0</v>
      </c>
      <c r="T387" s="4">
        <f>SUMIFS('Raw Data from UFBs'!H$3:H$3000,'Raw Data from UFBs'!$A$3:$A$3000,'Summary By Town'!$A387,'Raw Data from UFBs'!$E$3:$E$3000,'Summary By Town'!$S$2)</f>
        <v>0</v>
      </c>
      <c r="U387" s="4">
        <f>SUMIFS('Raw Data from UFBs'!I$3:I$3000,'Raw Data from UFBs'!$A$3:$A$3000,'Summary By Town'!$A387,'Raw Data from UFBs'!$E$3:$E$3000,'Summary By Town'!$S$2)</f>
        <v>0</v>
      </c>
      <c r="V387" s="20">
        <f t="shared" si="84"/>
        <v>0</v>
      </c>
      <c r="W387" s="104">
        <f>COUNTIFS('Raw Data from UFBs'!$A$3:$A$3000,'Summary By Town'!$A387,'Raw Data from UFBs'!$E$3:$E$3000,'Summary By Town'!$W$2)</f>
        <v>0</v>
      </c>
      <c r="X387" s="4">
        <f>SUMIFS('Raw Data from UFBs'!H$3:H$3000,'Raw Data from UFBs'!$A$3:$A$3000,'Summary By Town'!$A387,'Raw Data from UFBs'!$E$3:$E$3000,'Summary By Town'!$W$2)</f>
        <v>0</v>
      </c>
      <c r="Y387" s="4">
        <f>SUMIFS('Raw Data from UFBs'!I$3:I$3000,'Raw Data from UFBs'!$A$3:$A$3000,'Summary By Town'!$A387,'Raw Data from UFBs'!$E$3:$E$3000,'Summary By Town'!$W$2)</f>
        <v>0</v>
      </c>
      <c r="Z387" s="20">
        <f t="shared" si="85"/>
        <v>0</v>
      </c>
      <c r="AA387" s="4">
        <f>COUNTIFS('Raw Data from UFBs'!$A$3:$A$3000,'Summary By Town'!$A387,'Raw Data from UFBs'!$E$3:$E$3000,'Summary By Town'!$AA$2)</f>
        <v>0</v>
      </c>
      <c r="AB387" s="4">
        <f>SUMIFS('Raw Data from UFBs'!H$3:H$3000,'Raw Data from UFBs'!$A$3:$A$3000,'Summary By Town'!$A387,'Raw Data from UFBs'!$E$3:$E$3000,'Summary By Town'!$AA$2)</f>
        <v>0</v>
      </c>
      <c r="AC387" s="4">
        <f>SUMIFS('Raw Data from UFBs'!I$3:I$3000,'Raw Data from UFBs'!$A$3:$A$3000,'Summary By Town'!$A387,'Raw Data from UFBs'!$E$3:$E$3000,'Summary By Town'!$AA$2)</f>
        <v>0</v>
      </c>
      <c r="AD387" s="4">
        <f t="shared" si="86"/>
        <v>0</v>
      </c>
      <c r="AE387" s="19">
        <f>COUNTIFS('Raw Data from UFBs'!$A$3:$A$3000,'Summary By Town'!$A387,'Raw Data from UFBs'!$E$3:$E$3000,'Summary By Town'!$AE$2)</f>
        <v>0</v>
      </c>
      <c r="AF387" s="4">
        <f>SUMIFS('Raw Data from UFBs'!H$3:H$3000,'Raw Data from UFBs'!$A$3:$A$3000,'Summary By Town'!$A387,'Raw Data from UFBs'!$E$3:$E$3000,'Summary By Town'!$AE$2)</f>
        <v>0</v>
      </c>
      <c r="AG387" s="4">
        <f>SUMIFS('Raw Data from UFBs'!I$3:I$3000,'Raw Data from UFBs'!$A$3:$A$3000,'Summary By Town'!$A387,'Raw Data from UFBs'!$E$3:$E$3000,'Summary By Town'!$AE$2)</f>
        <v>0</v>
      </c>
      <c r="AH387" s="20">
        <f t="shared" si="79"/>
        <v>0</v>
      </c>
      <c r="AI387" s="19">
        <f t="shared" si="87"/>
        <v>0</v>
      </c>
      <c r="AJ387" s="4">
        <f t="shared" si="88"/>
        <v>0</v>
      </c>
      <c r="AK387" s="4">
        <f t="shared" si="89"/>
        <v>0</v>
      </c>
      <c r="AL387" s="20">
        <f t="shared" si="90"/>
        <v>0</v>
      </c>
      <c r="AM387" s="59">
        <v>1600080800</v>
      </c>
      <c r="AN387" s="60">
        <v>2.5474720315999644</v>
      </c>
      <c r="AO387" s="61">
        <v>0.36111283181802323</v>
      </c>
      <c r="AP387" s="4">
        <f t="shared" si="80"/>
        <v>0</v>
      </c>
      <c r="AQ387" s="8">
        <f t="shared" si="81"/>
        <v>0</v>
      </c>
      <c r="AR387" s="59">
        <v>22018191.530000001</v>
      </c>
      <c r="AS387" s="6">
        <f t="shared" si="82"/>
        <v>0</v>
      </c>
      <c r="AU387" s="5" t="s">
        <v>1009</v>
      </c>
      <c r="AV387" s="5" t="s">
        <v>624</v>
      </c>
      <c r="AW387" s="5" t="s">
        <v>1160</v>
      </c>
      <c r="AX387" s="5" t="s">
        <v>1745</v>
      </c>
      <c r="AY387" s="5" t="s">
        <v>1745</v>
      </c>
      <c r="AZ387" s="5" t="s">
        <v>1745</v>
      </c>
      <c r="BA387" s="5" t="s">
        <v>1745</v>
      </c>
      <c r="BB387" s="5" t="s">
        <v>1745</v>
      </c>
      <c r="BC387" s="5" t="s">
        <v>1745</v>
      </c>
      <c r="BD387" s="5" t="s">
        <v>1745</v>
      </c>
      <c r="BE387" s="5" t="s">
        <v>1745</v>
      </c>
      <c r="BF387" s="5" t="s">
        <v>1745</v>
      </c>
      <c r="BG387" s="5" t="s">
        <v>1745</v>
      </c>
      <c r="BH387" s="5" t="s">
        <v>1745</v>
      </c>
      <c r="BI387" s="5" t="s">
        <v>1745</v>
      </c>
      <c r="BJ387" s="5" t="s">
        <v>1745</v>
      </c>
    </row>
    <row r="388" spans="1:62" ht="17.25" customHeight="1" x14ac:dyDescent="0.3">
      <c r="A388" t="s">
        <v>1012</v>
      </c>
      <c r="B388" t="s">
        <v>2121</v>
      </c>
      <c r="C388" t="s">
        <v>183</v>
      </c>
      <c r="D388" t="str">
        <f t="shared" ref="D388:D451" si="91">B388&amp;", "&amp;C388&amp;" County"</f>
        <v>Morristown town, Morris County</v>
      </c>
      <c r="E388" t="s">
        <v>1769</v>
      </c>
      <c r="F388" t="s">
        <v>70</v>
      </c>
      <c r="G388" s="19">
        <f>COUNTIFS('Raw Data from UFBs'!$A$3:$A$3000,'Summary By Town'!$A388,'Raw Data from UFBs'!$E$3:$E$3000,'Summary By Town'!$G$2)</f>
        <v>1</v>
      </c>
      <c r="H388" s="4">
        <f>SUMIFS('Raw Data from UFBs'!H$3:H$3000,'Raw Data from UFBs'!$A$3:$A$3000,'Summary By Town'!$A388,'Raw Data from UFBs'!$E$3:$E$3000,'Summary By Town'!$G$2)</f>
        <v>168398.38</v>
      </c>
      <c r="I388" s="4">
        <f>SUMIFS('Raw Data from UFBs'!I$3:I$3000,'Raw Data from UFBs'!$A$3:$A$3000,'Summary By Town'!$A388,'Raw Data from UFBs'!$E$3:$E$3000,'Summary By Town'!$G$2)</f>
        <v>4253800</v>
      </c>
      <c r="J388" s="20">
        <f t="shared" ref="J388:J451" si="92">IFERROR((I388/100)*$AN388,"--")</f>
        <v>74825.517295998899</v>
      </c>
      <c r="K388" s="19">
        <f>COUNTIFS('Raw Data from UFBs'!$A$3:$A$3000,'Summary By Town'!$A388,'Raw Data from UFBs'!$E$3:$E$3000,'Summary By Town'!$K$2)</f>
        <v>0</v>
      </c>
      <c r="L388" s="4">
        <f>SUMIFS('Raw Data from UFBs'!H$3:H$3000,'Raw Data from UFBs'!$A$3:$A$3000,'Summary By Town'!$A388,'Raw Data from UFBs'!$E$3:$E$3000,'Summary By Town'!$K$2)</f>
        <v>0</v>
      </c>
      <c r="M388" s="4">
        <f>SUMIFS('Raw Data from UFBs'!I$3:I$3000,'Raw Data from UFBs'!$A$3:$A$3000,'Summary By Town'!$A388,'Raw Data from UFBs'!$E$3:$E$3000,'Summary By Town'!$K$2)</f>
        <v>0</v>
      </c>
      <c r="N388" s="20">
        <f t="shared" ref="N388:N451" si="93">IFERROR((M388/100)*$AN388,"--")</f>
        <v>0</v>
      </c>
      <c r="O388" s="4">
        <f>COUNTIFS('Raw Data from UFBs'!$A$3:$A$3000,'Summary By Town'!$A388,'Raw Data from UFBs'!$E$3:$E$3000,'Summary By Town'!$O$2)</f>
        <v>0</v>
      </c>
      <c r="P388" s="4">
        <f>SUMIFS('Raw Data from UFBs'!H$3:H$3000,'Raw Data from UFBs'!$A$3:$A$3000,'Summary By Town'!$A388,'Raw Data from UFBs'!$E$3:$E$3000,'Summary By Town'!$O$2)</f>
        <v>0</v>
      </c>
      <c r="Q388" s="4">
        <f>SUMIFS('Raw Data from UFBs'!I$3:I$3000,'Raw Data from UFBs'!$A$3:$A$3000,'Summary By Town'!$A388,'Raw Data from UFBs'!$E$3:$E$3000,'Summary By Town'!$O$2)</f>
        <v>0</v>
      </c>
      <c r="R388" s="4">
        <f t="shared" si="83"/>
        <v>0</v>
      </c>
      <c r="S388" s="104">
        <f>COUNTIFS('Raw Data from UFBs'!$A$3:$A$3000,'Summary By Town'!$A388,'Raw Data from UFBs'!$E$3:$E$3000,'Summary By Town'!$S$2)</f>
        <v>0</v>
      </c>
      <c r="T388" s="4">
        <f>SUMIFS('Raw Data from UFBs'!H$3:H$3000,'Raw Data from UFBs'!$A$3:$A$3000,'Summary By Town'!$A388,'Raw Data from UFBs'!$E$3:$E$3000,'Summary By Town'!$S$2)</f>
        <v>0</v>
      </c>
      <c r="U388" s="4">
        <f>SUMIFS('Raw Data from UFBs'!I$3:I$3000,'Raw Data from UFBs'!$A$3:$A$3000,'Summary By Town'!$A388,'Raw Data from UFBs'!$E$3:$E$3000,'Summary By Town'!$S$2)</f>
        <v>0</v>
      </c>
      <c r="V388" s="20">
        <f t="shared" si="84"/>
        <v>0</v>
      </c>
      <c r="W388" s="104">
        <f>COUNTIFS('Raw Data from UFBs'!$A$3:$A$3000,'Summary By Town'!$A388,'Raw Data from UFBs'!$E$3:$E$3000,'Summary By Town'!$W$2)</f>
        <v>0</v>
      </c>
      <c r="X388" s="4">
        <f>SUMIFS('Raw Data from UFBs'!H$3:H$3000,'Raw Data from UFBs'!$A$3:$A$3000,'Summary By Town'!$A388,'Raw Data from UFBs'!$E$3:$E$3000,'Summary By Town'!$W$2)</f>
        <v>0</v>
      </c>
      <c r="Y388" s="4">
        <f>SUMIFS('Raw Data from UFBs'!I$3:I$3000,'Raw Data from UFBs'!$A$3:$A$3000,'Summary By Town'!$A388,'Raw Data from UFBs'!$E$3:$E$3000,'Summary By Town'!$W$2)</f>
        <v>0</v>
      </c>
      <c r="Z388" s="20">
        <f t="shared" si="85"/>
        <v>0</v>
      </c>
      <c r="AA388" s="4">
        <f>COUNTIFS('Raw Data from UFBs'!$A$3:$A$3000,'Summary By Town'!$A388,'Raw Data from UFBs'!$E$3:$E$3000,'Summary By Town'!$AA$2)</f>
        <v>0</v>
      </c>
      <c r="AB388" s="4">
        <f>SUMIFS('Raw Data from UFBs'!H$3:H$3000,'Raw Data from UFBs'!$A$3:$A$3000,'Summary By Town'!$A388,'Raw Data from UFBs'!$E$3:$E$3000,'Summary By Town'!$AA$2)</f>
        <v>0</v>
      </c>
      <c r="AC388" s="4">
        <f>SUMIFS('Raw Data from UFBs'!I$3:I$3000,'Raw Data from UFBs'!$A$3:$A$3000,'Summary By Town'!$A388,'Raw Data from UFBs'!$E$3:$E$3000,'Summary By Town'!$AA$2)</f>
        <v>0</v>
      </c>
      <c r="AD388" s="4">
        <f t="shared" si="86"/>
        <v>0</v>
      </c>
      <c r="AE388" s="19">
        <f>COUNTIFS('Raw Data from UFBs'!$A$3:$A$3000,'Summary By Town'!$A388,'Raw Data from UFBs'!$E$3:$E$3000,'Summary By Town'!$AE$2)</f>
        <v>8</v>
      </c>
      <c r="AF388" s="4">
        <f>SUMIFS('Raw Data from UFBs'!H$3:H$3000,'Raw Data from UFBs'!$A$3:$A$3000,'Summary By Town'!$A388,'Raw Data from UFBs'!$E$3:$E$3000,'Summary By Town'!$AE$2)</f>
        <v>2331600</v>
      </c>
      <c r="AG388" s="4">
        <f>SUMIFS('Raw Data from UFBs'!I$3:I$3000,'Raw Data from UFBs'!$A$3:$A$3000,'Summary By Town'!$A388,'Raw Data from UFBs'!$E$3:$E$3000,'Summary By Town'!$AE$2)</f>
        <v>359781600</v>
      </c>
      <c r="AH388" s="20">
        <f t="shared" ref="AH388:AH451" si="94">IFERROR((AG388/100)*$AN388,"--")</f>
        <v>6328657.7492082752</v>
      </c>
      <c r="AI388" s="19">
        <f t="shared" si="87"/>
        <v>9</v>
      </c>
      <c r="AJ388" s="4">
        <f t="shared" si="88"/>
        <v>2499998.38</v>
      </c>
      <c r="AK388" s="4">
        <f t="shared" si="89"/>
        <v>364035400</v>
      </c>
      <c r="AL388" s="20">
        <f t="shared" si="90"/>
        <v>6403483.2665042737</v>
      </c>
      <c r="AM388" s="59">
        <v>5297845163</v>
      </c>
      <c r="AN388" s="60">
        <v>1.7590276293196414</v>
      </c>
      <c r="AO388" s="61">
        <v>0.34538065540676655</v>
      </c>
      <c r="AP388" s="4">
        <f t="shared" ref="AP388:AP451" si="95">(AL388-AJ388)*AO388</f>
        <v>1348188.1684712539</v>
      </c>
      <c r="AQ388" s="8">
        <f t="shared" ref="AQ388:AQ451" si="96">AK388/AM388</f>
        <v>6.8713861730503728E-2</v>
      </c>
      <c r="AR388" s="59">
        <v>69124268.799999997</v>
      </c>
      <c r="AS388" s="6">
        <f t="shared" ref="AS388:AS451" si="97">AP388/AR388</f>
        <v>1.9503832617340525E-2</v>
      </c>
      <c r="AU388" s="5" t="s">
        <v>1009</v>
      </c>
      <c r="AV388" s="5" t="s">
        <v>1745</v>
      </c>
      <c r="AW388" s="5" t="s">
        <v>1745</v>
      </c>
      <c r="AX388" s="5" t="s">
        <v>1745</v>
      </c>
      <c r="AY388" s="5" t="s">
        <v>1745</v>
      </c>
      <c r="AZ388" s="5" t="s">
        <v>1745</v>
      </c>
      <c r="BA388" s="5" t="s">
        <v>1745</v>
      </c>
      <c r="BB388" s="5" t="s">
        <v>1745</v>
      </c>
      <c r="BC388" s="5" t="s">
        <v>1745</v>
      </c>
      <c r="BD388" s="5" t="s">
        <v>1745</v>
      </c>
      <c r="BE388" s="5" t="s">
        <v>1745</v>
      </c>
      <c r="BF388" s="5" t="s">
        <v>1745</v>
      </c>
      <c r="BG388" s="5" t="s">
        <v>1745</v>
      </c>
      <c r="BH388" s="5" t="s">
        <v>1745</v>
      </c>
      <c r="BI388" s="5" t="s">
        <v>1745</v>
      </c>
      <c r="BJ388" s="5" t="s">
        <v>1745</v>
      </c>
    </row>
    <row r="389" spans="1:62" ht="17.25" customHeight="1" x14ac:dyDescent="0.3">
      <c r="A389" t="s">
        <v>1030</v>
      </c>
      <c r="B389" t="s">
        <v>2122</v>
      </c>
      <c r="C389" t="s">
        <v>183</v>
      </c>
      <c r="D389" t="str">
        <f t="shared" si="91"/>
        <v>Mountain Lakes borough, Morris County</v>
      </c>
      <c r="E389" t="s">
        <v>1769</v>
      </c>
      <c r="F389" t="s">
        <v>7</v>
      </c>
      <c r="G389" s="19">
        <f>COUNTIFS('Raw Data from UFBs'!$A$3:$A$3000,'Summary By Town'!$A389,'Raw Data from UFBs'!$E$3:$E$3000,'Summary By Town'!$G$2)</f>
        <v>0</v>
      </c>
      <c r="H389" s="4">
        <f>SUMIFS('Raw Data from UFBs'!H$3:H$3000,'Raw Data from UFBs'!$A$3:$A$3000,'Summary By Town'!$A389,'Raw Data from UFBs'!$E$3:$E$3000,'Summary By Town'!$G$2)</f>
        <v>0</v>
      </c>
      <c r="I389" s="4">
        <f>SUMIFS('Raw Data from UFBs'!I$3:I$3000,'Raw Data from UFBs'!$A$3:$A$3000,'Summary By Town'!$A389,'Raw Data from UFBs'!$E$3:$E$3000,'Summary By Town'!$G$2)</f>
        <v>0</v>
      </c>
      <c r="J389" s="20">
        <f t="shared" si="92"/>
        <v>0</v>
      </c>
      <c r="K389" s="19">
        <f>COUNTIFS('Raw Data from UFBs'!$A$3:$A$3000,'Summary By Town'!$A389,'Raw Data from UFBs'!$E$3:$E$3000,'Summary By Town'!$K$2)</f>
        <v>0</v>
      </c>
      <c r="L389" s="4">
        <f>SUMIFS('Raw Data from UFBs'!H$3:H$3000,'Raw Data from UFBs'!$A$3:$A$3000,'Summary By Town'!$A389,'Raw Data from UFBs'!$E$3:$E$3000,'Summary By Town'!$K$2)</f>
        <v>0</v>
      </c>
      <c r="M389" s="4">
        <f>SUMIFS('Raw Data from UFBs'!I$3:I$3000,'Raw Data from UFBs'!$A$3:$A$3000,'Summary By Town'!$A389,'Raw Data from UFBs'!$E$3:$E$3000,'Summary By Town'!$K$2)</f>
        <v>0</v>
      </c>
      <c r="N389" s="20">
        <f t="shared" si="93"/>
        <v>0</v>
      </c>
      <c r="O389" s="4">
        <f>COUNTIFS('Raw Data from UFBs'!$A$3:$A$3000,'Summary By Town'!$A389,'Raw Data from UFBs'!$E$3:$E$3000,'Summary By Town'!$O$2)</f>
        <v>0</v>
      </c>
      <c r="P389" s="4">
        <f>SUMIFS('Raw Data from UFBs'!H$3:H$3000,'Raw Data from UFBs'!$A$3:$A$3000,'Summary By Town'!$A389,'Raw Data from UFBs'!$E$3:$E$3000,'Summary By Town'!$O$2)</f>
        <v>0</v>
      </c>
      <c r="Q389" s="4">
        <f>SUMIFS('Raw Data from UFBs'!I$3:I$3000,'Raw Data from UFBs'!$A$3:$A$3000,'Summary By Town'!$A389,'Raw Data from UFBs'!$E$3:$E$3000,'Summary By Town'!$O$2)</f>
        <v>0</v>
      </c>
      <c r="R389" s="4">
        <f t="shared" ref="R389:R452" si="98">IFERROR((Q389/100)*$AN389,"--")</f>
        <v>0</v>
      </c>
      <c r="S389" s="104">
        <f>COUNTIFS('Raw Data from UFBs'!$A$3:$A$3000,'Summary By Town'!$A389,'Raw Data from UFBs'!$E$3:$E$3000,'Summary By Town'!$S$2)</f>
        <v>1</v>
      </c>
      <c r="T389" s="4">
        <f>SUMIFS('Raw Data from UFBs'!H$3:H$3000,'Raw Data from UFBs'!$A$3:$A$3000,'Summary By Town'!$A389,'Raw Data from UFBs'!$E$3:$E$3000,'Summary By Town'!$S$2)</f>
        <v>3054.34</v>
      </c>
      <c r="U389" s="4">
        <f>SUMIFS('Raw Data from UFBs'!I$3:I$3000,'Raw Data from UFBs'!$A$3:$A$3000,'Summary By Town'!$A389,'Raw Data from UFBs'!$E$3:$E$3000,'Summary By Town'!$S$2)</f>
        <v>210800</v>
      </c>
      <c r="V389" s="20">
        <f t="shared" ref="V389:V452" si="99">IFERROR((U389/100)*$AN389,"--")</f>
        <v>4844.8715343540944</v>
      </c>
      <c r="W389" s="104">
        <f>COUNTIFS('Raw Data from UFBs'!$A$3:$A$3000,'Summary By Town'!$A389,'Raw Data from UFBs'!$E$3:$E$3000,'Summary By Town'!$W$2)</f>
        <v>0</v>
      </c>
      <c r="X389" s="4">
        <f>SUMIFS('Raw Data from UFBs'!H$3:H$3000,'Raw Data from UFBs'!$A$3:$A$3000,'Summary By Town'!$A389,'Raw Data from UFBs'!$E$3:$E$3000,'Summary By Town'!$W$2)</f>
        <v>0</v>
      </c>
      <c r="Y389" s="4">
        <f>SUMIFS('Raw Data from UFBs'!I$3:I$3000,'Raw Data from UFBs'!$A$3:$A$3000,'Summary By Town'!$A389,'Raw Data from UFBs'!$E$3:$E$3000,'Summary By Town'!$W$2)</f>
        <v>0</v>
      </c>
      <c r="Z389" s="20">
        <f t="shared" ref="Z389:Z452" si="100">IFERROR((Y389/100)*$AN389,"--")</f>
        <v>0</v>
      </c>
      <c r="AA389" s="4">
        <f>COUNTIFS('Raw Data from UFBs'!$A$3:$A$3000,'Summary By Town'!$A389,'Raw Data from UFBs'!$E$3:$E$3000,'Summary By Town'!$AA$2)</f>
        <v>0</v>
      </c>
      <c r="AB389" s="4">
        <f>SUMIFS('Raw Data from UFBs'!H$3:H$3000,'Raw Data from UFBs'!$A$3:$A$3000,'Summary By Town'!$A389,'Raw Data from UFBs'!$E$3:$E$3000,'Summary By Town'!$AA$2)</f>
        <v>0</v>
      </c>
      <c r="AC389" s="4">
        <f>SUMIFS('Raw Data from UFBs'!I$3:I$3000,'Raw Data from UFBs'!$A$3:$A$3000,'Summary By Town'!$A389,'Raw Data from UFBs'!$E$3:$E$3000,'Summary By Town'!$AA$2)</f>
        <v>0</v>
      </c>
      <c r="AD389" s="4">
        <f t="shared" ref="AD389:AD452" si="101">IFERROR((AC389/100)*$AN389,"--")</f>
        <v>0</v>
      </c>
      <c r="AE389" s="19">
        <f>COUNTIFS('Raw Data from UFBs'!$A$3:$A$3000,'Summary By Town'!$A389,'Raw Data from UFBs'!$E$3:$E$3000,'Summary By Town'!$AE$2)</f>
        <v>0</v>
      </c>
      <c r="AF389" s="4">
        <f>SUMIFS('Raw Data from UFBs'!H$3:H$3000,'Raw Data from UFBs'!$A$3:$A$3000,'Summary By Town'!$A389,'Raw Data from UFBs'!$E$3:$E$3000,'Summary By Town'!$AE$2)</f>
        <v>0</v>
      </c>
      <c r="AG389" s="4">
        <f>SUMIFS('Raw Data from UFBs'!I$3:I$3000,'Raw Data from UFBs'!$A$3:$A$3000,'Summary By Town'!$A389,'Raw Data from UFBs'!$E$3:$E$3000,'Summary By Town'!$AE$2)</f>
        <v>0</v>
      </c>
      <c r="AH389" s="20">
        <f t="shared" si="94"/>
        <v>0</v>
      </c>
      <c r="AI389" s="19">
        <f t="shared" ref="AI389:AI452" si="102">AE389+K389+G389+O389+S389+W389+AA389</f>
        <v>1</v>
      </c>
      <c r="AJ389" s="4">
        <f t="shared" ref="AJ389:AJ452" si="103">AF389+L389+H389+P389+T389+X389+AB389</f>
        <v>3054.34</v>
      </c>
      <c r="AK389" s="4">
        <f t="shared" ref="AK389:AK452" si="104">AG389+M389+I389+Q389+U389+Y389+AC389</f>
        <v>210800</v>
      </c>
      <c r="AL389" s="20">
        <f t="shared" ref="AL389:AL452" si="105">AH389+N389+J389+R389+V389+Z389+AD389</f>
        <v>4844.8715343540944</v>
      </c>
      <c r="AM389" s="59">
        <v>1847822200</v>
      </c>
      <c r="AN389" s="60">
        <v>2.2983261548169329</v>
      </c>
      <c r="AO389" s="61">
        <v>0.19653939010242072</v>
      </c>
      <c r="AP389" s="4">
        <f t="shared" si="95"/>
        <v>351.90997572110524</v>
      </c>
      <c r="AQ389" s="8">
        <f t="shared" si="96"/>
        <v>1.1408023997114008E-4</v>
      </c>
      <c r="AR389" s="59">
        <v>14699703.149999999</v>
      </c>
      <c r="AS389" s="6">
        <f t="shared" si="97"/>
        <v>2.3939937570855319E-5</v>
      </c>
      <c r="AU389" s="5" t="s">
        <v>181</v>
      </c>
      <c r="AV389" s="5" t="s">
        <v>360</v>
      </c>
      <c r="AW389" s="5" t="s">
        <v>185</v>
      </c>
      <c r="AX389" s="5" t="s">
        <v>1160</v>
      </c>
      <c r="AY389" s="5" t="s">
        <v>1745</v>
      </c>
      <c r="AZ389" s="5" t="s">
        <v>1745</v>
      </c>
      <c r="BA389" s="5" t="s">
        <v>1745</v>
      </c>
      <c r="BB389" s="5" t="s">
        <v>1745</v>
      </c>
      <c r="BC389" s="5" t="s">
        <v>1745</v>
      </c>
      <c r="BD389" s="5" t="s">
        <v>1745</v>
      </c>
      <c r="BE389" s="5" t="s">
        <v>1745</v>
      </c>
      <c r="BF389" s="5" t="s">
        <v>1745</v>
      </c>
      <c r="BG389" s="5" t="s">
        <v>1745</v>
      </c>
      <c r="BH389" s="5" t="s">
        <v>1745</v>
      </c>
      <c r="BI389" s="5" t="s">
        <v>1745</v>
      </c>
      <c r="BJ389" s="5" t="s">
        <v>1745</v>
      </c>
    </row>
    <row r="390" spans="1:62" ht="17.25" customHeight="1" x14ac:dyDescent="0.3">
      <c r="A390" t="s">
        <v>1015</v>
      </c>
      <c r="B390" t="s">
        <v>2123</v>
      </c>
      <c r="C390" t="s">
        <v>183</v>
      </c>
      <c r="D390" t="str">
        <f t="shared" si="91"/>
        <v>Mount Arlington borough, Morris County</v>
      </c>
      <c r="E390" t="s">
        <v>1769</v>
      </c>
      <c r="F390" t="s">
        <v>58</v>
      </c>
      <c r="G390" s="19">
        <f>COUNTIFS('Raw Data from UFBs'!$A$3:$A$3000,'Summary By Town'!$A390,'Raw Data from UFBs'!$E$3:$E$3000,'Summary By Town'!$G$2)</f>
        <v>0</v>
      </c>
      <c r="H390" s="4">
        <f>SUMIFS('Raw Data from UFBs'!H$3:H$3000,'Raw Data from UFBs'!$A$3:$A$3000,'Summary By Town'!$A390,'Raw Data from UFBs'!$E$3:$E$3000,'Summary By Town'!$G$2)</f>
        <v>0</v>
      </c>
      <c r="I390" s="4">
        <f>SUMIFS('Raw Data from UFBs'!I$3:I$3000,'Raw Data from UFBs'!$A$3:$A$3000,'Summary By Town'!$A390,'Raw Data from UFBs'!$E$3:$E$3000,'Summary By Town'!$G$2)</f>
        <v>0</v>
      </c>
      <c r="J390" s="20">
        <f t="shared" si="92"/>
        <v>0</v>
      </c>
      <c r="K390" s="19">
        <f>COUNTIFS('Raw Data from UFBs'!$A$3:$A$3000,'Summary By Town'!$A390,'Raw Data from UFBs'!$E$3:$E$3000,'Summary By Town'!$K$2)</f>
        <v>0</v>
      </c>
      <c r="L390" s="4">
        <f>SUMIFS('Raw Data from UFBs'!H$3:H$3000,'Raw Data from UFBs'!$A$3:$A$3000,'Summary By Town'!$A390,'Raw Data from UFBs'!$E$3:$E$3000,'Summary By Town'!$K$2)</f>
        <v>0</v>
      </c>
      <c r="M390" s="4">
        <f>SUMIFS('Raw Data from UFBs'!I$3:I$3000,'Raw Data from UFBs'!$A$3:$A$3000,'Summary By Town'!$A390,'Raw Data from UFBs'!$E$3:$E$3000,'Summary By Town'!$K$2)</f>
        <v>0</v>
      </c>
      <c r="N390" s="20">
        <f t="shared" si="93"/>
        <v>0</v>
      </c>
      <c r="O390" s="4">
        <f>COUNTIFS('Raw Data from UFBs'!$A$3:$A$3000,'Summary By Town'!$A390,'Raw Data from UFBs'!$E$3:$E$3000,'Summary By Town'!$O$2)</f>
        <v>0</v>
      </c>
      <c r="P390" s="4">
        <f>SUMIFS('Raw Data from UFBs'!H$3:H$3000,'Raw Data from UFBs'!$A$3:$A$3000,'Summary By Town'!$A390,'Raw Data from UFBs'!$E$3:$E$3000,'Summary By Town'!$O$2)</f>
        <v>0</v>
      </c>
      <c r="Q390" s="4">
        <f>SUMIFS('Raw Data from UFBs'!I$3:I$3000,'Raw Data from UFBs'!$A$3:$A$3000,'Summary By Town'!$A390,'Raw Data from UFBs'!$E$3:$E$3000,'Summary By Town'!$O$2)</f>
        <v>0</v>
      </c>
      <c r="R390" s="4">
        <f t="shared" si="98"/>
        <v>0</v>
      </c>
      <c r="S390" s="104">
        <f>COUNTIFS('Raw Data from UFBs'!$A$3:$A$3000,'Summary By Town'!$A390,'Raw Data from UFBs'!$E$3:$E$3000,'Summary By Town'!$S$2)</f>
        <v>0</v>
      </c>
      <c r="T390" s="4">
        <f>SUMIFS('Raw Data from UFBs'!H$3:H$3000,'Raw Data from UFBs'!$A$3:$A$3000,'Summary By Town'!$A390,'Raw Data from UFBs'!$E$3:$E$3000,'Summary By Town'!$S$2)</f>
        <v>0</v>
      </c>
      <c r="U390" s="4">
        <f>SUMIFS('Raw Data from UFBs'!I$3:I$3000,'Raw Data from UFBs'!$A$3:$A$3000,'Summary By Town'!$A390,'Raw Data from UFBs'!$E$3:$E$3000,'Summary By Town'!$S$2)</f>
        <v>0</v>
      </c>
      <c r="V390" s="20">
        <f t="shared" si="99"/>
        <v>0</v>
      </c>
      <c r="W390" s="104">
        <f>COUNTIFS('Raw Data from UFBs'!$A$3:$A$3000,'Summary By Town'!$A390,'Raw Data from UFBs'!$E$3:$E$3000,'Summary By Town'!$W$2)</f>
        <v>0</v>
      </c>
      <c r="X390" s="4">
        <f>SUMIFS('Raw Data from UFBs'!H$3:H$3000,'Raw Data from UFBs'!$A$3:$A$3000,'Summary By Town'!$A390,'Raw Data from UFBs'!$E$3:$E$3000,'Summary By Town'!$W$2)</f>
        <v>0</v>
      </c>
      <c r="Y390" s="4">
        <f>SUMIFS('Raw Data from UFBs'!I$3:I$3000,'Raw Data from UFBs'!$A$3:$A$3000,'Summary By Town'!$A390,'Raw Data from UFBs'!$E$3:$E$3000,'Summary By Town'!$W$2)</f>
        <v>0</v>
      </c>
      <c r="Z390" s="20">
        <f t="shared" si="100"/>
        <v>0</v>
      </c>
      <c r="AA390" s="4">
        <f>COUNTIFS('Raw Data from UFBs'!$A$3:$A$3000,'Summary By Town'!$A390,'Raw Data from UFBs'!$E$3:$E$3000,'Summary By Town'!$AA$2)</f>
        <v>0</v>
      </c>
      <c r="AB390" s="4">
        <f>SUMIFS('Raw Data from UFBs'!H$3:H$3000,'Raw Data from UFBs'!$A$3:$A$3000,'Summary By Town'!$A390,'Raw Data from UFBs'!$E$3:$E$3000,'Summary By Town'!$AA$2)</f>
        <v>0</v>
      </c>
      <c r="AC390" s="4">
        <f>SUMIFS('Raw Data from UFBs'!I$3:I$3000,'Raw Data from UFBs'!$A$3:$A$3000,'Summary By Town'!$A390,'Raw Data from UFBs'!$E$3:$E$3000,'Summary By Town'!$AA$2)</f>
        <v>0</v>
      </c>
      <c r="AD390" s="4">
        <f t="shared" si="101"/>
        <v>0</v>
      </c>
      <c r="AE390" s="19">
        <f>COUNTIFS('Raw Data from UFBs'!$A$3:$A$3000,'Summary By Town'!$A390,'Raw Data from UFBs'!$E$3:$E$3000,'Summary By Town'!$AE$2)</f>
        <v>0</v>
      </c>
      <c r="AF390" s="4">
        <f>SUMIFS('Raw Data from UFBs'!H$3:H$3000,'Raw Data from UFBs'!$A$3:$A$3000,'Summary By Town'!$A390,'Raw Data from UFBs'!$E$3:$E$3000,'Summary By Town'!$AE$2)</f>
        <v>0</v>
      </c>
      <c r="AG390" s="4">
        <f>SUMIFS('Raw Data from UFBs'!I$3:I$3000,'Raw Data from UFBs'!$A$3:$A$3000,'Summary By Town'!$A390,'Raw Data from UFBs'!$E$3:$E$3000,'Summary By Town'!$AE$2)</f>
        <v>0</v>
      </c>
      <c r="AH390" s="20">
        <f t="shared" si="94"/>
        <v>0</v>
      </c>
      <c r="AI390" s="19">
        <f t="shared" si="102"/>
        <v>0</v>
      </c>
      <c r="AJ390" s="4">
        <f t="shared" si="103"/>
        <v>0</v>
      </c>
      <c r="AK390" s="4">
        <f t="shared" si="104"/>
        <v>0</v>
      </c>
      <c r="AL390" s="20">
        <f t="shared" si="105"/>
        <v>0</v>
      </c>
      <c r="AM390" s="59">
        <v>1171338100</v>
      </c>
      <c r="AN390" s="60">
        <v>2.2023012573705683</v>
      </c>
      <c r="AO390" s="61">
        <v>0.31883972950745909</v>
      </c>
      <c r="AP390" s="4">
        <f t="shared" si="95"/>
        <v>0</v>
      </c>
      <c r="AQ390" s="8">
        <f t="shared" si="96"/>
        <v>0</v>
      </c>
      <c r="AR390" s="59">
        <v>17060966.759999998</v>
      </c>
      <c r="AS390" s="6">
        <f t="shared" si="97"/>
        <v>0</v>
      </c>
      <c r="AU390" s="5" t="s">
        <v>1333</v>
      </c>
      <c r="AV390" s="5" t="s">
        <v>702</v>
      </c>
      <c r="AW390" s="5" t="s">
        <v>737</v>
      </c>
      <c r="AX390" s="5" t="s">
        <v>1745</v>
      </c>
      <c r="AY390" s="5" t="s">
        <v>1745</v>
      </c>
      <c r="AZ390" s="5" t="s">
        <v>1745</v>
      </c>
      <c r="BA390" s="5" t="s">
        <v>1745</v>
      </c>
      <c r="BB390" s="5" t="s">
        <v>1745</v>
      </c>
      <c r="BC390" s="5" t="s">
        <v>1745</v>
      </c>
      <c r="BD390" s="5" t="s">
        <v>1745</v>
      </c>
      <c r="BE390" s="5" t="s">
        <v>1745</v>
      </c>
      <c r="BF390" s="5" t="s">
        <v>1745</v>
      </c>
      <c r="BG390" s="5" t="s">
        <v>1745</v>
      </c>
      <c r="BH390" s="5" t="s">
        <v>1745</v>
      </c>
      <c r="BI390" s="5" t="s">
        <v>1745</v>
      </c>
      <c r="BJ390" s="5" t="s">
        <v>1745</v>
      </c>
    </row>
    <row r="391" spans="1:62" ht="17.25" customHeight="1" x14ac:dyDescent="0.3">
      <c r="A391" t="s">
        <v>1048</v>
      </c>
      <c r="B391" t="s">
        <v>2124</v>
      </c>
      <c r="C391" t="s">
        <v>183</v>
      </c>
      <c r="D391" t="str">
        <f t="shared" si="91"/>
        <v>Netcong borough, Morris County</v>
      </c>
      <c r="E391" t="s">
        <v>1769</v>
      </c>
      <c r="F391" t="s">
        <v>7</v>
      </c>
      <c r="G391" s="19">
        <f>COUNTIFS('Raw Data from UFBs'!$A$3:$A$3000,'Summary By Town'!$A391,'Raw Data from UFBs'!$E$3:$E$3000,'Summary By Town'!$G$2)</f>
        <v>0</v>
      </c>
      <c r="H391" s="4">
        <f>SUMIFS('Raw Data from UFBs'!H$3:H$3000,'Raw Data from UFBs'!$A$3:$A$3000,'Summary By Town'!$A391,'Raw Data from UFBs'!$E$3:$E$3000,'Summary By Town'!$G$2)</f>
        <v>0</v>
      </c>
      <c r="I391" s="4">
        <f>SUMIFS('Raw Data from UFBs'!I$3:I$3000,'Raw Data from UFBs'!$A$3:$A$3000,'Summary By Town'!$A391,'Raw Data from UFBs'!$E$3:$E$3000,'Summary By Town'!$G$2)</f>
        <v>0</v>
      </c>
      <c r="J391" s="20">
        <f t="shared" si="92"/>
        <v>0</v>
      </c>
      <c r="K391" s="19">
        <f>COUNTIFS('Raw Data from UFBs'!$A$3:$A$3000,'Summary By Town'!$A391,'Raw Data from UFBs'!$E$3:$E$3000,'Summary By Town'!$K$2)</f>
        <v>0</v>
      </c>
      <c r="L391" s="4">
        <f>SUMIFS('Raw Data from UFBs'!H$3:H$3000,'Raw Data from UFBs'!$A$3:$A$3000,'Summary By Town'!$A391,'Raw Data from UFBs'!$E$3:$E$3000,'Summary By Town'!$K$2)</f>
        <v>0</v>
      </c>
      <c r="M391" s="4">
        <f>SUMIFS('Raw Data from UFBs'!I$3:I$3000,'Raw Data from UFBs'!$A$3:$A$3000,'Summary By Town'!$A391,'Raw Data from UFBs'!$E$3:$E$3000,'Summary By Town'!$K$2)</f>
        <v>0</v>
      </c>
      <c r="N391" s="20">
        <f t="shared" si="93"/>
        <v>0</v>
      </c>
      <c r="O391" s="4">
        <f>COUNTIFS('Raw Data from UFBs'!$A$3:$A$3000,'Summary By Town'!$A391,'Raw Data from UFBs'!$E$3:$E$3000,'Summary By Town'!$O$2)</f>
        <v>0</v>
      </c>
      <c r="P391" s="4">
        <f>SUMIFS('Raw Data from UFBs'!H$3:H$3000,'Raw Data from UFBs'!$A$3:$A$3000,'Summary By Town'!$A391,'Raw Data from UFBs'!$E$3:$E$3000,'Summary By Town'!$O$2)</f>
        <v>0</v>
      </c>
      <c r="Q391" s="4">
        <f>SUMIFS('Raw Data from UFBs'!I$3:I$3000,'Raw Data from UFBs'!$A$3:$A$3000,'Summary By Town'!$A391,'Raw Data from UFBs'!$E$3:$E$3000,'Summary By Town'!$O$2)</f>
        <v>0</v>
      </c>
      <c r="R391" s="4">
        <f t="shared" si="98"/>
        <v>0</v>
      </c>
      <c r="S391" s="104">
        <f>COUNTIFS('Raw Data from UFBs'!$A$3:$A$3000,'Summary By Town'!$A391,'Raw Data from UFBs'!$E$3:$E$3000,'Summary By Town'!$S$2)</f>
        <v>0</v>
      </c>
      <c r="T391" s="4">
        <f>SUMIFS('Raw Data from UFBs'!H$3:H$3000,'Raw Data from UFBs'!$A$3:$A$3000,'Summary By Town'!$A391,'Raw Data from UFBs'!$E$3:$E$3000,'Summary By Town'!$S$2)</f>
        <v>0</v>
      </c>
      <c r="U391" s="4">
        <f>SUMIFS('Raw Data from UFBs'!I$3:I$3000,'Raw Data from UFBs'!$A$3:$A$3000,'Summary By Town'!$A391,'Raw Data from UFBs'!$E$3:$E$3000,'Summary By Town'!$S$2)</f>
        <v>0</v>
      </c>
      <c r="V391" s="20">
        <f t="shared" si="99"/>
        <v>0</v>
      </c>
      <c r="W391" s="104">
        <f>COUNTIFS('Raw Data from UFBs'!$A$3:$A$3000,'Summary By Town'!$A391,'Raw Data from UFBs'!$E$3:$E$3000,'Summary By Town'!$W$2)</f>
        <v>0</v>
      </c>
      <c r="X391" s="4">
        <f>SUMIFS('Raw Data from UFBs'!H$3:H$3000,'Raw Data from UFBs'!$A$3:$A$3000,'Summary By Town'!$A391,'Raw Data from UFBs'!$E$3:$E$3000,'Summary By Town'!$W$2)</f>
        <v>0</v>
      </c>
      <c r="Y391" s="4">
        <f>SUMIFS('Raw Data from UFBs'!I$3:I$3000,'Raw Data from UFBs'!$A$3:$A$3000,'Summary By Town'!$A391,'Raw Data from UFBs'!$E$3:$E$3000,'Summary By Town'!$W$2)</f>
        <v>0</v>
      </c>
      <c r="Z391" s="20">
        <f t="shared" si="100"/>
        <v>0</v>
      </c>
      <c r="AA391" s="4">
        <f>COUNTIFS('Raw Data from UFBs'!$A$3:$A$3000,'Summary By Town'!$A391,'Raw Data from UFBs'!$E$3:$E$3000,'Summary By Town'!$AA$2)</f>
        <v>0</v>
      </c>
      <c r="AB391" s="4">
        <f>SUMIFS('Raw Data from UFBs'!H$3:H$3000,'Raw Data from UFBs'!$A$3:$A$3000,'Summary By Town'!$A391,'Raw Data from UFBs'!$E$3:$E$3000,'Summary By Town'!$AA$2)</f>
        <v>0</v>
      </c>
      <c r="AC391" s="4">
        <f>SUMIFS('Raw Data from UFBs'!I$3:I$3000,'Raw Data from UFBs'!$A$3:$A$3000,'Summary By Town'!$A391,'Raw Data from UFBs'!$E$3:$E$3000,'Summary By Town'!$AA$2)</f>
        <v>0</v>
      </c>
      <c r="AD391" s="4">
        <f t="shared" si="101"/>
        <v>0</v>
      </c>
      <c r="AE391" s="19">
        <f>COUNTIFS('Raw Data from UFBs'!$A$3:$A$3000,'Summary By Town'!$A391,'Raw Data from UFBs'!$E$3:$E$3000,'Summary By Town'!$AE$2)</f>
        <v>2</v>
      </c>
      <c r="AF391" s="4">
        <f>SUMIFS('Raw Data from UFBs'!H$3:H$3000,'Raw Data from UFBs'!$A$3:$A$3000,'Summary By Town'!$A391,'Raw Data from UFBs'!$E$3:$E$3000,'Summary By Town'!$AE$2)</f>
        <v>448918.83</v>
      </c>
      <c r="AG391" s="4">
        <f>SUMIFS('Raw Data from UFBs'!I$3:I$3000,'Raw Data from UFBs'!$A$3:$A$3000,'Summary By Town'!$A391,'Raw Data from UFBs'!$E$3:$E$3000,'Summary By Town'!$AE$2)</f>
        <v>4343400</v>
      </c>
      <c r="AH391" s="20">
        <f t="shared" si="94"/>
        <v>149713.83250346038</v>
      </c>
      <c r="AI391" s="19">
        <f t="shared" si="102"/>
        <v>2</v>
      </c>
      <c r="AJ391" s="4">
        <f t="shared" si="103"/>
        <v>448918.83</v>
      </c>
      <c r="AK391" s="4">
        <f t="shared" si="104"/>
        <v>4343400</v>
      </c>
      <c r="AL391" s="20">
        <f t="shared" si="105"/>
        <v>149713.83250346038</v>
      </c>
      <c r="AM391" s="59">
        <v>355583400</v>
      </c>
      <c r="AN391" s="60">
        <v>3.4469271193871247</v>
      </c>
      <c r="AO391" s="61">
        <v>0.28686989183423789</v>
      </c>
      <c r="AP391" s="4">
        <f t="shared" si="95"/>
        <v>-85832.905268095739</v>
      </c>
      <c r="AQ391" s="8">
        <f t="shared" si="96"/>
        <v>1.2214855924095444E-2</v>
      </c>
      <c r="AR391" s="59">
        <v>6434313.9199999999</v>
      </c>
      <c r="AS391" s="6">
        <f t="shared" si="97"/>
        <v>-1.3339869073111021E-2</v>
      </c>
      <c r="AU391" s="5" t="s">
        <v>1027</v>
      </c>
      <c r="AV391" s="5" t="s">
        <v>1333</v>
      </c>
      <c r="AW391" s="5" t="s">
        <v>1454</v>
      </c>
      <c r="AX391" s="5" t="s">
        <v>1745</v>
      </c>
      <c r="AY391" s="5" t="s">
        <v>1745</v>
      </c>
      <c r="AZ391" s="5" t="s">
        <v>1745</v>
      </c>
      <c r="BA391" s="5" t="s">
        <v>1745</v>
      </c>
      <c r="BB391" s="5" t="s">
        <v>1745</v>
      </c>
      <c r="BC391" s="5" t="s">
        <v>1745</v>
      </c>
      <c r="BD391" s="5" t="s">
        <v>1745</v>
      </c>
      <c r="BE391" s="5" t="s">
        <v>1745</v>
      </c>
      <c r="BF391" s="5" t="s">
        <v>1745</v>
      </c>
      <c r="BG391" s="5" t="s">
        <v>1745</v>
      </c>
      <c r="BH391" s="5" t="s">
        <v>1745</v>
      </c>
      <c r="BI391" s="5" t="s">
        <v>1745</v>
      </c>
      <c r="BJ391" s="5" t="s">
        <v>1745</v>
      </c>
    </row>
    <row r="392" spans="1:62" ht="17.25" customHeight="1" x14ac:dyDescent="0.3">
      <c r="A392" t="s">
        <v>1294</v>
      </c>
      <c r="B392" t="s">
        <v>2125</v>
      </c>
      <c r="C392" t="s">
        <v>183</v>
      </c>
      <c r="D392" t="str">
        <f t="shared" si="91"/>
        <v>Riverdale borough, Morris County</v>
      </c>
      <c r="E392" t="s">
        <v>1769</v>
      </c>
      <c r="F392" t="s">
        <v>70</v>
      </c>
      <c r="G392" s="19">
        <f>COUNTIFS('Raw Data from UFBs'!$A$3:$A$3000,'Summary By Town'!$A392,'Raw Data from UFBs'!$E$3:$E$3000,'Summary By Town'!$G$2)</f>
        <v>0</v>
      </c>
      <c r="H392" s="4">
        <f>SUMIFS('Raw Data from UFBs'!H$3:H$3000,'Raw Data from UFBs'!$A$3:$A$3000,'Summary By Town'!$A392,'Raw Data from UFBs'!$E$3:$E$3000,'Summary By Town'!$G$2)</f>
        <v>0</v>
      </c>
      <c r="I392" s="4">
        <f>SUMIFS('Raw Data from UFBs'!I$3:I$3000,'Raw Data from UFBs'!$A$3:$A$3000,'Summary By Town'!$A392,'Raw Data from UFBs'!$E$3:$E$3000,'Summary By Town'!$G$2)</f>
        <v>0</v>
      </c>
      <c r="J392" s="20">
        <f t="shared" si="92"/>
        <v>0</v>
      </c>
      <c r="K392" s="19">
        <f>COUNTIFS('Raw Data from UFBs'!$A$3:$A$3000,'Summary By Town'!$A392,'Raw Data from UFBs'!$E$3:$E$3000,'Summary By Town'!$K$2)</f>
        <v>0</v>
      </c>
      <c r="L392" s="4">
        <f>SUMIFS('Raw Data from UFBs'!H$3:H$3000,'Raw Data from UFBs'!$A$3:$A$3000,'Summary By Town'!$A392,'Raw Data from UFBs'!$E$3:$E$3000,'Summary By Town'!$K$2)</f>
        <v>0</v>
      </c>
      <c r="M392" s="4">
        <f>SUMIFS('Raw Data from UFBs'!I$3:I$3000,'Raw Data from UFBs'!$A$3:$A$3000,'Summary By Town'!$A392,'Raw Data from UFBs'!$E$3:$E$3000,'Summary By Town'!$K$2)</f>
        <v>0</v>
      </c>
      <c r="N392" s="20">
        <f t="shared" si="93"/>
        <v>0</v>
      </c>
      <c r="O392" s="4">
        <f>COUNTIFS('Raw Data from UFBs'!$A$3:$A$3000,'Summary By Town'!$A392,'Raw Data from UFBs'!$E$3:$E$3000,'Summary By Town'!$O$2)</f>
        <v>0</v>
      </c>
      <c r="P392" s="4">
        <f>SUMIFS('Raw Data from UFBs'!H$3:H$3000,'Raw Data from UFBs'!$A$3:$A$3000,'Summary By Town'!$A392,'Raw Data from UFBs'!$E$3:$E$3000,'Summary By Town'!$O$2)</f>
        <v>0</v>
      </c>
      <c r="Q392" s="4">
        <f>SUMIFS('Raw Data from UFBs'!I$3:I$3000,'Raw Data from UFBs'!$A$3:$A$3000,'Summary By Town'!$A392,'Raw Data from UFBs'!$E$3:$E$3000,'Summary By Town'!$O$2)</f>
        <v>0</v>
      </c>
      <c r="R392" s="4">
        <f t="shared" si="98"/>
        <v>0</v>
      </c>
      <c r="S392" s="104">
        <f>COUNTIFS('Raw Data from UFBs'!$A$3:$A$3000,'Summary By Town'!$A392,'Raw Data from UFBs'!$E$3:$E$3000,'Summary By Town'!$S$2)</f>
        <v>0</v>
      </c>
      <c r="T392" s="4">
        <f>SUMIFS('Raw Data from UFBs'!H$3:H$3000,'Raw Data from UFBs'!$A$3:$A$3000,'Summary By Town'!$A392,'Raw Data from UFBs'!$E$3:$E$3000,'Summary By Town'!$S$2)</f>
        <v>0</v>
      </c>
      <c r="U392" s="4">
        <f>SUMIFS('Raw Data from UFBs'!I$3:I$3000,'Raw Data from UFBs'!$A$3:$A$3000,'Summary By Town'!$A392,'Raw Data from UFBs'!$E$3:$E$3000,'Summary By Town'!$S$2)</f>
        <v>0</v>
      </c>
      <c r="V392" s="20">
        <f t="shared" si="99"/>
        <v>0</v>
      </c>
      <c r="W392" s="104">
        <f>COUNTIFS('Raw Data from UFBs'!$A$3:$A$3000,'Summary By Town'!$A392,'Raw Data from UFBs'!$E$3:$E$3000,'Summary By Town'!$W$2)</f>
        <v>0</v>
      </c>
      <c r="X392" s="4">
        <f>SUMIFS('Raw Data from UFBs'!H$3:H$3000,'Raw Data from UFBs'!$A$3:$A$3000,'Summary By Town'!$A392,'Raw Data from UFBs'!$E$3:$E$3000,'Summary By Town'!$W$2)</f>
        <v>0</v>
      </c>
      <c r="Y392" s="4">
        <f>SUMIFS('Raw Data from UFBs'!I$3:I$3000,'Raw Data from UFBs'!$A$3:$A$3000,'Summary By Town'!$A392,'Raw Data from UFBs'!$E$3:$E$3000,'Summary By Town'!$W$2)</f>
        <v>0</v>
      </c>
      <c r="Z392" s="20">
        <f t="shared" si="100"/>
        <v>0</v>
      </c>
      <c r="AA392" s="4">
        <f>COUNTIFS('Raw Data from UFBs'!$A$3:$A$3000,'Summary By Town'!$A392,'Raw Data from UFBs'!$E$3:$E$3000,'Summary By Town'!$AA$2)</f>
        <v>0</v>
      </c>
      <c r="AB392" s="4">
        <f>SUMIFS('Raw Data from UFBs'!H$3:H$3000,'Raw Data from UFBs'!$A$3:$A$3000,'Summary By Town'!$A392,'Raw Data from UFBs'!$E$3:$E$3000,'Summary By Town'!$AA$2)</f>
        <v>0</v>
      </c>
      <c r="AC392" s="4">
        <f>SUMIFS('Raw Data from UFBs'!I$3:I$3000,'Raw Data from UFBs'!$A$3:$A$3000,'Summary By Town'!$A392,'Raw Data from UFBs'!$E$3:$E$3000,'Summary By Town'!$AA$2)</f>
        <v>0</v>
      </c>
      <c r="AD392" s="4">
        <f t="shared" si="101"/>
        <v>0</v>
      </c>
      <c r="AE392" s="19">
        <f>COUNTIFS('Raw Data from UFBs'!$A$3:$A$3000,'Summary By Town'!$A392,'Raw Data from UFBs'!$E$3:$E$3000,'Summary By Town'!$AE$2)</f>
        <v>0</v>
      </c>
      <c r="AF392" s="4">
        <f>SUMIFS('Raw Data from UFBs'!H$3:H$3000,'Raw Data from UFBs'!$A$3:$A$3000,'Summary By Town'!$A392,'Raw Data from UFBs'!$E$3:$E$3000,'Summary By Town'!$AE$2)</f>
        <v>0</v>
      </c>
      <c r="AG392" s="4">
        <f>SUMIFS('Raw Data from UFBs'!I$3:I$3000,'Raw Data from UFBs'!$A$3:$A$3000,'Summary By Town'!$A392,'Raw Data from UFBs'!$E$3:$E$3000,'Summary By Town'!$AE$2)</f>
        <v>0</v>
      </c>
      <c r="AH392" s="20">
        <f t="shared" si="94"/>
        <v>0</v>
      </c>
      <c r="AI392" s="19">
        <f t="shared" si="102"/>
        <v>0</v>
      </c>
      <c r="AJ392" s="4">
        <f t="shared" si="103"/>
        <v>0</v>
      </c>
      <c r="AK392" s="4">
        <f t="shared" si="104"/>
        <v>0</v>
      </c>
      <c r="AL392" s="20">
        <f t="shared" si="105"/>
        <v>0</v>
      </c>
      <c r="AM392" s="59">
        <v>1061735911</v>
      </c>
      <c r="AN392" s="60">
        <v>1.9008230983142214</v>
      </c>
      <c r="AO392" s="61">
        <v>0.34437188968140336</v>
      </c>
      <c r="AP392" s="4">
        <f t="shared" si="95"/>
        <v>0</v>
      </c>
      <c r="AQ392" s="8">
        <f t="shared" si="96"/>
        <v>0</v>
      </c>
      <c r="AR392" s="59">
        <v>9658992.0399999991</v>
      </c>
      <c r="AS392" s="6">
        <f t="shared" si="97"/>
        <v>0</v>
      </c>
      <c r="AU392" s="5" t="s">
        <v>1192</v>
      </c>
      <c r="AV392" s="5" t="s">
        <v>236</v>
      </c>
      <c r="AW392" s="5" t="s">
        <v>1240</v>
      </c>
      <c r="AX392" s="5" t="s">
        <v>171</v>
      </c>
      <c r="AY392" s="5" t="s">
        <v>758</v>
      </c>
      <c r="AZ392" s="5" t="s">
        <v>1745</v>
      </c>
      <c r="BA392" s="5" t="s">
        <v>1745</v>
      </c>
      <c r="BB392" s="5" t="s">
        <v>1745</v>
      </c>
      <c r="BC392" s="5" t="s">
        <v>1745</v>
      </c>
      <c r="BD392" s="5" t="s">
        <v>1745</v>
      </c>
      <c r="BE392" s="5" t="s">
        <v>1745</v>
      </c>
      <c r="BF392" s="5" t="s">
        <v>1745</v>
      </c>
      <c r="BG392" s="5" t="s">
        <v>1745</v>
      </c>
      <c r="BH392" s="5" t="s">
        <v>1745</v>
      </c>
      <c r="BI392" s="5" t="s">
        <v>1745</v>
      </c>
      <c r="BJ392" s="5" t="s">
        <v>1745</v>
      </c>
    </row>
    <row r="393" spans="1:62" ht="17.25" customHeight="1" x14ac:dyDescent="0.3">
      <c r="A393" t="s">
        <v>1309</v>
      </c>
      <c r="B393" t="s">
        <v>2126</v>
      </c>
      <c r="C393" t="s">
        <v>183</v>
      </c>
      <c r="D393" t="str">
        <f t="shared" si="91"/>
        <v>Rockaway borough, Morris County</v>
      </c>
      <c r="E393" t="s">
        <v>1769</v>
      </c>
      <c r="F393" t="s">
        <v>7</v>
      </c>
      <c r="G393" s="19">
        <f>COUNTIFS('Raw Data from UFBs'!$A$3:$A$3000,'Summary By Town'!$A393,'Raw Data from UFBs'!$E$3:$E$3000,'Summary By Town'!$G$2)</f>
        <v>0</v>
      </c>
      <c r="H393" s="4">
        <f>SUMIFS('Raw Data from UFBs'!H$3:H$3000,'Raw Data from UFBs'!$A$3:$A$3000,'Summary By Town'!$A393,'Raw Data from UFBs'!$E$3:$E$3000,'Summary By Town'!$G$2)</f>
        <v>0</v>
      </c>
      <c r="I393" s="4">
        <f>SUMIFS('Raw Data from UFBs'!I$3:I$3000,'Raw Data from UFBs'!$A$3:$A$3000,'Summary By Town'!$A393,'Raw Data from UFBs'!$E$3:$E$3000,'Summary By Town'!$G$2)</f>
        <v>0</v>
      </c>
      <c r="J393" s="20">
        <f t="shared" si="92"/>
        <v>0</v>
      </c>
      <c r="K393" s="19">
        <f>COUNTIFS('Raw Data from UFBs'!$A$3:$A$3000,'Summary By Town'!$A393,'Raw Data from UFBs'!$E$3:$E$3000,'Summary By Town'!$K$2)</f>
        <v>0</v>
      </c>
      <c r="L393" s="4">
        <f>SUMIFS('Raw Data from UFBs'!H$3:H$3000,'Raw Data from UFBs'!$A$3:$A$3000,'Summary By Town'!$A393,'Raw Data from UFBs'!$E$3:$E$3000,'Summary By Town'!$K$2)</f>
        <v>0</v>
      </c>
      <c r="M393" s="4">
        <f>SUMIFS('Raw Data from UFBs'!I$3:I$3000,'Raw Data from UFBs'!$A$3:$A$3000,'Summary By Town'!$A393,'Raw Data from UFBs'!$E$3:$E$3000,'Summary By Town'!$K$2)</f>
        <v>0</v>
      </c>
      <c r="N393" s="20">
        <f t="shared" si="93"/>
        <v>0</v>
      </c>
      <c r="O393" s="4">
        <f>COUNTIFS('Raw Data from UFBs'!$A$3:$A$3000,'Summary By Town'!$A393,'Raw Data from UFBs'!$E$3:$E$3000,'Summary By Town'!$O$2)</f>
        <v>0</v>
      </c>
      <c r="P393" s="4">
        <f>SUMIFS('Raw Data from UFBs'!H$3:H$3000,'Raw Data from UFBs'!$A$3:$A$3000,'Summary By Town'!$A393,'Raw Data from UFBs'!$E$3:$E$3000,'Summary By Town'!$O$2)</f>
        <v>0</v>
      </c>
      <c r="Q393" s="4">
        <f>SUMIFS('Raw Data from UFBs'!I$3:I$3000,'Raw Data from UFBs'!$A$3:$A$3000,'Summary By Town'!$A393,'Raw Data from UFBs'!$E$3:$E$3000,'Summary By Town'!$O$2)</f>
        <v>0</v>
      </c>
      <c r="R393" s="4">
        <f t="shared" si="98"/>
        <v>0</v>
      </c>
      <c r="S393" s="104">
        <f>COUNTIFS('Raw Data from UFBs'!$A$3:$A$3000,'Summary By Town'!$A393,'Raw Data from UFBs'!$E$3:$E$3000,'Summary By Town'!$S$2)</f>
        <v>0</v>
      </c>
      <c r="T393" s="4">
        <f>SUMIFS('Raw Data from UFBs'!H$3:H$3000,'Raw Data from UFBs'!$A$3:$A$3000,'Summary By Town'!$A393,'Raw Data from UFBs'!$E$3:$E$3000,'Summary By Town'!$S$2)</f>
        <v>0</v>
      </c>
      <c r="U393" s="4">
        <f>SUMIFS('Raw Data from UFBs'!I$3:I$3000,'Raw Data from UFBs'!$A$3:$A$3000,'Summary By Town'!$A393,'Raw Data from UFBs'!$E$3:$E$3000,'Summary By Town'!$S$2)</f>
        <v>0</v>
      </c>
      <c r="V393" s="20">
        <f t="shared" si="99"/>
        <v>0</v>
      </c>
      <c r="W393" s="104">
        <f>COUNTIFS('Raw Data from UFBs'!$A$3:$A$3000,'Summary By Town'!$A393,'Raw Data from UFBs'!$E$3:$E$3000,'Summary By Town'!$W$2)</f>
        <v>0</v>
      </c>
      <c r="X393" s="4">
        <f>SUMIFS('Raw Data from UFBs'!H$3:H$3000,'Raw Data from UFBs'!$A$3:$A$3000,'Summary By Town'!$A393,'Raw Data from UFBs'!$E$3:$E$3000,'Summary By Town'!$W$2)</f>
        <v>0</v>
      </c>
      <c r="Y393" s="4">
        <f>SUMIFS('Raw Data from UFBs'!I$3:I$3000,'Raw Data from UFBs'!$A$3:$A$3000,'Summary By Town'!$A393,'Raw Data from UFBs'!$E$3:$E$3000,'Summary By Town'!$W$2)</f>
        <v>0</v>
      </c>
      <c r="Z393" s="20">
        <f t="shared" si="100"/>
        <v>0</v>
      </c>
      <c r="AA393" s="4">
        <f>COUNTIFS('Raw Data from UFBs'!$A$3:$A$3000,'Summary By Town'!$A393,'Raw Data from UFBs'!$E$3:$E$3000,'Summary By Town'!$AA$2)</f>
        <v>0</v>
      </c>
      <c r="AB393" s="4">
        <f>SUMIFS('Raw Data from UFBs'!H$3:H$3000,'Raw Data from UFBs'!$A$3:$A$3000,'Summary By Town'!$A393,'Raw Data from UFBs'!$E$3:$E$3000,'Summary By Town'!$AA$2)</f>
        <v>0</v>
      </c>
      <c r="AC393" s="4">
        <f>SUMIFS('Raw Data from UFBs'!I$3:I$3000,'Raw Data from UFBs'!$A$3:$A$3000,'Summary By Town'!$A393,'Raw Data from UFBs'!$E$3:$E$3000,'Summary By Town'!$AA$2)</f>
        <v>0</v>
      </c>
      <c r="AD393" s="4">
        <f t="shared" si="101"/>
        <v>0</v>
      </c>
      <c r="AE393" s="19">
        <f>COUNTIFS('Raw Data from UFBs'!$A$3:$A$3000,'Summary By Town'!$A393,'Raw Data from UFBs'!$E$3:$E$3000,'Summary By Town'!$AE$2)</f>
        <v>0</v>
      </c>
      <c r="AF393" s="4">
        <f>SUMIFS('Raw Data from UFBs'!H$3:H$3000,'Raw Data from UFBs'!$A$3:$A$3000,'Summary By Town'!$A393,'Raw Data from UFBs'!$E$3:$E$3000,'Summary By Town'!$AE$2)</f>
        <v>0</v>
      </c>
      <c r="AG393" s="4">
        <f>SUMIFS('Raw Data from UFBs'!I$3:I$3000,'Raw Data from UFBs'!$A$3:$A$3000,'Summary By Town'!$A393,'Raw Data from UFBs'!$E$3:$E$3000,'Summary By Town'!$AE$2)</f>
        <v>0</v>
      </c>
      <c r="AH393" s="20">
        <f t="shared" si="94"/>
        <v>0</v>
      </c>
      <c r="AI393" s="19">
        <f t="shared" si="102"/>
        <v>0</v>
      </c>
      <c r="AJ393" s="4">
        <f t="shared" si="103"/>
        <v>0</v>
      </c>
      <c r="AK393" s="4">
        <f t="shared" si="104"/>
        <v>0</v>
      </c>
      <c r="AL393" s="20">
        <f t="shared" si="105"/>
        <v>0</v>
      </c>
      <c r="AM393" s="59">
        <v>865991787</v>
      </c>
      <c r="AN393" s="60">
        <v>3.3677604542830433</v>
      </c>
      <c r="AO393" s="61">
        <v>0.28686624907188446</v>
      </c>
      <c r="AP393" s="4">
        <f t="shared" si="95"/>
        <v>0</v>
      </c>
      <c r="AQ393" s="8">
        <f t="shared" si="96"/>
        <v>0</v>
      </c>
      <c r="AR393" s="59">
        <v>16011135.190000001</v>
      </c>
      <c r="AS393" s="6">
        <f t="shared" si="97"/>
        <v>0</v>
      </c>
      <c r="AU393" s="5" t="s">
        <v>360</v>
      </c>
      <c r="AV393" s="5" t="s">
        <v>1312</v>
      </c>
      <c r="AW393" s="5" t="s">
        <v>1745</v>
      </c>
      <c r="AX393" s="5" t="s">
        <v>1745</v>
      </c>
      <c r="AY393" s="5" t="s">
        <v>1745</v>
      </c>
      <c r="AZ393" s="5" t="s">
        <v>1745</v>
      </c>
      <c r="BA393" s="5" t="s">
        <v>1745</v>
      </c>
      <c r="BB393" s="5" t="s">
        <v>1745</v>
      </c>
      <c r="BC393" s="5" t="s">
        <v>1745</v>
      </c>
      <c r="BD393" s="5" t="s">
        <v>1745</v>
      </c>
      <c r="BE393" s="5" t="s">
        <v>1745</v>
      </c>
      <c r="BF393" s="5" t="s">
        <v>1745</v>
      </c>
      <c r="BG393" s="5" t="s">
        <v>1745</v>
      </c>
      <c r="BH393" s="5" t="s">
        <v>1745</v>
      </c>
      <c r="BI393" s="5" t="s">
        <v>1745</v>
      </c>
      <c r="BJ393" s="5" t="s">
        <v>1745</v>
      </c>
    </row>
    <row r="394" spans="1:62" ht="17.25" customHeight="1" x14ac:dyDescent="0.3">
      <c r="A394" t="s">
        <v>1551</v>
      </c>
      <c r="B394" t="s">
        <v>2127</v>
      </c>
      <c r="C394" t="s">
        <v>183</v>
      </c>
      <c r="D394" t="str">
        <f t="shared" si="91"/>
        <v>Victory Gardens borough, Morris County</v>
      </c>
      <c r="E394" t="s">
        <v>1769</v>
      </c>
      <c r="F394" t="s">
        <v>70</v>
      </c>
      <c r="G394" s="19">
        <f>COUNTIFS('Raw Data from UFBs'!$A$3:$A$3000,'Summary By Town'!$A394,'Raw Data from UFBs'!$E$3:$E$3000,'Summary By Town'!$G$2)</f>
        <v>0</v>
      </c>
      <c r="H394" s="4">
        <f>SUMIFS('Raw Data from UFBs'!H$3:H$3000,'Raw Data from UFBs'!$A$3:$A$3000,'Summary By Town'!$A394,'Raw Data from UFBs'!$E$3:$E$3000,'Summary By Town'!$G$2)</f>
        <v>0</v>
      </c>
      <c r="I394" s="4">
        <f>SUMIFS('Raw Data from UFBs'!I$3:I$3000,'Raw Data from UFBs'!$A$3:$A$3000,'Summary By Town'!$A394,'Raw Data from UFBs'!$E$3:$E$3000,'Summary By Town'!$G$2)</f>
        <v>0</v>
      </c>
      <c r="J394" s="20">
        <f t="shared" si="92"/>
        <v>0</v>
      </c>
      <c r="K394" s="19">
        <f>COUNTIFS('Raw Data from UFBs'!$A$3:$A$3000,'Summary By Town'!$A394,'Raw Data from UFBs'!$E$3:$E$3000,'Summary By Town'!$K$2)</f>
        <v>0</v>
      </c>
      <c r="L394" s="4">
        <f>SUMIFS('Raw Data from UFBs'!H$3:H$3000,'Raw Data from UFBs'!$A$3:$A$3000,'Summary By Town'!$A394,'Raw Data from UFBs'!$E$3:$E$3000,'Summary By Town'!$K$2)</f>
        <v>0</v>
      </c>
      <c r="M394" s="4">
        <f>SUMIFS('Raw Data from UFBs'!I$3:I$3000,'Raw Data from UFBs'!$A$3:$A$3000,'Summary By Town'!$A394,'Raw Data from UFBs'!$E$3:$E$3000,'Summary By Town'!$K$2)</f>
        <v>0</v>
      </c>
      <c r="N394" s="20">
        <f t="shared" si="93"/>
        <v>0</v>
      </c>
      <c r="O394" s="4">
        <f>COUNTIFS('Raw Data from UFBs'!$A$3:$A$3000,'Summary By Town'!$A394,'Raw Data from UFBs'!$E$3:$E$3000,'Summary By Town'!$O$2)</f>
        <v>0</v>
      </c>
      <c r="P394" s="4">
        <f>SUMIFS('Raw Data from UFBs'!H$3:H$3000,'Raw Data from UFBs'!$A$3:$A$3000,'Summary By Town'!$A394,'Raw Data from UFBs'!$E$3:$E$3000,'Summary By Town'!$O$2)</f>
        <v>0</v>
      </c>
      <c r="Q394" s="4">
        <f>SUMIFS('Raw Data from UFBs'!I$3:I$3000,'Raw Data from UFBs'!$A$3:$A$3000,'Summary By Town'!$A394,'Raw Data from UFBs'!$E$3:$E$3000,'Summary By Town'!$O$2)</f>
        <v>0</v>
      </c>
      <c r="R394" s="4">
        <f t="shared" si="98"/>
        <v>0</v>
      </c>
      <c r="S394" s="104">
        <f>COUNTIFS('Raw Data from UFBs'!$A$3:$A$3000,'Summary By Town'!$A394,'Raw Data from UFBs'!$E$3:$E$3000,'Summary By Town'!$S$2)</f>
        <v>0</v>
      </c>
      <c r="T394" s="4">
        <f>SUMIFS('Raw Data from UFBs'!H$3:H$3000,'Raw Data from UFBs'!$A$3:$A$3000,'Summary By Town'!$A394,'Raw Data from UFBs'!$E$3:$E$3000,'Summary By Town'!$S$2)</f>
        <v>0</v>
      </c>
      <c r="U394" s="4">
        <f>SUMIFS('Raw Data from UFBs'!I$3:I$3000,'Raw Data from UFBs'!$A$3:$A$3000,'Summary By Town'!$A394,'Raw Data from UFBs'!$E$3:$E$3000,'Summary By Town'!$S$2)</f>
        <v>0</v>
      </c>
      <c r="V394" s="20">
        <f t="shared" si="99"/>
        <v>0</v>
      </c>
      <c r="W394" s="104">
        <f>COUNTIFS('Raw Data from UFBs'!$A$3:$A$3000,'Summary By Town'!$A394,'Raw Data from UFBs'!$E$3:$E$3000,'Summary By Town'!$W$2)</f>
        <v>0</v>
      </c>
      <c r="X394" s="4">
        <f>SUMIFS('Raw Data from UFBs'!H$3:H$3000,'Raw Data from UFBs'!$A$3:$A$3000,'Summary By Town'!$A394,'Raw Data from UFBs'!$E$3:$E$3000,'Summary By Town'!$W$2)</f>
        <v>0</v>
      </c>
      <c r="Y394" s="4">
        <f>SUMIFS('Raw Data from UFBs'!I$3:I$3000,'Raw Data from UFBs'!$A$3:$A$3000,'Summary By Town'!$A394,'Raw Data from UFBs'!$E$3:$E$3000,'Summary By Town'!$W$2)</f>
        <v>0</v>
      </c>
      <c r="Z394" s="20">
        <f t="shared" si="100"/>
        <v>0</v>
      </c>
      <c r="AA394" s="4">
        <f>COUNTIFS('Raw Data from UFBs'!$A$3:$A$3000,'Summary By Town'!$A394,'Raw Data from UFBs'!$E$3:$E$3000,'Summary By Town'!$AA$2)</f>
        <v>0</v>
      </c>
      <c r="AB394" s="4">
        <f>SUMIFS('Raw Data from UFBs'!H$3:H$3000,'Raw Data from UFBs'!$A$3:$A$3000,'Summary By Town'!$A394,'Raw Data from UFBs'!$E$3:$E$3000,'Summary By Town'!$AA$2)</f>
        <v>0</v>
      </c>
      <c r="AC394" s="4">
        <f>SUMIFS('Raw Data from UFBs'!I$3:I$3000,'Raw Data from UFBs'!$A$3:$A$3000,'Summary By Town'!$A394,'Raw Data from UFBs'!$E$3:$E$3000,'Summary By Town'!$AA$2)</f>
        <v>0</v>
      </c>
      <c r="AD394" s="4">
        <f t="shared" si="101"/>
        <v>0</v>
      </c>
      <c r="AE394" s="19">
        <f>COUNTIFS('Raw Data from UFBs'!$A$3:$A$3000,'Summary By Town'!$A394,'Raw Data from UFBs'!$E$3:$E$3000,'Summary By Town'!$AE$2)</f>
        <v>0</v>
      </c>
      <c r="AF394" s="4">
        <f>SUMIFS('Raw Data from UFBs'!H$3:H$3000,'Raw Data from UFBs'!$A$3:$A$3000,'Summary By Town'!$A394,'Raw Data from UFBs'!$E$3:$E$3000,'Summary By Town'!$AE$2)</f>
        <v>0</v>
      </c>
      <c r="AG394" s="4">
        <f>SUMIFS('Raw Data from UFBs'!I$3:I$3000,'Raw Data from UFBs'!$A$3:$A$3000,'Summary By Town'!$A394,'Raw Data from UFBs'!$E$3:$E$3000,'Summary By Town'!$AE$2)</f>
        <v>0</v>
      </c>
      <c r="AH394" s="20">
        <f t="shared" si="94"/>
        <v>0</v>
      </c>
      <c r="AI394" s="19">
        <f t="shared" si="102"/>
        <v>0</v>
      </c>
      <c r="AJ394" s="4">
        <f t="shared" si="103"/>
        <v>0</v>
      </c>
      <c r="AK394" s="4">
        <f t="shared" si="104"/>
        <v>0</v>
      </c>
      <c r="AL394" s="20">
        <f t="shared" si="105"/>
        <v>0</v>
      </c>
      <c r="AM394" s="59">
        <v>73356100</v>
      </c>
      <c r="AN394" s="60">
        <v>3.5377375959361088</v>
      </c>
      <c r="AO394" s="61">
        <v>0.34619744554780207</v>
      </c>
      <c r="AP394" s="4">
        <f t="shared" si="95"/>
        <v>0</v>
      </c>
      <c r="AQ394" s="8">
        <f t="shared" si="96"/>
        <v>0</v>
      </c>
      <c r="AR394" s="59">
        <v>2396635.42</v>
      </c>
      <c r="AS394" s="6">
        <f t="shared" si="97"/>
        <v>0</v>
      </c>
      <c r="AU394" s="5" t="s">
        <v>1261</v>
      </c>
      <c r="AV394" s="5" t="s">
        <v>366</v>
      </c>
      <c r="AW394" s="5" t="s">
        <v>1745</v>
      </c>
      <c r="AX394" s="5" t="s">
        <v>1745</v>
      </c>
      <c r="AY394" s="5" t="s">
        <v>1745</v>
      </c>
      <c r="AZ394" s="5" t="s">
        <v>1745</v>
      </c>
      <c r="BA394" s="5" t="s">
        <v>1745</v>
      </c>
      <c r="BB394" s="5" t="s">
        <v>1745</v>
      </c>
      <c r="BC394" s="5" t="s">
        <v>1745</v>
      </c>
      <c r="BD394" s="5" t="s">
        <v>1745</v>
      </c>
      <c r="BE394" s="5" t="s">
        <v>1745</v>
      </c>
      <c r="BF394" s="5" t="s">
        <v>1745</v>
      </c>
      <c r="BG394" s="5" t="s">
        <v>1745</v>
      </c>
      <c r="BH394" s="5" t="s">
        <v>1745</v>
      </c>
      <c r="BI394" s="5" t="s">
        <v>1745</v>
      </c>
      <c r="BJ394" s="5" t="s">
        <v>1745</v>
      </c>
    </row>
    <row r="395" spans="1:62" ht="17.25" customHeight="1" x14ac:dyDescent="0.3">
      <c r="A395" t="s">
        <v>1655</v>
      </c>
      <c r="B395" t="s">
        <v>2128</v>
      </c>
      <c r="C395" t="s">
        <v>183</v>
      </c>
      <c r="D395" t="str">
        <f t="shared" si="91"/>
        <v>Wharton borough, Morris County</v>
      </c>
      <c r="E395" t="s">
        <v>1769</v>
      </c>
      <c r="F395" t="s">
        <v>70</v>
      </c>
      <c r="G395" s="19">
        <f>COUNTIFS('Raw Data from UFBs'!$A$3:$A$3000,'Summary By Town'!$A395,'Raw Data from UFBs'!$E$3:$E$3000,'Summary By Town'!$G$2)</f>
        <v>1</v>
      </c>
      <c r="H395" s="4">
        <f>SUMIFS('Raw Data from UFBs'!H$3:H$3000,'Raw Data from UFBs'!$A$3:$A$3000,'Summary By Town'!$A395,'Raw Data from UFBs'!$E$3:$E$3000,'Summary By Town'!$G$2)</f>
        <v>30490</v>
      </c>
      <c r="I395" s="4">
        <f>SUMIFS('Raw Data from UFBs'!I$3:I$3000,'Raw Data from UFBs'!$A$3:$A$3000,'Summary By Town'!$A395,'Raw Data from UFBs'!$E$3:$E$3000,'Summary By Town'!$G$2)</f>
        <v>8382500</v>
      </c>
      <c r="J395" s="20">
        <f t="shared" si="92"/>
        <v>218463.41277322936</v>
      </c>
      <c r="K395" s="19">
        <f>COUNTIFS('Raw Data from UFBs'!$A$3:$A$3000,'Summary By Town'!$A395,'Raw Data from UFBs'!$E$3:$E$3000,'Summary By Town'!$K$2)</f>
        <v>0</v>
      </c>
      <c r="L395" s="4">
        <f>SUMIFS('Raw Data from UFBs'!H$3:H$3000,'Raw Data from UFBs'!$A$3:$A$3000,'Summary By Town'!$A395,'Raw Data from UFBs'!$E$3:$E$3000,'Summary By Town'!$K$2)</f>
        <v>0</v>
      </c>
      <c r="M395" s="4">
        <f>SUMIFS('Raw Data from UFBs'!I$3:I$3000,'Raw Data from UFBs'!$A$3:$A$3000,'Summary By Town'!$A395,'Raw Data from UFBs'!$E$3:$E$3000,'Summary By Town'!$K$2)</f>
        <v>0</v>
      </c>
      <c r="N395" s="20">
        <f t="shared" si="93"/>
        <v>0</v>
      </c>
      <c r="O395" s="4">
        <f>COUNTIFS('Raw Data from UFBs'!$A$3:$A$3000,'Summary By Town'!$A395,'Raw Data from UFBs'!$E$3:$E$3000,'Summary By Town'!$O$2)</f>
        <v>0</v>
      </c>
      <c r="P395" s="4">
        <f>SUMIFS('Raw Data from UFBs'!H$3:H$3000,'Raw Data from UFBs'!$A$3:$A$3000,'Summary By Town'!$A395,'Raw Data from UFBs'!$E$3:$E$3000,'Summary By Town'!$O$2)</f>
        <v>0</v>
      </c>
      <c r="Q395" s="4">
        <f>SUMIFS('Raw Data from UFBs'!I$3:I$3000,'Raw Data from UFBs'!$A$3:$A$3000,'Summary By Town'!$A395,'Raw Data from UFBs'!$E$3:$E$3000,'Summary By Town'!$O$2)</f>
        <v>0</v>
      </c>
      <c r="R395" s="4">
        <f t="shared" si="98"/>
        <v>0</v>
      </c>
      <c r="S395" s="104">
        <f>COUNTIFS('Raw Data from UFBs'!$A$3:$A$3000,'Summary By Town'!$A395,'Raw Data from UFBs'!$E$3:$E$3000,'Summary By Town'!$S$2)</f>
        <v>0</v>
      </c>
      <c r="T395" s="4">
        <f>SUMIFS('Raw Data from UFBs'!H$3:H$3000,'Raw Data from UFBs'!$A$3:$A$3000,'Summary By Town'!$A395,'Raw Data from UFBs'!$E$3:$E$3000,'Summary By Town'!$S$2)</f>
        <v>0</v>
      </c>
      <c r="U395" s="4">
        <f>SUMIFS('Raw Data from UFBs'!I$3:I$3000,'Raw Data from UFBs'!$A$3:$A$3000,'Summary By Town'!$A395,'Raw Data from UFBs'!$E$3:$E$3000,'Summary By Town'!$S$2)</f>
        <v>0</v>
      </c>
      <c r="V395" s="20">
        <f t="shared" si="99"/>
        <v>0</v>
      </c>
      <c r="W395" s="104">
        <f>COUNTIFS('Raw Data from UFBs'!$A$3:$A$3000,'Summary By Town'!$A395,'Raw Data from UFBs'!$E$3:$E$3000,'Summary By Town'!$W$2)</f>
        <v>0</v>
      </c>
      <c r="X395" s="4">
        <f>SUMIFS('Raw Data from UFBs'!H$3:H$3000,'Raw Data from UFBs'!$A$3:$A$3000,'Summary By Town'!$A395,'Raw Data from UFBs'!$E$3:$E$3000,'Summary By Town'!$W$2)</f>
        <v>0</v>
      </c>
      <c r="Y395" s="4">
        <f>SUMIFS('Raw Data from UFBs'!I$3:I$3000,'Raw Data from UFBs'!$A$3:$A$3000,'Summary By Town'!$A395,'Raw Data from UFBs'!$E$3:$E$3000,'Summary By Town'!$W$2)</f>
        <v>0</v>
      </c>
      <c r="Z395" s="20">
        <f t="shared" si="100"/>
        <v>0</v>
      </c>
      <c r="AA395" s="4">
        <f>COUNTIFS('Raw Data from UFBs'!$A$3:$A$3000,'Summary By Town'!$A395,'Raw Data from UFBs'!$E$3:$E$3000,'Summary By Town'!$AA$2)</f>
        <v>0</v>
      </c>
      <c r="AB395" s="4">
        <f>SUMIFS('Raw Data from UFBs'!H$3:H$3000,'Raw Data from UFBs'!$A$3:$A$3000,'Summary By Town'!$A395,'Raw Data from UFBs'!$E$3:$E$3000,'Summary By Town'!$AA$2)</f>
        <v>0</v>
      </c>
      <c r="AC395" s="4">
        <f>SUMIFS('Raw Data from UFBs'!I$3:I$3000,'Raw Data from UFBs'!$A$3:$A$3000,'Summary By Town'!$A395,'Raw Data from UFBs'!$E$3:$E$3000,'Summary By Town'!$AA$2)</f>
        <v>0</v>
      </c>
      <c r="AD395" s="4">
        <f t="shared" si="101"/>
        <v>0</v>
      </c>
      <c r="AE395" s="19">
        <f>COUNTIFS('Raw Data from UFBs'!$A$3:$A$3000,'Summary By Town'!$A395,'Raw Data from UFBs'!$E$3:$E$3000,'Summary By Town'!$AE$2)</f>
        <v>1</v>
      </c>
      <c r="AF395" s="4">
        <f>SUMIFS('Raw Data from UFBs'!H$3:H$3000,'Raw Data from UFBs'!$A$3:$A$3000,'Summary By Town'!$A395,'Raw Data from UFBs'!$E$3:$E$3000,'Summary By Town'!$AE$2)</f>
        <v>717915.11</v>
      </c>
      <c r="AG395" s="4">
        <f>SUMIFS('Raw Data from UFBs'!I$3:I$3000,'Raw Data from UFBs'!$A$3:$A$3000,'Summary By Town'!$A395,'Raw Data from UFBs'!$E$3:$E$3000,'Summary By Town'!$AE$2)</f>
        <v>32060600</v>
      </c>
      <c r="AH395" s="20">
        <f t="shared" si="94"/>
        <v>835558.37656515324</v>
      </c>
      <c r="AI395" s="19">
        <f t="shared" si="102"/>
        <v>2</v>
      </c>
      <c r="AJ395" s="4">
        <f t="shared" si="103"/>
        <v>748405.11</v>
      </c>
      <c r="AK395" s="4">
        <f t="shared" si="104"/>
        <v>40443100</v>
      </c>
      <c r="AL395" s="20">
        <f t="shared" si="105"/>
        <v>1054021.7893383827</v>
      </c>
      <c r="AM395" s="59">
        <v>1132442400</v>
      </c>
      <c r="AN395" s="60">
        <v>2.6061844649356321</v>
      </c>
      <c r="AO395" s="61">
        <v>0.23788856346298282</v>
      </c>
      <c r="AP395" s="4">
        <f t="shared" si="95"/>
        <v>72702.712818134911</v>
      </c>
      <c r="AQ395" s="8">
        <f t="shared" si="96"/>
        <v>3.57131629829473E-2</v>
      </c>
      <c r="AR395" s="59">
        <v>17964542.640000001</v>
      </c>
      <c r="AS395" s="6">
        <f t="shared" si="97"/>
        <v>4.0470116203378563E-3</v>
      </c>
      <c r="AU395" s="5" t="s">
        <v>1333</v>
      </c>
      <c r="AV395" s="5" t="s">
        <v>974</v>
      </c>
      <c r="AW395" s="5" t="s">
        <v>366</v>
      </c>
      <c r="AX395" s="5" t="s">
        <v>1312</v>
      </c>
      <c r="AY395" s="5" t="s">
        <v>737</v>
      </c>
      <c r="AZ395" s="5" t="s">
        <v>1745</v>
      </c>
      <c r="BA395" s="5" t="s">
        <v>1745</v>
      </c>
      <c r="BB395" s="5" t="s">
        <v>1745</v>
      </c>
      <c r="BC395" s="5" t="s">
        <v>1745</v>
      </c>
      <c r="BD395" s="5" t="s">
        <v>1745</v>
      </c>
      <c r="BE395" s="5" t="s">
        <v>1745</v>
      </c>
      <c r="BF395" s="5" t="s">
        <v>1745</v>
      </c>
      <c r="BG395" s="5" t="s">
        <v>1745</v>
      </c>
      <c r="BH395" s="5" t="s">
        <v>1745</v>
      </c>
      <c r="BI395" s="5" t="s">
        <v>1745</v>
      </c>
      <c r="BJ395" s="5" t="s">
        <v>1745</v>
      </c>
    </row>
    <row r="396" spans="1:62" ht="17.25" customHeight="1" x14ac:dyDescent="0.3">
      <c r="A396" t="s">
        <v>185</v>
      </c>
      <c r="B396" t="s">
        <v>2129</v>
      </c>
      <c r="C396" t="s">
        <v>183</v>
      </c>
      <c r="D396" t="str">
        <f t="shared" si="91"/>
        <v>Boonton township, Morris County</v>
      </c>
      <c r="E396" t="s">
        <v>1769</v>
      </c>
      <c r="F396" t="s">
        <v>7</v>
      </c>
      <c r="G396" s="19">
        <f>COUNTIFS('Raw Data from UFBs'!$A$3:$A$3000,'Summary By Town'!$A396,'Raw Data from UFBs'!$E$3:$E$3000,'Summary By Town'!$G$2)</f>
        <v>0</v>
      </c>
      <c r="H396" s="4">
        <f>SUMIFS('Raw Data from UFBs'!H$3:H$3000,'Raw Data from UFBs'!$A$3:$A$3000,'Summary By Town'!$A396,'Raw Data from UFBs'!$E$3:$E$3000,'Summary By Town'!$G$2)</f>
        <v>0</v>
      </c>
      <c r="I396" s="4">
        <f>SUMIFS('Raw Data from UFBs'!I$3:I$3000,'Raw Data from UFBs'!$A$3:$A$3000,'Summary By Town'!$A396,'Raw Data from UFBs'!$E$3:$E$3000,'Summary By Town'!$G$2)</f>
        <v>0</v>
      </c>
      <c r="J396" s="20">
        <f t="shared" si="92"/>
        <v>0</v>
      </c>
      <c r="K396" s="19">
        <f>COUNTIFS('Raw Data from UFBs'!$A$3:$A$3000,'Summary By Town'!$A396,'Raw Data from UFBs'!$E$3:$E$3000,'Summary By Town'!$K$2)</f>
        <v>0</v>
      </c>
      <c r="L396" s="4">
        <f>SUMIFS('Raw Data from UFBs'!H$3:H$3000,'Raw Data from UFBs'!$A$3:$A$3000,'Summary By Town'!$A396,'Raw Data from UFBs'!$E$3:$E$3000,'Summary By Town'!$K$2)</f>
        <v>0</v>
      </c>
      <c r="M396" s="4">
        <f>SUMIFS('Raw Data from UFBs'!I$3:I$3000,'Raw Data from UFBs'!$A$3:$A$3000,'Summary By Town'!$A396,'Raw Data from UFBs'!$E$3:$E$3000,'Summary By Town'!$K$2)</f>
        <v>0</v>
      </c>
      <c r="N396" s="20">
        <f t="shared" si="93"/>
        <v>0</v>
      </c>
      <c r="O396" s="4">
        <f>COUNTIFS('Raw Data from UFBs'!$A$3:$A$3000,'Summary By Town'!$A396,'Raw Data from UFBs'!$E$3:$E$3000,'Summary By Town'!$O$2)</f>
        <v>0</v>
      </c>
      <c r="P396" s="4">
        <f>SUMIFS('Raw Data from UFBs'!H$3:H$3000,'Raw Data from UFBs'!$A$3:$A$3000,'Summary By Town'!$A396,'Raw Data from UFBs'!$E$3:$E$3000,'Summary By Town'!$O$2)</f>
        <v>0</v>
      </c>
      <c r="Q396" s="4">
        <f>SUMIFS('Raw Data from UFBs'!I$3:I$3000,'Raw Data from UFBs'!$A$3:$A$3000,'Summary By Town'!$A396,'Raw Data from UFBs'!$E$3:$E$3000,'Summary By Town'!$O$2)</f>
        <v>0</v>
      </c>
      <c r="R396" s="4">
        <f t="shared" si="98"/>
        <v>0</v>
      </c>
      <c r="S396" s="104">
        <f>COUNTIFS('Raw Data from UFBs'!$A$3:$A$3000,'Summary By Town'!$A396,'Raw Data from UFBs'!$E$3:$E$3000,'Summary By Town'!$S$2)</f>
        <v>0</v>
      </c>
      <c r="T396" s="4">
        <f>SUMIFS('Raw Data from UFBs'!H$3:H$3000,'Raw Data from UFBs'!$A$3:$A$3000,'Summary By Town'!$A396,'Raw Data from UFBs'!$E$3:$E$3000,'Summary By Town'!$S$2)</f>
        <v>0</v>
      </c>
      <c r="U396" s="4">
        <f>SUMIFS('Raw Data from UFBs'!I$3:I$3000,'Raw Data from UFBs'!$A$3:$A$3000,'Summary By Town'!$A396,'Raw Data from UFBs'!$E$3:$E$3000,'Summary By Town'!$S$2)</f>
        <v>0</v>
      </c>
      <c r="V396" s="20">
        <f t="shared" si="99"/>
        <v>0</v>
      </c>
      <c r="W396" s="104">
        <f>COUNTIFS('Raw Data from UFBs'!$A$3:$A$3000,'Summary By Town'!$A396,'Raw Data from UFBs'!$E$3:$E$3000,'Summary By Town'!$W$2)</f>
        <v>0</v>
      </c>
      <c r="X396" s="4">
        <f>SUMIFS('Raw Data from UFBs'!H$3:H$3000,'Raw Data from UFBs'!$A$3:$A$3000,'Summary By Town'!$A396,'Raw Data from UFBs'!$E$3:$E$3000,'Summary By Town'!$W$2)</f>
        <v>0</v>
      </c>
      <c r="Y396" s="4">
        <f>SUMIFS('Raw Data from UFBs'!I$3:I$3000,'Raw Data from UFBs'!$A$3:$A$3000,'Summary By Town'!$A396,'Raw Data from UFBs'!$E$3:$E$3000,'Summary By Town'!$W$2)</f>
        <v>0</v>
      </c>
      <c r="Z396" s="20">
        <f t="shared" si="100"/>
        <v>0</v>
      </c>
      <c r="AA396" s="4">
        <f>COUNTIFS('Raw Data from UFBs'!$A$3:$A$3000,'Summary By Town'!$A396,'Raw Data from UFBs'!$E$3:$E$3000,'Summary By Town'!$AA$2)</f>
        <v>0</v>
      </c>
      <c r="AB396" s="4">
        <f>SUMIFS('Raw Data from UFBs'!H$3:H$3000,'Raw Data from UFBs'!$A$3:$A$3000,'Summary By Town'!$A396,'Raw Data from UFBs'!$E$3:$E$3000,'Summary By Town'!$AA$2)</f>
        <v>0</v>
      </c>
      <c r="AC396" s="4">
        <f>SUMIFS('Raw Data from UFBs'!I$3:I$3000,'Raw Data from UFBs'!$A$3:$A$3000,'Summary By Town'!$A396,'Raw Data from UFBs'!$E$3:$E$3000,'Summary By Town'!$AA$2)</f>
        <v>0</v>
      </c>
      <c r="AD396" s="4">
        <f t="shared" si="101"/>
        <v>0</v>
      </c>
      <c r="AE396" s="19">
        <f>COUNTIFS('Raw Data from UFBs'!$A$3:$A$3000,'Summary By Town'!$A396,'Raw Data from UFBs'!$E$3:$E$3000,'Summary By Town'!$AE$2)</f>
        <v>1</v>
      </c>
      <c r="AF396" s="4">
        <f>SUMIFS('Raw Data from UFBs'!H$3:H$3000,'Raw Data from UFBs'!$A$3:$A$3000,'Summary By Town'!$A396,'Raw Data from UFBs'!$E$3:$E$3000,'Summary By Town'!$AE$2)</f>
        <v>187635.88</v>
      </c>
      <c r="AG396" s="4">
        <f>SUMIFS('Raw Data from UFBs'!I$3:I$3000,'Raw Data from UFBs'!$A$3:$A$3000,'Summary By Town'!$A396,'Raw Data from UFBs'!$E$3:$E$3000,'Summary By Town'!$AE$2)</f>
        <v>12319000</v>
      </c>
      <c r="AH396" s="20">
        <f t="shared" si="94"/>
        <v>312586.25996672409</v>
      </c>
      <c r="AI396" s="19">
        <f t="shared" si="102"/>
        <v>1</v>
      </c>
      <c r="AJ396" s="4">
        <f t="shared" si="103"/>
        <v>187635.88</v>
      </c>
      <c r="AK396" s="4">
        <f t="shared" si="104"/>
        <v>12319000</v>
      </c>
      <c r="AL396" s="20">
        <f t="shared" si="105"/>
        <v>312586.25996672409</v>
      </c>
      <c r="AM396" s="59">
        <v>932853200</v>
      </c>
      <c r="AN396" s="60">
        <v>2.5374320964909822</v>
      </c>
      <c r="AO396" s="61">
        <v>0.20059650119348651</v>
      </c>
      <c r="AP396" s="4">
        <f t="shared" si="95"/>
        <v>25064.60904412156</v>
      </c>
      <c r="AQ396" s="8">
        <f t="shared" si="96"/>
        <v>1.3205721972117371E-2</v>
      </c>
      <c r="AR396" s="59">
        <v>10213750.92</v>
      </c>
      <c r="AS396" s="6">
        <f t="shared" si="97"/>
        <v>2.454006294107039E-3</v>
      </c>
      <c r="AU396" s="5" t="s">
        <v>181</v>
      </c>
      <c r="AV396" s="5" t="s">
        <v>360</v>
      </c>
      <c r="AW396" s="5" t="s">
        <v>997</v>
      </c>
      <c r="AX396" s="5" t="s">
        <v>1030</v>
      </c>
      <c r="AY396" s="5" t="s">
        <v>758</v>
      </c>
      <c r="AZ396" s="5" t="s">
        <v>1312</v>
      </c>
      <c r="BA396" s="5" t="s">
        <v>1745</v>
      </c>
      <c r="BB396" s="5" t="s">
        <v>1745</v>
      </c>
      <c r="BC396" s="5" t="s">
        <v>1745</v>
      </c>
      <c r="BD396" s="5" t="s">
        <v>1745</v>
      </c>
      <c r="BE396" s="5" t="s">
        <v>1745</v>
      </c>
      <c r="BF396" s="5" t="s">
        <v>1745</v>
      </c>
      <c r="BG396" s="5" t="s">
        <v>1745</v>
      </c>
      <c r="BH396" s="5" t="s">
        <v>1745</v>
      </c>
      <c r="BI396" s="5" t="s">
        <v>1745</v>
      </c>
      <c r="BJ396" s="5" t="s">
        <v>1745</v>
      </c>
    </row>
    <row r="397" spans="1:62" ht="17.25" customHeight="1" x14ac:dyDescent="0.3">
      <c r="A397" t="s">
        <v>271</v>
      </c>
      <c r="B397" t="s">
        <v>2130</v>
      </c>
      <c r="C397" t="s">
        <v>183</v>
      </c>
      <c r="D397" t="str">
        <f t="shared" si="91"/>
        <v>Chatham township, Morris County</v>
      </c>
      <c r="E397" t="s">
        <v>1769</v>
      </c>
      <c r="F397" t="s">
        <v>7</v>
      </c>
      <c r="G397" s="19">
        <f>COUNTIFS('Raw Data from UFBs'!$A$3:$A$3000,'Summary By Town'!$A397,'Raw Data from UFBs'!$E$3:$E$3000,'Summary By Town'!$G$2)</f>
        <v>0</v>
      </c>
      <c r="H397" s="4">
        <f>SUMIFS('Raw Data from UFBs'!H$3:H$3000,'Raw Data from UFBs'!$A$3:$A$3000,'Summary By Town'!$A397,'Raw Data from UFBs'!$E$3:$E$3000,'Summary By Town'!$G$2)</f>
        <v>0</v>
      </c>
      <c r="I397" s="4">
        <f>SUMIFS('Raw Data from UFBs'!I$3:I$3000,'Raw Data from UFBs'!$A$3:$A$3000,'Summary By Town'!$A397,'Raw Data from UFBs'!$E$3:$E$3000,'Summary By Town'!$G$2)</f>
        <v>0</v>
      </c>
      <c r="J397" s="20">
        <f t="shared" si="92"/>
        <v>0</v>
      </c>
      <c r="K397" s="19">
        <f>COUNTIFS('Raw Data from UFBs'!$A$3:$A$3000,'Summary By Town'!$A397,'Raw Data from UFBs'!$E$3:$E$3000,'Summary By Town'!$K$2)</f>
        <v>0</v>
      </c>
      <c r="L397" s="4">
        <f>SUMIFS('Raw Data from UFBs'!H$3:H$3000,'Raw Data from UFBs'!$A$3:$A$3000,'Summary By Town'!$A397,'Raw Data from UFBs'!$E$3:$E$3000,'Summary By Town'!$K$2)</f>
        <v>0</v>
      </c>
      <c r="M397" s="4">
        <f>SUMIFS('Raw Data from UFBs'!I$3:I$3000,'Raw Data from UFBs'!$A$3:$A$3000,'Summary By Town'!$A397,'Raw Data from UFBs'!$E$3:$E$3000,'Summary By Town'!$K$2)</f>
        <v>0</v>
      </c>
      <c r="N397" s="20">
        <f t="shared" si="93"/>
        <v>0</v>
      </c>
      <c r="O397" s="4">
        <f>COUNTIFS('Raw Data from UFBs'!$A$3:$A$3000,'Summary By Town'!$A397,'Raw Data from UFBs'!$E$3:$E$3000,'Summary By Town'!$O$2)</f>
        <v>0</v>
      </c>
      <c r="P397" s="4">
        <f>SUMIFS('Raw Data from UFBs'!H$3:H$3000,'Raw Data from UFBs'!$A$3:$A$3000,'Summary By Town'!$A397,'Raw Data from UFBs'!$E$3:$E$3000,'Summary By Town'!$O$2)</f>
        <v>0</v>
      </c>
      <c r="Q397" s="4">
        <f>SUMIFS('Raw Data from UFBs'!I$3:I$3000,'Raw Data from UFBs'!$A$3:$A$3000,'Summary By Town'!$A397,'Raw Data from UFBs'!$E$3:$E$3000,'Summary By Town'!$O$2)</f>
        <v>0</v>
      </c>
      <c r="R397" s="4">
        <f t="shared" si="98"/>
        <v>0</v>
      </c>
      <c r="S397" s="104">
        <f>COUNTIFS('Raw Data from UFBs'!$A$3:$A$3000,'Summary By Town'!$A397,'Raw Data from UFBs'!$E$3:$E$3000,'Summary By Town'!$S$2)</f>
        <v>0</v>
      </c>
      <c r="T397" s="4">
        <f>SUMIFS('Raw Data from UFBs'!H$3:H$3000,'Raw Data from UFBs'!$A$3:$A$3000,'Summary By Town'!$A397,'Raw Data from UFBs'!$E$3:$E$3000,'Summary By Town'!$S$2)</f>
        <v>0</v>
      </c>
      <c r="U397" s="4">
        <f>SUMIFS('Raw Data from UFBs'!I$3:I$3000,'Raw Data from UFBs'!$A$3:$A$3000,'Summary By Town'!$A397,'Raw Data from UFBs'!$E$3:$E$3000,'Summary By Town'!$S$2)</f>
        <v>0</v>
      </c>
      <c r="V397" s="20">
        <f t="shared" si="99"/>
        <v>0</v>
      </c>
      <c r="W397" s="104">
        <f>COUNTIFS('Raw Data from UFBs'!$A$3:$A$3000,'Summary By Town'!$A397,'Raw Data from UFBs'!$E$3:$E$3000,'Summary By Town'!$W$2)</f>
        <v>0</v>
      </c>
      <c r="X397" s="4">
        <f>SUMIFS('Raw Data from UFBs'!H$3:H$3000,'Raw Data from UFBs'!$A$3:$A$3000,'Summary By Town'!$A397,'Raw Data from UFBs'!$E$3:$E$3000,'Summary By Town'!$W$2)</f>
        <v>0</v>
      </c>
      <c r="Y397" s="4">
        <f>SUMIFS('Raw Data from UFBs'!I$3:I$3000,'Raw Data from UFBs'!$A$3:$A$3000,'Summary By Town'!$A397,'Raw Data from UFBs'!$E$3:$E$3000,'Summary By Town'!$W$2)</f>
        <v>0</v>
      </c>
      <c r="Z397" s="20">
        <f t="shared" si="100"/>
        <v>0</v>
      </c>
      <c r="AA397" s="4">
        <f>COUNTIFS('Raw Data from UFBs'!$A$3:$A$3000,'Summary By Town'!$A397,'Raw Data from UFBs'!$E$3:$E$3000,'Summary By Town'!$AA$2)</f>
        <v>0</v>
      </c>
      <c r="AB397" s="4">
        <f>SUMIFS('Raw Data from UFBs'!H$3:H$3000,'Raw Data from UFBs'!$A$3:$A$3000,'Summary By Town'!$A397,'Raw Data from UFBs'!$E$3:$E$3000,'Summary By Town'!$AA$2)</f>
        <v>0</v>
      </c>
      <c r="AC397" s="4">
        <f>SUMIFS('Raw Data from UFBs'!I$3:I$3000,'Raw Data from UFBs'!$A$3:$A$3000,'Summary By Town'!$A397,'Raw Data from UFBs'!$E$3:$E$3000,'Summary By Town'!$AA$2)</f>
        <v>0</v>
      </c>
      <c r="AD397" s="4">
        <f t="shared" si="101"/>
        <v>0</v>
      </c>
      <c r="AE397" s="19">
        <f>COUNTIFS('Raw Data from UFBs'!$A$3:$A$3000,'Summary By Town'!$A397,'Raw Data from UFBs'!$E$3:$E$3000,'Summary By Town'!$AE$2)</f>
        <v>0</v>
      </c>
      <c r="AF397" s="4">
        <f>SUMIFS('Raw Data from UFBs'!H$3:H$3000,'Raw Data from UFBs'!$A$3:$A$3000,'Summary By Town'!$A397,'Raw Data from UFBs'!$E$3:$E$3000,'Summary By Town'!$AE$2)</f>
        <v>0</v>
      </c>
      <c r="AG397" s="4">
        <f>SUMIFS('Raw Data from UFBs'!I$3:I$3000,'Raw Data from UFBs'!$A$3:$A$3000,'Summary By Town'!$A397,'Raw Data from UFBs'!$E$3:$E$3000,'Summary By Town'!$AE$2)</f>
        <v>0</v>
      </c>
      <c r="AH397" s="20">
        <f t="shared" si="94"/>
        <v>0</v>
      </c>
      <c r="AI397" s="19">
        <f t="shared" si="102"/>
        <v>0</v>
      </c>
      <c r="AJ397" s="4">
        <f t="shared" si="103"/>
        <v>0</v>
      </c>
      <c r="AK397" s="4">
        <f t="shared" si="104"/>
        <v>0</v>
      </c>
      <c r="AL397" s="20">
        <f t="shared" si="105"/>
        <v>0</v>
      </c>
      <c r="AM397" s="59">
        <v>3697920700</v>
      </c>
      <c r="AN397" s="60">
        <v>2.103098007438382</v>
      </c>
      <c r="AO397" s="61">
        <v>0.19143256958988419</v>
      </c>
      <c r="AP397" s="4">
        <f t="shared" si="95"/>
        <v>0</v>
      </c>
      <c r="AQ397" s="8">
        <f t="shared" si="96"/>
        <v>0</v>
      </c>
      <c r="AR397" s="59">
        <v>23492253.039999999</v>
      </c>
      <c r="AS397" s="6">
        <f t="shared" si="97"/>
        <v>0</v>
      </c>
      <c r="AU397" s="5" t="s">
        <v>140</v>
      </c>
      <c r="AV397" s="5" t="s">
        <v>1060</v>
      </c>
      <c r="AW397" s="5" t="s">
        <v>268</v>
      </c>
      <c r="AX397" s="5" t="s">
        <v>871</v>
      </c>
      <c r="AY397" s="5" t="s">
        <v>627</v>
      </c>
      <c r="AZ397" s="5" t="s">
        <v>1472</v>
      </c>
      <c r="BA397" s="5" t="s">
        <v>850</v>
      </c>
      <c r="BB397" s="5" t="s">
        <v>1745</v>
      </c>
      <c r="BC397" s="5" t="s">
        <v>1745</v>
      </c>
      <c r="BD397" s="5" t="s">
        <v>1745</v>
      </c>
      <c r="BE397" s="5" t="s">
        <v>1745</v>
      </c>
      <c r="BF397" s="5" t="s">
        <v>1745</v>
      </c>
      <c r="BG397" s="5" t="s">
        <v>1745</v>
      </c>
      <c r="BH397" s="5" t="s">
        <v>1745</v>
      </c>
      <c r="BI397" s="5" t="s">
        <v>1745</v>
      </c>
      <c r="BJ397" s="5" t="s">
        <v>1745</v>
      </c>
    </row>
    <row r="398" spans="1:62" ht="17.25" customHeight="1" x14ac:dyDescent="0.3">
      <c r="A398" t="s">
        <v>283</v>
      </c>
      <c r="B398" t="s">
        <v>2131</v>
      </c>
      <c r="C398" t="s">
        <v>183</v>
      </c>
      <c r="D398" t="str">
        <f t="shared" si="91"/>
        <v>Chester township, Morris County</v>
      </c>
      <c r="E398" t="s">
        <v>1769</v>
      </c>
      <c r="F398" t="s">
        <v>26</v>
      </c>
      <c r="G398" s="19">
        <f>COUNTIFS('Raw Data from UFBs'!$A$3:$A$3000,'Summary By Town'!$A398,'Raw Data from UFBs'!$E$3:$E$3000,'Summary By Town'!$G$2)</f>
        <v>0</v>
      </c>
      <c r="H398" s="4">
        <f>SUMIFS('Raw Data from UFBs'!H$3:H$3000,'Raw Data from UFBs'!$A$3:$A$3000,'Summary By Town'!$A398,'Raw Data from UFBs'!$E$3:$E$3000,'Summary By Town'!$G$2)</f>
        <v>0</v>
      </c>
      <c r="I398" s="4">
        <f>SUMIFS('Raw Data from UFBs'!I$3:I$3000,'Raw Data from UFBs'!$A$3:$A$3000,'Summary By Town'!$A398,'Raw Data from UFBs'!$E$3:$E$3000,'Summary By Town'!$G$2)</f>
        <v>0</v>
      </c>
      <c r="J398" s="20">
        <f t="shared" si="92"/>
        <v>0</v>
      </c>
      <c r="K398" s="19">
        <f>COUNTIFS('Raw Data from UFBs'!$A$3:$A$3000,'Summary By Town'!$A398,'Raw Data from UFBs'!$E$3:$E$3000,'Summary By Town'!$K$2)</f>
        <v>0</v>
      </c>
      <c r="L398" s="4">
        <f>SUMIFS('Raw Data from UFBs'!H$3:H$3000,'Raw Data from UFBs'!$A$3:$A$3000,'Summary By Town'!$A398,'Raw Data from UFBs'!$E$3:$E$3000,'Summary By Town'!$K$2)</f>
        <v>0</v>
      </c>
      <c r="M398" s="4">
        <f>SUMIFS('Raw Data from UFBs'!I$3:I$3000,'Raw Data from UFBs'!$A$3:$A$3000,'Summary By Town'!$A398,'Raw Data from UFBs'!$E$3:$E$3000,'Summary By Town'!$K$2)</f>
        <v>0</v>
      </c>
      <c r="N398" s="20">
        <f t="shared" si="93"/>
        <v>0</v>
      </c>
      <c r="O398" s="4">
        <f>COUNTIFS('Raw Data from UFBs'!$A$3:$A$3000,'Summary By Town'!$A398,'Raw Data from UFBs'!$E$3:$E$3000,'Summary By Town'!$O$2)</f>
        <v>0</v>
      </c>
      <c r="P398" s="4">
        <f>SUMIFS('Raw Data from UFBs'!H$3:H$3000,'Raw Data from UFBs'!$A$3:$A$3000,'Summary By Town'!$A398,'Raw Data from UFBs'!$E$3:$E$3000,'Summary By Town'!$O$2)</f>
        <v>0</v>
      </c>
      <c r="Q398" s="4">
        <f>SUMIFS('Raw Data from UFBs'!I$3:I$3000,'Raw Data from UFBs'!$A$3:$A$3000,'Summary By Town'!$A398,'Raw Data from UFBs'!$E$3:$E$3000,'Summary By Town'!$O$2)</f>
        <v>0</v>
      </c>
      <c r="R398" s="4">
        <f t="shared" si="98"/>
        <v>0</v>
      </c>
      <c r="S398" s="104">
        <f>COUNTIFS('Raw Data from UFBs'!$A$3:$A$3000,'Summary By Town'!$A398,'Raw Data from UFBs'!$E$3:$E$3000,'Summary By Town'!$S$2)</f>
        <v>0</v>
      </c>
      <c r="T398" s="4">
        <f>SUMIFS('Raw Data from UFBs'!H$3:H$3000,'Raw Data from UFBs'!$A$3:$A$3000,'Summary By Town'!$A398,'Raw Data from UFBs'!$E$3:$E$3000,'Summary By Town'!$S$2)</f>
        <v>0</v>
      </c>
      <c r="U398" s="4">
        <f>SUMIFS('Raw Data from UFBs'!I$3:I$3000,'Raw Data from UFBs'!$A$3:$A$3000,'Summary By Town'!$A398,'Raw Data from UFBs'!$E$3:$E$3000,'Summary By Town'!$S$2)</f>
        <v>0</v>
      </c>
      <c r="V398" s="20">
        <f t="shared" si="99"/>
        <v>0</v>
      </c>
      <c r="W398" s="104">
        <f>COUNTIFS('Raw Data from UFBs'!$A$3:$A$3000,'Summary By Town'!$A398,'Raw Data from UFBs'!$E$3:$E$3000,'Summary By Town'!$W$2)</f>
        <v>0</v>
      </c>
      <c r="X398" s="4">
        <f>SUMIFS('Raw Data from UFBs'!H$3:H$3000,'Raw Data from UFBs'!$A$3:$A$3000,'Summary By Town'!$A398,'Raw Data from UFBs'!$E$3:$E$3000,'Summary By Town'!$W$2)</f>
        <v>0</v>
      </c>
      <c r="Y398" s="4">
        <f>SUMIFS('Raw Data from UFBs'!I$3:I$3000,'Raw Data from UFBs'!$A$3:$A$3000,'Summary By Town'!$A398,'Raw Data from UFBs'!$E$3:$E$3000,'Summary By Town'!$W$2)</f>
        <v>0</v>
      </c>
      <c r="Z398" s="20">
        <f t="shared" si="100"/>
        <v>0</v>
      </c>
      <c r="AA398" s="4">
        <f>COUNTIFS('Raw Data from UFBs'!$A$3:$A$3000,'Summary By Town'!$A398,'Raw Data from UFBs'!$E$3:$E$3000,'Summary By Town'!$AA$2)</f>
        <v>0</v>
      </c>
      <c r="AB398" s="4">
        <f>SUMIFS('Raw Data from UFBs'!H$3:H$3000,'Raw Data from UFBs'!$A$3:$A$3000,'Summary By Town'!$A398,'Raw Data from UFBs'!$E$3:$E$3000,'Summary By Town'!$AA$2)</f>
        <v>0</v>
      </c>
      <c r="AC398" s="4">
        <f>SUMIFS('Raw Data from UFBs'!I$3:I$3000,'Raw Data from UFBs'!$A$3:$A$3000,'Summary By Town'!$A398,'Raw Data from UFBs'!$E$3:$E$3000,'Summary By Town'!$AA$2)</f>
        <v>0</v>
      </c>
      <c r="AD398" s="4">
        <f t="shared" si="101"/>
        <v>0</v>
      </c>
      <c r="AE398" s="19">
        <f>COUNTIFS('Raw Data from UFBs'!$A$3:$A$3000,'Summary By Town'!$A398,'Raw Data from UFBs'!$E$3:$E$3000,'Summary By Town'!$AE$2)</f>
        <v>0</v>
      </c>
      <c r="AF398" s="4">
        <f>SUMIFS('Raw Data from UFBs'!H$3:H$3000,'Raw Data from UFBs'!$A$3:$A$3000,'Summary By Town'!$A398,'Raw Data from UFBs'!$E$3:$E$3000,'Summary By Town'!$AE$2)</f>
        <v>0</v>
      </c>
      <c r="AG398" s="4">
        <f>SUMIFS('Raw Data from UFBs'!I$3:I$3000,'Raw Data from UFBs'!$A$3:$A$3000,'Summary By Town'!$A398,'Raw Data from UFBs'!$E$3:$E$3000,'Summary By Town'!$AE$2)</f>
        <v>0</v>
      </c>
      <c r="AH398" s="20">
        <f t="shared" si="94"/>
        <v>0</v>
      </c>
      <c r="AI398" s="19">
        <f t="shared" si="102"/>
        <v>0</v>
      </c>
      <c r="AJ398" s="4">
        <f t="shared" si="103"/>
        <v>0</v>
      </c>
      <c r="AK398" s="4">
        <f t="shared" si="104"/>
        <v>0</v>
      </c>
      <c r="AL398" s="20">
        <f t="shared" si="105"/>
        <v>0</v>
      </c>
      <c r="AM398" s="59">
        <v>2093175976</v>
      </c>
      <c r="AN398" s="60">
        <v>2.5868670065362296</v>
      </c>
      <c r="AO398" s="61">
        <v>0.22219353698682079</v>
      </c>
      <c r="AP398" s="4">
        <f t="shared" si="95"/>
        <v>0</v>
      </c>
      <c r="AQ398" s="8">
        <f t="shared" si="96"/>
        <v>0</v>
      </c>
      <c r="AR398" s="59">
        <v>20281637.039999999</v>
      </c>
      <c r="AS398" s="6">
        <f t="shared" si="97"/>
        <v>0</v>
      </c>
      <c r="AU398" s="5" t="s">
        <v>280</v>
      </c>
      <c r="AV398" s="5" t="s">
        <v>936</v>
      </c>
      <c r="AW398" s="5" t="s">
        <v>1027</v>
      </c>
      <c r="AX398" s="5" t="s">
        <v>1333</v>
      </c>
      <c r="AY398" s="5" t="s">
        <v>120</v>
      </c>
      <c r="AZ398" s="5" t="s">
        <v>1171</v>
      </c>
      <c r="BA398" s="5" t="s">
        <v>1498</v>
      </c>
      <c r="BB398" s="5" t="s">
        <v>1591</v>
      </c>
      <c r="BC398" s="5" t="s">
        <v>1261</v>
      </c>
      <c r="BD398" s="5" t="s">
        <v>1745</v>
      </c>
      <c r="BE398" s="5" t="s">
        <v>1745</v>
      </c>
      <c r="BF398" s="5" t="s">
        <v>1745</v>
      </c>
      <c r="BG398" s="5" t="s">
        <v>1745</v>
      </c>
      <c r="BH398" s="5" t="s">
        <v>1745</v>
      </c>
      <c r="BI398" s="5" t="s">
        <v>1745</v>
      </c>
      <c r="BJ398" s="5" t="s">
        <v>1745</v>
      </c>
    </row>
    <row r="399" spans="1:62" ht="17.25" customHeight="1" x14ac:dyDescent="0.3">
      <c r="A399" t="s">
        <v>360</v>
      </c>
      <c r="B399" t="s">
        <v>2132</v>
      </c>
      <c r="C399" t="s">
        <v>183</v>
      </c>
      <c r="D399" t="str">
        <f t="shared" si="91"/>
        <v>Denville township, Morris County</v>
      </c>
      <c r="E399" t="s">
        <v>1769</v>
      </c>
      <c r="F399" t="s">
        <v>7</v>
      </c>
      <c r="G399" s="19">
        <f>COUNTIFS('Raw Data from UFBs'!$A$3:$A$3000,'Summary By Town'!$A399,'Raw Data from UFBs'!$E$3:$E$3000,'Summary By Town'!$G$2)</f>
        <v>0</v>
      </c>
      <c r="H399" s="4">
        <f>SUMIFS('Raw Data from UFBs'!H$3:H$3000,'Raw Data from UFBs'!$A$3:$A$3000,'Summary By Town'!$A399,'Raw Data from UFBs'!$E$3:$E$3000,'Summary By Town'!$G$2)</f>
        <v>0</v>
      </c>
      <c r="I399" s="4">
        <f>SUMIFS('Raw Data from UFBs'!I$3:I$3000,'Raw Data from UFBs'!$A$3:$A$3000,'Summary By Town'!$A399,'Raw Data from UFBs'!$E$3:$E$3000,'Summary By Town'!$G$2)</f>
        <v>0</v>
      </c>
      <c r="J399" s="20">
        <f t="shared" si="92"/>
        <v>0</v>
      </c>
      <c r="K399" s="19">
        <f>COUNTIFS('Raw Data from UFBs'!$A$3:$A$3000,'Summary By Town'!$A399,'Raw Data from UFBs'!$E$3:$E$3000,'Summary By Town'!$K$2)</f>
        <v>0</v>
      </c>
      <c r="L399" s="4">
        <f>SUMIFS('Raw Data from UFBs'!H$3:H$3000,'Raw Data from UFBs'!$A$3:$A$3000,'Summary By Town'!$A399,'Raw Data from UFBs'!$E$3:$E$3000,'Summary By Town'!$K$2)</f>
        <v>0</v>
      </c>
      <c r="M399" s="4">
        <f>SUMIFS('Raw Data from UFBs'!I$3:I$3000,'Raw Data from UFBs'!$A$3:$A$3000,'Summary By Town'!$A399,'Raw Data from UFBs'!$E$3:$E$3000,'Summary By Town'!$K$2)</f>
        <v>0</v>
      </c>
      <c r="N399" s="20">
        <f t="shared" si="93"/>
        <v>0</v>
      </c>
      <c r="O399" s="4">
        <f>COUNTIFS('Raw Data from UFBs'!$A$3:$A$3000,'Summary By Town'!$A399,'Raw Data from UFBs'!$E$3:$E$3000,'Summary By Town'!$O$2)</f>
        <v>0</v>
      </c>
      <c r="P399" s="4">
        <f>SUMIFS('Raw Data from UFBs'!H$3:H$3000,'Raw Data from UFBs'!$A$3:$A$3000,'Summary By Town'!$A399,'Raw Data from UFBs'!$E$3:$E$3000,'Summary By Town'!$O$2)</f>
        <v>0</v>
      </c>
      <c r="Q399" s="4">
        <f>SUMIFS('Raw Data from UFBs'!I$3:I$3000,'Raw Data from UFBs'!$A$3:$A$3000,'Summary By Town'!$A399,'Raw Data from UFBs'!$E$3:$E$3000,'Summary By Town'!$O$2)</f>
        <v>0</v>
      </c>
      <c r="R399" s="4">
        <f t="shared" si="98"/>
        <v>0</v>
      </c>
      <c r="S399" s="104">
        <f>COUNTIFS('Raw Data from UFBs'!$A$3:$A$3000,'Summary By Town'!$A399,'Raw Data from UFBs'!$E$3:$E$3000,'Summary By Town'!$S$2)</f>
        <v>0</v>
      </c>
      <c r="T399" s="4">
        <f>SUMIFS('Raw Data from UFBs'!H$3:H$3000,'Raw Data from UFBs'!$A$3:$A$3000,'Summary By Town'!$A399,'Raw Data from UFBs'!$E$3:$E$3000,'Summary By Town'!$S$2)</f>
        <v>0</v>
      </c>
      <c r="U399" s="4">
        <f>SUMIFS('Raw Data from UFBs'!I$3:I$3000,'Raw Data from UFBs'!$A$3:$A$3000,'Summary By Town'!$A399,'Raw Data from UFBs'!$E$3:$E$3000,'Summary By Town'!$S$2)</f>
        <v>0</v>
      </c>
      <c r="V399" s="20">
        <f t="shared" si="99"/>
        <v>0</v>
      </c>
      <c r="W399" s="104">
        <f>COUNTIFS('Raw Data from UFBs'!$A$3:$A$3000,'Summary By Town'!$A399,'Raw Data from UFBs'!$E$3:$E$3000,'Summary By Town'!$W$2)</f>
        <v>0</v>
      </c>
      <c r="X399" s="4">
        <f>SUMIFS('Raw Data from UFBs'!H$3:H$3000,'Raw Data from UFBs'!$A$3:$A$3000,'Summary By Town'!$A399,'Raw Data from UFBs'!$E$3:$E$3000,'Summary By Town'!$W$2)</f>
        <v>0</v>
      </c>
      <c r="Y399" s="4">
        <f>SUMIFS('Raw Data from UFBs'!I$3:I$3000,'Raw Data from UFBs'!$A$3:$A$3000,'Summary By Town'!$A399,'Raw Data from UFBs'!$E$3:$E$3000,'Summary By Town'!$W$2)</f>
        <v>0</v>
      </c>
      <c r="Z399" s="20">
        <f t="shared" si="100"/>
        <v>0</v>
      </c>
      <c r="AA399" s="4">
        <f>COUNTIFS('Raw Data from UFBs'!$A$3:$A$3000,'Summary By Town'!$A399,'Raw Data from UFBs'!$E$3:$E$3000,'Summary By Town'!$AA$2)</f>
        <v>0</v>
      </c>
      <c r="AB399" s="4">
        <f>SUMIFS('Raw Data from UFBs'!H$3:H$3000,'Raw Data from UFBs'!$A$3:$A$3000,'Summary By Town'!$A399,'Raw Data from UFBs'!$E$3:$E$3000,'Summary By Town'!$AA$2)</f>
        <v>0</v>
      </c>
      <c r="AC399" s="4">
        <f>SUMIFS('Raw Data from UFBs'!I$3:I$3000,'Raw Data from UFBs'!$A$3:$A$3000,'Summary By Town'!$A399,'Raw Data from UFBs'!$E$3:$E$3000,'Summary By Town'!$AA$2)</f>
        <v>0</v>
      </c>
      <c r="AD399" s="4">
        <f t="shared" si="101"/>
        <v>0</v>
      </c>
      <c r="AE399" s="19">
        <f>COUNTIFS('Raw Data from UFBs'!$A$3:$A$3000,'Summary By Town'!$A399,'Raw Data from UFBs'!$E$3:$E$3000,'Summary By Town'!$AE$2)</f>
        <v>0</v>
      </c>
      <c r="AF399" s="4">
        <f>SUMIFS('Raw Data from UFBs'!H$3:H$3000,'Raw Data from UFBs'!$A$3:$A$3000,'Summary By Town'!$A399,'Raw Data from UFBs'!$E$3:$E$3000,'Summary By Town'!$AE$2)</f>
        <v>0</v>
      </c>
      <c r="AG399" s="4">
        <f>SUMIFS('Raw Data from UFBs'!I$3:I$3000,'Raw Data from UFBs'!$A$3:$A$3000,'Summary By Town'!$A399,'Raw Data from UFBs'!$E$3:$E$3000,'Summary By Town'!$AE$2)</f>
        <v>0</v>
      </c>
      <c r="AH399" s="20">
        <f t="shared" si="94"/>
        <v>0</v>
      </c>
      <c r="AI399" s="19">
        <f t="shared" si="102"/>
        <v>0</v>
      </c>
      <c r="AJ399" s="4">
        <f t="shared" si="103"/>
        <v>0</v>
      </c>
      <c r="AK399" s="4">
        <f t="shared" si="104"/>
        <v>0</v>
      </c>
      <c r="AL399" s="20">
        <f t="shared" si="105"/>
        <v>0</v>
      </c>
      <c r="AM399" s="59">
        <v>3427648600</v>
      </c>
      <c r="AN399" s="60">
        <v>2.78807631706893</v>
      </c>
      <c r="AO399" s="61">
        <v>0.19294472240514124</v>
      </c>
      <c r="AP399" s="4">
        <f t="shared" si="95"/>
        <v>0</v>
      </c>
      <c r="AQ399" s="8">
        <f t="shared" si="96"/>
        <v>0</v>
      </c>
      <c r="AR399" s="59">
        <v>34520377.219999999</v>
      </c>
      <c r="AS399" s="6">
        <f t="shared" si="97"/>
        <v>0</v>
      </c>
      <c r="AU399" s="5" t="s">
        <v>1009</v>
      </c>
      <c r="AV399" s="5" t="s">
        <v>185</v>
      </c>
      <c r="AW399" s="5" t="s">
        <v>1261</v>
      </c>
      <c r="AX399" s="5" t="s">
        <v>1160</v>
      </c>
      <c r="AY399" s="5" t="s">
        <v>1030</v>
      </c>
      <c r="AZ399" s="5" t="s">
        <v>1309</v>
      </c>
      <c r="BA399" s="5" t="s">
        <v>1312</v>
      </c>
      <c r="BB399" s="5" t="s">
        <v>1745</v>
      </c>
      <c r="BC399" s="5" t="s">
        <v>1745</v>
      </c>
      <c r="BD399" s="5" t="s">
        <v>1745</v>
      </c>
      <c r="BE399" s="5" t="s">
        <v>1745</v>
      </c>
      <c r="BF399" s="5" t="s">
        <v>1745</v>
      </c>
      <c r="BG399" s="5" t="s">
        <v>1745</v>
      </c>
      <c r="BH399" s="5" t="s">
        <v>1745</v>
      </c>
      <c r="BI399" s="5" t="s">
        <v>1745</v>
      </c>
      <c r="BJ399" s="5" t="s">
        <v>1745</v>
      </c>
    </row>
    <row r="400" spans="1:62" ht="17.25" customHeight="1" x14ac:dyDescent="0.3">
      <c r="A400" t="s">
        <v>390</v>
      </c>
      <c r="B400" t="s">
        <v>2133</v>
      </c>
      <c r="C400" t="s">
        <v>183</v>
      </c>
      <c r="D400" t="str">
        <f t="shared" si="91"/>
        <v>East Hanover township, Morris County</v>
      </c>
      <c r="E400" t="s">
        <v>1769</v>
      </c>
      <c r="F400" t="s">
        <v>58</v>
      </c>
      <c r="G400" s="19">
        <f>COUNTIFS('Raw Data from UFBs'!$A$3:$A$3000,'Summary By Town'!$A400,'Raw Data from UFBs'!$E$3:$E$3000,'Summary By Town'!$G$2)</f>
        <v>0</v>
      </c>
      <c r="H400" s="4">
        <f>SUMIFS('Raw Data from UFBs'!H$3:H$3000,'Raw Data from UFBs'!$A$3:$A$3000,'Summary By Town'!$A400,'Raw Data from UFBs'!$E$3:$E$3000,'Summary By Town'!$G$2)</f>
        <v>0</v>
      </c>
      <c r="I400" s="4">
        <f>SUMIFS('Raw Data from UFBs'!I$3:I$3000,'Raw Data from UFBs'!$A$3:$A$3000,'Summary By Town'!$A400,'Raw Data from UFBs'!$E$3:$E$3000,'Summary By Town'!$G$2)</f>
        <v>0</v>
      </c>
      <c r="J400" s="20">
        <f t="shared" si="92"/>
        <v>0</v>
      </c>
      <c r="K400" s="19">
        <f>COUNTIFS('Raw Data from UFBs'!$A$3:$A$3000,'Summary By Town'!$A400,'Raw Data from UFBs'!$E$3:$E$3000,'Summary By Town'!$K$2)</f>
        <v>0</v>
      </c>
      <c r="L400" s="4">
        <f>SUMIFS('Raw Data from UFBs'!H$3:H$3000,'Raw Data from UFBs'!$A$3:$A$3000,'Summary By Town'!$A400,'Raw Data from UFBs'!$E$3:$E$3000,'Summary By Town'!$K$2)</f>
        <v>0</v>
      </c>
      <c r="M400" s="4">
        <f>SUMIFS('Raw Data from UFBs'!I$3:I$3000,'Raw Data from UFBs'!$A$3:$A$3000,'Summary By Town'!$A400,'Raw Data from UFBs'!$E$3:$E$3000,'Summary By Town'!$K$2)</f>
        <v>0</v>
      </c>
      <c r="N400" s="20">
        <f t="shared" si="93"/>
        <v>0</v>
      </c>
      <c r="O400" s="4">
        <f>COUNTIFS('Raw Data from UFBs'!$A$3:$A$3000,'Summary By Town'!$A400,'Raw Data from UFBs'!$E$3:$E$3000,'Summary By Town'!$O$2)</f>
        <v>0</v>
      </c>
      <c r="P400" s="4">
        <f>SUMIFS('Raw Data from UFBs'!H$3:H$3000,'Raw Data from UFBs'!$A$3:$A$3000,'Summary By Town'!$A400,'Raw Data from UFBs'!$E$3:$E$3000,'Summary By Town'!$O$2)</f>
        <v>0</v>
      </c>
      <c r="Q400" s="4">
        <f>SUMIFS('Raw Data from UFBs'!I$3:I$3000,'Raw Data from UFBs'!$A$3:$A$3000,'Summary By Town'!$A400,'Raw Data from UFBs'!$E$3:$E$3000,'Summary By Town'!$O$2)</f>
        <v>0</v>
      </c>
      <c r="R400" s="4">
        <f t="shared" si="98"/>
        <v>0</v>
      </c>
      <c r="S400" s="104">
        <f>COUNTIFS('Raw Data from UFBs'!$A$3:$A$3000,'Summary By Town'!$A400,'Raw Data from UFBs'!$E$3:$E$3000,'Summary By Town'!$S$2)</f>
        <v>0</v>
      </c>
      <c r="T400" s="4">
        <f>SUMIFS('Raw Data from UFBs'!H$3:H$3000,'Raw Data from UFBs'!$A$3:$A$3000,'Summary By Town'!$A400,'Raw Data from UFBs'!$E$3:$E$3000,'Summary By Town'!$S$2)</f>
        <v>0</v>
      </c>
      <c r="U400" s="4">
        <f>SUMIFS('Raw Data from UFBs'!I$3:I$3000,'Raw Data from UFBs'!$A$3:$A$3000,'Summary By Town'!$A400,'Raw Data from UFBs'!$E$3:$E$3000,'Summary By Town'!$S$2)</f>
        <v>0</v>
      </c>
      <c r="V400" s="20">
        <f t="shared" si="99"/>
        <v>0</v>
      </c>
      <c r="W400" s="104">
        <f>COUNTIFS('Raw Data from UFBs'!$A$3:$A$3000,'Summary By Town'!$A400,'Raw Data from UFBs'!$E$3:$E$3000,'Summary By Town'!$W$2)</f>
        <v>0</v>
      </c>
      <c r="X400" s="4">
        <f>SUMIFS('Raw Data from UFBs'!H$3:H$3000,'Raw Data from UFBs'!$A$3:$A$3000,'Summary By Town'!$A400,'Raw Data from UFBs'!$E$3:$E$3000,'Summary By Town'!$W$2)</f>
        <v>0</v>
      </c>
      <c r="Y400" s="4">
        <f>SUMIFS('Raw Data from UFBs'!I$3:I$3000,'Raw Data from UFBs'!$A$3:$A$3000,'Summary By Town'!$A400,'Raw Data from UFBs'!$E$3:$E$3000,'Summary By Town'!$W$2)</f>
        <v>0</v>
      </c>
      <c r="Z400" s="20">
        <f t="shared" si="100"/>
        <v>0</v>
      </c>
      <c r="AA400" s="4">
        <f>COUNTIFS('Raw Data from UFBs'!$A$3:$A$3000,'Summary By Town'!$A400,'Raw Data from UFBs'!$E$3:$E$3000,'Summary By Town'!$AA$2)</f>
        <v>0</v>
      </c>
      <c r="AB400" s="4">
        <f>SUMIFS('Raw Data from UFBs'!H$3:H$3000,'Raw Data from UFBs'!$A$3:$A$3000,'Summary By Town'!$A400,'Raw Data from UFBs'!$E$3:$E$3000,'Summary By Town'!$AA$2)</f>
        <v>0</v>
      </c>
      <c r="AC400" s="4">
        <f>SUMIFS('Raw Data from UFBs'!I$3:I$3000,'Raw Data from UFBs'!$A$3:$A$3000,'Summary By Town'!$A400,'Raw Data from UFBs'!$E$3:$E$3000,'Summary By Town'!$AA$2)</f>
        <v>0</v>
      </c>
      <c r="AD400" s="4">
        <f t="shared" si="101"/>
        <v>0</v>
      </c>
      <c r="AE400" s="19">
        <f>COUNTIFS('Raw Data from UFBs'!$A$3:$A$3000,'Summary By Town'!$A400,'Raw Data from UFBs'!$E$3:$E$3000,'Summary By Town'!$AE$2)</f>
        <v>0</v>
      </c>
      <c r="AF400" s="4">
        <f>SUMIFS('Raw Data from UFBs'!H$3:H$3000,'Raw Data from UFBs'!$A$3:$A$3000,'Summary By Town'!$A400,'Raw Data from UFBs'!$E$3:$E$3000,'Summary By Town'!$AE$2)</f>
        <v>0</v>
      </c>
      <c r="AG400" s="4">
        <f>SUMIFS('Raw Data from UFBs'!I$3:I$3000,'Raw Data from UFBs'!$A$3:$A$3000,'Summary By Town'!$A400,'Raw Data from UFBs'!$E$3:$E$3000,'Summary By Town'!$AE$2)</f>
        <v>0</v>
      </c>
      <c r="AH400" s="20">
        <f t="shared" si="94"/>
        <v>0</v>
      </c>
      <c r="AI400" s="19">
        <f t="shared" si="102"/>
        <v>0</v>
      </c>
      <c r="AJ400" s="4">
        <f t="shared" si="103"/>
        <v>0</v>
      </c>
      <c r="AK400" s="4">
        <f t="shared" si="104"/>
        <v>0</v>
      </c>
      <c r="AL400" s="20">
        <f t="shared" si="105"/>
        <v>0</v>
      </c>
      <c r="AM400" s="59">
        <v>2711188439</v>
      </c>
      <c r="AN400" s="60">
        <v>2.6512959227311756</v>
      </c>
      <c r="AO400" s="61">
        <v>0.32535820516292746</v>
      </c>
      <c r="AP400" s="4">
        <f t="shared" si="95"/>
        <v>0</v>
      </c>
      <c r="AQ400" s="8">
        <f t="shared" si="96"/>
        <v>0</v>
      </c>
      <c r="AR400" s="59">
        <v>34480623.799999997</v>
      </c>
      <c r="AS400" s="6">
        <f t="shared" si="97"/>
        <v>0</v>
      </c>
      <c r="AU400" s="5" t="s">
        <v>498</v>
      </c>
      <c r="AV400" s="5" t="s">
        <v>624</v>
      </c>
      <c r="AW400" s="5" t="s">
        <v>997</v>
      </c>
      <c r="AX400" s="5" t="s">
        <v>832</v>
      </c>
      <c r="AY400" s="5" t="s">
        <v>1324</v>
      </c>
      <c r="AZ400" s="5" t="s">
        <v>1613</v>
      </c>
      <c r="BA400" s="5" t="s">
        <v>475</v>
      </c>
      <c r="BB400" s="5" t="s">
        <v>1160</v>
      </c>
      <c r="BC400" s="5" t="s">
        <v>1745</v>
      </c>
      <c r="BD400" s="5" t="s">
        <v>1745</v>
      </c>
      <c r="BE400" s="5" t="s">
        <v>1745</v>
      </c>
      <c r="BF400" s="5" t="s">
        <v>1745</v>
      </c>
      <c r="BG400" s="5" t="s">
        <v>1745</v>
      </c>
      <c r="BH400" s="5" t="s">
        <v>1745</v>
      </c>
      <c r="BI400" s="5" t="s">
        <v>1745</v>
      </c>
      <c r="BJ400" s="5" t="s">
        <v>1745</v>
      </c>
    </row>
    <row r="401" spans="1:62" ht="17.25" customHeight="1" x14ac:dyDescent="0.3">
      <c r="A401" t="s">
        <v>624</v>
      </c>
      <c r="B401" t="s">
        <v>2134</v>
      </c>
      <c r="C401" t="s">
        <v>183</v>
      </c>
      <c r="D401" t="str">
        <f t="shared" si="91"/>
        <v>Hanover township, Morris County</v>
      </c>
      <c r="E401" t="s">
        <v>1769</v>
      </c>
      <c r="F401" t="s">
        <v>7</v>
      </c>
      <c r="G401" s="19">
        <f>COUNTIFS('Raw Data from UFBs'!$A$3:$A$3000,'Summary By Town'!$A401,'Raw Data from UFBs'!$E$3:$E$3000,'Summary By Town'!$G$2)</f>
        <v>1</v>
      </c>
      <c r="H401" s="4">
        <f>SUMIFS('Raw Data from UFBs'!H$3:H$3000,'Raw Data from UFBs'!$A$3:$A$3000,'Summary By Town'!$A401,'Raw Data from UFBs'!$E$3:$E$3000,'Summary By Town'!$G$2)</f>
        <v>25718</v>
      </c>
      <c r="I401" s="4">
        <f>SUMIFS('Raw Data from UFBs'!I$3:I$3000,'Raw Data from UFBs'!$A$3:$A$3000,'Summary By Town'!$A401,'Raw Data from UFBs'!$E$3:$E$3000,'Summary By Town'!$G$2)</f>
        <v>7800000</v>
      </c>
      <c r="J401" s="20">
        <f t="shared" si="92"/>
        <v>160000.69681842078</v>
      </c>
      <c r="K401" s="19">
        <f>COUNTIFS('Raw Data from UFBs'!$A$3:$A$3000,'Summary By Town'!$A401,'Raw Data from UFBs'!$E$3:$E$3000,'Summary By Town'!$K$2)</f>
        <v>0</v>
      </c>
      <c r="L401" s="4">
        <f>SUMIFS('Raw Data from UFBs'!H$3:H$3000,'Raw Data from UFBs'!$A$3:$A$3000,'Summary By Town'!$A401,'Raw Data from UFBs'!$E$3:$E$3000,'Summary By Town'!$K$2)</f>
        <v>0</v>
      </c>
      <c r="M401" s="4">
        <f>SUMIFS('Raw Data from UFBs'!I$3:I$3000,'Raw Data from UFBs'!$A$3:$A$3000,'Summary By Town'!$A401,'Raw Data from UFBs'!$E$3:$E$3000,'Summary By Town'!$K$2)</f>
        <v>0</v>
      </c>
      <c r="N401" s="20">
        <f t="shared" si="93"/>
        <v>0</v>
      </c>
      <c r="O401" s="4">
        <f>COUNTIFS('Raw Data from UFBs'!$A$3:$A$3000,'Summary By Town'!$A401,'Raw Data from UFBs'!$E$3:$E$3000,'Summary By Town'!$O$2)</f>
        <v>0</v>
      </c>
      <c r="P401" s="4">
        <f>SUMIFS('Raw Data from UFBs'!H$3:H$3000,'Raw Data from UFBs'!$A$3:$A$3000,'Summary By Town'!$A401,'Raw Data from UFBs'!$E$3:$E$3000,'Summary By Town'!$O$2)</f>
        <v>0</v>
      </c>
      <c r="Q401" s="4">
        <f>SUMIFS('Raw Data from UFBs'!I$3:I$3000,'Raw Data from UFBs'!$A$3:$A$3000,'Summary By Town'!$A401,'Raw Data from UFBs'!$E$3:$E$3000,'Summary By Town'!$O$2)</f>
        <v>0</v>
      </c>
      <c r="R401" s="4">
        <f t="shared" si="98"/>
        <v>0</v>
      </c>
      <c r="S401" s="104">
        <f>COUNTIFS('Raw Data from UFBs'!$A$3:$A$3000,'Summary By Town'!$A401,'Raw Data from UFBs'!$E$3:$E$3000,'Summary By Town'!$S$2)</f>
        <v>1</v>
      </c>
      <c r="T401" s="4">
        <f>SUMIFS('Raw Data from UFBs'!H$3:H$3000,'Raw Data from UFBs'!$A$3:$A$3000,'Summary By Town'!$A401,'Raw Data from UFBs'!$E$3:$E$3000,'Summary By Town'!$S$2)</f>
        <v>62000</v>
      </c>
      <c r="U401" s="4">
        <f>SUMIFS('Raw Data from UFBs'!I$3:I$3000,'Raw Data from UFBs'!$A$3:$A$3000,'Summary By Town'!$A401,'Raw Data from UFBs'!$E$3:$E$3000,'Summary By Town'!$S$2)</f>
        <v>22550000</v>
      </c>
      <c r="V401" s="20">
        <f t="shared" si="99"/>
        <v>462566.11708402418</v>
      </c>
      <c r="W401" s="104">
        <f>COUNTIFS('Raw Data from UFBs'!$A$3:$A$3000,'Summary By Town'!$A401,'Raw Data from UFBs'!$E$3:$E$3000,'Summary By Town'!$W$2)</f>
        <v>0</v>
      </c>
      <c r="X401" s="4">
        <f>SUMIFS('Raw Data from UFBs'!H$3:H$3000,'Raw Data from UFBs'!$A$3:$A$3000,'Summary By Town'!$A401,'Raw Data from UFBs'!$E$3:$E$3000,'Summary By Town'!$W$2)</f>
        <v>0</v>
      </c>
      <c r="Y401" s="4">
        <f>SUMIFS('Raw Data from UFBs'!I$3:I$3000,'Raw Data from UFBs'!$A$3:$A$3000,'Summary By Town'!$A401,'Raw Data from UFBs'!$E$3:$E$3000,'Summary By Town'!$W$2)</f>
        <v>0</v>
      </c>
      <c r="Z401" s="20">
        <f t="shared" si="100"/>
        <v>0</v>
      </c>
      <c r="AA401" s="4">
        <f>COUNTIFS('Raw Data from UFBs'!$A$3:$A$3000,'Summary By Town'!$A401,'Raw Data from UFBs'!$E$3:$E$3000,'Summary By Town'!$AA$2)</f>
        <v>0</v>
      </c>
      <c r="AB401" s="4">
        <f>SUMIFS('Raw Data from UFBs'!H$3:H$3000,'Raw Data from UFBs'!$A$3:$A$3000,'Summary By Town'!$A401,'Raw Data from UFBs'!$E$3:$E$3000,'Summary By Town'!$AA$2)</f>
        <v>0</v>
      </c>
      <c r="AC401" s="4">
        <f>SUMIFS('Raw Data from UFBs'!I$3:I$3000,'Raw Data from UFBs'!$A$3:$A$3000,'Summary By Town'!$A401,'Raw Data from UFBs'!$E$3:$E$3000,'Summary By Town'!$AA$2)</f>
        <v>0</v>
      </c>
      <c r="AD401" s="4">
        <f t="shared" si="101"/>
        <v>0</v>
      </c>
      <c r="AE401" s="19">
        <f>COUNTIFS('Raw Data from UFBs'!$A$3:$A$3000,'Summary By Town'!$A401,'Raw Data from UFBs'!$E$3:$E$3000,'Summary By Town'!$AE$2)</f>
        <v>0</v>
      </c>
      <c r="AF401" s="4">
        <f>SUMIFS('Raw Data from UFBs'!H$3:H$3000,'Raw Data from UFBs'!$A$3:$A$3000,'Summary By Town'!$A401,'Raw Data from UFBs'!$E$3:$E$3000,'Summary By Town'!$AE$2)</f>
        <v>0</v>
      </c>
      <c r="AG401" s="4">
        <f>SUMIFS('Raw Data from UFBs'!I$3:I$3000,'Raw Data from UFBs'!$A$3:$A$3000,'Summary By Town'!$A401,'Raw Data from UFBs'!$E$3:$E$3000,'Summary By Town'!$AE$2)</f>
        <v>0</v>
      </c>
      <c r="AH401" s="20">
        <f t="shared" si="94"/>
        <v>0</v>
      </c>
      <c r="AI401" s="19">
        <f t="shared" si="102"/>
        <v>2</v>
      </c>
      <c r="AJ401" s="4">
        <f t="shared" si="103"/>
        <v>87718</v>
      </c>
      <c r="AK401" s="4">
        <f t="shared" si="104"/>
        <v>30350000</v>
      </c>
      <c r="AL401" s="20">
        <f t="shared" si="105"/>
        <v>622566.8139024449</v>
      </c>
      <c r="AM401" s="59">
        <v>4249968392</v>
      </c>
      <c r="AN401" s="60">
        <v>2.0512909848515486</v>
      </c>
      <c r="AO401" s="61">
        <v>0.25812462486690901</v>
      </c>
      <c r="AP401" s="4">
        <f t="shared" si="95"/>
        <v>138057.64944907982</v>
      </c>
      <c r="AQ401" s="8">
        <f t="shared" si="96"/>
        <v>7.1412295811728475E-3</v>
      </c>
      <c r="AR401" s="59">
        <v>37904503.75</v>
      </c>
      <c r="AS401" s="6">
        <f t="shared" si="97"/>
        <v>3.6422492260983585E-3</v>
      </c>
      <c r="AU401" s="5" t="s">
        <v>498</v>
      </c>
      <c r="AV401" s="5" t="s">
        <v>1009</v>
      </c>
      <c r="AW401" s="5" t="s">
        <v>390</v>
      </c>
      <c r="AX401" s="5" t="s">
        <v>1006</v>
      </c>
      <c r="AY401" s="5" t="s">
        <v>1160</v>
      </c>
      <c r="AZ401" s="5" t="s">
        <v>1745</v>
      </c>
      <c r="BA401" s="5" t="s">
        <v>1745</v>
      </c>
      <c r="BB401" s="5" t="s">
        <v>1745</v>
      </c>
      <c r="BC401" s="5" t="s">
        <v>1745</v>
      </c>
      <c r="BD401" s="5" t="s">
        <v>1745</v>
      </c>
      <c r="BE401" s="5" t="s">
        <v>1745</v>
      </c>
      <c r="BF401" s="5" t="s">
        <v>1745</v>
      </c>
      <c r="BG401" s="5" t="s">
        <v>1745</v>
      </c>
      <c r="BH401" s="5" t="s">
        <v>1745</v>
      </c>
      <c r="BI401" s="5" t="s">
        <v>1745</v>
      </c>
      <c r="BJ401" s="5" t="s">
        <v>1745</v>
      </c>
    </row>
    <row r="402" spans="1:62" ht="17.25" customHeight="1" x14ac:dyDescent="0.3">
      <c r="A402" t="s">
        <v>627</v>
      </c>
      <c r="B402" t="s">
        <v>2135</v>
      </c>
      <c r="C402" t="s">
        <v>183</v>
      </c>
      <c r="D402" t="str">
        <f t="shared" si="91"/>
        <v>Harding township, Morris County</v>
      </c>
      <c r="E402" t="s">
        <v>1769</v>
      </c>
      <c r="F402" t="s">
        <v>26</v>
      </c>
      <c r="G402" s="19">
        <f>COUNTIFS('Raw Data from UFBs'!$A$3:$A$3000,'Summary By Town'!$A402,'Raw Data from UFBs'!$E$3:$E$3000,'Summary By Town'!$G$2)</f>
        <v>0</v>
      </c>
      <c r="H402" s="4">
        <f>SUMIFS('Raw Data from UFBs'!H$3:H$3000,'Raw Data from UFBs'!$A$3:$A$3000,'Summary By Town'!$A402,'Raw Data from UFBs'!$E$3:$E$3000,'Summary By Town'!$G$2)</f>
        <v>0</v>
      </c>
      <c r="I402" s="4">
        <f>SUMIFS('Raw Data from UFBs'!I$3:I$3000,'Raw Data from UFBs'!$A$3:$A$3000,'Summary By Town'!$A402,'Raw Data from UFBs'!$E$3:$E$3000,'Summary By Town'!$G$2)</f>
        <v>0</v>
      </c>
      <c r="J402" s="20">
        <f t="shared" si="92"/>
        <v>0</v>
      </c>
      <c r="K402" s="19">
        <f>COUNTIFS('Raw Data from UFBs'!$A$3:$A$3000,'Summary By Town'!$A402,'Raw Data from UFBs'!$E$3:$E$3000,'Summary By Town'!$K$2)</f>
        <v>0</v>
      </c>
      <c r="L402" s="4">
        <f>SUMIFS('Raw Data from UFBs'!H$3:H$3000,'Raw Data from UFBs'!$A$3:$A$3000,'Summary By Town'!$A402,'Raw Data from UFBs'!$E$3:$E$3000,'Summary By Town'!$K$2)</f>
        <v>0</v>
      </c>
      <c r="M402" s="4">
        <f>SUMIFS('Raw Data from UFBs'!I$3:I$3000,'Raw Data from UFBs'!$A$3:$A$3000,'Summary By Town'!$A402,'Raw Data from UFBs'!$E$3:$E$3000,'Summary By Town'!$K$2)</f>
        <v>0</v>
      </c>
      <c r="N402" s="20">
        <f t="shared" si="93"/>
        <v>0</v>
      </c>
      <c r="O402" s="4">
        <f>COUNTIFS('Raw Data from UFBs'!$A$3:$A$3000,'Summary By Town'!$A402,'Raw Data from UFBs'!$E$3:$E$3000,'Summary By Town'!$O$2)</f>
        <v>0</v>
      </c>
      <c r="P402" s="4">
        <f>SUMIFS('Raw Data from UFBs'!H$3:H$3000,'Raw Data from UFBs'!$A$3:$A$3000,'Summary By Town'!$A402,'Raw Data from UFBs'!$E$3:$E$3000,'Summary By Town'!$O$2)</f>
        <v>0</v>
      </c>
      <c r="Q402" s="4">
        <f>SUMIFS('Raw Data from UFBs'!I$3:I$3000,'Raw Data from UFBs'!$A$3:$A$3000,'Summary By Town'!$A402,'Raw Data from UFBs'!$E$3:$E$3000,'Summary By Town'!$O$2)</f>
        <v>0</v>
      </c>
      <c r="R402" s="4">
        <f t="shared" si="98"/>
        <v>0</v>
      </c>
      <c r="S402" s="104">
        <f>COUNTIFS('Raw Data from UFBs'!$A$3:$A$3000,'Summary By Town'!$A402,'Raw Data from UFBs'!$E$3:$E$3000,'Summary By Town'!$S$2)</f>
        <v>0</v>
      </c>
      <c r="T402" s="4">
        <f>SUMIFS('Raw Data from UFBs'!H$3:H$3000,'Raw Data from UFBs'!$A$3:$A$3000,'Summary By Town'!$A402,'Raw Data from UFBs'!$E$3:$E$3000,'Summary By Town'!$S$2)</f>
        <v>0</v>
      </c>
      <c r="U402" s="4">
        <f>SUMIFS('Raw Data from UFBs'!I$3:I$3000,'Raw Data from UFBs'!$A$3:$A$3000,'Summary By Town'!$A402,'Raw Data from UFBs'!$E$3:$E$3000,'Summary By Town'!$S$2)</f>
        <v>0</v>
      </c>
      <c r="V402" s="20">
        <f t="shared" si="99"/>
        <v>0</v>
      </c>
      <c r="W402" s="104">
        <f>COUNTIFS('Raw Data from UFBs'!$A$3:$A$3000,'Summary By Town'!$A402,'Raw Data from UFBs'!$E$3:$E$3000,'Summary By Town'!$W$2)</f>
        <v>0</v>
      </c>
      <c r="X402" s="4">
        <f>SUMIFS('Raw Data from UFBs'!H$3:H$3000,'Raw Data from UFBs'!$A$3:$A$3000,'Summary By Town'!$A402,'Raw Data from UFBs'!$E$3:$E$3000,'Summary By Town'!$W$2)</f>
        <v>0</v>
      </c>
      <c r="Y402" s="4">
        <f>SUMIFS('Raw Data from UFBs'!I$3:I$3000,'Raw Data from UFBs'!$A$3:$A$3000,'Summary By Town'!$A402,'Raw Data from UFBs'!$E$3:$E$3000,'Summary By Town'!$W$2)</f>
        <v>0</v>
      </c>
      <c r="Z402" s="20">
        <f t="shared" si="100"/>
        <v>0</v>
      </c>
      <c r="AA402" s="4">
        <f>COUNTIFS('Raw Data from UFBs'!$A$3:$A$3000,'Summary By Town'!$A402,'Raw Data from UFBs'!$E$3:$E$3000,'Summary By Town'!$AA$2)</f>
        <v>0</v>
      </c>
      <c r="AB402" s="4">
        <f>SUMIFS('Raw Data from UFBs'!H$3:H$3000,'Raw Data from UFBs'!$A$3:$A$3000,'Summary By Town'!$A402,'Raw Data from UFBs'!$E$3:$E$3000,'Summary By Town'!$AA$2)</f>
        <v>0</v>
      </c>
      <c r="AC402" s="4">
        <f>SUMIFS('Raw Data from UFBs'!I$3:I$3000,'Raw Data from UFBs'!$A$3:$A$3000,'Summary By Town'!$A402,'Raw Data from UFBs'!$E$3:$E$3000,'Summary By Town'!$AA$2)</f>
        <v>0</v>
      </c>
      <c r="AD402" s="4">
        <f t="shared" si="101"/>
        <v>0</v>
      </c>
      <c r="AE402" s="19">
        <f>COUNTIFS('Raw Data from UFBs'!$A$3:$A$3000,'Summary By Town'!$A402,'Raw Data from UFBs'!$E$3:$E$3000,'Summary By Town'!$AE$2)</f>
        <v>0</v>
      </c>
      <c r="AF402" s="4">
        <f>SUMIFS('Raw Data from UFBs'!H$3:H$3000,'Raw Data from UFBs'!$A$3:$A$3000,'Summary By Town'!$A402,'Raw Data from UFBs'!$E$3:$E$3000,'Summary By Town'!$AE$2)</f>
        <v>0</v>
      </c>
      <c r="AG402" s="4">
        <f>SUMIFS('Raw Data from UFBs'!I$3:I$3000,'Raw Data from UFBs'!$A$3:$A$3000,'Summary By Town'!$A402,'Raw Data from UFBs'!$E$3:$E$3000,'Summary By Town'!$AE$2)</f>
        <v>0</v>
      </c>
      <c r="AH402" s="20">
        <f t="shared" si="94"/>
        <v>0</v>
      </c>
      <c r="AI402" s="19">
        <f t="shared" si="102"/>
        <v>0</v>
      </c>
      <c r="AJ402" s="4">
        <f t="shared" si="103"/>
        <v>0</v>
      </c>
      <c r="AK402" s="4">
        <f t="shared" si="104"/>
        <v>0</v>
      </c>
      <c r="AL402" s="20">
        <f t="shared" si="105"/>
        <v>0</v>
      </c>
      <c r="AM402" s="59">
        <v>2381642735</v>
      </c>
      <c r="AN402" s="60">
        <v>1.233841045156074</v>
      </c>
      <c r="AO402" s="61">
        <v>0.28776135412348319</v>
      </c>
      <c r="AP402" s="4">
        <f t="shared" si="95"/>
        <v>0</v>
      </c>
      <c r="AQ402" s="8">
        <f t="shared" si="96"/>
        <v>0</v>
      </c>
      <c r="AR402" s="59">
        <v>13231179.260000002</v>
      </c>
      <c r="AS402" s="6">
        <f t="shared" si="97"/>
        <v>0</v>
      </c>
      <c r="AU402" s="5" t="s">
        <v>271</v>
      </c>
      <c r="AV402" s="5" t="s">
        <v>871</v>
      </c>
      <c r="AW402" s="5" t="s">
        <v>936</v>
      </c>
      <c r="AX402" s="5" t="s">
        <v>1009</v>
      </c>
      <c r="AY402" s="5" t="s">
        <v>156</v>
      </c>
      <c r="AZ402" s="5" t="s">
        <v>850</v>
      </c>
      <c r="BA402" s="5" t="s">
        <v>153</v>
      </c>
      <c r="BB402" s="5" t="s">
        <v>1745</v>
      </c>
      <c r="BC402" s="5" t="s">
        <v>1745</v>
      </c>
      <c r="BD402" s="5" t="s">
        <v>1745</v>
      </c>
      <c r="BE402" s="5" t="s">
        <v>1745</v>
      </c>
      <c r="BF402" s="5" t="s">
        <v>1745</v>
      </c>
      <c r="BG402" s="5" t="s">
        <v>1745</v>
      </c>
      <c r="BH402" s="5" t="s">
        <v>1745</v>
      </c>
      <c r="BI402" s="5" t="s">
        <v>1745</v>
      </c>
      <c r="BJ402" s="5" t="s">
        <v>1745</v>
      </c>
    </row>
    <row r="403" spans="1:62" ht="17.25" customHeight="1" x14ac:dyDescent="0.3">
      <c r="A403" t="s">
        <v>737</v>
      </c>
      <c r="B403" t="s">
        <v>2136</v>
      </c>
      <c r="C403" t="s">
        <v>183</v>
      </c>
      <c r="D403" t="str">
        <f t="shared" si="91"/>
        <v>Jefferson township, Morris County</v>
      </c>
      <c r="E403" t="s">
        <v>1769</v>
      </c>
      <c r="F403" t="s">
        <v>7</v>
      </c>
      <c r="G403" s="19">
        <f>COUNTIFS('Raw Data from UFBs'!$A$3:$A$3000,'Summary By Town'!$A403,'Raw Data from UFBs'!$E$3:$E$3000,'Summary By Town'!$G$2)</f>
        <v>1</v>
      </c>
      <c r="H403" s="4">
        <f>SUMIFS('Raw Data from UFBs'!H$3:H$3000,'Raw Data from UFBs'!$A$3:$A$3000,'Summary By Town'!$A403,'Raw Data from UFBs'!$E$3:$E$3000,'Summary By Town'!$G$2)</f>
        <v>40986.449999999997</v>
      </c>
      <c r="I403" s="4">
        <f>SUMIFS('Raw Data from UFBs'!I$3:I$3000,'Raw Data from UFBs'!$A$3:$A$3000,'Summary By Town'!$A403,'Raw Data from UFBs'!$E$3:$E$3000,'Summary By Town'!$G$2)</f>
        <v>3916100</v>
      </c>
      <c r="J403" s="20">
        <f t="shared" si="92"/>
        <v>117582.07240070117</v>
      </c>
      <c r="K403" s="19">
        <f>COUNTIFS('Raw Data from UFBs'!$A$3:$A$3000,'Summary By Town'!$A403,'Raw Data from UFBs'!$E$3:$E$3000,'Summary By Town'!$K$2)</f>
        <v>0</v>
      </c>
      <c r="L403" s="4">
        <f>SUMIFS('Raw Data from UFBs'!H$3:H$3000,'Raw Data from UFBs'!$A$3:$A$3000,'Summary By Town'!$A403,'Raw Data from UFBs'!$E$3:$E$3000,'Summary By Town'!$K$2)</f>
        <v>0</v>
      </c>
      <c r="M403" s="4">
        <f>SUMIFS('Raw Data from UFBs'!I$3:I$3000,'Raw Data from UFBs'!$A$3:$A$3000,'Summary By Town'!$A403,'Raw Data from UFBs'!$E$3:$E$3000,'Summary By Town'!$K$2)</f>
        <v>0</v>
      </c>
      <c r="N403" s="20">
        <f t="shared" si="93"/>
        <v>0</v>
      </c>
      <c r="O403" s="4">
        <f>COUNTIFS('Raw Data from UFBs'!$A$3:$A$3000,'Summary By Town'!$A403,'Raw Data from UFBs'!$E$3:$E$3000,'Summary By Town'!$O$2)</f>
        <v>0</v>
      </c>
      <c r="P403" s="4">
        <f>SUMIFS('Raw Data from UFBs'!H$3:H$3000,'Raw Data from UFBs'!$A$3:$A$3000,'Summary By Town'!$A403,'Raw Data from UFBs'!$E$3:$E$3000,'Summary By Town'!$O$2)</f>
        <v>0</v>
      </c>
      <c r="Q403" s="4">
        <f>SUMIFS('Raw Data from UFBs'!I$3:I$3000,'Raw Data from UFBs'!$A$3:$A$3000,'Summary By Town'!$A403,'Raw Data from UFBs'!$E$3:$E$3000,'Summary By Town'!$O$2)</f>
        <v>0</v>
      </c>
      <c r="R403" s="4">
        <f t="shared" si="98"/>
        <v>0</v>
      </c>
      <c r="S403" s="104">
        <f>COUNTIFS('Raw Data from UFBs'!$A$3:$A$3000,'Summary By Town'!$A403,'Raw Data from UFBs'!$E$3:$E$3000,'Summary By Town'!$S$2)</f>
        <v>0</v>
      </c>
      <c r="T403" s="4">
        <f>SUMIFS('Raw Data from UFBs'!H$3:H$3000,'Raw Data from UFBs'!$A$3:$A$3000,'Summary By Town'!$A403,'Raw Data from UFBs'!$E$3:$E$3000,'Summary By Town'!$S$2)</f>
        <v>0</v>
      </c>
      <c r="U403" s="4">
        <f>SUMIFS('Raw Data from UFBs'!I$3:I$3000,'Raw Data from UFBs'!$A$3:$A$3000,'Summary By Town'!$A403,'Raw Data from UFBs'!$E$3:$E$3000,'Summary By Town'!$S$2)</f>
        <v>0</v>
      </c>
      <c r="V403" s="20">
        <f t="shared" si="99"/>
        <v>0</v>
      </c>
      <c r="W403" s="104">
        <f>COUNTIFS('Raw Data from UFBs'!$A$3:$A$3000,'Summary By Town'!$A403,'Raw Data from UFBs'!$E$3:$E$3000,'Summary By Town'!$W$2)</f>
        <v>0</v>
      </c>
      <c r="X403" s="4">
        <f>SUMIFS('Raw Data from UFBs'!H$3:H$3000,'Raw Data from UFBs'!$A$3:$A$3000,'Summary By Town'!$A403,'Raw Data from UFBs'!$E$3:$E$3000,'Summary By Town'!$W$2)</f>
        <v>0</v>
      </c>
      <c r="Y403" s="4">
        <f>SUMIFS('Raw Data from UFBs'!I$3:I$3000,'Raw Data from UFBs'!$A$3:$A$3000,'Summary By Town'!$A403,'Raw Data from UFBs'!$E$3:$E$3000,'Summary By Town'!$W$2)</f>
        <v>0</v>
      </c>
      <c r="Z403" s="20">
        <f t="shared" si="100"/>
        <v>0</v>
      </c>
      <c r="AA403" s="4">
        <f>COUNTIFS('Raw Data from UFBs'!$A$3:$A$3000,'Summary By Town'!$A403,'Raw Data from UFBs'!$E$3:$E$3000,'Summary By Town'!$AA$2)</f>
        <v>0</v>
      </c>
      <c r="AB403" s="4">
        <f>SUMIFS('Raw Data from UFBs'!H$3:H$3000,'Raw Data from UFBs'!$A$3:$A$3000,'Summary By Town'!$A403,'Raw Data from UFBs'!$E$3:$E$3000,'Summary By Town'!$AA$2)</f>
        <v>0</v>
      </c>
      <c r="AC403" s="4">
        <f>SUMIFS('Raw Data from UFBs'!I$3:I$3000,'Raw Data from UFBs'!$A$3:$A$3000,'Summary By Town'!$A403,'Raw Data from UFBs'!$E$3:$E$3000,'Summary By Town'!$AA$2)</f>
        <v>0</v>
      </c>
      <c r="AD403" s="4">
        <f t="shared" si="101"/>
        <v>0</v>
      </c>
      <c r="AE403" s="19">
        <f>COUNTIFS('Raw Data from UFBs'!$A$3:$A$3000,'Summary By Town'!$A403,'Raw Data from UFBs'!$E$3:$E$3000,'Summary By Town'!$AE$2)</f>
        <v>2</v>
      </c>
      <c r="AF403" s="4">
        <f>SUMIFS('Raw Data from UFBs'!H$3:H$3000,'Raw Data from UFBs'!$A$3:$A$3000,'Summary By Town'!$A403,'Raw Data from UFBs'!$E$3:$E$3000,'Summary By Town'!$AE$2)</f>
        <v>2000</v>
      </c>
      <c r="AG403" s="4">
        <f>SUMIFS('Raw Data from UFBs'!I$3:I$3000,'Raw Data from UFBs'!$A$3:$A$3000,'Summary By Town'!$A403,'Raw Data from UFBs'!$E$3:$E$3000,'Summary By Town'!$AE$2)</f>
        <v>893200</v>
      </c>
      <c r="AH403" s="20">
        <f t="shared" si="94"/>
        <v>26818.596835705495</v>
      </c>
      <c r="AI403" s="19">
        <f t="shared" si="102"/>
        <v>3</v>
      </c>
      <c r="AJ403" s="4">
        <f t="shared" si="103"/>
        <v>42986.45</v>
      </c>
      <c r="AK403" s="4">
        <f t="shared" si="104"/>
        <v>4809300</v>
      </c>
      <c r="AL403" s="20">
        <f t="shared" si="105"/>
        <v>144400.66923640668</v>
      </c>
      <c r="AM403" s="59">
        <v>3120855040</v>
      </c>
      <c r="AN403" s="60">
        <v>3.0025298741273505</v>
      </c>
      <c r="AO403" s="61">
        <v>0.29931263943454162</v>
      </c>
      <c r="AP403" s="4">
        <f t="shared" si="95"/>
        <v>30354.557635842149</v>
      </c>
      <c r="AQ403" s="8">
        <f t="shared" si="96"/>
        <v>1.5410199891886039E-3</v>
      </c>
      <c r="AR403" s="59">
        <v>39110189.359999999</v>
      </c>
      <c r="AS403" s="6">
        <f t="shared" si="97"/>
        <v>7.7612914006719989E-4</v>
      </c>
      <c r="AU403" s="5" t="s">
        <v>1333</v>
      </c>
      <c r="AV403" s="5" t="s">
        <v>1015</v>
      </c>
      <c r="AW403" s="5" t="s">
        <v>702</v>
      </c>
      <c r="AX403" s="5" t="s">
        <v>1434</v>
      </c>
      <c r="AY403" s="5" t="s">
        <v>633</v>
      </c>
      <c r="AZ403" s="5" t="s">
        <v>1625</v>
      </c>
      <c r="BA403" s="5" t="s">
        <v>1655</v>
      </c>
      <c r="BB403" s="5" t="s">
        <v>1312</v>
      </c>
      <c r="BC403" s="5" t="s">
        <v>1745</v>
      </c>
      <c r="BD403" s="5" t="s">
        <v>1745</v>
      </c>
      <c r="BE403" s="5" t="s">
        <v>1745</v>
      </c>
      <c r="BF403" s="5" t="s">
        <v>1745</v>
      </c>
      <c r="BG403" s="5" t="s">
        <v>1745</v>
      </c>
      <c r="BH403" s="5" t="s">
        <v>1745</v>
      </c>
      <c r="BI403" s="5" t="s">
        <v>1745</v>
      </c>
      <c r="BJ403" s="5" t="s">
        <v>1745</v>
      </c>
    </row>
    <row r="404" spans="1:62" ht="17.25" customHeight="1" x14ac:dyDescent="0.3">
      <c r="A404" t="s">
        <v>850</v>
      </c>
      <c r="B404" t="s">
        <v>2137</v>
      </c>
      <c r="C404" t="s">
        <v>183</v>
      </c>
      <c r="D404" t="str">
        <f t="shared" si="91"/>
        <v>Long Hill township, Morris County</v>
      </c>
      <c r="E404" t="s">
        <v>1769</v>
      </c>
      <c r="F404" t="s">
        <v>7</v>
      </c>
      <c r="G404" s="19">
        <f>COUNTIFS('Raw Data from UFBs'!$A$3:$A$3000,'Summary By Town'!$A404,'Raw Data from UFBs'!$E$3:$E$3000,'Summary By Town'!$G$2)</f>
        <v>0</v>
      </c>
      <c r="H404" s="4">
        <f>SUMIFS('Raw Data from UFBs'!H$3:H$3000,'Raw Data from UFBs'!$A$3:$A$3000,'Summary By Town'!$A404,'Raw Data from UFBs'!$E$3:$E$3000,'Summary By Town'!$G$2)</f>
        <v>0</v>
      </c>
      <c r="I404" s="4">
        <f>SUMIFS('Raw Data from UFBs'!I$3:I$3000,'Raw Data from UFBs'!$A$3:$A$3000,'Summary By Town'!$A404,'Raw Data from UFBs'!$E$3:$E$3000,'Summary By Town'!$G$2)</f>
        <v>0</v>
      </c>
      <c r="J404" s="20">
        <f t="shared" si="92"/>
        <v>0</v>
      </c>
      <c r="K404" s="19">
        <f>COUNTIFS('Raw Data from UFBs'!$A$3:$A$3000,'Summary By Town'!$A404,'Raw Data from UFBs'!$E$3:$E$3000,'Summary By Town'!$K$2)</f>
        <v>0</v>
      </c>
      <c r="L404" s="4">
        <f>SUMIFS('Raw Data from UFBs'!H$3:H$3000,'Raw Data from UFBs'!$A$3:$A$3000,'Summary By Town'!$A404,'Raw Data from UFBs'!$E$3:$E$3000,'Summary By Town'!$K$2)</f>
        <v>0</v>
      </c>
      <c r="M404" s="4">
        <f>SUMIFS('Raw Data from UFBs'!I$3:I$3000,'Raw Data from UFBs'!$A$3:$A$3000,'Summary By Town'!$A404,'Raw Data from UFBs'!$E$3:$E$3000,'Summary By Town'!$K$2)</f>
        <v>0</v>
      </c>
      <c r="N404" s="20">
        <f t="shared" si="93"/>
        <v>0</v>
      </c>
      <c r="O404" s="4">
        <f>COUNTIFS('Raw Data from UFBs'!$A$3:$A$3000,'Summary By Town'!$A404,'Raw Data from UFBs'!$E$3:$E$3000,'Summary By Town'!$O$2)</f>
        <v>0</v>
      </c>
      <c r="P404" s="4">
        <f>SUMIFS('Raw Data from UFBs'!H$3:H$3000,'Raw Data from UFBs'!$A$3:$A$3000,'Summary By Town'!$A404,'Raw Data from UFBs'!$E$3:$E$3000,'Summary By Town'!$O$2)</f>
        <v>0</v>
      </c>
      <c r="Q404" s="4">
        <f>SUMIFS('Raw Data from UFBs'!I$3:I$3000,'Raw Data from UFBs'!$A$3:$A$3000,'Summary By Town'!$A404,'Raw Data from UFBs'!$E$3:$E$3000,'Summary By Town'!$O$2)</f>
        <v>0</v>
      </c>
      <c r="R404" s="4">
        <f t="shared" si="98"/>
        <v>0</v>
      </c>
      <c r="S404" s="104">
        <f>COUNTIFS('Raw Data from UFBs'!$A$3:$A$3000,'Summary By Town'!$A404,'Raw Data from UFBs'!$E$3:$E$3000,'Summary By Town'!$S$2)</f>
        <v>0</v>
      </c>
      <c r="T404" s="4">
        <f>SUMIFS('Raw Data from UFBs'!H$3:H$3000,'Raw Data from UFBs'!$A$3:$A$3000,'Summary By Town'!$A404,'Raw Data from UFBs'!$E$3:$E$3000,'Summary By Town'!$S$2)</f>
        <v>0</v>
      </c>
      <c r="U404" s="4">
        <f>SUMIFS('Raw Data from UFBs'!I$3:I$3000,'Raw Data from UFBs'!$A$3:$A$3000,'Summary By Town'!$A404,'Raw Data from UFBs'!$E$3:$E$3000,'Summary By Town'!$S$2)</f>
        <v>0</v>
      </c>
      <c r="V404" s="20">
        <f t="shared" si="99"/>
        <v>0</v>
      </c>
      <c r="W404" s="104">
        <f>COUNTIFS('Raw Data from UFBs'!$A$3:$A$3000,'Summary By Town'!$A404,'Raw Data from UFBs'!$E$3:$E$3000,'Summary By Town'!$W$2)</f>
        <v>0</v>
      </c>
      <c r="X404" s="4">
        <f>SUMIFS('Raw Data from UFBs'!H$3:H$3000,'Raw Data from UFBs'!$A$3:$A$3000,'Summary By Town'!$A404,'Raw Data from UFBs'!$E$3:$E$3000,'Summary By Town'!$W$2)</f>
        <v>0</v>
      </c>
      <c r="Y404" s="4">
        <f>SUMIFS('Raw Data from UFBs'!I$3:I$3000,'Raw Data from UFBs'!$A$3:$A$3000,'Summary By Town'!$A404,'Raw Data from UFBs'!$E$3:$E$3000,'Summary By Town'!$W$2)</f>
        <v>0</v>
      </c>
      <c r="Z404" s="20">
        <f t="shared" si="100"/>
        <v>0</v>
      </c>
      <c r="AA404" s="4">
        <f>COUNTIFS('Raw Data from UFBs'!$A$3:$A$3000,'Summary By Town'!$A404,'Raw Data from UFBs'!$E$3:$E$3000,'Summary By Town'!$AA$2)</f>
        <v>0</v>
      </c>
      <c r="AB404" s="4">
        <f>SUMIFS('Raw Data from UFBs'!H$3:H$3000,'Raw Data from UFBs'!$A$3:$A$3000,'Summary By Town'!$A404,'Raw Data from UFBs'!$E$3:$E$3000,'Summary By Town'!$AA$2)</f>
        <v>0</v>
      </c>
      <c r="AC404" s="4">
        <f>SUMIFS('Raw Data from UFBs'!I$3:I$3000,'Raw Data from UFBs'!$A$3:$A$3000,'Summary By Town'!$A404,'Raw Data from UFBs'!$E$3:$E$3000,'Summary By Town'!$AA$2)</f>
        <v>0</v>
      </c>
      <c r="AD404" s="4">
        <f t="shared" si="101"/>
        <v>0</v>
      </c>
      <c r="AE404" s="19">
        <f>COUNTIFS('Raw Data from UFBs'!$A$3:$A$3000,'Summary By Town'!$A404,'Raw Data from UFBs'!$E$3:$E$3000,'Summary By Town'!$AE$2)</f>
        <v>0</v>
      </c>
      <c r="AF404" s="4">
        <f>SUMIFS('Raw Data from UFBs'!H$3:H$3000,'Raw Data from UFBs'!$A$3:$A$3000,'Summary By Town'!$A404,'Raw Data from UFBs'!$E$3:$E$3000,'Summary By Town'!$AE$2)</f>
        <v>0</v>
      </c>
      <c r="AG404" s="4">
        <f>SUMIFS('Raw Data from UFBs'!I$3:I$3000,'Raw Data from UFBs'!$A$3:$A$3000,'Summary By Town'!$A404,'Raw Data from UFBs'!$E$3:$E$3000,'Summary By Town'!$AE$2)</f>
        <v>0</v>
      </c>
      <c r="AH404" s="20">
        <f t="shared" si="94"/>
        <v>0</v>
      </c>
      <c r="AI404" s="19">
        <f t="shared" si="102"/>
        <v>0</v>
      </c>
      <c r="AJ404" s="4">
        <f t="shared" si="103"/>
        <v>0</v>
      </c>
      <c r="AK404" s="4">
        <f t="shared" si="104"/>
        <v>0</v>
      </c>
      <c r="AL404" s="20">
        <f t="shared" si="105"/>
        <v>0</v>
      </c>
      <c r="AM404" s="59">
        <v>2180324539</v>
      </c>
      <c r="AN404" s="60">
        <v>2.2007626189435769</v>
      </c>
      <c r="AO404" s="61">
        <v>0.26559239306934668</v>
      </c>
      <c r="AP404" s="4">
        <f t="shared" si="95"/>
        <v>0</v>
      </c>
      <c r="AQ404" s="8">
        <f t="shared" si="96"/>
        <v>0</v>
      </c>
      <c r="AR404" s="59">
        <v>20731123</v>
      </c>
      <c r="AS404" s="6">
        <f t="shared" si="97"/>
        <v>0</v>
      </c>
      <c r="AU404" s="5" t="s">
        <v>1578</v>
      </c>
      <c r="AV404" s="5" t="s">
        <v>140</v>
      </c>
      <c r="AW404" s="5" t="s">
        <v>271</v>
      </c>
      <c r="AX404" s="5" t="s">
        <v>627</v>
      </c>
      <c r="AY404" s="5" t="s">
        <v>153</v>
      </c>
      <c r="AZ404" s="5" t="s">
        <v>1745</v>
      </c>
      <c r="BA404" s="5" t="s">
        <v>1745</v>
      </c>
      <c r="BB404" s="5" t="s">
        <v>1745</v>
      </c>
      <c r="BC404" s="5" t="s">
        <v>1745</v>
      </c>
      <c r="BD404" s="5" t="s">
        <v>1745</v>
      </c>
      <c r="BE404" s="5" t="s">
        <v>1745</v>
      </c>
      <c r="BF404" s="5" t="s">
        <v>1745</v>
      </c>
      <c r="BG404" s="5" t="s">
        <v>1745</v>
      </c>
      <c r="BH404" s="5" t="s">
        <v>1745</v>
      </c>
      <c r="BI404" s="5" t="s">
        <v>1745</v>
      </c>
      <c r="BJ404" s="5" t="s">
        <v>1745</v>
      </c>
    </row>
    <row r="405" spans="1:62" ht="17.25" customHeight="1" x14ac:dyDescent="0.3">
      <c r="A405" t="s">
        <v>936</v>
      </c>
      <c r="B405" t="s">
        <v>2138</v>
      </c>
      <c r="C405" t="s">
        <v>183</v>
      </c>
      <c r="D405" t="str">
        <f t="shared" si="91"/>
        <v>Mendham township, Morris County</v>
      </c>
      <c r="E405" t="s">
        <v>1769</v>
      </c>
      <c r="F405" t="s">
        <v>26</v>
      </c>
      <c r="G405" s="19">
        <f>COUNTIFS('Raw Data from UFBs'!$A$3:$A$3000,'Summary By Town'!$A405,'Raw Data from UFBs'!$E$3:$E$3000,'Summary By Town'!$G$2)</f>
        <v>0</v>
      </c>
      <c r="H405" s="4">
        <f>SUMIFS('Raw Data from UFBs'!H$3:H$3000,'Raw Data from UFBs'!$A$3:$A$3000,'Summary By Town'!$A405,'Raw Data from UFBs'!$E$3:$E$3000,'Summary By Town'!$G$2)</f>
        <v>0</v>
      </c>
      <c r="I405" s="4">
        <f>SUMIFS('Raw Data from UFBs'!I$3:I$3000,'Raw Data from UFBs'!$A$3:$A$3000,'Summary By Town'!$A405,'Raw Data from UFBs'!$E$3:$E$3000,'Summary By Town'!$G$2)</f>
        <v>0</v>
      </c>
      <c r="J405" s="20">
        <f t="shared" si="92"/>
        <v>0</v>
      </c>
      <c r="K405" s="19">
        <f>COUNTIFS('Raw Data from UFBs'!$A$3:$A$3000,'Summary By Town'!$A405,'Raw Data from UFBs'!$E$3:$E$3000,'Summary By Town'!$K$2)</f>
        <v>0</v>
      </c>
      <c r="L405" s="4">
        <f>SUMIFS('Raw Data from UFBs'!H$3:H$3000,'Raw Data from UFBs'!$A$3:$A$3000,'Summary By Town'!$A405,'Raw Data from UFBs'!$E$3:$E$3000,'Summary By Town'!$K$2)</f>
        <v>0</v>
      </c>
      <c r="M405" s="4">
        <f>SUMIFS('Raw Data from UFBs'!I$3:I$3000,'Raw Data from UFBs'!$A$3:$A$3000,'Summary By Town'!$A405,'Raw Data from UFBs'!$E$3:$E$3000,'Summary By Town'!$K$2)</f>
        <v>0</v>
      </c>
      <c r="N405" s="20">
        <f t="shared" si="93"/>
        <v>0</v>
      </c>
      <c r="O405" s="4">
        <f>COUNTIFS('Raw Data from UFBs'!$A$3:$A$3000,'Summary By Town'!$A405,'Raw Data from UFBs'!$E$3:$E$3000,'Summary By Town'!$O$2)</f>
        <v>0</v>
      </c>
      <c r="P405" s="4">
        <f>SUMIFS('Raw Data from UFBs'!H$3:H$3000,'Raw Data from UFBs'!$A$3:$A$3000,'Summary By Town'!$A405,'Raw Data from UFBs'!$E$3:$E$3000,'Summary By Town'!$O$2)</f>
        <v>0</v>
      </c>
      <c r="Q405" s="4">
        <f>SUMIFS('Raw Data from UFBs'!I$3:I$3000,'Raw Data from UFBs'!$A$3:$A$3000,'Summary By Town'!$A405,'Raw Data from UFBs'!$E$3:$E$3000,'Summary By Town'!$O$2)</f>
        <v>0</v>
      </c>
      <c r="R405" s="4">
        <f t="shared" si="98"/>
        <v>0</v>
      </c>
      <c r="S405" s="104">
        <f>COUNTIFS('Raw Data from UFBs'!$A$3:$A$3000,'Summary By Town'!$A405,'Raw Data from UFBs'!$E$3:$E$3000,'Summary By Town'!$S$2)</f>
        <v>0</v>
      </c>
      <c r="T405" s="4">
        <f>SUMIFS('Raw Data from UFBs'!H$3:H$3000,'Raw Data from UFBs'!$A$3:$A$3000,'Summary By Town'!$A405,'Raw Data from UFBs'!$E$3:$E$3000,'Summary By Town'!$S$2)</f>
        <v>0</v>
      </c>
      <c r="U405" s="4">
        <f>SUMIFS('Raw Data from UFBs'!I$3:I$3000,'Raw Data from UFBs'!$A$3:$A$3000,'Summary By Town'!$A405,'Raw Data from UFBs'!$E$3:$E$3000,'Summary By Town'!$S$2)</f>
        <v>0</v>
      </c>
      <c r="V405" s="20">
        <f t="shared" si="99"/>
        <v>0</v>
      </c>
      <c r="W405" s="104">
        <f>COUNTIFS('Raw Data from UFBs'!$A$3:$A$3000,'Summary By Town'!$A405,'Raw Data from UFBs'!$E$3:$E$3000,'Summary By Town'!$W$2)</f>
        <v>0</v>
      </c>
      <c r="X405" s="4">
        <f>SUMIFS('Raw Data from UFBs'!H$3:H$3000,'Raw Data from UFBs'!$A$3:$A$3000,'Summary By Town'!$A405,'Raw Data from UFBs'!$E$3:$E$3000,'Summary By Town'!$W$2)</f>
        <v>0</v>
      </c>
      <c r="Y405" s="4">
        <f>SUMIFS('Raw Data from UFBs'!I$3:I$3000,'Raw Data from UFBs'!$A$3:$A$3000,'Summary By Town'!$A405,'Raw Data from UFBs'!$E$3:$E$3000,'Summary By Town'!$W$2)</f>
        <v>0</v>
      </c>
      <c r="Z405" s="20">
        <f t="shared" si="100"/>
        <v>0</v>
      </c>
      <c r="AA405" s="4">
        <f>COUNTIFS('Raw Data from UFBs'!$A$3:$A$3000,'Summary By Town'!$A405,'Raw Data from UFBs'!$E$3:$E$3000,'Summary By Town'!$AA$2)</f>
        <v>0</v>
      </c>
      <c r="AB405" s="4">
        <f>SUMIFS('Raw Data from UFBs'!H$3:H$3000,'Raw Data from UFBs'!$A$3:$A$3000,'Summary By Town'!$A405,'Raw Data from UFBs'!$E$3:$E$3000,'Summary By Town'!$AA$2)</f>
        <v>0</v>
      </c>
      <c r="AC405" s="4">
        <f>SUMIFS('Raw Data from UFBs'!I$3:I$3000,'Raw Data from UFBs'!$A$3:$A$3000,'Summary By Town'!$A405,'Raw Data from UFBs'!$E$3:$E$3000,'Summary By Town'!$AA$2)</f>
        <v>0</v>
      </c>
      <c r="AD405" s="4">
        <f t="shared" si="101"/>
        <v>0</v>
      </c>
      <c r="AE405" s="19">
        <f>COUNTIFS('Raw Data from UFBs'!$A$3:$A$3000,'Summary By Town'!$A405,'Raw Data from UFBs'!$E$3:$E$3000,'Summary By Town'!$AE$2)</f>
        <v>0</v>
      </c>
      <c r="AF405" s="4">
        <f>SUMIFS('Raw Data from UFBs'!H$3:H$3000,'Raw Data from UFBs'!$A$3:$A$3000,'Summary By Town'!$A405,'Raw Data from UFBs'!$E$3:$E$3000,'Summary By Town'!$AE$2)</f>
        <v>0</v>
      </c>
      <c r="AG405" s="4">
        <f>SUMIFS('Raw Data from UFBs'!I$3:I$3000,'Raw Data from UFBs'!$A$3:$A$3000,'Summary By Town'!$A405,'Raw Data from UFBs'!$E$3:$E$3000,'Summary By Town'!$AE$2)</f>
        <v>0</v>
      </c>
      <c r="AH405" s="20">
        <f t="shared" si="94"/>
        <v>0</v>
      </c>
      <c r="AI405" s="19">
        <f t="shared" si="102"/>
        <v>0</v>
      </c>
      <c r="AJ405" s="4">
        <f t="shared" si="103"/>
        <v>0</v>
      </c>
      <c r="AK405" s="4">
        <f t="shared" si="104"/>
        <v>0</v>
      </c>
      <c r="AL405" s="20">
        <f t="shared" si="105"/>
        <v>0</v>
      </c>
      <c r="AM405" s="59">
        <v>2656645984</v>
      </c>
      <c r="AN405" s="60">
        <v>1.8380475156155738</v>
      </c>
      <c r="AO405" s="61">
        <v>0.18438863913505099</v>
      </c>
      <c r="AP405" s="4">
        <f t="shared" si="95"/>
        <v>0</v>
      </c>
      <c r="AQ405" s="8">
        <f t="shared" si="96"/>
        <v>0</v>
      </c>
      <c r="AR405" s="59">
        <v>12813286.57</v>
      </c>
      <c r="AS405" s="6">
        <f t="shared" si="97"/>
        <v>0</v>
      </c>
      <c r="AU405" s="5" t="s">
        <v>627</v>
      </c>
      <c r="AV405" s="5" t="s">
        <v>933</v>
      </c>
      <c r="AW405" s="5" t="s">
        <v>1009</v>
      </c>
      <c r="AX405" s="5" t="s">
        <v>283</v>
      </c>
      <c r="AY405" s="5" t="s">
        <v>1171</v>
      </c>
      <c r="AZ405" s="5" t="s">
        <v>156</v>
      </c>
      <c r="BA405" s="5" t="s">
        <v>1261</v>
      </c>
      <c r="BB405" s="5" t="s">
        <v>1745</v>
      </c>
      <c r="BC405" s="5" t="s">
        <v>1745</v>
      </c>
      <c r="BD405" s="5" t="s">
        <v>1745</v>
      </c>
      <c r="BE405" s="5" t="s">
        <v>1745</v>
      </c>
      <c r="BF405" s="5" t="s">
        <v>1745</v>
      </c>
      <c r="BG405" s="5" t="s">
        <v>1745</v>
      </c>
      <c r="BH405" s="5" t="s">
        <v>1745</v>
      </c>
      <c r="BI405" s="5" t="s">
        <v>1745</v>
      </c>
      <c r="BJ405" s="5" t="s">
        <v>1745</v>
      </c>
    </row>
    <row r="406" spans="1:62" ht="17.25" customHeight="1" x14ac:dyDescent="0.3">
      <c r="A406" t="s">
        <v>974</v>
      </c>
      <c r="B406" t="s">
        <v>2139</v>
      </c>
      <c r="C406" t="s">
        <v>183</v>
      </c>
      <c r="D406" t="str">
        <f t="shared" si="91"/>
        <v>Mine Hill township, Morris County</v>
      </c>
      <c r="E406" t="s">
        <v>1769</v>
      </c>
      <c r="F406" t="s">
        <v>7</v>
      </c>
      <c r="G406" s="19">
        <f>COUNTIFS('Raw Data from UFBs'!$A$3:$A$3000,'Summary By Town'!$A406,'Raw Data from UFBs'!$E$3:$E$3000,'Summary By Town'!$G$2)</f>
        <v>0</v>
      </c>
      <c r="H406" s="4">
        <f>SUMIFS('Raw Data from UFBs'!H$3:H$3000,'Raw Data from UFBs'!$A$3:$A$3000,'Summary By Town'!$A406,'Raw Data from UFBs'!$E$3:$E$3000,'Summary By Town'!$G$2)</f>
        <v>0</v>
      </c>
      <c r="I406" s="4">
        <f>SUMIFS('Raw Data from UFBs'!I$3:I$3000,'Raw Data from UFBs'!$A$3:$A$3000,'Summary By Town'!$A406,'Raw Data from UFBs'!$E$3:$E$3000,'Summary By Town'!$G$2)</f>
        <v>0</v>
      </c>
      <c r="J406" s="20">
        <f t="shared" si="92"/>
        <v>0</v>
      </c>
      <c r="K406" s="19">
        <f>COUNTIFS('Raw Data from UFBs'!$A$3:$A$3000,'Summary By Town'!$A406,'Raw Data from UFBs'!$E$3:$E$3000,'Summary By Town'!$K$2)</f>
        <v>0</v>
      </c>
      <c r="L406" s="4">
        <f>SUMIFS('Raw Data from UFBs'!H$3:H$3000,'Raw Data from UFBs'!$A$3:$A$3000,'Summary By Town'!$A406,'Raw Data from UFBs'!$E$3:$E$3000,'Summary By Town'!$K$2)</f>
        <v>0</v>
      </c>
      <c r="M406" s="4">
        <f>SUMIFS('Raw Data from UFBs'!I$3:I$3000,'Raw Data from UFBs'!$A$3:$A$3000,'Summary By Town'!$A406,'Raw Data from UFBs'!$E$3:$E$3000,'Summary By Town'!$K$2)</f>
        <v>0</v>
      </c>
      <c r="N406" s="20">
        <f t="shared" si="93"/>
        <v>0</v>
      </c>
      <c r="O406" s="4">
        <f>COUNTIFS('Raw Data from UFBs'!$A$3:$A$3000,'Summary By Town'!$A406,'Raw Data from UFBs'!$E$3:$E$3000,'Summary By Town'!$O$2)</f>
        <v>0</v>
      </c>
      <c r="P406" s="4">
        <f>SUMIFS('Raw Data from UFBs'!H$3:H$3000,'Raw Data from UFBs'!$A$3:$A$3000,'Summary By Town'!$A406,'Raw Data from UFBs'!$E$3:$E$3000,'Summary By Town'!$O$2)</f>
        <v>0</v>
      </c>
      <c r="Q406" s="4">
        <f>SUMIFS('Raw Data from UFBs'!I$3:I$3000,'Raw Data from UFBs'!$A$3:$A$3000,'Summary By Town'!$A406,'Raw Data from UFBs'!$E$3:$E$3000,'Summary By Town'!$O$2)</f>
        <v>0</v>
      </c>
      <c r="R406" s="4">
        <f t="shared" si="98"/>
        <v>0</v>
      </c>
      <c r="S406" s="104">
        <f>COUNTIFS('Raw Data from UFBs'!$A$3:$A$3000,'Summary By Town'!$A406,'Raw Data from UFBs'!$E$3:$E$3000,'Summary By Town'!$S$2)</f>
        <v>0</v>
      </c>
      <c r="T406" s="4">
        <f>SUMIFS('Raw Data from UFBs'!H$3:H$3000,'Raw Data from UFBs'!$A$3:$A$3000,'Summary By Town'!$A406,'Raw Data from UFBs'!$E$3:$E$3000,'Summary By Town'!$S$2)</f>
        <v>0</v>
      </c>
      <c r="U406" s="4">
        <f>SUMIFS('Raw Data from UFBs'!I$3:I$3000,'Raw Data from UFBs'!$A$3:$A$3000,'Summary By Town'!$A406,'Raw Data from UFBs'!$E$3:$E$3000,'Summary By Town'!$S$2)</f>
        <v>0</v>
      </c>
      <c r="V406" s="20">
        <f t="shared" si="99"/>
        <v>0</v>
      </c>
      <c r="W406" s="104">
        <f>COUNTIFS('Raw Data from UFBs'!$A$3:$A$3000,'Summary By Town'!$A406,'Raw Data from UFBs'!$E$3:$E$3000,'Summary By Town'!$W$2)</f>
        <v>0</v>
      </c>
      <c r="X406" s="4">
        <f>SUMIFS('Raw Data from UFBs'!H$3:H$3000,'Raw Data from UFBs'!$A$3:$A$3000,'Summary By Town'!$A406,'Raw Data from UFBs'!$E$3:$E$3000,'Summary By Town'!$W$2)</f>
        <v>0</v>
      </c>
      <c r="Y406" s="4">
        <f>SUMIFS('Raw Data from UFBs'!I$3:I$3000,'Raw Data from UFBs'!$A$3:$A$3000,'Summary By Town'!$A406,'Raw Data from UFBs'!$E$3:$E$3000,'Summary By Town'!$W$2)</f>
        <v>0</v>
      </c>
      <c r="Z406" s="20">
        <f t="shared" si="100"/>
        <v>0</v>
      </c>
      <c r="AA406" s="4">
        <f>COUNTIFS('Raw Data from UFBs'!$A$3:$A$3000,'Summary By Town'!$A406,'Raw Data from UFBs'!$E$3:$E$3000,'Summary By Town'!$AA$2)</f>
        <v>0</v>
      </c>
      <c r="AB406" s="4">
        <f>SUMIFS('Raw Data from UFBs'!H$3:H$3000,'Raw Data from UFBs'!$A$3:$A$3000,'Summary By Town'!$A406,'Raw Data from UFBs'!$E$3:$E$3000,'Summary By Town'!$AA$2)</f>
        <v>0</v>
      </c>
      <c r="AC406" s="4">
        <f>SUMIFS('Raw Data from UFBs'!I$3:I$3000,'Raw Data from UFBs'!$A$3:$A$3000,'Summary By Town'!$A406,'Raw Data from UFBs'!$E$3:$E$3000,'Summary By Town'!$AA$2)</f>
        <v>0</v>
      </c>
      <c r="AD406" s="4">
        <f t="shared" si="101"/>
        <v>0</v>
      </c>
      <c r="AE406" s="19">
        <f>COUNTIFS('Raw Data from UFBs'!$A$3:$A$3000,'Summary By Town'!$A406,'Raw Data from UFBs'!$E$3:$E$3000,'Summary By Town'!$AE$2)</f>
        <v>0</v>
      </c>
      <c r="AF406" s="4">
        <f>SUMIFS('Raw Data from UFBs'!H$3:H$3000,'Raw Data from UFBs'!$A$3:$A$3000,'Summary By Town'!$A406,'Raw Data from UFBs'!$E$3:$E$3000,'Summary By Town'!$AE$2)</f>
        <v>0</v>
      </c>
      <c r="AG406" s="4">
        <f>SUMIFS('Raw Data from UFBs'!I$3:I$3000,'Raw Data from UFBs'!$A$3:$A$3000,'Summary By Town'!$A406,'Raw Data from UFBs'!$E$3:$E$3000,'Summary By Town'!$AE$2)</f>
        <v>0</v>
      </c>
      <c r="AH406" s="20">
        <f t="shared" si="94"/>
        <v>0</v>
      </c>
      <c r="AI406" s="19">
        <f t="shared" si="102"/>
        <v>0</v>
      </c>
      <c r="AJ406" s="4">
        <f t="shared" si="103"/>
        <v>0</v>
      </c>
      <c r="AK406" s="4">
        <f t="shared" si="104"/>
        <v>0</v>
      </c>
      <c r="AL406" s="20">
        <f t="shared" si="105"/>
        <v>0</v>
      </c>
      <c r="AM406" s="59">
        <v>501558900</v>
      </c>
      <c r="AN406" s="60">
        <v>2.8195293185519135</v>
      </c>
      <c r="AO406" s="61">
        <v>0.28900774153630476</v>
      </c>
      <c r="AP406" s="4">
        <f t="shared" si="95"/>
        <v>0</v>
      </c>
      <c r="AQ406" s="8">
        <f t="shared" si="96"/>
        <v>0</v>
      </c>
      <c r="AR406" s="59">
        <v>6500011</v>
      </c>
      <c r="AS406" s="6">
        <f t="shared" si="97"/>
        <v>0</v>
      </c>
      <c r="AU406" s="5" t="s">
        <v>1333</v>
      </c>
      <c r="AV406" s="5" t="s">
        <v>1261</v>
      </c>
      <c r="AW406" s="5" t="s">
        <v>366</v>
      </c>
      <c r="AX406" s="5" t="s">
        <v>1655</v>
      </c>
      <c r="AY406" s="5" t="s">
        <v>1745</v>
      </c>
      <c r="AZ406" s="5" t="s">
        <v>1745</v>
      </c>
      <c r="BA406" s="5" t="s">
        <v>1745</v>
      </c>
      <c r="BB406" s="5" t="s">
        <v>1745</v>
      </c>
      <c r="BC406" s="5" t="s">
        <v>1745</v>
      </c>
      <c r="BD406" s="5" t="s">
        <v>1745</v>
      </c>
      <c r="BE406" s="5" t="s">
        <v>1745</v>
      </c>
      <c r="BF406" s="5" t="s">
        <v>1745</v>
      </c>
      <c r="BG406" s="5" t="s">
        <v>1745</v>
      </c>
      <c r="BH406" s="5" t="s">
        <v>1745</v>
      </c>
      <c r="BI406" s="5" t="s">
        <v>1745</v>
      </c>
      <c r="BJ406" s="5" t="s">
        <v>1745</v>
      </c>
    </row>
    <row r="407" spans="1:62" ht="17.25" customHeight="1" x14ac:dyDescent="0.3">
      <c r="A407" t="s">
        <v>997</v>
      </c>
      <c r="B407" t="s">
        <v>2140</v>
      </c>
      <c r="C407" t="s">
        <v>183</v>
      </c>
      <c r="D407" t="str">
        <f t="shared" si="91"/>
        <v>Montville township, Morris County</v>
      </c>
      <c r="E407" t="s">
        <v>1769</v>
      </c>
      <c r="F407" t="s">
        <v>7</v>
      </c>
      <c r="G407" s="19">
        <f>COUNTIFS('Raw Data from UFBs'!$A$3:$A$3000,'Summary By Town'!$A407,'Raw Data from UFBs'!$E$3:$E$3000,'Summary By Town'!$G$2)</f>
        <v>2</v>
      </c>
      <c r="H407" s="4">
        <f>SUMIFS('Raw Data from UFBs'!H$3:H$3000,'Raw Data from UFBs'!$A$3:$A$3000,'Summary By Town'!$A407,'Raw Data from UFBs'!$E$3:$E$3000,'Summary By Town'!$G$2)</f>
        <v>190000</v>
      </c>
      <c r="I407" s="4">
        <f>SUMIFS('Raw Data from UFBs'!I$3:I$3000,'Raw Data from UFBs'!$A$3:$A$3000,'Summary By Town'!$A407,'Raw Data from UFBs'!$E$3:$E$3000,'Summary By Town'!$G$2)</f>
        <v>33334700</v>
      </c>
      <c r="J407" s="20">
        <f t="shared" si="92"/>
        <v>890799.62335003109</v>
      </c>
      <c r="K407" s="19">
        <f>COUNTIFS('Raw Data from UFBs'!$A$3:$A$3000,'Summary By Town'!$A407,'Raw Data from UFBs'!$E$3:$E$3000,'Summary By Town'!$K$2)</f>
        <v>0</v>
      </c>
      <c r="L407" s="4">
        <f>SUMIFS('Raw Data from UFBs'!H$3:H$3000,'Raw Data from UFBs'!$A$3:$A$3000,'Summary By Town'!$A407,'Raw Data from UFBs'!$E$3:$E$3000,'Summary By Town'!$K$2)</f>
        <v>0</v>
      </c>
      <c r="M407" s="4">
        <f>SUMIFS('Raw Data from UFBs'!I$3:I$3000,'Raw Data from UFBs'!$A$3:$A$3000,'Summary By Town'!$A407,'Raw Data from UFBs'!$E$3:$E$3000,'Summary By Town'!$K$2)</f>
        <v>0</v>
      </c>
      <c r="N407" s="20">
        <f t="shared" si="93"/>
        <v>0</v>
      </c>
      <c r="O407" s="4">
        <f>COUNTIFS('Raw Data from UFBs'!$A$3:$A$3000,'Summary By Town'!$A407,'Raw Data from UFBs'!$E$3:$E$3000,'Summary By Town'!$O$2)</f>
        <v>0</v>
      </c>
      <c r="P407" s="4">
        <f>SUMIFS('Raw Data from UFBs'!H$3:H$3000,'Raw Data from UFBs'!$A$3:$A$3000,'Summary By Town'!$A407,'Raw Data from UFBs'!$E$3:$E$3000,'Summary By Town'!$O$2)</f>
        <v>0</v>
      </c>
      <c r="Q407" s="4">
        <f>SUMIFS('Raw Data from UFBs'!I$3:I$3000,'Raw Data from UFBs'!$A$3:$A$3000,'Summary By Town'!$A407,'Raw Data from UFBs'!$E$3:$E$3000,'Summary By Town'!$O$2)</f>
        <v>0</v>
      </c>
      <c r="R407" s="4">
        <f t="shared" si="98"/>
        <v>0</v>
      </c>
      <c r="S407" s="104">
        <f>COUNTIFS('Raw Data from UFBs'!$A$3:$A$3000,'Summary By Town'!$A407,'Raw Data from UFBs'!$E$3:$E$3000,'Summary By Town'!$S$2)</f>
        <v>0</v>
      </c>
      <c r="T407" s="4">
        <f>SUMIFS('Raw Data from UFBs'!H$3:H$3000,'Raw Data from UFBs'!$A$3:$A$3000,'Summary By Town'!$A407,'Raw Data from UFBs'!$E$3:$E$3000,'Summary By Town'!$S$2)</f>
        <v>0</v>
      </c>
      <c r="U407" s="4">
        <f>SUMIFS('Raw Data from UFBs'!I$3:I$3000,'Raw Data from UFBs'!$A$3:$A$3000,'Summary By Town'!$A407,'Raw Data from UFBs'!$E$3:$E$3000,'Summary By Town'!$S$2)</f>
        <v>0</v>
      </c>
      <c r="V407" s="20">
        <f t="shared" si="99"/>
        <v>0</v>
      </c>
      <c r="W407" s="104">
        <f>COUNTIFS('Raw Data from UFBs'!$A$3:$A$3000,'Summary By Town'!$A407,'Raw Data from UFBs'!$E$3:$E$3000,'Summary By Town'!$W$2)</f>
        <v>0</v>
      </c>
      <c r="X407" s="4">
        <f>SUMIFS('Raw Data from UFBs'!H$3:H$3000,'Raw Data from UFBs'!$A$3:$A$3000,'Summary By Town'!$A407,'Raw Data from UFBs'!$E$3:$E$3000,'Summary By Town'!$W$2)</f>
        <v>0</v>
      </c>
      <c r="Y407" s="4">
        <f>SUMIFS('Raw Data from UFBs'!I$3:I$3000,'Raw Data from UFBs'!$A$3:$A$3000,'Summary By Town'!$A407,'Raw Data from UFBs'!$E$3:$E$3000,'Summary By Town'!$W$2)</f>
        <v>0</v>
      </c>
      <c r="Z407" s="20">
        <f t="shared" si="100"/>
        <v>0</v>
      </c>
      <c r="AA407" s="4">
        <f>COUNTIFS('Raw Data from UFBs'!$A$3:$A$3000,'Summary By Town'!$A407,'Raw Data from UFBs'!$E$3:$E$3000,'Summary By Town'!$AA$2)</f>
        <v>0</v>
      </c>
      <c r="AB407" s="4">
        <f>SUMIFS('Raw Data from UFBs'!H$3:H$3000,'Raw Data from UFBs'!$A$3:$A$3000,'Summary By Town'!$A407,'Raw Data from UFBs'!$E$3:$E$3000,'Summary By Town'!$AA$2)</f>
        <v>0</v>
      </c>
      <c r="AC407" s="4">
        <f>SUMIFS('Raw Data from UFBs'!I$3:I$3000,'Raw Data from UFBs'!$A$3:$A$3000,'Summary By Town'!$A407,'Raw Data from UFBs'!$E$3:$E$3000,'Summary By Town'!$AA$2)</f>
        <v>0</v>
      </c>
      <c r="AD407" s="4">
        <f t="shared" si="101"/>
        <v>0</v>
      </c>
      <c r="AE407" s="19">
        <f>COUNTIFS('Raw Data from UFBs'!$A$3:$A$3000,'Summary By Town'!$A407,'Raw Data from UFBs'!$E$3:$E$3000,'Summary By Town'!$AE$2)</f>
        <v>0</v>
      </c>
      <c r="AF407" s="4">
        <f>SUMIFS('Raw Data from UFBs'!H$3:H$3000,'Raw Data from UFBs'!$A$3:$A$3000,'Summary By Town'!$A407,'Raw Data from UFBs'!$E$3:$E$3000,'Summary By Town'!$AE$2)</f>
        <v>0</v>
      </c>
      <c r="AG407" s="4">
        <f>SUMIFS('Raw Data from UFBs'!I$3:I$3000,'Raw Data from UFBs'!$A$3:$A$3000,'Summary By Town'!$A407,'Raw Data from UFBs'!$E$3:$E$3000,'Summary By Town'!$AE$2)</f>
        <v>0</v>
      </c>
      <c r="AH407" s="20">
        <f t="shared" si="94"/>
        <v>0</v>
      </c>
      <c r="AI407" s="19">
        <f t="shared" si="102"/>
        <v>2</v>
      </c>
      <c r="AJ407" s="4">
        <f t="shared" si="103"/>
        <v>190000</v>
      </c>
      <c r="AK407" s="4">
        <f t="shared" si="104"/>
        <v>33334700</v>
      </c>
      <c r="AL407" s="20">
        <f t="shared" si="105"/>
        <v>890799.62335003109</v>
      </c>
      <c r="AM407" s="59">
        <v>4863607479</v>
      </c>
      <c r="AN407" s="60">
        <v>2.6722893061885395</v>
      </c>
      <c r="AO407" s="61">
        <v>0.20288792865731922</v>
      </c>
      <c r="AP407" s="4">
        <f t="shared" si="95"/>
        <v>142183.78398531728</v>
      </c>
      <c r="AQ407" s="8">
        <f t="shared" si="96"/>
        <v>6.8539042560346389E-3</v>
      </c>
      <c r="AR407" s="59">
        <v>42789765.149999999</v>
      </c>
      <c r="AS407" s="6">
        <f t="shared" si="97"/>
        <v>3.3228456264457269E-3</v>
      </c>
      <c r="AU407" s="5" t="s">
        <v>181</v>
      </c>
      <c r="AV407" s="5" t="s">
        <v>808</v>
      </c>
      <c r="AW407" s="5" t="s">
        <v>185</v>
      </c>
      <c r="AX407" s="5" t="s">
        <v>475</v>
      </c>
      <c r="AY407" s="5" t="s">
        <v>390</v>
      </c>
      <c r="AZ407" s="5" t="s">
        <v>1160</v>
      </c>
      <c r="BA407" s="5" t="s">
        <v>758</v>
      </c>
      <c r="BB407" s="5" t="s">
        <v>1745</v>
      </c>
      <c r="BC407" s="5" t="s">
        <v>1745</v>
      </c>
      <c r="BD407" s="5" t="s">
        <v>1745</v>
      </c>
      <c r="BE407" s="5" t="s">
        <v>1745</v>
      </c>
      <c r="BF407" s="5" t="s">
        <v>1745</v>
      </c>
      <c r="BG407" s="5" t="s">
        <v>1745</v>
      </c>
      <c r="BH407" s="5" t="s">
        <v>1745</v>
      </c>
      <c r="BI407" s="5" t="s">
        <v>1745</v>
      </c>
      <c r="BJ407" s="5" t="s">
        <v>1745</v>
      </c>
    </row>
    <row r="408" spans="1:62" ht="17.25" customHeight="1" x14ac:dyDescent="0.3">
      <c r="A408" t="s">
        <v>1009</v>
      </c>
      <c r="B408" t="s">
        <v>2141</v>
      </c>
      <c r="C408" t="s">
        <v>183</v>
      </c>
      <c r="D408" t="str">
        <f t="shared" si="91"/>
        <v>Morris township, Morris County</v>
      </c>
      <c r="E408" t="s">
        <v>1769</v>
      </c>
      <c r="F408" t="s">
        <v>7</v>
      </c>
      <c r="G408" s="19">
        <f>COUNTIFS('Raw Data from UFBs'!$A$3:$A$3000,'Summary By Town'!$A408,'Raw Data from UFBs'!$E$3:$E$3000,'Summary By Town'!$G$2)</f>
        <v>0</v>
      </c>
      <c r="H408" s="4">
        <f>SUMIFS('Raw Data from UFBs'!H$3:H$3000,'Raw Data from UFBs'!$A$3:$A$3000,'Summary By Town'!$A408,'Raw Data from UFBs'!$E$3:$E$3000,'Summary By Town'!$G$2)</f>
        <v>0</v>
      </c>
      <c r="I408" s="4">
        <f>SUMIFS('Raw Data from UFBs'!I$3:I$3000,'Raw Data from UFBs'!$A$3:$A$3000,'Summary By Town'!$A408,'Raw Data from UFBs'!$E$3:$E$3000,'Summary By Town'!$G$2)</f>
        <v>0</v>
      </c>
      <c r="J408" s="20">
        <f t="shared" si="92"/>
        <v>0</v>
      </c>
      <c r="K408" s="19">
        <f>COUNTIFS('Raw Data from UFBs'!$A$3:$A$3000,'Summary By Town'!$A408,'Raw Data from UFBs'!$E$3:$E$3000,'Summary By Town'!$K$2)</f>
        <v>0</v>
      </c>
      <c r="L408" s="4">
        <f>SUMIFS('Raw Data from UFBs'!H$3:H$3000,'Raw Data from UFBs'!$A$3:$A$3000,'Summary By Town'!$A408,'Raw Data from UFBs'!$E$3:$E$3000,'Summary By Town'!$K$2)</f>
        <v>0</v>
      </c>
      <c r="M408" s="4">
        <f>SUMIFS('Raw Data from UFBs'!I$3:I$3000,'Raw Data from UFBs'!$A$3:$A$3000,'Summary By Town'!$A408,'Raw Data from UFBs'!$E$3:$E$3000,'Summary By Town'!$K$2)</f>
        <v>0</v>
      </c>
      <c r="N408" s="20">
        <f t="shared" si="93"/>
        <v>0</v>
      </c>
      <c r="O408" s="4">
        <f>COUNTIFS('Raw Data from UFBs'!$A$3:$A$3000,'Summary By Town'!$A408,'Raw Data from UFBs'!$E$3:$E$3000,'Summary By Town'!$O$2)</f>
        <v>0</v>
      </c>
      <c r="P408" s="4">
        <f>SUMIFS('Raw Data from UFBs'!H$3:H$3000,'Raw Data from UFBs'!$A$3:$A$3000,'Summary By Town'!$A408,'Raw Data from UFBs'!$E$3:$E$3000,'Summary By Town'!$O$2)</f>
        <v>0</v>
      </c>
      <c r="Q408" s="4">
        <f>SUMIFS('Raw Data from UFBs'!I$3:I$3000,'Raw Data from UFBs'!$A$3:$A$3000,'Summary By Town'!$A408,'Raw Data from UFBs'!$E$3:$E$3000,'Summary By Town'!$O$2)</f>
        <v>0</v>
      </c>
      <c r="R408" s="4">
        <f t="shared" si="98"/>
        <v>0</v>
      </c>
      <c r="S408" s="104">
        <f>COUNTIFS('Raw Data from UFBs'!$A$3:$A$3000,'Summary By Town'!$A408,'Raw Data from UFBs'!$E$3:$E$3000,'Summary By Town'!$S$2)</f>
        <v>0</v>
      </c>
      <c r="T408" s="4">
        <f>SUMIFS('Raw Data from UFBs'!H$3:H$3000,'Raw Data from UFBs'!$A$3:$A$3000,'Summary By Town'!$A408,'Raw Data from UFBs'!$E$3:$E$3000,'Summary By Town'!$S$2)</f>
        <v>0</v>
      </c>
      <c r="U408" s="4">
        <f>SUMIFS('Raw Data from UFBs'!I$3:I$3000,'Raw Data from UFBs'!$A$3:$A$3000,'Summary By Town'!$A408,'Raw Data from UFBs'!$E$3:$E$3000,'Summary By Town'!$S$2)</f>
        <v>0</v>
      </c>
      <c r="V408" s="20">
        <f t="shared" si="99"/>
        <v>0</v>
      </c>
      <c r="W408" s="104">
        <f>COUNTIFS('Raw Data from UFBs'!$A$3:$A$3000,'Summary By Town'!$A408,'Raw Data from UFBs'!$E$3:$E$3000,'Summary By Town'!$W$2)</f>
        <v>0</v>
      </c>
      <c r="X408" s="4">
        <f>SUMIFS('Raw Data from UFBs'!H$3:H$3000,'Raw Data from UFBs'!$A$3:$A$3000,'Summary By Town'!$A408,'Raw Data from UFBs'!$E$3:$E$3000,'Summary By Town'!$W$2)</f>
        <v>0</v>
      </c>
      <c r="Y408" s="4">
        <f>SUMIFS('Raw Data from UFBs'!I$3:I$3000,'Raw Data from UFBs'!$A$3:$A$3000,'Summary By Town'!$A408,'Raw Data from UFBs'!$E$3:$E$3000,'Summary By Town'!$W$2)</f>
        <v>0</v>
      </c>
      <c r="Z408" s="20">
        <f t="shared" si="100"/>
        <v>0</v>
      </c>
      <c r="AA408" s="4">
        <f>COUNTIFS('Raw Data from UFBs'!$A$3:$A$3000,'Summary By Town'!$A408,'Raw Data from UFBs'!$E$3:$E$3000,'Summary By Town'!$AA$2)</f>
        <v>0</v>
      </c>
      <c r="AB408" s="4">
        <f>SUMIFS('Raw Data from UFBs'!H$3:H$3000,'Raw Data from UFBs'!$A$3:$A$3000,'Summary By Town'!$A408,'Raw Data from UFBs'!$E$3:$E$3000,'Summary By Town'!$AA$2)</f>
        <v>0</v>
      </c>
      <c r="AC408" s="4">
        <f>SUMIFS('Raw Data from UFBs'!I$3:I$3000,'Raw Data from UFBs'!$A$3:$A$3000,'Summary By Town'!$A408,'Raw Data from UFBs'!$E$3:$E$3000,'Summary By Town'!$AA$2)</f>
        <v>0</v>
      </c>
      <c r="AD408" s="4">
        <f t="shared" si="101"/>
        <v>0</v>
      </c>
      <c r="AE408" s="19">
        <f>COUNTIFS('Raw Data from UFBs'!$A$3:$A$3000,'Summary By Town'!$A408,'Raw Data from UFBs'!$E$3:$E$3000,'Summary By Town'!$AE$2)</f>
        <v>5</v>
      </c>
      <c r="AF408" s="4">
        <f>SUMIFS('Raw Data from UFBs'!H$3:H$3000,'Raw Data from UFBs'!$A$3:$A$3000,'Summary By Town'!$A408,'Raw Data from UFBs'!$E$3:$E$3000,'Summary By Town'!$AE$2)</f>
        <v>0</v>
      </c>
      <c r="AG408" s="4">
        <f>SUMIFS('Raw Data from UFBs'!I$3:I$3000,'Raw Data from UFBs'!$A$3:$A$3000,'Summary By Town'!$A408,'Raw Data from UFBs'!$E$3:$E$3000,'Summary By Town'!$AE$2)</f>
        <v>33142700</v>
      </c>
      <c r="AH408" s="20">
        <f t="shared" si="94"/>
        <v>652119.39249780588</v>
      </c>
      <c r="AI408" s="19">
        <f t="shared" si="102"/>
        <v>5</v>
      </c>
      <c r="AJ408" s="4">
        <f t="shared" si="103"/>
        <v>0</v>
      </c>
      <c r="AK408" s="4">
        <f t="shared" si="104"/>
        <v>33142700</v>
      </c>
      <c r="AL408" s="20">
        <f t="shared" si="105"/>
        <v>652119.39249780588</v>
      </c>
      <c r="AM408" s="59">
        <v>6154040600</v>
      </c>
      <c r="AN408" s="60">
        <v>1.967610944484927</v>
      </c>
      <c r="AO408" s="61">
        <v>0.2629209747130945</v>
      </c>
      <c r="AP408" s="4">
        <f t="shared" si="95"/>
        <v>171455.86630483417</v>
      </c>
      <c r="AQ408" s="8">
        <f t="shared" si="96"/>
        <v>5.3855185810766345E-3</v>
      </c>
      <c r="AR408" s="59">
        <v>49501344.730000004</v>
      </c>
      <c r="AS408" s="6">
        <f t="shared" si="97"/>
        <v>3.4636607801267331E-3</v>
      </c>
      <c r="AU408" s="5" t="s">
        <v>871</v>
      </c>
      <c r="AV408" s="5" t="s">
        <v>627</v>
      </c>
      <c r="AW408" s="5" t="s">
        <v>498</v>
      </c>
      <c r="AX408" s="5" t="s">
        <v>1012</v>
      </c>
      <c r="AY408" s="5" t="s">
        <v>936</v>
      </c>
      <c r="AZ408" s="5" t="s">
        <v>624</v>
      </c>
      <c r="BA408" s="5" t="s">
        <v>360</v>
      </c>
      <c r="BB408" s="5" t="s">
        <v>1006</v>
      </c>
      <c r="BC408" s="5" t="s">
        <v>1261</v>
      </c>
      <c r="BD408" s="5" t="s">
        <v>1160</v>
      </c>
      <c r="BE408" s="5" t="s">
        <v>1745</v>
      </c>
      <c r="BF408" s="5" t="s">
        <v>1745</v>
      </c>
      <c r="BG408" s="5" t="s">
        <v>1745</v>
      </c>
      <c r="BH408" s="5" t="s">
        <v>1745</v>
      </c>
      <c r="BI408" s="5" t="s">
        <v>1745</v>
      </c>
      <c r="BJ408" s="5" t="s">
        <v>1745</v>
      </c>
    </row>
    <row r="409" spans="1:62" ht="17.25" customHeight="1" x14ac:dyDescent="0.3">
      <c r="A409" t="s">
        <v>1027</v>
      </c>
      <c r="B409" t="s">
        <v>2142</v>
      </c>
      <c r="C409" t="s">
        <v>183</v>
      </c>
      <c r="D409" t="str">
        <f t="shared" si="91"/>
        <v>Mount Olive township, Morris County</v>
      </c>
      <c r="E409" t="s">
        <v>1769</v>
      </c>
      <c r="F409" t="s">
        <v>7</v>
      </c>
      <c r="G409" s="19">
        <f>COUNTIFS('Raw Data from UFBs'!$A$3:$A$3000,'Summary By Town'!$A409,'Raw Data from UFBs'!$E$3:$E$3000,'Summary By Town'!$G$2)</f>
        <v>3</v>
      </c>
      <c r="H409" s="4">
        <f>SUMIFS('Raw Data from UFBs'!H$3:H$3000,'Raw Data from UFBs'!$A$3:$A$3000,'Summary By Town'!$A409,'Raw Data from UFBs'!$E$3:$E$3000,'Summary By Town'!$G$2)</f>
        <v>295193.3</v>
      </c>
      <c r="I409" s="4">
        <f>SUMIFS('Raw Data from UFBs'!I$3:I$3000,'Raw Data from UFBs'!$A$3:$A$3000,'Summary By Town'!$A409,'Raw Data from UFBs'!$E$3:$E$3000,'Summary By Town'!$G$2)</f>
        <v>28869100</v>
      </c>
      <c r="J409" s="20">
        <f t="shared" si="92"/>
        <v>971621.94222052535</v>
      </c>
      <c r="K409" s="19">
        <f>COUNTIFS('Raw Data from UFBs'!$A$3:$A$3000,'Summary By Town'!$A409,'Raw Data from UFBs'!$E$3:$E$3000,'Summary By Town'!$K$2)</f>
        <v>0</v>
      </c>
      <c r="L409" s="4">
        <f>SUMIFS('Raw Data from UFBs'!H$3:H$3000,'Raw Data from UFBs'!$A$3:$A$3000,'Summary By Town'!$A409,'Raw Data from UFBs'!$E$3:$E$3000,'Summary By Town'!$K$2)</f>
        <v>0</v>
      </c>
      <c r="M409" s="4">
        <f>SUMIFS('Raw Data from UFBs'!I$3:I$3000,'Raw Data from UFBs'!$A$3:$A$3000,'Summary By Town'!$A409,'Raw Data from UFBs'!$E$3:$E$3000,'Summary By Town'!$K$2)</f>
        <v>0</v>
      </c>
      <c r="N409" s="20">
        <f t="shared" si="93"/>
        <v>0</v>
      </c>
      <c r="O409" s="4">
        <f>COUNTIFS('Raw Data from UFBs'!$A$3:$A$3000,'Summary By Town'!$A409,'Raw Data from UFBs'!$E$3:$E$3000,'Summary By Town'!$O$2)</f>
        <v>0</v>
      </c>
      <c r="P409" s="4">
        <f>SUMIFS('Raw Data from UFBs'!H$3:H$3000,'Raw Data from UFBs'!$A$3:$A$3000,'Summary By Town'!$A409,'Raw Data from UFBs'!$E$3:$E$3000,'Summary By Town'!$O$2)</f>
        <v>0</v>
      </c>
      <c r="Q409" s="4">
        <f>SUMIFS('Raw Data from UFBs'!I$3:I$3000,'Raw Data from UFBs'!$A$3:$A$3000,'Summary By Town'!$A409,'Raw Data from UFBs'!$E$3:$E$3000,'Summary By Town'!$O$2)</f>
        <v>0</v>
      </c>
      <c r="R409" s="4">
        <f t="shared" si="98"/>
        <v>0</v>
      </c>
      <c r="S409" s="104">
        <f>COUNTIFS('Raw Data from UFBs'!$A$3:$A$3000,'Summary By Town'!$A409,'Raw Data from UFBs'!$E$3:$E$3000,'Summary By Town'!$S$2)</f>
        <v>0</v>
      </c>
      <c r="T409" s="4">
        <f>SUMIFS('Raw Data from UFBs'!H$3:H$3000,'Raw Data from UFBs'!$A$3:$A$3000,'Summary By Town'!$A409,'Raw Data from UFBs'!$E$3:$E$3000,'Summary By Town'!$S$2)</f>
        <v>0</v>
      </c>
      <c r="U409" s="4">
        <f>SUMIFS('Raw Data from UFBs'!I$3:I$3000,'Raw Data from UFBs'!$A$3:$A$3000,'Summary By Town'!$A409,'Raw Data from UFBs'!$E$3:$E$3000,'Summary By Town'!$S$2)</f>
        <v>0</v>
      </c>
      <c r="V409" s="20">
        <f t="shared" si="99"/>
        <v>0</v>
      </c>
      <c r="W409" s="104">
        <f>COUNTIFS('Raw Data from UFBs'!$A$3:$A$3000,'Summary By Town'!$A409,'Raw Data from UFBs'!$E$3:$E$3000,'Summary By Town'!$W$2)</f>
        <v>0</v>
      </c>
      <c r="X409" s="4">
        <f>SUMIFS('Raw Data from UFBs'!H$3:H$3000,'Raw Data from UFBs'!$A$3:$A$3000,'Summary By Town'!$A409,'Raw Data from UFBs'!$E$3:$E$3000,'Summary By Town'!$W$2)</f>
        <v>0</v>
      </c>
      <c r="Y409" s="4">
        <f>SUMIFS('Raw Data from UFBs'!I$3:I$3000,'Raw Data from UFBs'!$A$3:$A$3000,'Summary By Town'!$A409,'Raw Data from UFBs'!$E$3:$E$3000,'Summary By Town'!$W$2)</f>
        <v>0</v>
      </c>
      <c r="Z409" s="20">
        <f t="shared" si="100"/>
        <v>0</v>
      </c>
      <c r="AA409" s="4">
        <f>COUNTIFS('Raw Data from UFBs'!$A$3:$A$3000,'Summary By Town'!$A409,'Raw Data from UFBs'!$E$3:$E$3000,'Summary By Town'!$AA$2)</f>
        <v>0</v>
      </c>
      <c r="AB409" s="4">
        <f>SUMIFS('Raw Data from UFBs'!H$3:H$3000,'Raw Data from UFBs'!$A$3:$A$3000,'Summary By Town'!$A409,'Raw Data from UFBs'!$E$3:$E$3000,'Summary By Town'!$AA$2)</f>
        <v>0</v>
      </c>
      <c r="AC409" s="4">
        <f>SUMIFS('Raw Data from UFBs'!I$3:I$3000,'Raw Data from UFBs'!$A$3:$A$3000,'Summary By Town'!$A409,'Raw Data from UFBs'!$E$3:$E$3000,'Summary By Town'!$AA$2)</f>
        <v>0</v>
      </c>
      <c r="AD409" s="4">
        <f t="shared" si="101"/>
        <v>0</v>
      </c>
      <c r="AE409" s="19">
        <f>COUNTIFS('Raw Data from UFBs'!$A$3:$A$3000,'Summary By Town'!$A409,'Raw Data from UFBs'!$E$3:$E$3000,'Summary By Town'!$AE$2)</f>
        <v>0</v>
      </c>
      <c r="AF409" s="4">
        <f>SUMIFS('Raw Data from UFBs'!H$3:H$3000,'Raw Data from UFBs'!$A$3:$A$3000,'Summary By Town'!$A409,'Raw Data from UFBs'!$E$3:$E$3000,'Summary By Town'!$AE$2)</f>
        <v>0</v>
      </c>
      <c r="AG409" s="4">
        <f>SUMIFS('Raw Data from UFBs'!I$3:I$3000,'Raw Data from UFBs'!$A$3:$A$3000,'Summary By Town'!$A409,'Raw Data from UFBs'!$E$3:$E$3000,'Summary By Town'!$AE$2)</f>
        <v>0</v>
      </c>
      <c r="AH409" s="20">
        <f t="shared" si="94"/>
        <v>0</v>
      </c>
      <c r="AI409" s="19">
        <f t="shared" si="102"/>
        <v>3</v>
      </c>
      <c r="AJ409" s="4">
        <f t="shared" si="103"/>
        <v>295193.3</v>
      </c>
      <c r="AK409" s="4">
        <f t="shared" si="104"/>
        <v>28869100</v>
      </c>
      <c r="AL409" s="20">
        <f t="shared" si="105"/>
        <v>971621.94222052535</v>
      </c>
      <c r="AM409" s="59">
        <v>3771099900</v>
      </c>
      <c r="AN409" s="60">
        <v>3.3656121674057222</v>
      </c>
      <c r="AO409" s="61">
        <v>0.21124527900991905</v>
      </c>
      <c r="AP409" s="4">
        <f t="shared" si="95"/>
        <v>142892.35725617557</v>
      </c>
      <c r="AQ409" s="8">
        <f t="shared" si="96"/>
        <v>7.6553527526544707E-3</v>
      </c>
      <c r="AR409" s="59">
        <v>45629693</v>
      </c>
      <c r="AS409" s="6">
        <f t="shared" si="97"/>
        <v>3.1315651686759228E-3</v>
      </c>
      <c r="AU409" s="5" t="s">
        <v>283</v>
      </c>
      <c r="AV409" s="5" t="s">
        <v>1333</v>
      </c>
      <c r="AW409" s="5" t="s">
        <v>589</v>
      </c>
      <c r="AX409" s="5" t="s">
        <v>239</v>
      </c>
      <c r="AY409" s="5" t="s">
        <v>1454</v>
      </c>
      <c r="AZ409" s="5" t="s">
        <v>29</v>
      </c>
      <c r="BA409" s="5" t="s">
        <v>1591</v>
      </c>
      <c r="BB409" s="5" t="s">
        <v>1048</v>
      </c>
      <c r="BC409" s="5" t="s">
        <v>1745</v>
      </c>
      <c r="BD409" s="5" t="s">
        <v>1745</v>
      </c>
      <c r="BE409" s="5" t="s">
        <v>1745</v>
      </c>
      <c r="BF409" s="5" t="s">
        <v>1745</v>
      </c>
      <c r="BG409" s="5" t="s">
        <v>1745</v>
      </c>
      <c r="BH409" s="5" t="s">
        <v>1745</v>
      </c>
      <c r="BI409" s="5" t="s">
        <v>1745</v>
      </c>
      <c r="BJ409" s="5" t="s">
        <v>1745</v>
      </c>
    </row>
    <row r="410" spans="1:62" ht="17.25" customHeight="1" x14ac:dyDescent="0.3">
      <c r="A410" t="s">
        <v>1160</v>
      </c>
      <c r="B410" t="s">
        <v>2143</v>
      </c>
      <c r="C410" t="s">
        <v>183</v>
      </c>
      <c r="D410" t="str">
        <f t="shared" si="91"/>
        <v>Parsippany-Troy Hills township, Morris County</v>
      </c>
      <c r="E410" t="s">
        <v>1769</v>
      </c>
      <c r="F410" t="s">
        <v>7</v>
      </c>
      <c r="G410" s="19">
        <f>COUNTIFS('Raw Data from UFBs'!$A$3:$A$3000,'Summary By Town'!$A410,'Raw Data from UFBs'!$E$3:$E$3000,'Summary By Town'!$G$2)</f>
        <v>0</v>
      </c>
      <c r="H410" s="4">
        <f>SUMIFS('Raw Data from UFBs'!H$3:H$3000,'Raw Data from UFBs'!$A$3:$A$3000,'Summary By Town'!$A410,'Raw Data from UFBs'!$E$3:$E$3000,'Summary By Town'!$G$2)</f>
        <v>0</v>
      </c>
      <c r="I410" s="4">
        <f>SUMIFS('Raw Data from UFBs'!I$3:I$3000,'Raw Data from UFBs'!$A$3:$A$3000,'Summary By Town'!$A410,'Raw Data from UFBs'!$E$3:$E$3000,'Summary By Town'!$G$2)</f>
        <v>0</v>
      </c>
      <c r="J410" s="20">
        <f t="shared" si="92"/>
        <v>0</v>
      </c>
      <c r="K410" s="19">
        <f>COUNTIFS('Raw Data from UFBs'!$A$3:$A$3000,'Summary By Town'!$A410,'Raw Data from UFBs'!$E$3:$E$3000,'Summary By Town'!$K$2)</f>
        <v>1</v>
      </c>
      <c r="L410" s="4">
        <f>SUMIFS('Raw Data from UFBs'!H$3:H$3000,'Raw Data from UFBs'!$A$3:$A$3000,'Summary By Town'!$A410,'Raw Data from UFBs'!$E$3:$E$3000,'Summary By Town'!$K$2)</f>
        <v>800070</v>
      </c>
      <c r="M410" s="4">
        <f>SUMIFS('Raw Data from UFBs'!I$3:I$3000,'Raw Data from UFBs'!$A$3:$A$3000,'Summary By Town'!$A410,'Raw Data from UFBs'!$E$3:$E$3000,'Summary By Town'!$K$2)</f>
        <v>33758900</v>
      </c>
      <c r="N410" s="20">
        <f t="shared" si="93"/>
        <v>1165311.3258025374</v>
      </c>
      <c r="O410" s="4">
        <f>COUNTIFS('Raw Data from UFBs'!$A$3:$A$3000,'Summary By Town'!$A410,'Raw Data from UFBs'!$E$3:$E$3000,'Summary By Town'!$O$2)</f>
        <v>0</v>
      </c>
      <c r="P410" s="4">
        <f>SUMIFS('Raw Data from UFBs'!H$3:H$3000,'Raw Data from UFBs'!$A$3:$A$3000,'Summary By Town'!$A410,'Raw Data from UFBs'!$E$3:$E$3000,'Summary By Town'!$O$2)</f>
        <v>0</v>
      </c>
      <c r="Q410" s="4">
        <f>SUMIFS('Raw Data from UFBs'!I$3:I$3000,'Raw Data from UFBs'!$A$3:$A$3000,'Summary By Town'!$A410,'Raw Data from UFBs'!$E$3:$E$3000,'Summary By Town'!$O$2)</f>
        <v>0</v>
      </c>
      <c r="R410" s="4">
        <f t="shared" si="98"/>
        <v>0</v>
      </c>
      <c r="S410" s="104">
        <f>COUNTIFS('Raw Data from UFBs'!$A$3:$A$3000,'Summary By Town'!$A410,'Raw Data from UFBs'!$E$3:$E$3000,'Summary By Town'!$S$2)</f>
        <v>0</v>
      </c>
      <c r="T410" s="4">
        <f>SUMIFS('Raw Data from UFBs'!H$3:H$3000,'Raw Data from UFBs'!$A$3:$A$3000,'Summary By Town'!$A410,'Raw Data from UFBs'!$E$3:$E$3000,'Summary By Town'!$S$2)</f>
        <v>0</v>
      </c>
      <c r="U410" s="4">
        <f>SUMIFS('Raw Data from UFBs'!I$3:I$3000,'Raw Data from UFBs'!$A$3:$A$3000,'Summary By Town'!$A410,'Raw Data from UFBs'!$E$3:$E$3000,'Summary By Town'!$S$2)</f>
        <v>0</v>
      </c>
      <c r="V410" s="20">
        <f t="shared" si="99"/>
        <v>0</v>
      </c>
      <c r="W410" s="104">
        <f>COUNTIFS('Raw Data from UFBs'!$A$3:$A$3000,'Summary By Town'!$A410,'Raw Data from UFBs'!$E$3:$E$3000,'Summary By Town'!$W$2)</f>
        <v>0</v>
      </c>
      <c r="X410" s="4">
        <f>SUMIFS('Raw Data from UFBs'!H$3:H$3000,'Raw Data from UFBs'!$A$3:$A$3000,'Summary By Town'!$A410,'Raw Data from UFBs'!$E$3:$E$3000,'Summary By Town'!$W$2)</f>
        <v>0</v>
      </c>
      <c r="Y410" s="4">
        <f>SUMIFS('Raw Data from UFBs'!I$3:I$3000,'Raw Data from UFBs'!$A$3:$A$3000,'Summary By Town'!$A410,'Raw Data from UFBs'!$E$3:$E$3000,'Summary By Town'!$W$2)</f>
        <v>0</v>
      </c>
      <c r="Z410" s="20">
        <f t="shared" si="100"/>
        <v>0</v>
      </c>
      <c r="AA410" s="4">
        <f>COUNTIFS('Raw Data from UFBs'!$A$3:$A$3000,'Summary By Town'!$A410,'Raw Data from UFBs'!$E$3:$E$3000,'Summary By Town'!$AA$2)</f>
        <v>0</v>
      </c>
      <c r="AB410" s="4">
        <f>SUMIFS('Raw Data from UFBs'!H$3:H$3000,'Raw Data from UFBs'!$A$3:$A$3000,'Summary By Town'!$A410,'Raw Data from UFBs'!$E$3:$E$3000,'Summary By Town'!$AA$2)</f>
        <v>0</v>
      </c>
      <c r="AC410" s="4">
        <f>SUMIFS('Raw Data from UFBs'!I$3:I$3000,'Raw Data from UFBs'!$A$3:$A$3000,'Summary By Town'!$A410,'Raw Data from UFBs'!$E$3:$E$3000,'Summary By Town'!$AA$2)</f>
        <v>0</v>
      </c>
      <c r="AD410" s="4">
        <f t="shared" si="101"/>
        <v>0</v>
      </c>
      <c r="AE410" s="19">
        <f>COUNTIFS('Raw Data from UFBs'!$A$3:$A$3000,'Summary By Town'!$A410,'Raw Data from UFBs'!$E$3:$E$3000,'Summary By Town'!$AE$2)</f>
        <v>0</v>
      </c>
      <c r="AF410" s="4">
        <f>SUMIFS('Raw Data from UFBs'!H$3:H$3000,'Raw Data from UFBs'!$A$3:$A$3000,'Summary By Town'!$A410,'Raw Data from UFBs'!$E$3:$E$3000,'Summary By Town'!$AE$2)</f>
        <v>0</v>
      </c>
      <c r="AG410" s="4">
        <f>SUMIFS('Raw Data from UFBs'!I$3:I$3000,'Raw Data from UFBs'!$A$3:$A$3000,'Summary By Town'!$A410,'Raw Data from UFBs'!$E$3:$E$3000,'Summary By Town'!$AE$2)</f>
        <v>0</v>
      </c>
      <c r="AH410" s="20">
        <f t="shared" si="94"/>
        <v>0</v>
      </c>
      <c r="AI410" s="19">
        <f t="shared" si="102"/>
        <v>1</v>
      </c>
      <c r="AJ410" s="4">
        <f t="shared" si="103"/>
        <v>800070</v>
      </c>
      <c r="AK410" s="4">
        <f t="shared" si="104"/>
        <v>33758900</v>
      </c>
      <c r="AL410" s="20">
        <f t="shared" si="105"/>
        <v>1165311.3258025374</v>
      </c>
      <c r="AM410" s="59">
        <v>7956642800</v>
      </c>
      <c r="AN410" s="60">
        <v>3.4518640293449652</v>
      </c>
      <c r="AO410" s="61">
        <v>0.2710213086852219</v>
      </c>
      <c r="AP410" s="4">
        <f t="shared" si="95"/>
        <v>98988.18210492919</v>
      </c>
      <c r="AQ410" s="8">
        <f t="shared" si="96"/>
        <v>4.2428573015744781E-3</v>
      </c>
      <c r="AR410" s="59">
        <v>111031100.14</v>
      </c>
      <c r="AS410" s="6">
        <f t="shared" si="97"/>
        <v>8.9153563263008476E-4</v>
      </c>
      <c r="AU410" s="5" t="s">
        <v>1009</v>
      </c>
      <c r="AV410" s="5" t="s">
        <v>624</v>
      </c>
      <c r="AW410" s="5" t="s">
        <v>181</v>
      </c>
      <c r="AX410" s="5" t="s">
        <v>360</v>
      </c>
      <c r="AY410" s="5" t="s">
        <v>997</v>
      </c>
      <c r="AZ410" s="5" t="s">
        <v>390</v>
      </c>
      <c r="BA410" s="5" t="s">
        <v>1006</v>
      </c>
      <c r="BB410" s="5" t="s">
        <v>1261</v>
      </c>
      <c r="BC410" s="5" t="s">
        <v>1030</v>
      </c>
      <c r="BD410" s="5" t="s">
        <v>1745</v>
      </c>
      <c r="BE410" s="5" t="s">
        <v>1745</v>
      </c>
      <c r="BF410" s="5" t="s">
        <v>1745</v>
      </c>
      <c r="BG410" s="5" t="s">
        <v>1745</v>
      </c>
      <c r="BH410" s="5" t="s">
        <v>1745</v>
      </c>
      <c r="BI410" s="5" t="s">
        <v>1745</v>
      </c>
      <c r="BJ410" s="5" t="s">
        <v>1745</v>
      </c>
    </row>
    <row r="411" spans="1:62" ht="17.25" customHeight="1" x14ac:dyDescent="0.3">
      <c r="A411" t="s">
        <v>1192</v>
      </c>
      <c r="B411" t="s">
        <v>2144</v>
      </c>
      <c r="C411" t="s">
        <v>183</v>
      </c>
      <c r="D411" t="str">
        <f t="shared" si="91"/>
        <v>Pequannock township, Morris County</v>
      </c>
      <c r="E411" t="s">
        <v>1769</v>
      </c>
      <c r="F411" t="s">
        <v>7</v>
      </c>
      <c r="G411" s="19">
        <f>COUNTIFS('Raw Data from UFBs'!$A$3:$A$3000,'Summary By Town'!$A411,'Raw Data from UFBs'!$E$3:$E$3000,'Summary By Town'!$G$2)</f>
        <v>0</v>
      </c>
      <c r="H411" s="4">
        <f>SUMIFS('Raw Data from UFBs'!H$3:H$3000,'Raw Data from UFBs'!$A$3:$A$3000,'Summary By Town'!$A411,'Raw Data from UFBs'!$E$3:$E$3000,'Summary By Town'!$G$2)</f>
        <v>0</v>
      </c>
      <c r="I411" s="4">
        <f>SUMIFS('Raw Data from UFBs'!I$3:I$3000,'Raw Data from UFBs'!$A$3:$A$3000,'Summary By Town'!$A411,'Raw Data from UFBs'!$E$3:$E$3000,'Summary By Town'!$G$2)</f>
        <v>0</v>
      </c>
      <c r="J411" s="20">
        <f t="shared" si="92"/>
        <v>0</v>
      </c>
      <c r="K411" s="19">
        <f>COUNTIFS('Raw Data from UFBs'!$A$3:$A$3000,'Summary By Town'!$A411,'Raw Data from UFBs'!$E$3:$E$3000,'Summary By Town'!$K$2)</f>
        <v>0</v>
      </c>
      <c r="L411" s="4">
        <f>SUMIFS('Raw Data from UFBs'!H$3:H$3000,'Raw Data from UFBs'!$A$3:$A$3000,'Summary By Town'!$A411,'Raw Data from UFBs'!$E$3:$E$3000,'Summary By Town'!$K$2)</f>
        <v>0</v>
      </c>
      <c r="M411" s="4">
        <f>SUMIFS('Raw Data from UFBs'!I$3:I$3000,'Raw Data from UFBs'!$A$3:$A$3000,'Summary By Town'!$A411,'Raw Data from UFBs'!$E$3:$E$3000,'Summary By Town'!$K$2)</f>
        <v>0</v>
      </c>
      <c r="N411" s="20">
        <f t="shared" si="93"/>
        <v>0</v>
      </c>
      <c r="O411" s="4">
        <f>COUNTIFS('Raw Data from UFBs'!$A$3:$A$3000,'Summary By Town'!$A411,'Raw Data from UFBs'!$E$3:$E$3000,'Summary By Town'!$O$2)</f>
        <v>0</v>
      </c>
      <c r="P411" s="4">
        <f>SUMIFS('Raw Data from UFBs'!H$3:H$3000,'Raw Data from UFBs'!$A$3:$A$3000,'Summary By Town'!$A411,'Raw Data from UFBs'!$E$3:$E$3000,'Summary By Town'!$O$2)</f>
        <v>0</v>
      </c>
      <c r="Q411" s="4">
        <f>SUMIFS('Raw Data from UFBs'!I$3:I$3000,'Raw Data from UFBs'!$A$3:$A$3000,'Summary By Town'!$A411,'Raw Data from UFBs'!$E$3:$E$3000,'Summary By Town'!$O$2)</f>
        <v>0</v>
      </c>
      <c r="R411" s="4">
        <f t="shared" si="98"/>
        <v>0</v>
      </c>
      <c r="S411" s="104">
        <f>COUNTIFS('Raw Data from UFBs'!$A$3:$A$3000,'Summary By Town'!$A411,'Raw Data from UFBs'!$E$3:$E$3000,'Summary By Town'!$S$2)</f>
        <v>0</v>
      </c>
      <c r="T411" s="4">
        <f>SUMIFS('Raw Data from UFBs'!H$3:H$3000,'Raw Data from UFBs'!$A$3:$A$3000,'Summary By Town'!$A411,'Raw Data from UFBs'!$E$3:$E$3000,'Summary By Town'!$S$2)</f>
        <v>0</v>
      </c>
      <c r="U411" s="4">
        <f>SUMIFS('Raw Data from UFBs'!I$3:I$3000,'Raw Data from UFBs'!$A$3:$A$3000,'Summary By Town'!$A411,'Raw Data from UFBs'!$E$3:$E$3000,'Summary By Town'!$S$2)</f>
        <v>0</v>
      </c>
      <c r="V411" s="20">
        <f t="shared" si="99"/>
        <v>0</v>
      </c>
      <c r="W411" s="104">
        <f>COUNTIFS('Raw Data from UFBs'!$A$3:$A$3000,'Summary By Town'!$A411,'Raw Data from UFBs'!$E$3:$E$3000,'Summary By Town'!$W$2)</f>
        <v>0</v>
      </c>
      <c r="X411" s="4">
        <f>SUMIFS('Raw Data from UFBs'!H$3:H$3000,'Raw Data from UFBs'!$A$3:$A$3000,'Summary By Town'!$A411,'Raw Data from UFBs'!$E$3:$E$3000,'Summary By Town'!$W$2)</f>
        <v>0</v>
      </c>
      <c r="Y411" s="4">
        <f>SUMIFS('Raw Data from UFBs'!I$3:I$3000,'Raw Data from UFBs'!$A$3:$A$3000,'Summary By Town'!$A411,'Raw Data from UFBs'!$E$3:$E$3000,'Summary By Town'!$W$2)</f>
        <v>0</v>
      </c>
      <c r="Z411" s="20">
        <f t="shared" si="100"/>
        <v>0</v>
      </c>
      <c r="AA411" s="4">
        <f>COUNTIFS('Raw Data from UFBs'!$A$3:$A$3000,'Summary By Town'!$A411,'Raw Data from UFBs'!$E$3:$E$3000,'Summary By Town'!$AA$2)</f>
        <v>0</v>
      </c>
      <c r="AB411" s="4">
        <f>SUMIFS('Raw Data from UFBs'!H$3:H$3000,'Raw Data from UFBs'!$A$3:$A$3000,'Summary By Town'!$A411,'Raw Data from UFBs'!$E$3:$E$3000,'Summary By Town'!$AA$2)</f>
        <v>0</v>
      </c>
      <c r="AC411" s="4">
        <f>SUMIFS('Raw Data from UFBs'!I$3:I$3000,'Raw Data from UFBs'!$A$3:$A$3000,'Summary By Town'!$A411,'Raw Data from UFBs'!$E$3:$E$3000,'Summary By Town'!$AA$2)</f>
        <v>0</v>
      </c>
      <c r="AD411" s="4">
        <f t="shared" si="101"/>
        <v>0</v>
      </c>
      <c r="AE411" s="19">
        <f>COUNTIFS('Raw Data from UFBs'!$A$3:$A$3000,'Summary By Town'!$A411,'Raw Data from UFBs'!$E$3:$E$3000,'Summary By Town'!$AE$2)</f>
        <v>0</v>
      </c>
      <c r="AF411" s="4">
        <f>SUMIFS('Raw Data from UFBs'!H$3:H$3000,'Raw Data from UFBs'!$A$3:$A$3000,'Summary By Town'!$A411,'Raw Data from UFBs'!$E$3:$E$3000,'Summary By Town'!$AE$2)</f>
        <v>0</v>
      </c>
      <c r="AG411" s="4">
        <f>SUMIFS('Raw Data from UFBs'!I$3:I$3000,'Raw Data from UFBs'!$A$3:$A$3000,'Summary By Town'!$A411,'Raw Data from UFBs'!$E$3:$E$3000,'Summary By Town'!$AE$2)</f>
        <v>0</v>
      </c>
      <c r="AH411" s="20">
        <f t="shared" si="94"/>
        <v>0</v>
      </c>
      <c r="AI411" s="19">
        <f t="shared" si="102"/>
        <v>0</v>
      </c>
      <c r="AJ411" s="4">
        <f t="shared" si="103"/>
        <v>0</v>
      </c>
      <c r="AK411" s="4">
        <f t="shared" si="104"/>
        <v>0</v>
      </c>
      <c r="AL411" s="20">
        <f t="shared" si="105"/>
        <v>0</v>
      </c>
      <c r="AM411" s="59">
        <v>3914716375</v>
      </c>
      <c r="AN411" s="60">
        <v>1.8381537163162451</v>
      </c>
      <c r="AO411" s="61">
        <v>0.23375673607266478</v>
      </c>
      <c r="AP411" s="4">
        <f t="shared" si="95"/>
        <v>0</v>
      </c>
      <c r="AQ411" s="8">
        <f t="shared" si="96"/>
        <v>0</v>
      </c>
      <c r="AR411" s="59">
        <v>26794968</v>
      </c>
      <c r="AS411" s="6">
        <f t="shared" si="97"/>
        <v>0</v>
      </c>
      <c r="AU411" s="5" t="s">
        <v>808</v>
      </c>
      <c r="AV411" s="5" t="s">
        <v>1294</v>
      </c>
      <c r="AW411" s="5" t="s">
        <v>1601</v>
      </c>
      <c r="AX411" s="5" t="s">
        <v>1240</v>
      </c>
      <c r="AY411" s="5" t="s">
        <v>758</v>
      </c>
      <c r="AZ411" s="5" t="s">
        <v>1745</v>
      </c>
      <c r="BA411" s="5" t="s">
        <v>1745</v>
      </c>
      <c r="BB411" s="5" t="s">
        <v>1745</v>
      </c>
      <c r="BC411" s="5" t="s">
        <v>1745</v>
      </c>
      <c r="BD411" s="5" t="s">
        <v>1745</v>
      </c>
      <c r="BE411" s="5" t="s">
        <v>1745</v>
      </c>
      <c r="BF411" s="5" t="s">
        <v>1745</v>
      </c>
      <c r="BG411" s="5" t="s">
        <v>1745</v>
      </c>
      <c r="BH411" s="5" t="s">
        <v>1745</v>
      </c>
      <c r="BI411" s="5" t="s">
        <v>1745</v>
      </c>
      <c r="BJ411" s="5" t="s">
        <v>1745</v>
      </c>
    </row>
    <row r="412" spans="1:62" ht="17.25" customHeight="1" x14ac:dyDescent="0.3">
      <c r="A412" t="s">
        <v>1261</v>
      </c>
      <c r="B412" t="s">
        <v>2145</v>
      </c>
      <c r="C412" t="s">
        <v>183</v>
      </c>
      <c r="D412" t="str">
        <f t="shared" si="91"/>
        <v>Randolph township, Morris County</v>
      </c>
      <c r="E412" t="s">
        <v>1769</v>
      </c>
      <c r="F412" t="s">
        <v>7</v>
      </c>
      <c r="G412" s="19">
        <f>COUNTIFS('Raw Data from UFBs'!$A$3:$A$3000,'Summary By Town'!$A412,'Raw Data from UFBs'!$E$3:$E$3000,'Summary By Town'!$G$2)</f>
        <v>0</v>
      </c>
      <c r="H412" s="4">
        <f>SUMIFS('Raw Data from UFBs'!H$3:H$3000,'Raw Data from UFBs'!$A$3:$A$3000,'Summary By Town'!$A412,'Raw Data from UFBs'!$E$3:$E$3000,'Summary By Town'!$G$2)</f>
        <v>0</v>
      </c>
      <c r="I412" s="4">
        <f>SUMIFS('Raw Data from UFBs'!I$3:I$3000,'Raw Data from UFBs'!$A$3:$A$3000,'Summary By Town'!$A412,'Raw Data from UFBs'!$E$3:$E$3000,'Summary By Town'!$G$2)</f>
        <v>0</v>
      </c>
      <c r="J412" s="20">
        <f t="shared" si="92"/>
        <v>0</v>
      </c>
      <c r="K412" s="19">
        <f>COUNTIFS('Raw Data from UFBs'!$A$3:$A$3000,'Summary By Town'!$A412,'Raw Data from UFBs'!$E$3:$E$3000,'Summary By Town'!$K$2)</f>
        <v>0</v>
      </c>
      <c r="L412" s="4">
        <f>SUMIFS('Raw Data from UFBs'!H$3:H$3000,'Raw Data from UFBs'!$A$3:$A$3000,'Summary By Town'!$A412,'Raw Data from UFBs'!$E$3:$E$3000,'Summary By Town'!$K$2)</f>
        <v>0</v>
      </c>
      <c r="M412" s="4">
        <f>SUMIFS('Raw Data from UFBs'!I$3:I$3000,'Raw Data from UFBs'!$A$3:$A$3000,'Summary By Town'!$A412,'Raw Data from UFBs'!$E$3:$E$3000,'Summary By Town'!$K$2)</f>
        <v>0</v>
      </c>
      <c r="N412" s="20">
        <f t="shared" si="93"/>
        <v>0</v>
      </c>
      <c r="O412" s="4">
        <f>COUNTIFS('Raw Data from UFBs'!$A$3:$A$3000,'Summary By Town'!$A412,'Raw Data from UFBs'!$E$3:$E$3000,'Summary By Town'!$O$2)</f>
        <v>0</v>
      </c>
      <c r="P412" s="4">
        <f>SUMIFS('Raw Data from UFBs'!H$3:H$3000,'Raw Data from UFBs'!$A$3:$A$3000,'Summary By Town'!$A412,'Raw Data from UFBs'!$E$3:$E$3000,'Summary By Town'!$O$2)</f>
        <v>0</v>
      </c>
      <c r="Q412" s="4">
        <f>SUMIFS('Raw Data from UFBs'!I$3:I$3000,'Raw Data from UFBs'!$A$3:$A$3000,'Summary By Town'!$A412,'Raw Data from UFBs'!$E$3:$E$3000,'Summary By Town'!$O$2)</f>
        <v>0</v>
      </c>
      <c r="R412" s="4">
        <f t="shared" si="98"/>
        <v>0</v>
      </c>
      <c r="S412" s="104">
        <f>COUNTIFS('Raw Data from UFBs'!$A$3:$A$3000,'Summary By Town'!$A412,'Raw Data from UFBs'!$E$3:$E$3000,'Summary By Town'!$S$2)</f>
        <v>0</v>
      </c>
      <c r="T412" s="4">
        <f>SUMIFS('Raw Data from UFBs'!H$3:H$3000,'Raw Data from UFBs'!$A$3:$A$3000,'Summary By Town'!$A412,'Raw Data from UFBs'!$E$3:$E$3000,'Summary By Town'!$S$2)</f>
        <v>0</v>
      </c>
      <c r="U412" s="4">
        <f>SUMIFS('Raw Data from UFBs'!I$3:I$3000,'Raw Data from UFBs'!$A$3:$A$3000,'Summary By Town'!$A412,'Raw Data from UFBs'!$E$3:$E$3000,'Summary By Town'!$S$2)</f>
        <v>0</v>
      </c>
      <c r="V412" s="20">
        <f t="shared" si="99"/>
        <v>0</v>
      </c>
      <c r="W412" s="104">
        <f>COUNTIFS('Raw Data from UFBs'!$A$3:$A$3000,'Summary By Town'!$A412,'Raw Data from UFBs'!$E$3:$E$3000,'Summary By Town'!$W$2)</f>
        <v>0</v>
      </c>
      <c r="X412" s="4">
        <f>SUMIFS('Raw Data from UFBs'!H$3:H$3000,'Raw Data from UFBs'!$A$3:$A$3000,'Summary By Town'!$A412,'Raw Data from UFBs'!$E$3:$E$3000,'Summary By Town'!$W$2)</f>
        <v>0</v>
      </c>
      <c r="Y412" s="4">
        <f>SUMIFS('Raw Data from UFBs'!I$3:I$3000,'Raw Data from UFBs'!$A$3:$A$3000,'Summary By Town'!$A412,'Raw Data from UFBs'!$E$3:$E$3000,'Summary By Town'!$W$2)</f>
        <v>0</v>
      </c>
      <c r="Z412" s="20">
        <f t="shared" si="100"/>
        <v>0</v>
      </c>
      <c r="AA412" s="4">
        <f>COUNTIFS('Raw Data from UFBs'!$A$3:$A$3000,'Summary By Town'!$A412,'Raw Data from UFBs'!$E$3:$E$3000,'Summary By Town'!$AA$2)</f>
        <v>0</v>
      </c>
      <c r="AB412" s="4">
        <f>SUMIFS('Raw Data from UFBs'!H$3:H$3000,'Raw Data from UFBs'!$A$3:$A$3000,'Summary By Town'!$A412,'Raw Data from UFBs'!$E$3:$E$3000,'Summary By Town'!$AA$2)</f>
        <v>0</v>
      </c>
      <c r="AC412" s="4">
        <f>SUMIFS('Raw Data from UFBs'!I$3:I$3000,'Raw Data from UFBs'!$A$3:$A$3000,'Summary By Town'!$A412,'Raw Data from UFBs'!$E$3:$E$3000,'Summary By Town'!$AA$2)</f>
        <v>0</v>
      </c>
      <c r="AD412" s="4">
        <f t="shared" si="101"/>
        <v>0</v>
      </c>
      <c r="AE412" s="19">
        <f>COUNTIFS('Raw Data from UFBs'!$A$3:$A$3000,'Summary By Town'!$A412,'Raw Data from UFBs'!$E$3:$E$3000,'Summary By Town'!$AE$2)</f>
        <v>0</v>
      </c>
      <c r="AF412" s="4">
        <f>SUMIFS('Raw Data from UFBs'!H$3:H$3000,'Raw Data from UFBs'!$A$3:$A$3000,'Summary By Town'!$A412,'Raw Data from UFBs'!$E$3:$E$3000,'Summary By Town'!$AE$2)</f>
        <v>0</v>
      </c>
      <c r="AG412" s="4">
        <f>SUMIFS('Raw Data from UFBs'!I$3:I$3000,'Raw Data from UFBs'!$A$3:$A$3000,'Summary By Town'!$A412,'Raw Data from UFBs'!$E$3:$E$3000,'Summary By Town'!$AE$2)</f>
        <v>0</v>
      </c>
      <c r="AH412" s="20">
        <f t="shared" si="94"/>
        <v>0</v>
      </c>
      <c r="AI412" s="19">
        <f t="shared" si="102"/>
        <v>0</v>
      </c>
      <c r="AJ412" s="4">
        <f t="shared" si="103"/>
        <v>0</v>
      </c>
      <c r="AK412" s="4">
        <f t="shared" si="104"/>
        <v>0</v>
      </c>
      <c r="AL412" s="20">
        <f t="shared" si="105"/>
        <v>0</v>
      </c>
      <c r="AM412" s="59">
        <v>4911351566</v>
      </c>
      <c r="AN412" s="60">
        <v>2.9311140800791735</v>
      </c>
      <c r="AO412" s="61">
        <v>0.19177405648547236</v>
      </c>
      <c r="AP412" s="4">
        <f t="shared" si="95"/>
        <v>0</v>
      </c>
      <c r="AQ412" s="8">
        <f t="shared" si="96"/>
        <v>0</v>
      </c>
      <c r="AR412" s="59">
        <v>59012491.780000001</v>
      </c>
      <c r="AS412" s="6">
        <f t="shared" si="97"/>
        <v>0</v>
      </c>
      <c r="AU412" s="5" t="s">
        <v>936</v>
      </c>
      <c r="AV412" s="5" t="s">
        <v>1009</v>
      </c>
      <c r="AW412" s="5" t="s">
        <v>283</v>
      </c>
      <c r="AX412" s="5" t="s">
        <v>360</v>
      </c>
      <c r="AY412" s="5" t="s">
        <v>1333</v>
      </c>
      <c r="AZ412" s="5" t="s">
        <v>1551</v>
      </c>
      <c r="BA412" s="5" t="s">
        <v>974</v>
      </c>
      <c r="BB412" s="5" t="s">
        <v>1160</v>
      </c>
      <c r="BC412" s="5" t="s">
        <v>366</v>
      </c>
      <c r="BD412" s="5" t="s">
        <v>1312</v>
      </c>
      <c r="BE412" s="5" t="s">
        <v>1745</v>
      </c>
      <c r="BF412" s="5" t="s">
        <v>1745</v>
      </c>
      <c r="BG412" s="5" t="s">
        <v>1745</v>
      </c>
      <c r="BH412" s="5" t="s">
        <v>1745</v>
      </c>
      <c r="BI412" s="5" t="s">
        <v>1745</v>
      </c>
      <c r="BJ412" s="5" t="s">
        <v>1745</v>
      </c>
    </row>
    <row r="413" spans="1:62" ht="17.25" customHeight="1" x14ac:dyDescent="0.3">
      <c r="A413" t="s">
        <v>1312</v>
      </c>
      <c r="B413" t="s">
        <v>2146</v>
      </c>
      <c r="C413" t="s">
        <v>183</v>
      </c>
      <c r="D413" t="str">
        <f t="shared" si="91"/>
        <v>Rockaway township, Morris County</v>
      </c>
      <c r="E413" t="s">
        <v>1769</v>
      </c>
      <c r="F413" t="s">
        <v>7</v>
      </c>
      <c r="G413" s="19">
        <f>COUNTIFS('Raw Data from UFBs'!$A$3:$A$3000,'Summary By Town'!$A413,'Raw Data from UFBs'!$E$3:$E$3000,'Summary By Town'!$G$2)</f>
        <v>1</v>
      </c>
      <c r="H413" s="4">
        <f>SUMIFS('Raw Data from UFBs'!H$3:H$3000,'Raw Data from UFBs'!$A$3:$A$3000,'Summary By Town'!$A413,'Raw Data from UFBs'!$E$3:$E$3000,'Summary By Town'!$G$2)</f>
        <v>519273.37</v>
      </c>
      <c r="I413" s="4">
        <f>SUMIFS('Raw Data from UFBs'!I$3:I$3000,'Raw Data from UFBs'!$A$3:$A$3000,'Summary By Town'!$A413,'Raw Data from UFBs'!$E$3:$E$3000,'Summary By Town'!$G$2)</f>
        <v>7753100</v>
      </c>
      <c r="J413" s="20">
        <f t="shared" si="92"/>
        <v>190957.25426976747</v>
      </c>
      <c r="K413" s="19">
        <f>COUNTIFS('Raw Data from UFBs'!$A$3:$A$3000,'Summary By Town'!$A413,'Raw Data from UFBs'!$E$3:$E$3000,'Summary By Town'!$K$2)</f>
        <v>0</v>
      </c>
      <c r="L413" s="4">
        <f>SUMIFS('Raw Data from UFBs'!H$3:H$3000,'Raw Data from UFBs'!$A$3:$A$3000,'Summary By Town'!$A413,'Raw Data from UFBs'!$E$3:$E$3000,'Summary By Town'!$K$2)</f>
        <v>0</v>
      </c>
      <c r="M413" s="4">
        <f>SUMIFS('Raw Data from UFBs'!I$3:I$3000,'Raw Data from UFBs'!$A$3:$A$3000,'Summary By Town'!$A413,'Raw Data from UFBs'!$E$3:$E$3000,'Summary By Town'!$K$2)</f>
        <v>0</v>
      </c>
      <c r="N413" s="20">
        <f t="shared" si="93"/>
        <v>0</v>
      </c>
      <c r="O413" s="4">
        <f>COUNTIFS('Raw Data from UFBs'!$A$3:$A$3000,'Summary By Town'!$A413,'Raw Data from UFBs'!$E$3:$E$3000,'Summary By Town'!$O$2)</f>
        <v>0</v>
      </c>
      <c r="P413" s="4">
        <f>SUMIFS('Raw Data from UFBs'!H$3:H$3000,'Raw Data from UFBs'!$A$3:$A$3000,'Summary By Town'!$A413,'Raw Data from UFBs'!$E$3:$E$3000,'Summary By Town'!$O$2)</f>
        <v>0</v>
      </c>
      <c r="Q413" s="4">
        <f>SUMIFS('Raw Data from UFBs'!I$3:I$3000,'Raw Data from UFBs'!$A$3:$A$3000,'Summary By Town'!$A413,'Raw Data from UFBs'!$E$3:$E$3000,'Summary By Town'!$O$2)</f>
        <v>0</v>
      </c>
      <c r="R413" s="4">
        <f t="shared" si="98"/>
        <v>0</v>
      </c>
      <c r="S413" s="104">
        <f>COUNTIFS('Raw Data from UFBs'!$A$3:$A$3000,'Summary By Town'!$A413,'Raw Data from UFBs'!$E$3:$E$3000,'Summary By Town'!$S$2)</f>
        <v>0</v>
      </c>
      <c r="T413" s="4">
        <f>SUMIFS('Raw Data from UFBs'!H$3:H$3000,'Raw Data from UFBs'!$A$3:$A$3000,'Summary By Town'!$A413,'Raw Data from UFBs'!$E$3:$E$3000,'Summary By Town'!$S$2)</f>
        <v>0</v>
      </c>
      <c r="U413" s="4">
        <f>SUMIFS('Raw Data from UFBs'!I$3:I$3000,'Raw Data from UFBs'!$A$3:$A$3000,'Summary By Town'!$A413,'Raw Data from UFBs'!$E$3:$E$3000,'Summary By Town'!$S$2)</f>
        <v>0</v>
      </c>
      <c r="V413" s="20">
        <f t="shared" si="99"/>
        <v>0</v>
      </c>
      <c r="W413" s="104">
        <f>COUNTIFS('Raw Data from UFBs'!$A$3:$A$3000,'Summary By Town'!$A413,'Raw Data from UFBs'!$E$3:$E$3000,'Summary By Town'!$W$2)</f>
        <v>0</v>
      </c>
      <c r="X413" s="4">
        <f>SUMIFS('Raw Data from UFBs'!H$3:H$3000,'Raw Data from UFBs'!$A$3:$A$3000,'Summary By Town'!$A413,'Raw Data from UFBs'!$E$3:$E$3000,'Summary By Town'!$W$2)</f>
        <v>0</v>
      </c>
      <c r="Y413" s="4">
        <f>SUMIFS('Raw Data from UFBs'!I$3:I$3000,'Raw Data from UFBs'!$A$3:$A$3000,'Summary By Town'!$A413,'Raw Data from UFBs'!$E$3:$E$3000,'Summary By Town'!$W$2)</f>
        <v>0</v>
      </c>
      <c r="Z413" s="20">
        <f t="shared" si="100"/>
        <v>0</v>
      </c>
      <c r="AA413" s="4">
        <f>COUNTIFS('Raw Data from UFBs'!$A$3:$A$3000,'Summary By Town'!$A413,'Raw Data from UFBs'!$E$3:$E$3000,'Summary By Town'!$AA$2)</f>
        <v>0</v>
      </c>
      <c r="AB413" s="4">
        <f>SUMIFS('Raw Data from UFBs'!H$3:H$3000,'Raw Data from UFBs'!$A$3:$A$3000,'Summary By Town'!$A413,'Raw Data from UFBs'!$E$3:$E$3000,'Summary By Town'!$AA$2)</f>
        <v>0</v>
      </c>
      <c r="AC413" s="4">
        <f>SUMIFS('Raw Data from UFBs'!I$3:I$3000,'Raw Data from UFBs'!$A$3:$A$3000,'Summary By Town'!$A413,'Raw Data from UFBs'!$E$3:$E$3000,'Summary By Town'!$AA$2)</f>
        <v>0</v>
      </c>
      <c r="AD413" s="4">
        <f t="shared" si="101"/>
        <v>0</v>
      </c>
      <c r="AE413" s="19">
        <f>COUNTIFS('Raw Data from UFBs'!$A$3:$A$3000,'Summary By Town'!$A413,'Raw Data from UFBs'!$E$3:$E$3000,'Summary By Town'!$AE$2)</f>
        <v>0</v>
      </c>
      <c r="AF413" s="4">
        <f>SUMIFS('Raw Data from UFBs'!H$3:H$3000,'Raw Data from UFBs'!$A$3:$A$3000,'Summary By Town'!$A413,'Raw Data from UFBs'!$E$3:$E$3000,'Summary By Town'!$AE$2)</f>
        <v>0</v>
      </c>
      <c r="AG413" s="4">
        <f>SUMIFS('Raw Data from UFBs'!I$3:I$3000,'Raw Data from UFBs'!$A$3:$A$3000,'Summary By Town'!$A413,'Raw Data from UFBs'!$E$3:$E$3000,'Summary By Town'!$AE$2)</f>
        <v>0</v>
      </c>
      <c r="AH413" s="20">
        <f t="shared" si="94"/>
        <v>0</v>
      </c>
      <c r="AI413" s="19">
        <f t="shared" si="102"/>
        <v>1</v>
      </c>
      <c r="AJ413" s="4">
        <f t="shared" si="103"/>
        <v>519273.37</v>
      </c>
      <c r="AK413" s="4">
        <f t="shared" si="104"/>
        <v>7753100</v>
      </c>
      <c r="AL413" s="20">
        <f t="shared" si="105"/>
        <v>190957.25426976747</v>
      </c>
      <c r="AM413" s="59">
        <v>6153933300</v>
      </c>
      <c r="AN413" s="60">
        <v>2.4629793794710175</v>
      </c>
      <c r="AO413" s="61">
        <v>0.23608138613547977</v>
      </c>
      <c r="AP413" s="4">
        <f t="shared" si="95"/>
        <v>-77509.323692209902</v>
      </c>
      <c r="AQ413" s="8">
        <f t="shared" si="96"/>
        <v>1.2598609087947053E-3</v>
      </c>
      <c r="AR413" s="59">
        <v>50623056.100000001</v>
      </c>
      <c r="AS413" s="6">
        <f t="shared" si="97"/>
        <v>-1.5311071607193999E-3</v>
      </c>
      <c r="AU413" s="5" t="s">
        <v>360</v>
      </c>
      <c r="AV413" s="5" t="s">
        <v>185</v>
      </c>
      <c r="AW413" s="5" t="s">
        <v>1625</v>
      </c>
      <c r="AX413" s="5" t="s">
        <v>1261</v>
      </c>
      <c r="AY413" s="5" t="s">
        <v>366</v>
      </c>
      <c r="AZ413" s="5" t="s">
        <v>1309</v>
      </c>
      <c r="BA413" s="5" t="s">
        <v>1655</v>
      </c>
      <c r="BB413" s="5" t="s">
        <v>758</v>
      </c>
      <c r="BC413" s="5" t="s">
        <v>737</v>
      </c>
      <c r="BD413" s="5" t="s">
        <v>1745</v>
      </c>
      <c r="BE413" s="5" t="s">
        <v>1745</v>
      </c>
      <c r="BF413" s="5" t="s">
        <v>1745</v>
      </c>
      <c r="BG413" s="5" t="s">
        <v>1745</v>
      </c>
      <c r="BH413" s="5" t="s">
        <v>1745</v>
      </c>
      <c r="BI413" s="5" t="s">
        <v>1745</v>
      </c>
      <c r="BJ413" s="5" t="s">
        <v>1745</v>
      </c>
    </row>
    <row r="414" spans="1:62" ht="17.25" customHeight="1" x14ac:dyDescent="0.3">
      <c r="A414" t="s">
        <v>1333</v>
      </c>
      <c r="B414" t="s">
        <v>2147</v>
      </c>
      <c r="C414" t="s">
        <v>183</v>
      </c>
      <c r="D414" t="str">
        <f t="shared" si="91"/>
        <v>Roxbury township, Morris County</v>
      </c>
      <c r="E414" t="s">
        <v>1769</v>
      </c>
      <c r="F414" t="s">
        <v>7</v>
      </c>
      <c r="G414" s="19">
        <f>COUNTIFS('Raw Data from UFBs'!$A$3:$A$3000,'Summary By Town'!$A414,'Raw Data from UFBs'!$E$3:$E$3000,'Summary By Town'!$G$2)</f>
        <v>0</v>
      </c>
      <c r="H414" s="4">
        <f>SUMIFS('Raw Data from UFBs'!H$3:H$3000,'Raw Data from UFBs'!$A$3:$A$3000,'Summary By Town'!$A414,'Raw Data from UFBs'!$E$3:$E$3000,'Summary By Town'!$G$2)</f>
        <v>0</v>
      </c>
      <c r="I414" s="4">
        <f>SUMIFS('Raw Data from UFBs'!I$3:I$3000,'Raw Data from UFBs'!$A$3:$A$3000,'Summary By Town'!$A414,'Raw Data from UFBs'!$E$3:$E$3000,'Summary By Town'!$G$2)</f>
        <v>0</v>
      </c>
      <c r="J414" s="20">
        <f t="shared" si="92"/>
        <v>0</v>
      </c>
      <c r="K414" s="19">
        <f>COUNTIFS('Raw Data from UFBs'!$A$3:$A$3000,'Summary By Town'!$A414,'Raw Data from UFBs'!$E$3:$E$3000,'Summary By Town'!$K$2)</f>
        <v>0</v>
      </c>
      <c r="L414" s="4">
        <f>SUMIFS('Raw Data from UFBs'!H$3:H$3000,'Raw Data from UFBs'!$A$3:$A$3000,'Summary By Town'!$A414,'Raw Data from UFBs'!$E$3:$E$3000,'Summary By Town'!$K$2)</f>
        <v>0</v>
      </c>
      <c r="M414" s="4">
        <f>SUMIFS('Raw Data from UFBs'!I$3:I$3000,'Raw Data from UFBs'!$A$3:$A$3000,'Summary By Town'!$A414,'Raw Data from UFBs'!$E$3:$E$3000,'Summary By Town'!$K$2)</f>
        <v>0</v>
      </c>
      <c r="N414" s="20">
        <f t="shared" si="93"/>
        <v>0</v>
      </c>
      <c r="O414" s="4">
        <f>COUNTIFS('Raw Data from UFBs'!$A$3:$A$3000,'Summary By Town'!$A414,'Raw Data from UFBs'!$E$3:$E$3000,'Summary By Town'!$O$2)</f>
        <v>0</v>
      </c>
      <c r="P414" s="4">
        <f>SUMIFS('Raw Data from UFBs'!H$3:H$3000,'Raw Data from UFBs'!$A$3:$A$3000,'Summary By Town'!$A414,'Raw Data from UFBs'!$E$3:$E$3000,'Summary By Town'!$O$2)</f>
        <v>0</v>
      </c>
      <c r="Q414" s="4">
        <f>SUMIFS('Raw Data from UFBs'!I$3:I$3000,'Raw Data from UFBs'!$A$3:$A$3000,'Summary By Town'!$A414,'Raw Data from UFBs'!$E$3:$E$3000,'Summary By Town'!$O$2)</f>
        <v>0</v>
      </c>
      <c r="R414" s="4">
        <f t="shared" si="98"/>
        <v>0</v>
      </c>
      <c r="S414" s="104">
        <f>COUNTIFS('Raw Data from UFBs'!$A$3:$A$3000,'Summary By Town'!$A414,'Raw Data from UFBs'!$E$3:$E$3000,'Summary By Town'!$S$2)</f>
        <v>0</v>
      </c>
      <c r="T414" s="4">
        <f>SUMIFS('Raw Data from UFBs'!H$3:H$3000,'Raw Data from UFBs'!$A$3:$A$3000,'Summary By Town'!$A414,'Raw Data from UFBs'!$E$3:$E$3000,'Summary By Town'!$S$2)</f>
        <v>0</v>
      </c>
      <c r="U414" s="4">
        <f>SUMIFS('Raw Data from UFBs'!I$3:I$3000,'Raw Data from UFBs'!$A$3:$A$3000,'Summary By Town'!$A414,'Raw Data from UFBs'!$E$3:$E$3000,'Summary By Town'!$S$2)</f>
        <v>0</v>
      </c>
      <c r="V414" s="20">
        <f t="shared" si="99"/>
        <v>0</v>
      </c>
      <c r="W414" s="104">
        <f>COUNTIFS('Raw Data from UFBs'!$A$3:$A$3000,'Summary By Town'!$A414,'Raw Data from UFBs'!$E$3:$E$3000,'Summary By Town'!$W$2)</f>
        <v>0</v>
      </c>
      <c r="X414" s="4">
        <f>SUMIFS('Raw Data from UFBs'!H$3:H$3000,'Raw Data from UFBs'!$A$3:$A$3000,'Summary By Town'!$A414,'Raw Data from UFBs'!$E$3:$E$3000,'Summary By Town'!$W$2)</f>
        <v>0</v>
      </c>
      <c r="Y414" s="4">
        <f>SUMIFS('Raw Data from UFBs'!I$3:I$3000,'Raw Data from UFBs'!$A$3:$A$3000,'Summary By Town'!$A414,'Raw Data from UFBs'!$E$3:$E$3000,'Summary By Town'!$W$2)</f>
        <v>0</v>
      </c>
      <c r="Z414" s="20">
        <f t="shared" si="100"/>
        <v>0</v>
      </c>
      <c r="AA414" s="4">
        <f>COUNTIFS('Raw Data from UFBs'!$A$3:$A$3000,'Summary By Town'!$A414,'Raw Data from UFBs'!$E$3:$E$3000,'Summary By Town'!$AA$2)</f>
        <v>0</v>
      </c>
      <c r="AB414" s="4">
        <f>SUMIFS('Raw Data from UFBs'!H$3:H$3000,'Raw Data from UFBs'!$A$3:$A$3000,'Summary By Town'!$A414,'Raw Data from UFBs'!$E$3:$E$3000,'Summary By Town'!$AA$2)</f>
        <v>0</v>
      </c>
      <c r="AC414" s="4">
        <f>SUMIFS('Raw Data from UFBs'!I$3:I$3000,'Raw Data from UFBs'!$A$3:$A$3000,'Summary By Town'!$A414,'Raw Data from UFBs'!$E$3:$E$3000,'Summary By Town'!$AA$2)</f>
        <v>0</v>
      </c>
      <c r="AD414" s="4">
        <f t="shared" si="101"/>
        <v>0</v>
      </c>
      <c r="AE414" s="19">
        <f>COUNTIFS('Raw Data from UFBs'!$A$3:$A$3000,'Summary By Town'!$A414,'Raw Data from UFBs'!$E$3:$E$3000,'Summary By Town'!$AE$2)</f>
        <v>0</v>
      </c>
      <c r="AF414" s="4">
        <f>SUMIFS('Raw Data from UFBs'!H$3:H$3000,'Raw Data from UFBs'!$A$3:$A$3000,'Summary By Town'!$A414,'Raw Data from UFBs'!$E$3:$E$3000,'Summary By Town'!$AE$2)</f>
        <v>0</v>
      </c>
      <c r="AG414" s="4">
        <f>SUMIFS('Raw Data from UFBs'!I$3:I$3000,'Raw Data from UFBs'!$A$3:$A$3000,'Summary By Town'!$A414,'Raw Data from UFBs'!$E$3:$E$3000,'Summary By Town'!$AE$2)</f>
        <v>0</v>
      </c>
      <c r="AH414" s="20">
        <f t="shared" si="94"/>
        <v>0</v>
      </c>
      <c r="AI414" s="19">
        <f t="shared" si="102"/>
        <v>0</v>
      </c>
      <c r="AJ414" s="4">
        <f t="shared" si="103"/>
        <v>0</v>
      </c>
      <c r="AK414" s="4">
        <f t="shared" si="104"/>
        <v>0</v>
      </c>
      <c r="AL414" s="20">
        <f t="shared" si="105"/>
        <v>0</v>
      </c>
      <c r="AM414" s="59">
        <v>3881798300</v>
      </c>
      <c r="AN414" s="60">
        <v>2.8202307645993949</v>
      </c>
      <c r="AO414" s="61">
        <v>0.24559479981140342</v>
      </c>
      <c r="AP414" s="4">
        <f t="shared" si="95"/>
        <v>0</v>
      </c>
      <c r="AQ414" s="8">
        <f t="shared" si="96"/>
        <v>0</v>
      </c>
      <c r="AR414" s="59">
        <v>42460562</v>
      </c>
      <c r="AS414" s="6">
        <f t="shared" si="97"/>
        <v>0</v>
      </c>
      <c r="AU414" s="5" t="s">
        <v>283</v>
      </c>
      <c r="AV414" s="5" t="s">
        <v>1027</v>
      </c>
      <c r="AW414" s="5" t="s">
        <v>1015</v>
      </c>
      <c r="AX414" s="5" t="s">
        <v>239</v>
      </c>
      <c r="AY414" s="5" t="s">
        <v>1454</v>
      </c>
      <c r="AZ414" s="5" t="s">
        <v>702</v>
      </c>
      <c r="BA414" s="5" t="s">
        <v>1261</v>
      </c>
      <c r="BB414" s="5" t="s">
        <v>974</v>
      </c>
      <c r="BC414" s="5" t="s">
        <v>1655</v>
      </c>
      <c r="BD414" s="5" t="s">
        <v>737</v>
      </c>
      <c r="BE414" s="5" t="s">
        <v>1048</v>
      </c>
      <c r="BF414" s="5" t="s">
        <v>1745</v>
      </c>
      <c r="BG414" s="5" t="s">
        <v>1745</v>
      </c>
      <c r="BH414" s="5" t="s">
        <v>1745</v>
      </c>
      <c r="BI414" s="5" t="s">
        <v>1745</v>
      </c>
      <c r="BJ414" s="5" t="s">
        <v>1745</v>
      </c>
    </row>
    <row r="415" spans="1:62" ht="17.25" customHeight="1" x14ac:dyDescent="0.3">
      <c r="A415" t="s">
        <v>1591</v>
      </c>
      <c r="B415" t="s">
        <v>1837</v>
      </c>
      <c r="C415" t="s">
        <v>183</v>
      </c>
      <c r="D415" t="str">
        <f t="shared" si="91"/>
        <v>Washington township, Morris County</v>
      </c>
      <c r="E415" t="s">
        <v>1769</v>
      </c>
      <c r="F415" t="s">
        <v>26</v>
      </c>
      <c r="G415" s="19">
        <f>COUNTIFS('Raw Data from UFBs'!$A$3:$A$3000,'Summary By Town'!$A415,'Raw Data from UFBs'!$E$3:$E$3000,'Summary By Town'!$G$2)</f>
        <v>0</v>
      </c>
      <c r="H415" s="4">
        <f>SUMIFS('Raw Data from UFBs'!H$3:H$3000,'Raw Data from UFBs'!$A$3:$A$3000,'Summary By Town'!$A415,'Raw Data from UFBs'!$E$3:$E$3000,'Summary By Town'!$G$2)</f>
        <v>0</v>
      </c>
      <c r="I415" s="4">
        <f>SUMIFS('Raw Data from UFBs'!I$3:I$3000,'Raw Data from UFBs'!$A$3:$A$3000,'Summary By Town'!$A415,'Raw Data from UFBs'!$E$3:$E$3000,'Summary By Town'!$G$2)</f>
        <v>0</v>
      </c>
      <c r="J415" s="20">
        <f t="shared" si="92"/>
        <v>0</v>
      </c>
      <c r="K415" s="19">
        <f>COUNTIFS('Raw Data from UFBs'!$A$3:$A$3000,'Summary By Town'!$A415,'Raw Data from UFBs'!$E$3:$E$3000,'Summary By Town'!$K$2)</f>
        <v>0</v>
      </c>
      <c r="L415" s="4">
        <f>SUMIFS('Raw Data from UFBs'!H$3:H$3000,'Raw Data from UFBs'!$A$3:$A$3000,'Summary By Town'!$A415,'Raw Data from UFBs'!$E$3:$E$3000,'Summary By Town'!$K$2)</f>
        <v>0</v>
      </c>
      <c r="M415" s="4">
        <f>SUMIFS('Raw Data from UFBs'!I$3:I$3000,'Raw Data from UFBs'!$A$3:$A$3000,'Summary By Town'!$A415,'Raw Data from UFBs'!$E$3:$E$3000,'Summary By Town'!$K$2)</f>
        <v>0</v>
      </c>
      <c r="N415" s="20">
        <f t="shared" si="93"/>
        <v>0</v>
      </c>
      <c r="O415" s="4">
        <f>COUNTIFS('Raw Data from UFBs'!$A$3:$A$3000,'Summary By Town'!$A415,'Raw Data from UFBs'!$E$3:$E$3000,'Summary By Town'!$O$2)</f>
        <v>0</v>
      </c>
      <c r="P415" s="4">
        <f>SUMIFS('Raw Data from UFBs'!H$3:H$3000,'Raw Data from UFBs'!$A$3:$A$3000,'Summary By Town'!$A415,'Raw Data from UFBs'!$E$3:$E$3000,'Summary By Town'!$O$2)</f>
        <v>0</v>
      </c>
      <c r="Q415" s="4">
        <f>SUMIFS('Raw Data from UFBs'!I$3:I$3000,'Raw Data from UFBs'!$A$3:$A$3000,'Summary By Town'!$A415,'Raw Data from UFBs'!$E$3:$E$3000,'Summary By Town'!$O$2)</f>
        <v>0</v>
      </c>
      <c r="R415" s="4">
        <f t="shared" si="98"/>
        <v>0</v>
      </c>
      <c r="S415" s="104">
        <f>COUNTIFS('Raw Data from UFBs'!$A$3:$A$3000,'Summary By Town'!$A415,'Raw Data from UFBs'!$E$3:$E$3000,'Summary By Town'!$S$2)</f>
        <v>0</v>
      </c>
      <c r="T415" s="4">
        <f>SUMIFS('Raw Data from UFBs'!H$3:H$3000,'Raw Data from UFBs'!$A$3:$A$3000,'Summary By Town'!$A415,'Raw Data from UFBs'!$E$3:$E$3000,'Summary By Town'!$S$2)</f>
        <v>0</v>
      </c>
      <c r="U415" s="4">
        <f>SUMIFS('Raw Data from UFBs'!I$3:I$3000,'Raw Data from UFBs'!$A$3:$A$3000,'Summary By Town'!$A415,'Raw Data from UFBs'!$E$3:$E$3000,'Summary By Town'!$S$2)</f>
        <v>0</v>
      </c>
      <c r="V415" s="20">
        <f t="shared" si="99"/>
        <v>0</v>
      </c>
      <c r="W415" s="104">
        <f>COUNTIFS('Raw Data from UFBs'!$A$3:$A$3000,'Summary By Town'!$A415,'Raw Data from UFBs'!$E$3:$E$3000,'Summary By Town'!$W$2)</f>
        <v>0</v>
      </c>
      <c r="X415" s="4">
        <f>SUMIFS('Raw Data from UFBs'!H$3:H$3000,'Raw Data from UFBs'!$A$3:$A$3000,'Summary By Town'!$A415,'Raw Data from UFBs'!$E$3:$E$3000,'Summary By Town'!$W$2)</f>
        <v>0</v>
      </c>
      <c r="Y415" s="4">
        <f>SUMIFS('Raw Data from UFBs'!I$3:I$3000,'Raw Data from UFBs'!$A$3:$A$3000,'Summary By Town'!$A415,'Raw Data from UFBs'!$E$3:$E$3000,'Summary By Town'!$W$2)</f>
        <v>0</v>
      </c>
      <c r="Z415" s="20">
        <f t="shared" si="100"/>
        <v>0</v>
      </c>
      <c r="AA415" s="4">
        <f>COUNTIFS('Raw Data from UFBs'!$A$3:$A$3000,'Summary By Town'!$A415,'Raw Data from UFBs'!$E$3:$E$3000,'Summary By Town'!$AA$2)</f>
        <v>0</v>
      </c>
      <c r="AB415" s="4">
        <f>SUMIFS('Raw Data from UFBs'!H$3:H$3000,'Raw Data from UFBs'!$A$3:$A$3000,'Summary By Town'!$A415,'Raw Data from UFBs'!$E$3:$E$3000,'Summary By Town'!$AA$2)</f>
        <v>0</v>
      </c>
      <c r="AC415" s="4">
        <f>SUMIFS('Raw Data from UFBs'!I$3:I$3000,'Raw Data from UFBs'!$A$3:$A$3000,'Summary By Town'!$A415,'Raw Data from UFBs'!$E$3:$E$3000,'Summary By Town'!$AA$2)</f>
        <v>0</v>
      </c>
      <c r="AD415" s="4">
        <f t="shared" si="101"/>
        <v>0</v>
      </c>
      <c r="AE415" s="19">
        <f>COUNTIFS('Raw Data from UFBs'!$A$3:$A$3000,'Summary By Town'!$A415,'Raw Data from UFBs'!$E$3:$E$3000,'Summary By Town'!$AE$2)</f>
        <v>0</v>
      </c>
      <c r="AF415" s="4">
        <f>SUMIFS('Raw Data from UFBs'!H$3:H$3000,'Raw Data from UFBs'!$A$3:$A$3000,'Summary By Town'!$A415,'Raw Data from UFBs'!$E$3:$E$3000,'Summary By Town'!$AE$2)</f>
        <v>0</v>
      </c>
      <c r="AG415" s="4">
        <f>SUMIFS('Raw Data from UFBs'!I$3:I$3000,'Raw Data from UFBs'!$A$3:$A$3000,'Summary By Town'!$A415,'Raw Data from UFBs'!$E$3:$E$3000,'Summary By Town'!$AE$2)</f>
        <v>0</v>
      </c>
      <c r="AH415" s="20">
        <f t="shared" si="94"/>
        <v>0</v>
      </c>
      <c r="AI415" s="19">
        <f t="shared" si="102"/>
        <v>0</v>
      </c>
      <c r="AJ415" s="4">
        <f t="shared" si="103"/>
        <v>0</v>
      </c>
      <c r="AK415" s="4">
        <f t="shared" si="104"/>
        <v>0</v>
      </c>
      <c r="AL415" s="20">
        <f t="shared" si="105"/>
        <v>0</v>
      </c>
      <c r="AM415" s="59">
        <v>3109104900</v>
      </c>
      <c r="AN415" s="60">
        <v>3.0028971244140998</v>
      </c>
      <c r="AO415" s="61">
        <v>0.18005820368152722</v>
      </c>
      <c r="AP415" s="4">
        <f t="shared" si="95"/>
        <v>0</v>
      </c>
      <c r="AQ415" s="8">
        <f t="shared" si="96"/>
        <v>0</v>
      </c>
      <c r="AR415" s="59">
        <v>24377666.030000001</v>
      </c>
      <c r="AS415" s="6">
        <f t="shared" si="97"/>
        <v>0</v>
      </c>
      <c r="AU415" s="5" t="s">
        <v>283</v>
      </c>
      <c r="AV415" s="5" t="s">
        <v>1027</v>
      </c>
      <c r="AW415" s="5" t="s">
        <v>120</v>
      </c>
      <c r="AX415" s="5" t="s">
        <v>1498</v>
      </c>
      <c r="AY415" s="5" t="s">
        <v>799</v>
      </c>
      <c r="AZ415" s="5" t="s">
        <v>895</v>
      </c>
      <c r="BA415" s="5" t="s">
        <v>589</v>
      </c>
      <c r="BB415" s="5" t="s">
        <v>1745</v>
      </c>
      <c r="BC415" s="5" t="s">
        <v>1745</v>
      </c>
      <c r="BD415" s="5" t="s">
        <v>1745</v>
      </c>
      <c r="BE415" s="5" t="s">
        <v>1745</v>
      </c>
      <c r="BF415" s="5" t="s">
        <v>1745</v>
      </c>
      <c r="BG415" s="5" t="s">
        <v>1745</v>
      </c>
      <c r="BH415" s="5" t="s">
        <v>1745</v>
      </c>
      <c r="BI415" s="5" t="s">
        <v>1745</v>
      </c>
      <c r="BJ415" s="5" t="s">
        <v>1745</v>
      </c>
    </row>
    <row r="416" spans="1:62" ht="17.25" customHeight="1" x14ac:dyDescent="0.3">
      <c r="A416" t="s">
        <v>93</v>
      </c>
      <c r="B416" t="s">
        <v>2148</v>
      </c>
      <c r="C416" t="s">
        <v>95</v>
      </c>
      <c r="D416" t="str">
        <f t="shared" si="91"/>
        <v>Barnegat Light borough, Ocean County</v>
      </c>
      <c r="E416" t="s">
        <v>1744</v>
      </c>
      <c r="F416" t="s">
        <v>7</v>
      </c>
      <c r="G416" s="19">
        <f>COUNTIFS('Raw Data from UFBs'!$A$3:$A$3000,'Summary By Town'!$A416,'Raw Data from UFBs'!$E$3:$E$3000,'Summary By Town'!$G$2)</f>
        <v>0</v>
      </c>
      <c r="H416" s="4">
        <f>SUMIFS('Raw Data from UFBs'!H$3:H$3000,'Raw Data from UFBs'!$A$3:$A$3000,'Summary By Town'!$A416,'Raw Data from UFBs'!$E$3:$E$3000,'Summary By Town'!$G$2)</f>
        <v>0</v>
      </c>
      <c r="I416" s="4">
        <f>SUMIFS('Raw Data from UFBs'!I$3:I$3000,'Raw Data from UFBs'!$A$3:$A$3000,'Summary By Town'!$A416,'Raw Data from UFBs'!$E$3:$E$3000,'Summary By Town'!$G$2)</f>
        <v>0</v>
      </c>
      <c r="J416" s="20">
        <f t="shared" si="92"/>
        <v>0</v>
      </c>
      <c r="K416" s="19">
        <f>COUNTIFS('Raw Data from UFBs'!$A$3:$A$3000,'Summary By Town'!$A416,'Raw Data from UFBs'!$E$3:$E$3000,'Summary By Town'!$K$2)</f>
        <v>0</v>
      </c>
      <c r="L416" s="4">
        <f>SUMIFS('Raw Data from UFBs'!H$3:H$3000,'Raw Data from UFBs'!$A$3:$A$3000,'Summary By Town'!$A416,'Raw Data from UFBs'!$E$3:$E$3000,'Summary By Town'!$K$2)</f>
        <v>0</v>
      </c>
      <c r="M416" s="4">
        <f>SUMIFS('Raw Data from UFBs'!I$3:I$3000,'Raw Data from UFBs'!$A$3:$A$3000,'Summary By Town'!$A416,'Raw Data from UFBs'!$E$3:$E$3000,'Summary By Town'!$K$2)</f>
        <v>0</v>
      </c>
      <c r="N416" s="20">
        <f t="shared" si="93"/>
        <v>0</v>
      </c>
      <c r="O416" s="4">
        <f>COUNTIFS('Raw Data from UFBs'!$A$3:$A$3000,'Summary By Town'!$A416,'Raw Data from UFBs'!$E$3:$E$3000,'Summary By Town'!$O$2)</f>
        <v>0</v>
      </c>
      <c r="P416" s="4">
        <f>SUMIFS('Raw Data from UFBs'!H$3:H$3000,'Raw Data from UFBs'!$A$3:$A$3000,'Summary By Town'!$A416,'Raw Data from UFBs'!$E$3:$E$3000,'Summary By Town'!$O$2)</f>
        <v>0</v>
      </c>
      <c r="Q416" s="4">
        <f>SUMIFS('Raw Data from UFBs'!I$3:I$3000,'Raw Data from UFBs'!$A$3:$A$3000,'Summary By Town'!$A416,'Raw Data from UFBs'!$E$3:$E$3000,'Summary By Town'!$O$2)</f>
        <v>0</v>
      </c>
      <c r="R416" s="4">
        <f t="shared" si="98"/>
        <v>0</v>
      </c>
      <c r="S416" s="104">
        <f>COUNTIFS('Raw Data from UFBs'!$A$3:$A$3000,'Summary By Town'!$A416,'Raw Data from UFBs'!$E$3:$E$3000,'Summary By Town'!$S$2)</f>
        <v>0</v>
      </c>
      <c r="T416" s="4">
        <f>SUMIFS('Raw Data from UFBs'!H$3:H$3000,'Raw Data from UFBs'!$A$3:$A$3000,'Summary By Town'!$A416,'Raw Data from UFBs'!$E$3:$E$3000,'Summary By Town'!$S$2)</f>
        <v>0</v>
      </c>
      <c r="U416" s="4">
        <f>SUMIFS('Raw Data from UFBs'!I$3:I$3000,'Raw Data from UFBs'!$A$3:$A$3000,'Summary By Town'!$A416,'Raw Data from UFBs'!$E$3:$E$3000,'Summary By Town'!$S$2)</f>
        <v>0</v>
      </c>
      <c r="V416" s="20">
        <f t="shared" si="99"/>
        <v>0</v>
      </c>
      <c r="W416" s="104">
        <f>COUNTIFS('Raw Data from UFBs'!$A$3:$A$3000,'Summary By Town'!$A416,'Raw Data from UFBs'!$E$3:$E$3000,'Summary By Town'!$W$2)</f>
        <v>0</v>
      </c>
      <c r="X416" s="4">
        <f>SUMIFS('Raw Data from UFBs'!H$3:H$3000,'Raw Data from UFBs'!$A$3:$A$3000,'Summary By Town'!$A416,'Raw Data from UFBs'!$E$3:$E$3000,'Summary By Town'!$W$2)</f>
        <v>0</v>
      </c>
      <c r="Y416" s="4">
        <f>SUMIFS('Raw Data from UFBs'!I$3:I$3000,'Raw Data from UFBs'!$A$3:$A$3000,'Summary By Town'!$A416,'Raw Data from UFBs'!$E$3:$E$3000,'Summary By Town'!$W$2)</f>
        <v>0</v>
      </c>
      <c r="Z416" s="20">
        <f t="shared" si="100"/>
        <v>0</v>
      </c>
      <c r="AA416" s="4">
        <f>COUNTIFS('Raw Data from UFBs'!$A$3:$A$3000,'Summary By Town'!$A416,'Raw Data from UFBs'!$E$3:$E$3000,'Summary By Town'!$AA$2)</f>
        <v>0</v>
      </c>
      <c r="AB416" s="4">
        <f>SUMIFS('Raw Data from UFBs'!H$3:H$3000,'Raw Data from UFBs'!$A$3:$A$3000,'Summary By Town'!$A416,'Raw Data from UFBs'!$E$3:$E$3000,'Summary By Town'!$AA$2)</f>
        <v>0</v>
      </c>
      <c r="AC416" s="4">
        <f>SUMIFS('Raw Data from UFBs'!I$3:I$3000,'Raw Data from UFBs'!$A$3:$A$3000,'Summary By Town'!$A416,'Raw Data from UFBs'!$E$3:$E$3000,'Summary By Town'!$AA$2)</f>
        <v>0</v>
      </c>
      <c r="AD416" s="4">
        <f t="shared" si="101"/>
        <v>0</v>
      </c>
      <c r="AE416" s="19">
        <f>COUNTIFS('Raw Data from UFBs'!$A$3:$A$3000,'Summary By Town'!$A416,'Raw Data from UFBs'!$E$3:$E$3000,'Summary By Town'!$AE$2)</f>
        <v>0</v>
      </c>
      <c r="AF416" s="4">
        <f>SUMIFS('Raw Data from UFBs'!H$3:H$3000,'Raw Data from UFBs'!$A$3:$A$3000,'Summary By Town'!$A416,'Raw Data from UFBs'!$E$3:$E$3000,'Summary By Town'!$AE$2)</f>
        <v>0</v>
      </c>
      <c r="AG416" s="4">
        <f>SUMIFS('Raw Data from UFBs'!I$3:I$3000,'Raw Data from UFBs'!$A$3:$A$3000,'Summary By Town'!$A416,'Raw Data from UFBs'!$E$3:$E$3000,'Summary By Town'!$AE$2)</f>
        <v>0</v>
      </c>
      <c r="AH416" s="20">
        <f t="shared" si="94"/>
        <v>0</v>
      </c>
      <c r="AI416" s="19">
        <f t="shared" si="102"/>
        <v>0</v>
      </c>
      <c r="AJ416" s="4">
        <f t="shared" si="103"/>
        <v>0</v>
      </c>
      <c r="AK416" s="4">
        <f t="shared" si="104"/>
        <v>0</v>
      </c>
      <c r="AL416" s="20">
        <f t="shared" si="105"/>
        <v>0</v>
      </c>
      <c r="AM416" s="59">
        <v>1208051700</v>
      </c>
      <c r="AN416" s="60">
        <v>1.1060729389175479</v>
      </c>
      <c r="AO416" s="61">
        <v>0.24263311981413027</v>
      </c>
      <c r="AP416" s="4">
        <f t="shared" si="95"/>
        <v>0</v>
      </c>
      <c r="AQ416" s="8">
        <f t="shared" si="96"/>
        <v>0</v>
      </c>
      <c r="AR416" s="59">
        <v>4207100.87</v>
      </c>
      <c r="AS416" s="6">
        <f t="shared" si="97"/>
        <v>0</v>
      </c>
      <c r="AU416" s="5" t="s">
        <v>844</v>
      </c>
      <c r="AV416" s="5" t="s">
        <v>1123</v>
      </c>
      <c r="AW416" s="5" t="s">
        <v>144</v>
      </c>
      <c r="AX416" s="5" t="s">
        <v>1745</v>
      </c>
      <c r="AY416" s="5" t="s">
        <v>1745</v>
      </c>
      <c r="AZ416" s="5" t="s">
        <v>1745</v>
      </c>
      <c r="BA416" s="5" t="s">
        <v>1745</v>
      </c>
      <c r="BB416" s="5" t="s">
        <v>1745</v>
      </c>
      <c r="BC416" s="5" t="s">
        <v>1745</v>
      </c>
      <c r="BD416" s="5" t="s">
        <v>1745</v>
      </c>
      <c r="BE416" s="5" t="s">
        <v>1745</v>
      </c>
      <c r="BF416" s="5" t="s">
        <v>1745</v>
      </c>
      <c r="BG416" s="5" t="s">
        <v>1745</v>
      </c>
      <c r="BH416" s="5" t="s">
        <v>1745</v>
      </c>
      <c r="BI416" s="5" t="s">
        <v>1745</v>
      </c>
      <c r="BJ416" s="5" t="s">
        <v>1745</v>
      </c>
    </row>
    <row r="417" spans="1:62" ht="17.25" customHeight="1" x14ac:dyDescent="0.3">
      <c r="A417" t="s">
        <v>107</v>
      </c>
      <c r="B417" t="s">
        <v>2149</v>
      </c>
      <c r="C417" t="s">
        <v>95</v>
      </c>
      <c r="D417" t="str">
        <f t="shared" si="91"/>
        <v>Bay Head borough, Ocean County</v>
      </c>
      <c r="E417" t="s">
        <v>1744</v>
      </c>
      <c r="F417" t="s">
        <v>7</v>
      </c>
      <c r="G417" s="19">
        <f>COUNTIFS('Raw Data from UFBs'!$A$3:$A$3000,'Summary By Town'!$A417,'Raw Data from UFBs'!$E$3:$E$3000,'Summary By Town'!$G$2)</f>
        <v>0</v>
      </c>
      <c r="H417" s="4">
        <f>SUMIFS('Raw Data from UFBs'!H$3:H$3000,'Raw Data from UFBs'!$A$3:$A$3000,'Summary By Town'!$A417,'Raw Data from UFBs'!$E$3:$E$3000,'Summary By Town'!$G$2)</f>
        <v>0</v>
      </c>
      <c r="I417" s="4">
        <f>SUMIFS('Raw Data from UFBs'!I$3:I$3000,'Raw Data from UFBs'!$A$3:$A$3000,'Summary By Town'!$A417,'Raw Data from UFBs'!$E$3:$E$3000,'Summary By Town'!$G$2)</f>
        <v>0</v>
      </c>
      <c r="J417" s="20">
        <f t="shared" si="92"/>
        <v>0</v>
      </c>
      <c r="K417" s="19">
        <f>COUNTIFS('Raw Data from UFBs'!$A$3:$A$3000,'Summary By Town'!$A417,'Raw Data from UFBs'!$E$3:$E$3000,'Summary By Town'!$K$2)</f>
        <v>0</v>
      </c>
      <c r="L417" s="4">
        <f>SUMIFS('Raw Data from UFBs'!H$3:H$3000,'Raw Data from UFBs'!$A$3:$A$3000,'Summary By Town'!$A417,'Raw Data from UFBs'!$E$3:$E$3000,'Summary By Town'!$K$2)</f>
        <v>0</v>
      </c>
      <c r="M417" s="4">
        <f>SUMIFS('Raw Data from UFBs'!I$3:I$3000,'Raw Data from UFBs'!$A$3:$A$3000,'Summary By Town'!$A417,'Raw Data from UFBs'!$E$3:$E$3000,'Summary By Town'!$K$2)</f>
        <v>0</v>
      </c>
      <c r="N417" s="20">
        <f t="shared" si="93"/>
        <v>0</v>
      </c>
      <c r="O417" s="4">
        <f>COUNTIFS('Raw Data from UFBs'!$A$3:$A$3000,'Summary By Town'!$A417,'Raw Data from UFBs'!$E$3:$E$3000,'Summary By Town'!$O$2)</f>
        <v>0</v>
      </c>
      <c r="P417" s="4">
        <f>SUMIFS('Raw Data from UFBs'!H$3:H$3000,'Raw Data from UFBs'!$A$3:$A$3000,'Summary By Town'!$A417,'Raw Data from UFBs'!$E$3:$E$3000,'Summary By Town'!$O$2)</f>
        <v>0</v>
      </c>
      <c r="Q417" s="4">
        <f>SUMIFS('Raw Data from UFBs'!I$3:I$3000,'Raw Data from UFBs'!$A$3:$A$3000,'Summary By Town'!$A417,'Raw Data from UFBs'!$E$3:$E$3000,'Summary By Town'!$O$2)</f>
        <v>0</v>
      </c>
      <c r="R417" s="4">
        <f t="shared" si="98"/>
        <v>0</v>
      </c>
      <c r="S417" s="104">
        <f>COUNTIFS('Raw Data from UFBs'!$A$3:$A$3000,'Summary By Town'!$A417,'Raw Data from UFBs'!$E$3:$E$3000,'Summary By Town'!$S$2)</f>
        <v>0</v>
      </c>
      <c r="T417" s="4">
        <f>SUMIFS('Raw Data from UFBs'!H$3:H$3000,'Raw Data from UFBs'!$A$3:$A$3000,'Summary By Town'!$A417,'Raw Data from UFBs'!$E$3:$E$3000,'Summary By Town'!$S$2)</f>
        <v>0</v>
      </c>
      <c r="U417" s="4">
        <f>SUMIFS('Raw Data from UFBs'!I$3:I$3000,'Raw Data from UFBs'!$A$3:$A$3000,'Summary By Town'!$A417,'Raw Data from UFBs'!$E$3:$E$3000,'Summary By Town'!$S$2)</f>
        <v>0</v>
      </c>
      <c r="V417" s="20">
        <f t="shared" si="99"/>
        <v>0</v>
      </c>
      <c r="W417" s="104">
        <f>COUNTIFS('Raw Data from UFBs'!$A$3:$A$3000,'Summary By Town'!$A417,'Raw Data from UFBs'!$E$3:$E$3000,'Summary By Town'!$W$2)</f>
        <v>0</v>
      </c>
      <c r="X417" s="4">
        <f>SUMIFS('Raw Data from UFBs'!H$3:H$3000,'Raw Data from UFBs'!$A$3:$A$3000,'Summary By Town'!$A417,'Raw Data from UFBs'!$E$3:$E$3000,'Summary By Town'!$W$2)</f>
        <v>0</v>
      </c>
      <c r="Y417" s="4">
        <f>SUMIFS('Raw Data from UFBs'!I$3:I$3000,'Raw Data from UFBs'!$A$3:$A$3000,'Summary By Town'!$A417,'Raw Data from UFBs'!$E$3:$E$3000,'Summary By Town'!$W$2)</f>
        <v>0</v>
      </c>
      <c r="Z417" s="20">
        <f t="shared" si="100"/>
        <v>0</v>
      </c>
      <c r="AA417" s="4">
        <f>COUNTIFS('Raw Data from UFBs'!$A$3:$A$3000,'Summary By Town'!$A417,'Raw Data from UFBs'!$E$3:$E$3000,'Summary By Town'!$AA$2)</f>
        <v>0</v>
      </c>
      <c r="AB417" s="4">
        <f>SUMIFS('Raw Data from UFBs'!H$3:H$3000,'Raw Data from UFBs'!$A$3:$A$3000,'Summary By Town'!$A417,'Raw Data from UFBs'!$E$3:$E$3000,'Summary By Town'!$AA$2)</f>
        <v>0</v>
      </c>
      <c r="AC417" s="4">
        <f>SUMIFS('Raw Data from UFBs'!I$3:I$3000,'Raw Data from UFBs'!$A$3:$A$3000,'Summary By Town'!$A417,'Raw Data from UFBs'!$E$3:$E$3000,'Summary By Town'!$AA$2)</f>
        <v>0</v>
      </c>
      <c r="AD417" s="4">
        <f t="shared" si="101"/>
        <v>0</v>
      </c>
      <c r="AE417" s="19">
        <f>COUNTIFS('Raw Data from UFBs'!$A$3:$A$3000,'Summary By Town'!$A417,'Raw Data from UFBs'!$E$3:$E$3000,'Summary By Town'!$AE$2)</f>
        <v>0</v>
      </c>
      <c r="AF417" s="4">
        <f>SUMIFS('Raw Data from UFBs'!H$3:H$3000,'Raw Data from UFBs'!$A$3:$A$3000,'Summary By Town'!$A417,'Raw Data from UFBs'!$E$3:$E$3000,'Summary By Town'!$AE$2)</f>
        <v>0</v>
      </c>
      <c r="AG417" s="4">
        <f>SUMIFS('Raw Data from UFBs'!I$3:I$3000,'Raw Data from UFBs'!$A$3:$A$3000,'Summary By Town'!$A417,'Raw Data from UFBs'!$E$3:$E$3000,'Summary By Town'!$AE$2)</f>
        <v>0</v>
      </c>
      <c r="AH417" s="20">
        <f t="shared" si="94"/>
        <v>0</v>
      </c>
      <c r="AI417" s="19">
        <f t="shared" si="102"/>
        <v>0</v>
      </c>
      <c r="AJ417" s="4">
        <f t="shared" si="103"/>
        <v>0</v>
      </c>
      <c r="AK417" s="4">
        <f t="shared" si="104"/>
        <v>0</v>
      </c>
      <c r="AL417" s="20">
        <f t="shared" si="105"/>
        <v>0</v>
      </c>
      <c r="AM417" s="59">
        <v>1847372000</v>
      </c>
      <c r="AN417" s="60">
        <v>1.1043601444931583</v>
      </c>
      <c r="AO417" s="61">
        <v>0.25086488668173995</v>
      </c>
      <c r="AP417" s="4">
        <f t="shared" si="95"/>
        <v>0</v>
      </c>
      <c r="AQ417" s="8">
        <f t="shared" si="96"/>
        <v>0</v>
      </c>
      <c r="AR417" s="59">
        <v>7245154.1499999994</v>
      </c>
      <c r="AS417" s="6">
        <f t="shared" si="97"/>
        <v>0</v>
      </c>
      <c r="AU417" s="5" t="s">
        <v>898</v>
      </c>
      <c r="AV417" s="5" t="s">
        <v>1237</v>
      </c>
      <c r="AW417" s="5" t="s">
        <v>1234</v>
      </c>
      <c r="AX417" s="5" t="s">
        <v>206</v>
      </c>
      <c r="AY417" s="5" t="s">
        <v>1745</v>
      </c>
      <c r="AZ417" s="5" t="s">
        <v>1745</v>
      </c>
      <c r="BA417" s="5" t="s">
        <v>1745</v>
      </c>
      <c r="BB417" s="5" t="s">
        <v>1745</v>
      </c>
      <c r="BC417" s="5" t="s">
        <v>1745</v>
      </c>
      <c r="BD417" s="5" t="s">
        <v>1745</v>
      </c>
      <c r="BE417" s="5" t="s">
        <v>1745</v>
      </c>
      <c r="BF417" s="5" t="s">
        <v>1745</v>
      </c>
      <c r="BG417" s="5" t="s">
        <v>1745</v>
      </c>
      <c r="BH417" s="5" t="s">
        <v>1745</v>
      </c>
      <c r="BI417" s="5" t="s">
        <v>1745</v>
      </c>
      <c r="BJ417" s="5" t="s">
        <v>1745</v>
      </c>
    </row>
    <row r="418" spans="1:62" ht="17.25" customHeight="1" x14ac:dyDescent="0.3">
      <c r="A418" t="s">
        <v>114</v>
      </c>
      <c r="B418" t="s">
        <v>2150</v>
      </c>
      <c r="C418" t="s">
        <v>95</v>
      </c>
      <c r="D418" t="str">
        <f t="shared" si="91"/>
        <v>Beach Haven borough, Ocean County</v>
      </c>
      <c r="E418" t="s">
        <v>1744</v>
      </c>
      <c r="F418" t="s">
        <v>7</v>
      </c>
      <c r="G418" s="19">
        <f>COUNTIFS('Raw Data from UFBs'!$A$3:$A$3000,'Summary By Town'!$A418,'Raw Data from UFBs'!$E$3:$E$3000,'Summary By Town'!$G$2)</f>
        <v>0</v>
      </c>
      <c r="H418" s="4">
        <f>SUMIFS('Raw Data from UFBs'!H$3:H$3000,'Raw Data from UFBs'!$A$3:$A$3000,'Summary By Town'!$A418,'Raw Data from UFBs'!$E$3:$E$3000,'Summary By Town'!$G$2)</f>
        <v>0</v>
      </c>
      <c r="I418" s="4">
        <f>SUMIFS('Raw Data from UFBs'!I$3:I$3000,'Raw Data from UFBs'!$A$3:$A$3000,'Summary By Town'!$A418,'Raw Data from UFBs'!$E$3:$E$3000,'Summary By Town'!$G$2)</f>
        <v>0</v>
      </c>
      <c r="J418" s="20">
        <f t="shared" si="92"/>
        <v>0</v>
      </c>
      <c r="K418" s="19">
        <f>COUNTIFS('Raw Data from UFBs'!$A$3:$A$3000,'Summary By Town'!$A418,'Raw Data from UFBs'!$E$3:$E$3000,'Summary By Town'!$K$2)</f>
        <v>0</v>
      </c>
      <c r="L418" s="4">
        <f>SUMIFS('Raw Data from UFBs'!H$3:H$3000,'Raw Data from UFBs'!$A$3:$A$3000,'Summary By Town'!$A418,'Raw Data from UFBs'!$E$3:$E$3000,'Summary By Town'!$K$2)</f>
        <v>0</v>
      </c>
      <c r="M418" s="4">
        <f>SUMIFS('Raw Data from UFBs'!I$3:I$3000,'Raw Data from UFBs'!$A$3:$A$3000,'Summary By Town'!$A418,'Raw Data from UFBs'!$E$3:$E$3000,'Summary By Town'!$K$2)</f>
        <v>0</v>
      </c>
      <c r="N418" s="20">
        <f t="shared" si="93"/>
        <v>0</v>
      </c>
      <c r="O418" s="4">
        <f>COUNTIFS('Raw Data from UFBs'!$A$3:$A$3000,'Summary By Town'!$A418,'Raw Data from UFBs'!$E$3:$E$3000,'Summary By Town'!$O$2)</f>
        <v>0</v>
      </c>
      <c r="P418" s="4">
        <f>SUMIFS('Raw Data from UFBs'!H$3:H$3000,'Raw Data from UFBs'!$A$3:$A$3000,'Summary By Town'!$A418,'Raw Data from UFBs'!$E$3:$E$3000,'Summary By Town'!$O$2)</f>
        <v>0</v>
      </c>
      <c r="Q418" s="4">
        <f>SUMIFS('Raw Data from UFBs'!I$3:I$3000,'Raw Data from UFBs'!$A$3:$A$3000,'Summary By Town'!$A418,'Raw Data from UFBs'!$E$3:$E$3000,'Summary By Town'!$O$2)</f>
        <v>0</v>
      </c>
      <c r="R418" s="4">
        <f t="shared" si="98"/>
        <v>0</v>
      </c>
      <c r="S418" s="104">
        <f>COUNTIFS('Raw Data from UFBs'!$A$3:$A$3000,'Summary By Town'!$A418,'Raw Data from UFBs'!$E$3:$E$3000,'Summary By Town'!$S$2)</f>
        <v>0</v>
      </c>
      <c r="T418" s="4">
        <f>SUMIFS('Raw Data from UFBs'!H$3:H$3000,'Raw Data from UFBs'!$A$3:$A$3000,'Summary By Town'!$A418,'Raw Data from UFBs'!$E$3:$E$3000,'Summary By Town'!$S$2)</f>
        <v>0</v>
      </c>
      <c r="U418" s="4">
        <f>SUMIFS('Raw Data from UFBs'!I$3:I$3000,'Raw Data from UFBs'!$A$3:$A$3000,'Summary By Town'!$A418,'Raw Data from UFBs'!$E$3:$E$3000,'Summary By Town'!$S$2)</f>
        <v>0</v>
      </c>
      <c r="V418" s="20">
        <f t="shared" si="99"/>
        <v>0</v>
      </c>
      <c r="W418" s="104">
        <f>COUNTIFS('Raw Data from UFBs'!$A$3:$A$3000,'Summary By Town'!$A418,'Raw Data from UFBs'!$E$3:$E$3000,'Summary By Town'!$W$2)</f>
        <v>0</v>
      </c>
      <c r="X418" s="4">
        <f>SUMIFS('Raw Data from UFBs'!H$3:H$3000,'Raw Data from UFBs'!$A$3:$A$3000,'Summary By Town'!$A418,'Raw Data from UFBs'!$E$3:$E$3000,'Summary By Town'!$W$2)</f>
        <v>0</v>
      </c>
      <c r="Y418" s="4">
        <f>SUMIFS('Raw Data from UFBs'!I$3:I$3000,'Raw Data from UFBs'!$A$3:$A$3000,'Summary By Town'!$A418,'Raw Data from UFBs'!$E$3:$E$3000,'Summary By Town'!$W$2)</f>
        <v>0</v>
      </c>
      <c r="Z418" s="20">
        <f t="shared" si="100"/>
        <v>0</v>
      </c>
      <c r="AA418" s="4">
        <f>COUNTIFS('Raw Data from UFBs'!$A$3:$A$3000,'Summary By Town'!$A418,'Raw Data from UFBs'!$E$3:$E$3000,'Summary By Town'!$AA$2)</f>
        <v>0</v>
      </c>
      <c r="AB418" s="4">
        <f>SUMIFS('Raw Data from UFBs'!H$3:H$3000,'Raw Data from UFBs'!$A$3:$A$3000,'Summary By Town'!$A418,'Raw Data from UFBs'!$E$3:$E$3000,'Summary By Town'!$AA$2)</f>
        <v>0</v>
      </c>
      <c r="AC418" s="4">
        <f>SUMIFS('Raw Data from UFBs'!I$3:I$3000,'Raw Data from UFBs'!$A$3:$A$3000,'Summary By Town'!$A418,'Raw Data from UFBs'!$E$3:$E$3000,'Summary By Town'!$AA$2)</f>
        <v>0</v>
      </c>
      <c r="AD418" s="4">
        <f t="shared" si="101"/>
        <v>0</v>
      </c>
      <c r="AE418" s="19">
        <f>COUNTIFS('Raw Data from UFBs'!$A$3:$A$3000,'Summary By Town'!$A418,'Raw Data from UFBs'!$E$3:$E$3000,'Summary By Town'!$AE$2)</f>
        <v>0</v>
      </c>
      <c r="AF418" s="4">
        <f>SUMIFS('Raw Data from UFBs'!H$3:H$3000,'Raw Data from UFBs'!$A$3:$A$3000,'Summary By Town'!$A418,'Raw Data from UFBs'!$E$3:$E$3000,'Summary By Town'!$AE$2)</f>
        <v>0</v>
      </c>
      <c r="AG418" s="4">
        <f>SUMIFS('Raw Data from UFBs'!I$3:I$3000,'Raw Data from UFBs'!$A$3:$A$3000,'Summary By Town'!$A418,'Raw Data from UFBs'!$E$3:$E$3000,'Summary By Town'!$AE$2)</f>
        <v>0</v>
      </c>
      <c r="AH418" s="20">
        <f t="shared" si="94"/>
        <v>0</v>
      </c>
      <c r="AI418" s="19">
        <f t="shared" si="102"/>
        <v>0</v>
      </c>
      <c r="AJ418" s="4">
        <f t="shared" si="103"/>
        <v>0</v>
      </c>
      <c r="AK418" s="4">
        <f t="shared" si="104"/>
        <v>0</v>
      </c>
      <c r="AL418" s="20">
        <f t="shared" si="105"/>
        <v>0</v>
      </c>
      <c r="AM418" s="59">
        <v>2274920400</v>
      </c>
      <c r="AN418" s="60">
        <v>1.4257780282494827</v>
      </c>
      <c r="AO418" s="61">
        <v>0.33971306951901159</v>
      </c>
      <c r="AP418" s="4">
        <f t="shared" si="95"/>
        <v>0</v>
      </c>
      <c r="AQ418" s="8">
        <f t="shared" si="96"/>
        <v>0</v>
      </c>
      <c r="AR418" s="59">
        <v>14853305.689999999</v>
      </c>
      <c r="AS418" s="6">
        <f t="shared" si="97"/>
        <v>0</v>
      </c>
      <c r="AU418" s="5" t="s">
        <v>844</v>
      </c>
      <c r="AV418" s="5" t="s">
        <v>820</v>
      </c>
      <c r="AW418" s="5" t="s">
        <v>1745</v>
      </c>
      <c r="AX418" s="5" t="s">
        <v>1745</v>
      </c>
      <c r="AY418" s="5" t="s">
        <v>1745</v>
      </c>
      <c r="AZ418" s="5" t="s">
        <v>1745</v>
      </c>
      <c r="BA418" s="5" t="s">
        <v>1745</v>
      </c>
      <c r="BB418" s="5" t="s">
        <v>1745</v>
      </c>
      <c r="BC418" s="5" t="s">
        <v>1745</v>
      </c>
      <c r="BD418" s="5" t="s">
        <v>1745</v>
      </c>
      <c r="BE418" s="5" t="s">
        <v>1745</v>
      </c>
      <c r="BF418" s="5" t="s">
        <v>1745</v>
      </c>
      <c r="BG418" s="5" t="s">
        <v>1745</v>
      </c>
      <c r="BH418" s="5" t="s">
        <v>1745</v>
      </c>
      <c r="BI418" s="5" t="s">
        <v>1745</v>
      </c>
      <c r="BJ418" s="5" t="s">
        <v>1745</v>
      </c>
    </row>
    <row r="419" spans="1:62" ht="17.25" customHeight="1" x14ac:dyDescent="0.3">
      <c r="A419" t="s">
        <v>117</v>
      </c>
      <c r="B419" t="s">
        <v>2151</v>
      </c>
      <c r="C419" t="s">
        <v>95</v>
      </c>
      <c r="D419" t="str">
        <f t="shared" si="91"/>
        <v>Beachwood borough, Ocean County</v>
      </c>
      <c r="E419" t="s">
        <v>1744</v>
      </c>
      <c r="F419" t="s">
        <v>7</v>
      </c>
      <c r="G419" s="19">
        <f>COUNTIFS('Raw Data from UFBs'!$A$3:$A$3000,'Summary By Town'!$A419,'Raw Data from UFBs'!$E$3:$E$3000,'Summary By Town'!$G$2)</f>
        <v>0</v>
      </c>
      <c r="H419" s="4">
        <f>SUMIFS('Raw Data from UFBs'!H$3:H$3000,'Raw Data from UFBs'!$A$3:$A$3000,'Summary By Town'!$A419,'Raw Data from UFBs'!$E$3:$E$3000,'Summary By Town'!$G$2)</f>
        <v>0</v>
      </c>
      <c r="I419" s="4">
        <f>SUMIFS('Raw Data from UFBs'!I$3:I$3000,'Raw Data from UFBs'!$A$3:$A$3000,'Summary By Town'!$A419,'Raw Data from UFBs'!$E$3:$E$3000,'Summary By Town'!$G$2)</f>
        <v>0</v>
      </c>
      <c r="J419" s="20">
        <f t="shared" si="92"/>
        <v>0</v>
      </c>
      <c r="K419" s="19">
        <f>COUNTIFS('Raw Data from UFBs'!$A$3:$A$3000,'Summary By Town'!$A419,'Raw Data from UFBs'!$E$3:$E$3000,'Summary By Town'!$K$2)</f>
        <v>0</v>
      </c>
      <c r="L419" s="4">
        <f>SUMIFS('Raw Data from UFBs'!H$3:H$3000,'Raw Data from UFBs'!$A$3:$A$3000,'Summary By Town'!$A419,'Raw Data from UFBs'!$E$3:$E$3000,'Summary By Town'!$K$2)</f>
        <v>0</v>
      </c>
      <c r="M419" s="4">
        <f>SUMIFS('Raw Data from UFBs'!I$3:I$3000,'Raw Data from UFBs'!$A$3:$A$3000,'Summary By Town'!$A419,'Raw Data from UFBs'!$E$3:$E$3000,'Summary By Town'!$K$2)</f>
        <v>0</v>
      </c>
      <c r="N419" s="20">
        <f t="shared" si="93"/>
        <v>0</v>
      </c>
      <c r="O419" s="4">
        <f>COUNTIFS('Raw Data from UFBs'!$A$3:$A$3000,'Summary By Town'!$A419,'Raw Data from UFBs'!$E$3:$E$3000,'Summary By Town'!$O$2)</f>
        <v>0</v>
      </c>
      <c r="P419" s="4">
        <f>SUMIFS('Raw Data from UFBs'!H$3:H$3000,'Raw Data from UFBs'!$A$3:$A$3000,'Summary By Town'!$A419,'Raw Data from UFBs'!$E$3:$E$3000,'Summary By Town'!$O$2)</f>
        <v>0</v>
      </c>
      <c r="Q419" s="4">
        <f>SUMIFS('Raw Data from UFBs'!I$3:I$3000,'Raw Data from UFBs'!$A$3:$A$3000,'Summary By Town'!$A419,'Raw Data from UFBs'!$E$3:$E$3000,'Summary By Town'!$O$2)</f>
        <v>0</v>
      </c>
      <c r="R419" s="4">
        <f t="shared" si="98"/>
        <v>0</v>
      </c>
      <c r="S419" s="104">
        <f>COUNTIFS('Raw Data from UFBs'!$A$3:$A$3000,'Summary By Town'!$A419,'Raw Data from UFBs'!$E$3:$E$3000,'Summary By Town'!$S$2)</f>
        <v>0</v>
      </c>
      <c r="T419" s="4">
        <f>SUMIFS('Raw Data from UFBs'!H$3:H$3000,'Raw Data from UFBs'!$A$3:$A$3000,'Summary By Town'!$A419,'Raw Data from UFBs'!$E$3:$E$3000,'Summary By Town'!$S$2)</f>
        <v>0</v>
      </c>
      <c r="U419" s="4">
        <f>SUMIFS('Raw Data from UFBs'!I$3:I$3000,'Raw Data from UFBs'!$A$3:$A$3000,'Summary By Town'!$A419,'Raw Data from UFBs'!$E$3:$E$3000,'Summary By Town'!$S$2)</f>
        <v>0</v>
      </c>
      <c r="V419" s="20">
        <f t="shared" si="99"/>
        <v>0</v>
      </c>
      <c r="W419" s="104">
        <f>COUNTIFS('Raw Data from UFBs'!$A$3:$A$3000,'Summary By Town'!$A419,'Raw Data from UFBs'!$E$3:$E$3000,'Summary By Town'!$W$2)</f>
        <v>0</v>
      </c>
      <c r="X419" s="4">
        <f>SUMIFS('Raw Data from UFBs'!H$3:H$3000,'Raw Data from UFBs'!$A$3:$A$3000,'Summary By Town'!$A419,'Raw Data from UFBs'!$E$3:$E$3000,'Summary By Town'!$W$2)</f>
        <v>0</v>
      </c>
      <c r="Y419" s="4">
        <f>SUMIFS('Raw Data from UFBs'!I$3:I$3000,'Raw Data from UFBs'!$A$3:$A$3000,'Summary By Town'!$A419,'Raw Data from UFBs'!$E$3:$E$3000,'Summary By Town'!$W$2)</f>
        <v>0</v>
      </c>
      <c r="Z419" s="20">
        <f t="shared" si="100"/>
        <v>0</v>
      </c>
      <c r="AA419" s="4">
        <f>COUNTIFS('Raw Data from UFBs'!$A$3:$A$3000,'Summary By Town'!$A419,'Raw Data from UFBs'!$E$3:$E$3000,'Summary By Town'!$AA$2)</f>
        <v>0</v>
      </c>
      <c r="AB419" s="4">
        <f>SUMIFS('Raw Data from UFBs'!H$3:H$3000,'Raw Data from UFBs'!$A$3:$A$3000,'Summary By Town'!$A419,'Raw Data from UFBs'!$E$3:$E$3000,'Summary By Town'!$AA$2)</f>
        <v>0</v>
      </c>
      <c r="AC419" s="4">
        <f>SUMIFS('Raw Data from UFBs'!I$3:I$3000,'Raw Data from UFBs'!$A$3:$A$3000,'Summary By Town'!$A419,'Raw Data from UFBs'!$E$3:$E$3000,'Summary By Town'!$AA$2)</f>
        <v>0</v>
      </c>
      <c r="AD419" s="4">
        <f t="shared" si="101"/>
        <v>0</v>
      </c>
      <c r="AE419" s="19">
        <f>COUNTIFS('Raw Data from UFBs'!$A$3:$A$3000,'Summary By Town'!$A419,'Raw Data from UFBs'!$E$3:$E$3000,'Summary By Town'!$AE$2)</f>
        <v>0</v>
      </c>
      <c r="AF419" s="4">
        <f>SUMIFS('Raw Data from UFBs'!H$3:H$3000,'Raw Data from UFBs'!$A$3:$A$3000,'Summary By Town'!$A419,'Raw Data from UFBs'!$E$3:$E$3000,'Summary By Town'!$AE$2)</f>
        <v>0</v>
      </c>
      <c r="AG419" s="4">
        <f>SUMIFS('Raw Data from UFBs'!I$3:I$3000,'Raw Data from UFBs'!$A$3:$A$3000,'Summary By Town'!$A419,'Raw Data from UFBs'!$E$3:$E$3000,'Summary By Town'!$AE$2)</f>
        <v>0</v>
      </c>
      <c r="AH419" s="20">
        <f t="shared" si="94"/>
        <v>0</v>
      </c>
      <c r="AI419" s="19">
        <f t="shared" si="102"/>
        <v>0</v>
      </c>
      <c r="AJ419" s="4">
        <f t="shared" si="103"/>
        <v>0</v>
      </c>
      <c r="AK419" s="4">
        <f t="shared" si="104"/>
        <v>0</v>
      </c>
      <c r="AL419" s="20">
        <f t="shared" si="105"/>
        <v>0</v>
      </c>
      <c r="AM419" s="59">
        <v>951106500</v>
      </c>
      <c r="AN419" s="60">
        <v>3.1869029405563034</v>
      </c>
      <c r="AO419" s="61">
        <v>0.34915599821893467</v>
      </c>
      <c r="AP419" s="4">
        <f t="shared" si="95"/>
        <v>0</v>
      </c>
      <c r="AQ419" s="8">
        <f t="shared" si="96"/>
        <v>0</v>
      </c>
      <c r="AR419" s="59">
        <v>12618039.66</v>
      </c>
      <c r="AS419" s="6">
        <f t="shared" si="97"/>
        <v>0</v>
      </c>
      <c r="AU419" s="5" t="s">
        <v>1204</v>
      </c>
      <c r="AV419" s="5" t="s">
        <v>1428</v>
      </c>
      <c r="AW419" s="5" t="s">
        <v>144</v>
      </c>
      <c r="AX419" s="5" t="s">
        <v>1745</v>
      </c>
      <c r="AY419" s="5" t="s">
        <v>1745</v>
      </c>
      <c r="AZ419" s="5" t="s">
        <v>1745</v>
      </c>
      <c r="BA419" s="5" t="s">
        <v>1745</v>
      </c>
      <c r="BB419" s="5" t="s">
        <v>1745</v>
      </c>
      <c r="BC419" s="5" t="s">
        <v>1745</v>
      </c>
      <c r="BD419" s="5" t="s">
        <v>1745</v>
      </c>
      <c r="BE419" s="5" t="s">
        <v>1745</v>
      </c>
      <c r="BF419" s="5" t="s">
        <v>1745</v>
      </c>
      <c r="BG419" s="5" t="s">
        <v>1745</v>
      </c>
      <c r="BH419" s="5" t="s">
        <v>1745</v>
      </c>
      <c r="BI419" s="5" t="s">
        <v>1745</v>
      </c>
      <c r="BJ419" s="5" t="s">
        <v>1745</v>
      </c>
    </row>
    <row r="420" spans="1:62" ht="17.25" customHeight="1" x14ac:dyDescent="0.3">
      <c r="A420" t="s">
        <v>648</v>
      </c>
      <c r="B420" t="s">
        <v>2152</v>
      </c>
      <c r="C420" t="s">
        <v>95</v>
      </c>
      <c r="D420" t="str">
        <f t="shared" si="91"/>
        <v>Harvey Cedars borough, Ocean County</v>
      </c>
      <c r="E420" t="s">
        <v>1744</v>
      </c>
      <c r="F420" t="s">
        <v>58</v>
      </c>
      <c r="G420" s="19">
        <f>COUNTIFS('Raw Data from UFBs'!$A$3:$A$3000,'Summary By Town'!$A420,'Raw Data from UFBs'!$E$3:$E$3000,'Summary By Town'!$G$2)</f>
        <v>0</v>
      </c>
      <c r="H420" s="4">
        <f>SUMIFS('Raw Data from UFBs'!H$3:H$3000,'Raw Data from UFBs'!$A$3:$A$3000,'Summary By Town'!$A420,'Raw Data from UFBs'!$E$3:$E$3000,'Summary By Town'!$G$2)</f>
        <v>0</v>
      </c>
      <c r="I420" s="4">
        <f>SUMIFS('Raw Data from UFBs'!I$3:I$3000,'Raw Data from UFBs'!$A$3:$A$3000,'Summary By Town'!$A420,'Raw Data from UFBs'!$E$3:$E$3000,'Summary By Town'!$G$2)</f>
        <v>0</v>
      </c>
      <c r="J420" s="20">
        <f t="shared" si="92"/>
        <v>0</v>
      </c>
      <c r="K420" s="19">
        <f>COUNTIFS('Raw Data from UFBs'!$A$3:$A$3000,'Summary By Town'!$A420,'Raw Data from UFBs'!$E$3:$E$3000,'Summary By Town'!$K$2)</f>
        <v>0</v>
      </c>
      <c r="L420" s="4">
        <f>SUMIFS('Raw Data from UFBs'!H$3:H$3000,'Raw Data from UFBs'!$A$3:$A$3000,'Summary By Town'!$A420,'Raw Data from UFBs'!$E$3:$E$3000,'Summary By Town'!$K$2)</f>
        <v>0</v>
      </c>
      <c r="M420" s="4">
        <f>SUMIFS('Raw Data from UFBs'!I$3:I$3000,'Raw Data from UFBs'!$A$3:$A$3000,'Summary By Town'!$A420,'Raw Data from UFBs'!$E$3:$E$3000,'Summary By Town'!$K$2)</f>
        <v>0</v>
      </c>
      <c r="N420" s="20">
        <f t="shared" si="93"/>
        <v>0</v>
      </c>
      <c r="O420" s="4">
        <f>COUNTIFS('Raw Data from UFBs'!$A$3:$A$3000,'Summary By Town'!$A420,'Raw Data from UFBs'!$E$3:$E$3000,'Summary By Town'!$O$2)</f>
        <v>0</v>
      </c>
      <c r="P420" s="4">
        <f>SUMIFS('Raw Data from UFBs'!H$3:H$3000,'Raw Data from UFBs'!$A$3:$A$3000,'Summary By Town'!$A420,'Raw Data from UFBs'!$E$3:$E$3000,'Summary By Town'!$O$2)</f>
        <v>0</v>
      </c>
      <c r="Q420" s="4">
        <f>SUMIFS('Raw Data from UFBs'!I$3:I$3000,'Raw Data from UFBs'!$A$3:$A$3000,'Summary By Town'!$A420,'Raw Data from UFBs'!$E$3:$E$3000,'Summary By Town'!$O$2)</f>
        <v>0</v>
      </c>
      <c r="R420" s="4">
        <f t="shared" si="98"/>
        <v>0</v>
      </c>
      <c r="S420" s="104">
        <f>COUNTIFS('Raw Data from UFBs'!$A$3:$A$3000,'Summary By Town'!$A420,'Raw Data from UFBs'!$E$3:$E$3000,'Summary By Town'!$S$2)</f>
        <v>0</v>
      </c>
      <c r="T420" s="4">
        <f>SUMIFS('Raw Data from UFBs'!H$3:H$3000,'Raw Data from UFBs'!$A$3:$A$3000,'Summary By Town'!$A420,'Raw Data from UFBs'!$E$3:$E$3000,'Summary By Town'!$S$2)</f>
        <v>0</v>
      </c>
      <c r="U420" s="4">
        <f>SUMIFS('Raw Data from UFBs'!I$3:I$3000,'Raw Data from UFBs'!$A$3:$A$3000,'Summary By Town'!$A420,'Raw Data from UFBs'!$E$3:$E$3000,'Summary By Town'!$S$2)</f>
        <v>0</v>
      </c>
      <c r="V420" s="20">
        <f t="shared" si="99"/>
        <v>0</v>
      </c>
      <c r="W420" s="104">
        <f>COUNTIFS('Raw Data from UFBs'!$A$3:$A$3000,'Summary By Town'!$A420,'Raw Data from UFBs'!$E$3:$E$3000,'Summary By Town'!$W$2)</f>
        <v>0</v>
      </c>
      <c r="X420" s="4">
        <f>SUMIFS('Raw Data from UFBs'!H$3:H$3000,'Raw Data from UFBs'!$A$3:$A$3000,'Summary By Town'!$A420,'Raw Data from UFBs'!$E$3:$E$3000,'Summary By Town'!$W$2)</f>
        <v>0</v>
      </c>
      <c r="Y420" s="4">
        <f>SUMIFS('Raw Data from UFBs'!I$3:I$3000,'Raw Data from UFBs'!$A$3:$A$3000,'Summary By Town'!$A420,'Raw Data from UFBs'!$E$3:$E$3000,'Summary By Town'!$W$2)</f>
        <v>0</v>
      </c>
      <c r="Z420" s="20">
        <f t="shared" si="100"/>
        <v>0</v>
      </c>
      <c r="AA420" s="4">
        <f>COUNTIFS('Raw Data from UFBs'!$A$3:$A$3000,'Summary By Town'!$A420,'Raw Data from UFBs'!$E$3:$E$3000,'Summary By Town'!$AA$2)</f>
        <v>0</v>
      </c>
      <c r="AB420" s="4">
        <f>SUMIFS('Raw Data from UFBs'!H$3:H$3000,'Raw Data from UFBs'!$A$3:$A$3000,'Summary By Town'!$A420,'Raw Data from UFBs'!$E$3:$E$3000,'Summary By Town'!$AA$2)</f>
        <v>0</v>
      </c>
      <c r="AC420" s="4">
        <f>SUMIFS('Raw Data from UFBs'!I$3:I$3000,'Raw Data from UFBs'!$A$3:$A$3000,'Summary By Town'!$A420,'Raw Data from UFBs'!$E$3:$E$3000,'Summary By Town'!$AA$2)</f>
        <v>0</v>
      </c>
      <c r="AD420" s="4">
        <f t="shared" si="101"/>
        <v>0</v>
      </c>
      <c r="AE420" s="19">
        <f>COUNTIFS('Raw Data from UFBs'!$A$3:$A$3000,'Summary By Town'!$A420,'Raw Data from UFBs'!$E$3:$E$3000,'Summary By Town'!$AE$2)</f>
        <v>4</v>
      </c>
      <c r="AF420" s="4">
        <f>SUMIFS('Raw Data from UFBs'!H$3:H$3000,'Raw Data from UFBs'!$A$3:$A$3000,'Summary By Town'!$A420,'Raw Data from UFBs'!$E$3:$E$3000,'Summary By Town'!$AE$2)</f>
        <v>32532.3</v>
      </c>
      <c r="AG420" s="4">
        <f>SUMIFS('Raw Data from UFBs'!I$3:I$3000,'Raw Data from UFBs'!$A$3:$A$3000,'Summary By Town'!$A420,'Raw Data from UFBs'!$E$3:$E$3000,'Summary By Town'!$AE$2)</f>
        <v>18790800</v>
      </c>
      <c r="AH420" s="20">
        <f t="shared" si="94"/>
        <v>208890.01560717143</v>
      </c>
      <c r="AI420" s="19">
        <f t="shared" si="102"/>
        <v>4</v>
      </c>
      <c r="AJ420" s="4">
        <f t="shared" si="103"/>
        <v>32532.3</v>
      </c>
      <c r="AK420" s="4">
        <f t="shared" si="104"/>
        <v>18790800</v>
      </c>
      <c r="AL420" s="20">
        <f t="shared" si="105"/>
        <v>208890.01560717143</v>
      </c>
      <c r="AM420" s="59">
        <v>1424351400</v>
      </c>
      <c r="AN420" s="60">
        <v>1.1116611086657908</v>
      </c>
      <c r="AO420" s="61">
        <v>0.28493312478693533</v>
      </c>
      <c r="AP420" s="4">
        <f t="shared" si="95"/>
        <v>50250.154988237031</v>
      </c>
      <c r="AQ420" s="8">
        <f t="shared" si="96"/>
        <v>1.3192531000425878E-2</v>
      </c>
      <c r="AR420" s="59">
        <v>6595395.54</v>
      </c>
      <c r="AS420" s="6">
        <f t="shared" si="97"/>
        <v>7.6189751901122567E-3</v>
      </c>
      <c r="AU420" s="5" t="s">
        <v>844</v>
      </c>
      <c r="AV420" s="5" t="s">
        <v>1451</v>
      </c>
      <c r="AW420" s="5" t="s">
        <v>97</v>
      </c>
      <c r="AX420" s="5" t="s">
        <v>1745</v>
      </c>
      <c r="AY420" s="5" t="s">
        <v>1745</v>
      </c>
      <c r="AZ420" s="5" t="s">
        <v>1745</v>
      </c>
      <c r="BA420" s="5" t="s">
        <v>1745</v>
      </c>
      <c r="BB420" s="5" t="s">
        <v>1745</v>
      </c>
      <c r="BC420" s="5" t="s">
        <v>1745</v>
      </c>
      <c r="BD420" s="5" t="s">
        <v>1745</v>
      </c>
      <c r="BE420" s="5" t="s">
        <v>1745</v>
      </c>
      <c r="BF420" s="5" t="s">
        <v>1745</v>
      </c>
      <c r="BG420" s="5" t="s">
        <v>1745</v>
      </c>
      <c r="BH420" s="5" t="s">
        <v>1745</v>
      </c>
      <c r="BI420" s="5" t="s">
        <v>1745</v>
      </c>
      <c r="BJ420" s="5" t="s">
        <v>1745</v>
      </c>
    </row>
    <row r="421" spans="1:62" ht="17.25" customHeight="1" x14ac:dyDescent="0.3">
      <c r="A421" t="s">
        <v>728</v>
      </c>
      <c r="B421" t="s">
        <v>2153</v>
      </c>
      <c r="C421" t="s">
        <v>95</v>
      </c>
      <c r="D421" t="str">
        <f t="shared" si="91"/>
        <v>Island Heights borough, Ocean County</v>
      </c>
      <c r="E421" t="s">
        <v>1744</v>
      </c>
      <c r="F421" t="s">
        <v>7</v>
      </c>
      <c r="G421" s="19">
        <f>COUNTIFS('Raw Data from UFBs'!$A$3:$A$3000,'Summary By Town'!$A421,'Raw Data from UFBs'!$E$3:$E$3000,'Summary By Town'!$G$2)</f>
        <v>0</v>
      </c>
      <c r="H421" s="4">
        <f>SUMIFS('Raw Data from UFBs'!H$3:H$3000,'Raw Data from UFBs'!$A$3:$A$3000,'Summary By Town'!$A421,'Raw Data from UFBs'!$E$3:$E$3000,'Summary By Town'!$G$2)</f>
        <v>0</v>
      </c>
      <c r="I421" s="4">
        <f>SUMIFS('Raw Data from UFBs'!I$3:I$3000,'Raw Data from UFBs'!$A$3:$A$3000,'Summary By Town'!$A421,'Raw Data from UFBs'!$E$3:$E$3000,'Summary By Town'!$G$2)</f>
        <v>0</v>
      </c>
      <c r="J421" s="20">
        <f t="shared" si="92"/>
        <v>0</v>
      </c>
      <c r="K421" s="19">
        <f>COUNTIFS('Raw Data from UFBs'!$A$3:$A$3000,'Summary By Town'!$A421,'Raw Data from UFBs'!$E$3:$E$3000,'Summary By Town'!$K$2)</f>
        <v>0</v>
      </c>
      <c r="L421" s="4">
        <f>SUMIFS('Raw Data from UFBs'!H$3:H$3000,'Raw Data from UFBs'!$A$3:$A$3000,'Summary By Town'!$A421,'Raw Data from UFBs'!$E$3:$E$3000,'Summary By Town'!$K$2)</f>
        <v>0</v>
      </c>
      <c r="M421" s="4">
        <f>SUMIFS('Raw Data from UFBs'!I$3:I$3000,'Raw Data from UFBs'!$A$3:$A$3000,'Summary By Town'!$A421,'Raw Data from UFBs'!$E$3:$E$3000,'Summary By Town'!$K$2)</f>
        <v>0</v>
      </c>
      <c r="N421" s="20">
        <f t="shared" si="93"/>
        <v>0</v>
      </c>
      <c r="O421" s="4">
        <f>COUNTIFS('Raw Data from UFBs'!$A$3:$A$3000,'Summary By Town'!$A421,'Raw Data from UFBs'!$E$3:$E$3000,'Summary By Town'!$O$2)</f>
        <v>0</v>
      </c>
      <c r="P421" s="4">
        <f>SUMIFS('Raw Data from UFBs'!H$3:H$3000,'Raw Data from UFBs'!$A$3:$A$3000,'Summary By Town'!$A421,'Raw Data from UFBs'!$E$3:$E$3000,'Summary By Town'!$O$2)</f>
        <v>0</v>
      </c>
      <c r="Q421" s="4">
        <f>SUMIFS('Raw Data from UFBs'!I$3:I$3000,'Raw Data from UFBs'!$A$3:$A$3000,'Summary By Town'!$A421,'Raw Data from UFBs'!$E$3:$E$3000,'Summary By Town'!$O$2)</f>
        <v>0</v>
      </c>
      <c r="R421" s="4">
        <f t="shared" si="98"/>
        <v>0</v>
      </c>
      <c r="S421" s="104">
        <f>COUNTIFS('Raw Data from UFBs'!$A$3:$A$3000,'Summary By Town'!$A421,'Raw Data from UFBs'!$E$3:$E$3000,'Summary By Town'!$S$2)</f>
        <v>0</v>
      </c>
      <c r="T421" s="4">
        <f>SUMIFS('Raw Data from UFBs'!H$3:H$3000,'Raw Data from UFBs'!$A$3:$A$3000,'Summary By Town'!$A421,'Raw Data from UFBs'!$E$3:$E$3000,'Summary By Town'!$S$2)</f>
        <v>0</v>
      </c>
      <c r="U421" s="4">
        <f>SUMIFS('Raw Data from UFBs'!I$3:I$3000,'Raw Data from UFBs'!$A$3:$A$3000,'Summary By Town'!$A421,'Raw Data from UFBs'!$E$3:$E$3000,'Summary By Town'!$S$2)</f>
        <v>0</v>
      </c>
      <c r="V421" s="20">
        <f t="shared" si="99"/>
        <v>0</v>
      </c>
      <c r="W421" s="104">
        <f>COUNTIFS('Raw Data from UFBs'!$A$3:$A$3000,'Summary By Town'!$A421,'Raw Data from UFBs'!$E$3:$E$3000,'Summary By Town'!$W$2)</f>
        <v>0</v>
      </c>
      <c r="X421" s="4">
        <f>SUMIFS('Raw Data from UFBs'!H$3:H$3000,'Raw Data from UFBs'!$A$3:$A$3000,'Summary By Town'!$A421,'Raw Data from UFBs'!$E$3:$E$3000,'Summary By Town'!$W$2)</f>
        <v>0</v>
      </c>
      <c r="Y421" s="4">
        <f>SUMIFS('Raw Data from UFBs'!I$3:I$3000,'Raw Data from UFBs'!$A$3:$A$3000,'Summary By Town'!$A421,'Raw Data from UFBs'!$E$3:$E$3000,'Summary By Town'!$W$2)</f>
        <v>0</v>
      </c>
      <c r="Z421" s="20">
        <f t="shared" si="100"/>
        <v>0</v>
      </c>
      <c r="AA421" s="4">
        <f>COUNTIFS('Raw Data from UFBs'!$A$3:$A$3000,'Summary By Town'!$A421,'Raw Data from UFBs'!$E$3:$E$3000,'Summary By Town'!$AA$2)</f>
        <v>0</v>
      </c>
      <c r="AB421" s="4">
        <f>SUMIFS('Raw Data from UFBs'!H$3:H$3000,'Raw Data from UFBs'!$A$3:$A$3000,'Summary By Town'!$A421,'Raw Data from UFBs'!$E$3:$E$3000,'Summary By Town'!$AA$2)</f>
        <v>0</v>
      </c>
      <c r="AC421" s="4">
        <f>SUMIFS('Raw Data from UFBs'!I$3:I$3000,'Raw Data from UFBs'!$A$3:$A$3000,'Summary By Town'!$A421,'Raw Data from UFBs'!$E$3:$E$3000,'Summary By Town'!$AA$2)</f>
        <v>0</v>
      </c>
      <c r="AD421" s="4">
        <f t="shared" si="101"/>
        <v>0</v>
      </c>
      <c r="AE421" s="19">
        <f>COUNTIFS('Raw Data from UFBs'!$A$3:$A$3000,'Summary By Town'!$A421,'Raw Data from UFBs'!$E$3:$E$3000,'Summary By Town'!$AE$2)</f>
        <v>0</v>
      </c>
      <c r="AF421" s="4">
        <f>SUMIFS('Raw Data from UFBs'!H$3:H$3000,'Raw Data from UFBs'!$A$3:$A$3000,'Summary By Town'!$A421,'Raw Data from UFBs'!$E$3:$E$3000,'Summary By Town'!$AE$2)</f>
        <v>0</v>
      </c>
      <c r="AG421" s="4">
        <f>SUMIFS('Raw Data from UFBs'!I$3:I$3000,'Raw Data from UFBs'!$A$3:$A$3000,'Summary By Town'!$A421,'Raw Data from UFBs'!$E$3:$E$3000,'Summary By Town'!$AE$2)</f>
        <v>0</v>
      </c>
      <c r="AH421" s="20">
        <f t="shared" si="94"/>
        <v>0</v>
      </c>
      <c r="AI421" s="19">
        <f t="shared" si="102"/>
        <v>0</v>
      </c>
      <c r="AJ421" s="4">
        <f t="shared" si="103"/>
        <v>0</v>
      </c>
      <c r="AK421" s="4">
        <f t="shared" si="104"/>
        <v>0</v>
      </c>
      <c r="AL421" s="20">
        <f t="shared" si="105"/>
        <v>0</v>
      </c>
      <c r="AM421" s="59">
        <v>422739700</v>
      </c>
      <c r="AN421" s="60">
        <v>2.2337589268075666</v>
      </c>
      <c r="AO421" s="61">
        <v>0.25488914340585905</v>
      </c>
      <c r="AP421" s="4">
        <f t="shared" si="95"/>
        <v>0</v>
      </c>
      <c r="AQ421" s="8">
        <f t="shared" si="96"/>
        <v>0</v>
      </c>
      <c r="AR421" s="59">
        <v>3621567</v>
      </c>
      <c r="AS421" s="6">
        <f t="shared" si="97"/>
        <v>0</v>
      </c>
      <c r="AU421" s="5" t="s">
        <v>144</v>
      </c>
      <c r="AV421" s="5" t="s">
        <v>1504</v>
      </c>
      <c r="AW421" s="5" t="s">
        <v>1745</v>
      </c>
      <c r="AX421" s="5" t="s">
        <v>1745</v>
      </c>
      <c r="AY421" s="5" t="s">
        <v>1745</v>
      </c>
      <c r="AZ421" s="5" t="s">
        <v>1745</v>
      </c>
      <c r="BA421" s="5" t="s">
        <v>1745</v>
      </c>
      <c r="BB421" s="5" t="s">
        <v>1745</v>
      </c>
      <c r="BC421" s="5" t="s">
        <v>1745</v>
      </c>
      <c r="BD421" s="5" t="s">
        <v>1745</v>
      </c>
      <c r="BE421" s="5" t="s">
        <v>1745</v>
      </c>
      <c r="BF421" s="5" t="s">
        <v>1745</v>
      </c>
      <c r="BG421" s="5" t="s">
        <v>1745</v>
      </c>
      <c r="BH421" s="5" t="s">
        <v>1745</v>
      </c>
      <c r="BI421" s="5" t="s">
        <v>1745</v>
      </c>
      <c r="BJ421" s="5" t="s">
        <v>1745</v>
      </c>
    </row>
    <row r="422" spans="1:62" ht="17.25" customHeight="1" x14ac:dyDescent="0.3">
      <c r="A422" t="s">
        <v>773</v>
      </c>
      <c r="B422" t="s">
        <v>2154</v>
      </c>
      <c r="C422" t="s">
        <v>95</v>
      </c>
      <c r="D422" t="str">
        <f t="shared" si="91"/>
        <v>Lakehurst borough, Ocean County</v>
      </c>
      <c r="E422" t="s">
        <v>1744</v>
      </c>
      <c r="F422" t="s">
        <v>7</v>
      </c>
      <c r="G422" s="19">
        <f>COUNTIFS('Raw Data from UFBs'!$A$3:$A$3000,'Summary By Town'!$A422,'Raw Data from UFBs'!$E$3:$E$3000,'Summary By Town'!$G$2)</f>
        <v>0</v>
      </c>
      <c r="H422" s="4">
        <f>SUMIFS('Raw Data from UFBs'!H$3:H$3000,'Raw Data from UFBs'!$A$3:$A$3000,'Summary By Town'!$A422,'Raw Data from UFBs'!$E$3:$E$3000,'Summary By Town'!$G$2)</f>
        <v>0</v>
      </c>
      <c r="I422" s="4">
        <f>SUMIFS('Raw Data from UFBs'!I$3:I$3000,'Raw Data from UFBs'!$A$3:$A$3000,'Summary By Town'!$A422,'Raw Data from UFBs'!$E$3:$E$3000,'Summary By Town'!$G$2)</f>
        <v>0</v>
      </c>
      <c r="J422" s="20">
        <f t="shared" si="92"/>
        <v>0</v>
      </c>
      <c r="K422" s="19">
        <f>COUNTIFS('Raw Data from UFBs'!$A$3:$A$3000,'Summary By Town'!$A422,'Raw Data from UFBs'!$E$3:$E$3000,'Summary By Town'!$K$2)</f>
        <v>0</v>
      </c>
      <c r="L422" s="4">
        <f>SUMIFS('Raw Data from UFBs'!H$3:H$3000,'Raw Data from UFBs'!$A$3:$A$3000,'Summary By Town'!$A422,'Raw Data from UFBs'!$E$3:$E$3000,'Summary By Town'!$K$2)</f>
        <v>0</v>
      </c>
      <c r="M422" s="4">
        <f>SUMIFS('Raw Data from UFBs'!I$3:I$3000,'Raw Data from UFBs'!$A$3:$A$3000,'Summary By Town'!$A422,'Raw Data from UFBs'!$E$3:$E$3000,'Summary By Town'!$K$2)</f>
        <v>0</v>
      </c>
      <c r="N422" s="20">
        <f t="shared" si="93"/>
        <v>0</v>
      </c>
      <c r="O422" s="4">
        <f>COUNTIFS('Raw Data from UFBs'!$A$3:$A$3000,'Summary By Town'!$A422,'Raw Data from UFBs'!$E$3:$E$3000,'Summary By Town'!$O$2)</f>
        <v>0</v>
      </c>
      <c r="P422" s="4">
        <f>SUMIFS('Raw Data from UFBs'!H$3:H$3000,'Raw Data from UFBs'!$A$3:$A$3000,'Summary By Town'!$A422,'Raw Data from UFBs'!$E$3:$E$3000,'Summary By Town'!$O$2)</f>
        <v>0</v>
      </c>
      <c r="Q422" s="4">
        <f>SUMIFS('Raw Data from UFBs'!I$3:I$3000,'Raw Data from UFBs'!$A$3:$A$3000,'Summary By Town'!$A422,'Raw Data from UFBs'!$E$3:$E$3000,'Summary By Town'!$O$2)</f>
        <v>0</v>
      </c>
      <c r="R422" s="4">
        <f t="shared" si="98"/>
        <v>0</v>
      </c>
      <c r="S422" s="104">
        <f>COUNTIFS('Raw Data from UFBs'!$A$3:$A$3000,'Summary By Town'!$A422,'Raw Data from UFBs'!$E$3:$E$3000,'Summary By Town'!$S$2)</f>
        <v>0</v>
      </c>
      <c r="T422" s="4">
        <f>SUMIFS('Raw Data from UFBs'!H$3:H$3000,'Raw Data from UFBs'!$A$3:$A$3000,'Summary By Town'!$A422,'Raw Data from UFBs'!$E$3:$E$3000,'Summary By Town'!$S$2)</f>
        <v>0</v>
      </c>
      <c r="U422" s="4">
        <f>SUMIFS('Raw Data from UFBs'!I$3:I$3000,'Raw Data from UFBs'!$A$3:$A$3000,'Summary By Town'!$A422,'Raw Data from UFBs'!$E$3:$E$3000,'Summary By Town'!$S$2)</f>
        <v>0</v>
      </c>
      <c r="V422" s="20">
        <f t="shared" si="99"/>
        <v>0</v>
      </c>
      <c r="W422" s="104">
        <f>COUNTIFS('Raw Data from UFBs'!$A$3:$A$3000,'Summary By Town'!$A422,'Raw Data from UFBs'!$E$3:$E$3000,'Summary By Town'!$W$2)</f>
        <v>0</v>
      </c>
      <c r="X422" s="4">
        <f>SUMIFS('Raw Data from UFBs'!H$3:H$3000,'Raw Data from UFBs'!$A$3:$A$3000,'Summary By Town'!$A422,'Raw Data from UFBs'!$E$3:$E$3000,'Summary By Town'!$W$2)</f>
        <v>0</v>
      </c>
      <c r="Y422" s="4">
        <f>SUMIFS('Raw Data from UFBs'!I$3:I$3000,'Raw Data from UFBs'!$A$3:$A$3000,'Summary By Town'!$A422,'Raw Data from UFBs'!$E$3:$E$3000,'Summary By Town'!$W$2)</f>
        <v>0</v>
      </c>
      <c r="Z422" s="20">
        <f t="shared" si="100"/>
        <v>0</v>
      </c>
      <c r="AA422" s="4">
        <f>COUNTIFS('Raw Data from UFBs'!$A$3:$A$3000,'Summary By Town'!$A422,'Raw Data from UFBs'!$E$3:$E$3000,'Summary By Town'!$AA$2)</f>
        <v>0</v>
      </c>
      <c r="AB422" s="4">
        <f>SUMIFS('Raw Data from UFBs'!H$3:H$3000,'Raw Data from UFBs'!$A$3:$A$3000,'Summary By Town'!$A422,'Raw Data from UFBs'!$E$3:$E$3000,'Summary By Town'!$AA$2)</f>
        <v>0</v>
      </c>
      <c r="AC422" s="4">
        <f>SUMIFS('Raw Data from UFBs'!I$3:I$3000,'Raw Data from UFBs'!$A$3:$A$3000,'Summary By Town'!$A422,'Raw Data from UFBs'!$E$3:$E$3000,'Summary By Town'!$AA$2)</f>
        <v>0</v>
      </c>
      <c r="AD422" s="4">
        <f t="shared" si="101"/>
        <v>0</v>
      </c>
      <c r="AE422" s="19">
        <f>COUNTIFS('Raw Data from UFBs'!$A$3:$A$3000,'Summary By Town'!$A422,'Raw Data from UFBs'!$E$3:$E$3000,'Summary By Town'!$AE$2)</f>
        <v>0</v>
      </c>
      <c r="AF422" s="4">
        <f>SUMIFS('Raw Data from UFBs'!H$3:H$3000,'Raw Data from UFBs'!$A$3:$A$3000,'Summary By Town'!$A422,'Raw Data from UFBs'!$E$3:$E$3000,'Summary By Town'!$AE$2)</f>
        <v>0</v>
      </c>
      <c r="AG422" s="4">
        <f>SUMIFS('Raw Data from UFBs'!I$3:I$3000,'Raw Data from UFBs'!$A$3:$A$3000,'Summary By Town'!$A422,'Raw Data from UFBs'!$E$3:$E$3000,'Summary By Town'!$AE$2)</f>
        <v>0</v>
      </c>
      <c r="AH422" s="20">
        <f t="shared" si="94"/>
        <v>0</v>
      </c>
      <c r="AI422" s="19">
        <f t="shared" si="102"/>
        <v>0</v>
      </c>
      <c r="AJ422" s="4">
        <f t="shared" si="103"/>
        <v>0</v>
      </c>
      <c r="AK422" s="4">
        <f t="shared" si="104"/>
        <v>0</v>
      </c>
      <c r="AL422" s="20">
        <f t="shared" si="105"/>
        <v>0</v>
      </c>
      <c r="AM422" s="59">
        <v>322812200</v>
      </c>
      <c r="AN422" s="60">
        <v>2.2968558223430402</v>
      </c>
      <c r="AO422" s="61">
        <v>0.53901884177676862</v>
      </c>
      <c r="AP422" s="4">
        <f t="shared" si="95"/>
        <v>0</v>
      </c>
      <c r="AQ422" s="8">
        <f t="shared" si="96"/>
        <v>0</v>
      </c>
      <c r="AR422" s="59">
        <v>5345912.18</v>
      </c>
      <c r="AS422" s="6">
        <f t="shared" si="97"/>
        <v>0</v>
      </c>
      <c r="AU422" s="5" t="s">
        <v>886</v>
      </c>
      <c r="AV422" s="5" t="s">
        <v>1745</v>
      </c>
      <c r="AW422" s="5" t="s">
        <v>1745</v>
      </c>
      <c r="AX422" s="5" t="s">
        <v>1745</v>
      </c>
      <c r="AY422" s="5" t="s">
        <v>1745</v>
      </c>
      <c r="AZ422" s="5" t="s">
        <v>1745</v>
      </c>
      <c r="BA422" s="5" t="s">
        <v>1745</v>
      </c>
      <c r="BB422" s="5" t="s">
        <v>1745</v>
      </c>
      <c r="BC422" s="5" t="s">
        <v>1745</v>
      </c>
      <c r="BD422" s="5" t="s">
        <v>1745</v>
      </c>
      <c r="BE422" s="5" t="s">
        <v>1745</v>
      </c>
      <c r="BF422" s="5" t="s">
        <v>1745</v>
      </c>
      <c r="BG422" s="5" t="s">
        <v>1745</v>
      </c>
      <c r="BH422" s="5" t="s">
        <v>1745</v>
      </c>
      <c r="BI422" s="5" t="s">
        <v>1745</v>
      </c>
      <c r="BJ422" s="5" t="s">
        <v>1745</v>
      </c>
    </row>
    <row r="423" spans="1:62" ht="17.25" customHeight="1" x14ac:dyDescent="0.3">
      <c r="A423" t="s">
        <v>785</v>
      </c>
      <c r="B423" t="s">
        <v>2155</v>
      </c>
      <c r="C423" t="s">
        <v>95</v>
      </c>
      <c r="D423" t="str">
        <f t="shared" si="91"/>
        <v>Lavallette borough, Ocean County</v>
      </c>
      <c r="E423" t="s">
        <v>1744</v>
      </c>
      <c r="F423" t="s">
        <v>7</v>
      </c>
      <c r="G423" s="19">
        <f>COUNTIFS('Raw Data from UFBs'!$A$3:$A$3000,'Summary By Town'!$A423,'Raw Data from UFBs'!$E$3:$E$3000,'Summary By Town'!$G$2)</f>
        <v>0</v>
      </c>
      <c r="H423" s="4">
        <f>SUMIFS('Raw Data from UFBs'!H$3:H$3000,'Raw Data from UFBs'!$A$3:$A$3000,'Summary By Town'!$A423,'Raw Data from UFBs'!$E$3:$E$3000,'Summary By Town'!$G$2)</f>
        <v>0</v>
      </c>
      <c r="I423" s="4">
        <f>SUMIFS('Raw Data from UFBs'!I$3:I$3000,'Raw Data from UFBs'!$A$3:$A$3000,'Summary By Town'!$A423,'Raw Data from UFBs'!$E$3:$E$3000,'Summary By Town'!$G$2)</f>
        <v>0</v>
      </c>
      <c r="J423" s="20">
        <f t="shared" si="92"/>
        <v>0</v>
      </c>
      <c r="K423" s="19">
        <f>COUNTIFS('Raw Data from UFBs'!$A$3:$A$3000,'Summary By Town'!$A423,'Raw Data from UFBs'!$E$3:$E$3000,'Summary By Town'!$K$2)</f>
        <v>0</v>
      </c>
      <c r="L423" s="4">
        <f>SUMIFS('Raw Data from UFBs'!H$3:H$3000,'Raw Data from UFBs'!$A$3:$A$3000,'Summary By Town'!$A423,'Raw Data from UFBs'!$E$3:$E$3000,'Summary By Town'!$K$2)</f>
        <v>0</v>
      </c>
      <c r="M423" s="4">
        <f>SUMIFS('Raw Data from UFBs'!I$3:I$3000,'Raw Data from UFBs'!$A$3:$A$3000,'Summary By Town'!$A423,'Raw Data from UFBs'!$E$3:$E$3000,'Summary By Town'!$K$2)</f>
        <v>0</v>
      </c>
      <c r="N423" s="20">
        <f t="shared" si="93"/>
        <v>0</v>
      </c>
      <c r="O423" s="4">
        <f>COUNTIFS('Raw Data from UFBs'!$A$3:$A$3000,'Summary By Town'!$A423,'Raw Data from UFBs'!$E$3:$E$3000,'Summary By Town'!$O$2)</f>
        <v>0</v>
      </c>
      <c r="P423" s="4">
        <f>SUMIFS('Raw Data from UFBs'!H$3:H$3000,'Raw Data from UFBs'!$A$3:$A$3000,'Summary By Town'!$A423,'Raw Data from UFBs'!$E$3:$E$3000,'Summary By Town'!$O$2)</f>
        <v>0</v>
      </c>
      <c r="Q423" s="4">
        <f>SUMIFS('Raw Data from UFBs'!I$3:I$3000,'Raw Data from UFBs'!$A$3:$A$3000,'Summary By Town'!$A423,'Raw Data from UFBs'!$E$3:$E$3000,'Summary By Town'!$O$2)</f>
        <v>0</v>
      </c>
      <c r="R423" s="4">
        <f t="shared" si="98"/>
        <v>0</v>
      </c>
      <c r="S423" s="104">
        <f>COUNTIFS('Raw Data from UFBs'!$A$3:$A$3000,'Summary By Town'!$A423,'Raw Data from UFBs'!$E$3:$E$3000,'Summary By Town'!$S$2)</f>
        <v>0</v>
      </c>
      <c r="T423" s="4">
        <f>SUMIFS('Raw Data from UFBs'!H$3:H$3000,'Raw Data from UFBs'!$A$3:$A$3000,'Summary By Town'!$A423,'Raw Data from UFBs'!$E$3:$E$3000,'Summary By Town'!$S$2)</f>
        <v>0</v>
      </c>
      <c r="U423" s="4">
        <f>SUMIFS('Raw Data from UFBs'!I$3:I$3000,'Raw Data from UFBs'!$A$3:$A$3000,'Summary By Town'!$A423,'Raw Data from UFBs'!$E$3:$E$3000,'Summary By Town'!$S$2)</f>
        <v>0</v>
      </c>
      <c r="V423" s="20">
        <f t="shared" si="99"/>
        <v>0</v>
      </c>
      <c r="W423" s="104">
        <f>COUNTIFS('Raw Data from UFBs'!$A$3:$A$3000,'Summary By Town'!$A423,'Raw Data from UFBs'!$E$3:$E$3000,'Summary By Town'!$W$2)</f>
        <v>0</v>
      </c>
      <c r="X423" s="4">
        <f>SUMIFS('Raw Data from UFBs'!H$3:H$3000,'Raw Data from UFBs'!$A$3:$A$3000,'Summary By Town'!$A423,'Raw Data from UFBs'!$E$3:$E$3000,'Summary By Town'!$W$2)</f>
        <v>0</v>
      </c>
      <c r="Y423" s="4">
        <f>SUMIFS('Raw Data from UFBs'!I$3:I$3000,'Raw Data from UFBs'!$A$3:$A$3000,'Summary By Town'!$A423,'Raw Data from UFBs'!$E$3:$E$3000,'Summary By Town'!$W$2)</f>
        <v>0</v>
      </c>
      <c r="Z423" s="20">
        <f t="shared" si="100"/>
        <v>0</v>
      </c>
      <c r="AA423" s="4">
        <f>COUNTIFS('Raw Data from UFBs'!$A$3:$A$3000,'Summary By Town'!$A423,'Raw Data from UFBs'!$E$3:$E$3000,'Summary By Town'!$AA$2)</f>
        <v>0</v>
      </c>
      <c r="AB423" s="4">
        <f>SUMIFS('Raw Data from UFBs'!H$3:H$3000,'Raw Data from UFBs'!$A$3:$A$3000,'Summary By Town'!$A423,'Raw Data from UFBs'!$E$3:$E$3000,'Summary By Town'!$AA$2)</f>
        <v>0</v>
      </c>
      <c r="AC423" s="4">
        <f>SUMIFS('Raw Data from UFBs'!I$3:I$3000,'Raw Data from UFBs'!$A$3:$A$3000,'Summary By Town'!$A423,'Raw Data from UFBs'!$E$3:$E$3000,'Summary By Town'!$AA$2)</f>
        <v>0</v>
      </c>
      <c r="AD423" s="4">
        <f t="shared" si="101"/>
        <v>0</v>
      </c>
      <c r="AE423" s="19">
        <f>COUNTIFS('Raw Data from UFBs'!$A$3:$A$3000,'Summary By Town'!$A423,'Raw Data from UFBs'!$E$3:$E$3000,'Summary By Town'!$AE$2)</f>
        <v>0</v>
      </c>
      <c r="AF423" s="4">
        <f>SUMIFS('Raw Data from UFBs'!H$3:H$3000,'Raw Data from UFBs'!$A$3:$A$3000,'Summary By Town'!$A423,'Raw Data from UFBs'!$E$3:$E$3000,'Summary By Town'!$AE$2)</f>
        <v>0</v>
      </c>
      <c r="AG423" s="4">
        <f>SUMIFS('Raw Data from UFBs'!I$3:I$3000,'Raw Data from UFBs'!$A$3:$A$3000,'Summary By Town'!$A423,'Raw Data from UFBs'!$E$3:$E$3000,'Summary By Town'!$AE$2)</f>
        <v>0</v>
      </c>
      <c r="AH423" s="20">
        <f t="shared" si="94"/>
        <v>0</v>
      </c>
      <c r="AI423" s="19">
        <f t="shared" si="102"/>
        <v>0</v>
      </c>
      <c r="AJ423" s="4">
        <f t="shared" si="103"/>
        <v>0</v>
      </c>
      <c r="AK423" s="4">
        <f t="shared" si="104"/>
        <v>0</v>
      </c>
      <c r="AL423" s="20">
        <f t="shared" si="105"/>
        <v>0</v>
      </c>
      <c r="AM423" s="59">
        <v>2518003300</v>
      </c>
      <c r="AN423" s="60">
        <v>1.0135164345088161</v>
      </c>
      <c r="AO423" s="61">
        <v>0.27620766601133823</v>
      </c>
      <c r="AP423" s="4">
        <f t="shared" si="95"/>
        <v>0</v>
      </c>
      <c r="AQ423" s="8">
        <f t="shared" si="96"/>
        <v>0</v>
      </c>
      <c r="AR423" s="59">
        <v>10771816.91</v>
      </c>
      <c r="AS423" s="6">
        <f t="shared" si="97"/>
        <v>0</v>
      </c>
      <c r="AU423" s="5" t="s">
        <v>1504</v>
      </c>
      <c r="AV423" s="5" t="s">
        <v>1745</v>
      </c>
      <c r="AW423" s="5" t="s">
        <v>1745</v>
      </c>
      <c r="AX423" s="5" t="s">
        <v>1745</v>
      </c>
      <c r="AY423" s="5" t="s">
        <v>1745</v>
      </c>
      <c r="AZ423" s="5" t="s">
        <v>1745</v>
      </c>
      <c r="BA423" s="5" t="s">
        <v>1745</v>
      </c>
      <c r="BB423" s="5" t="s">
        <v>1745</v>
      </c>
      <c r="BC423" s="5" t="s">
        <v>1745</v>
      </c>
      <c r="BD423" s="5" t="s">
        <v>1745</v>
      </c>
      <c r="BE423" s="5" t="s">
        <v>1745</v>
      </c>
      <c r="BF423" s="5" t="s">
        <v>1745</v>
      </c>
      <c r="BG423" s="5" t="s">
        <v>1745</v>
      </c>
      <c r="BH423" s="5" t="s">
        <v>1745</v>
      </c>
      <c r="BI423" s="5" t="s">
        <v>1745</v>
      </c>
      <c r="BJ423" s="5" t="s">
        <v>1745</v>
      </c>
    </row>
    <row r="424" spans="1:62" ht="17.25" customHeight="1" x14ac:dyDescent="0.3">
      <c r="A424" t="s">
        <v>898</v>
      </c>
      <c r="B424" t="s">
        <v>2156</v>
      </c>
      <c r="C424" t="s">
        <v>95</v>
      </c>
      <c r="D424" t="str">
        <f t="shared" si="91"/>
        <v>Mantoloking borough, Ocean County</v>
      </c>
      <c r="E424" t="s">
        <v>1744</v>
      </c>
      <c r="F424" t="s">
        <v>58</v>
      </c>
      <c r="G424" s="19">
        <f>COUNTIFS('Raw Data from UFBs'!$A$3:$A$3000,'Summary By Town'!$A424,'Raw Data from UFBs'!$E$3:$E$3000,'Summary By Town'!$G$2)</f>
        <v>0</v>
      </c>
      <c r="H424" s="4">
        <f>SUMIFS('Raw Data from UFBs'!H$3:H$3000,'Raw Data from UFBs'!$A$3:$A$3000,'Summary By Town'!$A424,'Raw Data from UFBs'!$E$3:$E$3000,'Summary By Town'!$G$2)</f>
        <v>0</v>
      </c>
      <c r="I424" s="4">
        <f>SUMIFS('Raw Data from UFBs'!I$3:I$3000,'Raw Data from UFBs'!$A$3:$A$3000,'Summary By Town'!$A424,'Raw Data from UFBs'!$E$3:$E$3000,'Summary By Town'!$G$2)</f>
        <v>0</v>
      </c>
      <c r="J424" s="20">
        <f t="shared" si="92"/>
        <v>0</v>
      </c>
      <c r="K424" s="19">
        <f>COUNTIFS('Raw Data from UFBs'!$A$3:$A$3000,'Summary By Town'!$A424,'Raw Data from UFBs'!$E$3:$E$3000,'Summary By Town'!$K$2)</f>
        <v>0</v>
      </c>
      <c r="L424" s="4">
        <f>SUMIFS('Raw Data from UFBs'!H$3:H$3000,'Raw Data from UFBs'!$A$3:$A$3000,'Summary By Town'!$A424,'Raw Data from UFBs'!$E$3:$E$3000,'Summary By Town'!$K$2)</f>
        <v>0</v>
      </c>
      <c r="M424" s="4">
        <f>SUMIFS('Raw Data from UFBs'!I$3:I$3000,'Raw Data from UFBs'!$A$3:$A$3000,'Summary By Town'!$A424,'Raw Data from UFBs'!$E$3:$E$3000,'Summary By Town'!$K$2)</f>
        <v>0</v>
      </c>
      <c r="N424" s="20">
        <f t="shared" si="93"/>
        <v>0</v>
      </c>
      <c r="O424" s="4">
        <f>COUNTIFS('Raw Data from UFBs'!$A$3:$A$3000,'Summary By Town'!$A424,'Raw Data from UFBs'!$E$3:$E$3000,'Summary By Town'!$O$2)</f>
        <v>0</v>
      </c>
      <c r="P424" s="4">
        <f>SUMIFS('Raw Data from UFBs'!H$3:H$3000,'Raw Data from UFBs'!$A$3:$A$3000,'Summary By Town'!$A424,'Raw Data from UFBs'!$E$3:$E$3000,'Summary By Town'!$O$2)</f>
        <v>0</v>
      </c>
      <c r="Q424" s="4">
        <f>SUMIFS('Raw Data from UFBs'!I$3:I$3000,'Raw Data from UFBs'!$A$3:$A$3000,'Summary By Town'!$A424,'Raw Data from UFBs'!$E$3:$E$3000,'Summary By Town'!$O$2)</f>
        <v>0</v>
      </c>
      <c r="R424" s="4">
        <f t="shared" si="98"/>
        <v>0</v>
      </c>
      <c r="S424" s="104">
        <f>COUNTIFS('Raw Data from UFBs'!$A$3:$A$3000,'Summary By Town'!$A424,'Raw Data from UFBs'!$E$3:$E$3000,'Summary By Town'!$S$2)</f>
        <v>0</v>
      </c>
      <c r="T424" s="4">
        <f>SUMIFS('Raw Data from UFBs'!H$3:H$3000,'Raw Data from UFBs'!$A$3:$A$3000,'Summary By Town'!$A424,'Raw Data from UFBs'!$E$3:$E$3000,'Summary By Town'!$S$2)</f>
        <v>0</v>
      </c>
      <c r="U424" s="4">
        <f>SUMIFS('Raw Data from UFBs'!I$3:I$3000,'Raw Data from UFBs'!$A$3:$A$3000,'Summary By Town'!$A424,'Raw Data from UFBs'!$E$3:$E$3000,'Summary By Town'!$S$2)</f>
        <v>0</v>
      </c>
      <c r="V424" s="20">
        <f t="shared" si="99"/>
        <v>0</v>
      </c>
      <c r="W424" s="104">
        <f>COUNTIFS('Raw Data from UFBs'!$A$3:$A$3000,'Summary By Town'!$A424,'Raw Data from UFBs'!$E$3:$E$3000,'Summary By Town'!$W$2)</f>
        <v>0</v>
      </c>
      <c r="X424" s="4">
        <f>SUMIFS('Raw Data from UFBs'!H$3:H$3000,'Raw Data from UFBs'!$A$3:$A$3000,'Summary By Town'!$A424,'Raw Data from UFBs'!$E$3:$E$3000,'Summary By Town'!$W$2)</f>
        <v>0</v>
      </c>
      <c r="Y424" s="4">
        <f>SUMIFS('Raw Data from UFBs'!I$3:I$3000,'Raw Data from UFBs'!$A$3:$A$3000,'Summary By Town'!$A424,'Raw Data from UFBs'!$E$3:$E$3000,'Summary By Town'!$W$2)</f>
        <v>0</v>
      </c>
      <c r="Z424" s="20">
        <f t="shared" si="100"/>
        <v>0</v>
      </c>
      <c r="AA424" s="4">
        <f>COUNTIFS('Raw Data from UFBs'!$A$3:$A$3000,'Summary By Town'!$A424,'Raw Data from UFBs'!$E$3:$E$3000,'Summary By Town'!$AA$2)</f>
        <v>0</v>
      </c>
      <c r="AB424" s="4">
        <f>SUMIFS('Raw Data from UFBs'!H$3:H$3000,'Raw Data from UFBs'!$A$3:$A$3000,'Summary By Town'!$A424,'Raw Data from UFBs'!$E$3:$E$3000,'Summary By Town'!$AA$2)</f>
        <v>0</v>
      </c>
      <c r="AC424" s="4">
        <f>SUMIFS('Raw Data from UFBs'!I$3:I$3000,'Raw Data from UFBs'!$A$3:$A$3000,'Summary By Town'!$A424,'Raw Data from UFBs'!$E$3:$E$3000,'Summary By Town'!$AA$2)</f>
        <v>0</v>
      </c>
      <c r="AD424" s="4">
        <f t="shared" si="101"/>
        <v>0</v>
      </c>
      <c r="AE424" s="19">
        <f>COUNTIFS('Raw Data from UFBs'!$A$3:$A$3000,'Summary By Town'!$A424,'Raw Data from UFBs'!$E$3:$E$3000,'Summary By Town'!$AE$2)</f>
        <v>0</v>
      </c>
      <c r="AF424" s="4">
        <f>SUMIFS('Raw Data from UFBs'!H$3:H$3000,'Raw Data from UFBs'!$A$3:$A$3000,'Summary By Town'!$A424,'Raw Data from UFBs'!$E$3:$E$3000,'Summary By Town'!$AE$2)</f>
        <v>0</v>
      </c>
      <c r="AG424" s="4">
        <f>SUMIFS('Raw Data from UFBs'!I$3:I$3000,'Raw Data from UFBs'!$A$3:$A$3000,'Summary By Town'!$A424,'Raw Data from UFBs'!$E$3:$E$3000,'Summary By Town'!$AE$2)</f>
        <v>0</v>
      </c>
      <c r="AH424" s="20">
        <f t="shared" si="94"/>
        <v>0</v>
      </c>
      <c r="AI424" s="19">
        <f t="shared" si="102"/>
        <v>0</v>
      </c>
      <c r="AJ424" s="4">
        <f t="shared" si="103"/>
        <v>0</v>
      </c>
      <c r="AK424" s="4">
        <f t="shared" si="104"/>
        <v>0</v>
      </c>
      <c r="AL424" s="20">
        <f t="shared" si="105"/>
        <v>0</v>
      </c>
      <c r="AM424" s="59">
        <v>1580073100</v>
      </c>
      <c r="AN424" s="60">
        <v>0.91111225781754668</v>
      </c>
      <c r="AO424" s="61">
        <v>0.34892610885024916</v>
      </c>
      <c r="AP424" s="4">
        <f t="shared" si="95"/>
        <v>0</v>
      </c>
      <c r="AQ424" s="8">
        <f t="shared" si="96"/>
        <v>0</v>
      </c>
      <c r="AR424" s="59">
        <v>7063954.2199999997</v>
      </c>
      <c r="AS424" s="6">
        <f t="shared" si="97"/>
        <v>0</v>
      </c>
      <c r="AU424" s="5" t="s">
        <v>107</v>
      </c>
      <c r="AV424" s="5" t="s">
        <v>206</v>
      </c>
      <c r="AW424" s="5" t="s">
        <v>1745</v>
      </c>
      <c r="AX424" s="5" t="s">
        <v>1745</v>
      </c>
      <c r="AY424" s="5" t="s">
        <v>1745</v>
      </c>
      <c r="AZ424" s="5" t="s">
        <v>1745</v>
      </c>
      <c r="BA424" s="5" t="s">
        <v>1745</v>
      </c>
      <c r="BB424" s="5" t="s">
        <v>1745</v>
      </c>
      <c r="BC424" s="5" t="s">
        <v>1745</v>
      </c>
      <c r="BD424" s="5" t="s">
        <v>1745</v>
      </c>
      <c r="BE424" s="5" t="s">
        <v>1745</v>
      </c>
      <c r="BF424" s="5" t="s">
        <v>1745</v>
      </c>
      <c r="BG424" s="5" t="s">
        <v>1745</v>
      </c>
      <c r="BH424" s="5" t="s">
        <v>1745</v>
      </c>
      <c r="BI424" s="5" t="s">
        <v>1745</v>
      </c>
      <c r="BJ424" s="5" t="s">
        <v>1745</v>
      </c>
    </row>
    <row r="425" spans="1:62" ht="17.25" customHeight="1" x14ac:dyDescent="0.3">
      <c r="A425" t="s">
        <v>1117</v>
      </c>
      <c r="B425" t="s">
        <v>2157</v>
      </c>
      <c r="C425" t="s">
        <v>95</v>
      </c>
      <c r="D425" t="str">
        <f t="shared" si="91"/>
        <v>Ocean Gate borough, Ocean County</v>
      </c>
      <c r="E425" t="s">
        <v>1744</v>
      </c>
      <c r="F425" t="s">
        <v>7</v>
      </c>
      <c r="G425" s="19">
        <f>COUNTIFS('Raw Data from UFBs'!$A$3:$A$3000,'Summary By Town'!$A425,'Raw Data from UFBs'!$E$3:$E$3000,'Summary By Town'!$G$2)</f>
        <v>0</v>
      </c>
      <c r="H425" s="4">
        <f>SUMIFS('Raw Data from UFBs'!H$3:H$3000,'Raw Data from UFBs'!$A$3:$A$3000,'Summary By Town'!$A425,'Raw Data from UFBs'!$E$3:$E$3000,'Summary By Town'!$G$2)</f>
        <v>0</v>
      </c>
      <c r="I425" s="4">
        <f>SUMIFS('Raw Data from UFBs'!I$3:I$3000,'Raw Data from UFBs'!$A$3:$A$3000,'Summary By Town'!$A425,'Raw Data from UFBs'!$E$3:$E$3000,'Summary By Town'!$G$2)</f>
        <v>0</v>
      </c>
      <c r="J425" s="20">
        <f t="shared" si="92"/>
        <v>0</v>
      </c>
      <c r="K425" s="19">
        <f>COUNTIFS('Raw Data from UFBs'!$A$3:$A$3000,'Summary By Town'!$A425,'Raw Data from UFBs'!$E$3:$E$3000,'Summary By Town'!$K$2)</f>
        <v>0</v>
      </c>
      <c r="L425" s="4">
        <f>SUMIFS('Raw Data from UFBs'!H$3:H$3000,'Raw Data from UFBs'!$A$3:$A$3000,'Summary By Town'!$A425,'Raw Data from UFBs'!$E$3:$E$3000,'Summary By Town'!$K$2)</f>
        <v>0</v>
      </c>
      <c r="M425" s="4">
        <f>SUMIFS('Raw Data from UFBs'!I$3:I$3000,'Raw Data from UFBs'!$A$3:$A$3000,'Summary By Town'!$A425,'Raw Data from UFBs'!$E$3:$E$3000,'Summary By Town'!$K$2)</f>
        <v>0</v>
      </c>
      <c r="N425" s="20">
        <f t="shared" si="93"/>
        <v>0</v>
      </c>
      <c r="O425" s="4">
        <f>COUNTIFS('Raw Data from UFBs'!$A$3:$A$3000,'Summary By Town'!$A425,'Raw Data from UFBs'!$E$3:$E$3000,'Summary By Town'!$O$2)</f>
        <v>0</v>
      </c>
      <c r="P425" s="4">
        <f>SUMIFS('Raw Data from UFBs'!H$3:H$3000,'Raw Data from UFBs'!$A$3:$A$3000,'Summary By Town'!$A425,'Raw Data from UFBs'!$E$3:$E$3000,'Summary By Town'!$O$2)</f>
        <v>0</v>
      </c>
      <c r="Q425" s="4">
        <f>SUMIFS('Raw Data from UFBs'!I$3:I$3000,'Raw Data from UFBs'!$A$3:$A$3000,'Summary By Town'!$A425,'Raw Data from UFBs'!$E$3:$E$3000,'Summary By Town'!$O$2)</f>
        <v>0</v>
      </c>
      <c r="R425" s="4">
        <f t="shared" si="98"/>
        <v>0</v>
      </c>
      <c r="S425" s="104">
        <f>COUNTIFS('Raw Data from UFBs'!$A$3:$A$3000,'Summary By Town'!$A425,'Raw Data from UFBs'!$E$3:$E$3000,'Summary By Town'!$S$2)</f>
        <v>0</v>
      </c>
      <c r="T425" s="4">
        <f>SUMIFS('Raw Data from UFBs'!H$3:H$3000,'Raw Data from UFBs'!$A$3:$A$3000,'Summary By Town'!$A425,'Raw Data from UFBs'!$E$3:$E$3000,'Summary By Town'!$S$2)</f>
        <v>0</v>
      </c>
      <c r="U425" s="4">
        <f>SUMIFS('Raw Data from UFBs'!I$3:I$3000,'Raw Data from UFBs'!$A$3:$A$3000,'Summary By Town'!$A425,'Raw Data from UFBs'!$E$3:$E$3000,'Summary By Town'!$S$2)</f>
        <v>0</v>
      </c>
      <c r="V425" s="20">
        <f t="shared" si="99"/>
        <v>0</v>
      </c>
      <c r="W425" s="104">
        <f>COUNTIFS('Raw Data from UFBs'!$A$3:$A$3000,'Summary By Town'!$A425,'Raw Data from UFBs'!$E$3:$E$3000,'Summary By Town'!$W$2)</f>
        <v>0</v>
      </c>
      <c r="X425" s="4">
        <f>SUMIFS('Raw Data from UFBs'!H$3:H$3000,'Raw Data from UFBs'!$A$3:$A$3000,'Summary By Town'!$A425,'Raw Data from UFBs'!$E$3:$E$3000,'Summary By Town'!$W$2)</f>
        <v>0</v>
      </c>
      <c r="Y425" s="4">
        <f>SUMIFS('Raw Data from UFBs'!I$3:I$3000,'Raw Data from UFBs'!$A$3:$A$3000,'Summary By Town'!$A425,'Raw Data from UFBs'!$E$3:$E$3000,'Summary By Town'!$W$2)</f>
        <v>0</v>
      </c>
      <c r="Z425" s="20">
        <f t="shared" si="100"/>
        <v>0</v>
      </c>
      <c r="AA425" s="4">
        <f>COUNTIFS('Raw Data from UFBs'!$A$3:$A$3000,'Summary By Town'!$A425,'Raw Data from UFBs'!$E$3:$E$3000,'Summary By Town'!$AA$2)</f>
        <v>0</v>
      </c>
      <c r="AB425" s="4">
        <f>SUMIFS('Raw Data from UFBs'!H$3:H$3000,'Raw Data from UFBs'!$A$3:$A$3000,'Summary By Town'!$A425,'Raw Data from UFBs'!$E$3:$E$3000,'Summary By Town'!$AA$2)</f>
        <v>0</v>
      </c>
      <c r="AC425" s="4">
        <f>SUMIFS('Raw Data from UFBs'!I$3:I$3000,'Raw Data from UFBs'!$A$3:$A$3000,'Summary By Town'!$A425,'Raw Data from UFBs'!$E$3:$E$3000,'Summary By Town'!$AA$2)</f>
        <v>0</v>
      </c>
      <c r="AD425" s="4">
        <f t="shared" si="101"/>
        <v>0</v>
      </c>
      <c r="AE425" s="19">
        <f>COUNTIFS('Raw Data from UFBs'!$A$3:$A$3000,'Summary By Town'!$A425,'Raw Data from UFBs'!$E$3:$E$3000,'Summary By Town'!$AE$2)</f>
        <v>0</v>
      </c>
      <c r="AF425" s="4">
        <f>SUMIFS('Raw Data from UFBs'!H$3:H$3000,'Raw Data from UFBs'!$A$3:$A$3000,'Summary By Town'!$A425,'Raw Data from UFBs'!$E$3:$E$3000,'Summary By Town'!$AE$2)</f>
        <v>0</v>
      </c>
      <c r="AG425" s="4">
        <f>SUMIFS('Raw Data from UFBs'!I$3:I$3000,'Raw Data from UFBs'!$A$3:$A$3000,'Summary By Town'!$A425,'Raw Data from UFBs'!$E$3:$E$3000,'Summary By Town'!$AE$2)</f>
        <v>0</v>
      </c>
      <c r="AH425" s="20">
        <f t="shared" si="94"/>
        <v>0</v>
      </c>
      <c r="AI425" s="19">
        <f t="shared" si="102"/>
        <v>0</v>
      </c>
      <c r="AJ425" s="4">
        <f t="shared" si="103"/>
        <v>0</v>
      </c>
      <c r="AK425" s="4">
        <f t="shared" si="104"/>
        <v>0</v>
      </c>
      <c r="AL425" s="20">
        <f t="shared" si="105"/>
        <v>0</v>
      </c>
      <c r="AM425" s="59">
        <v>487828800</v>
      </c>
      <c r="AN425" s="60">
        <v>1.8202951788257502</v>
      </c>
      <c r="AO425" s="61">
        <v>0.33230504582959286</v>
      </c>
      <c r="AP425" s="4">
        <f t="shared" si="95"/>
        <v>0</v>
      </c>
      <c r="AQ425" s="8">
        <f t="shared" si="96"/>
        <v>0</v>
      </c>
      <c r="AR425" s="59">
        <v>4793464.59</v>
      </c>
      <c r="AS425" s="6">
        <f t="shared" si="97"/>
        <v>0</v>
      </c>
      <c r="AU425" s="5" t="s">
        <v>144</v>
      </c>
      <c r="AV425" s="5" t="s">
        <v>1745</v>
      </c>
      <c r="AW425" s="5" t="s">
        <v>1745</v>
      </c>
      <c r="AX425" s="5" t="s">
        <v>1745</v>
      </c>
      <c r="AY425" s="5" t="s">
        <v>1745</v>
      </c>
      <c r="AZ425" s="5" t="s">
        <v>1745</v>
      </c>
      <c r="BA425" s="5" t="s">
        <v>1745</v>
      </c>
      <c r="BB425" s="5" t="s">
        <v>1745</v>
      </c>
      <c r="BC425" s="5" t="s">
        <v>1745</v>
      </c>
      <c r="BD425" s="5" t="s">
        <v>1745</v>
      </c>
      <c r="BE425" s="5" t="s">
        <v>1745</v>
      </c>
      <c r="BF425" s="5" t="s">
        <v>1745</v>
      </c>
      <c r="BG425" s="5" t="s">
        <v>1745</v>
      </c>
      <c r="BH425" s="5" t="s">
        <v>1745</v>
      </c>
      <c r="BI425" s="5" t="s">
        <v>1745</v>
      </c>
      <c r="BJ425" s="5" t="s">
        <v>1745</v>
      </c>
    </row>
    <row r="426" spans="1:62" ht="17.25" customHeight="1" x14ac:dyDescent="0.3">
      <c r="A426" t="s">
        <v>1204</v>
      </c>
      <c r="B426" t="s">
        <v>2158</v>
      </c>
      <c r="C426" t="s">
        <v>95</v>
      </c>
      <c r="D426" t="str">
        <f t="shared" si="91"/>
        <v>Pine Beach borough, Ocean County</v>
      </c>
      <c r="E426" t="s">
        <v>1744</v>
      </c>
      <c r="F426" t="s">
        <v>7</v>
      </c>
      <c r="G426" s="19">
        <f>COUNTIFS('Raw Data from UFBs'!$A$3:$A$3000,'Summary By Town'!$A426,'Raw Data from UFBs'!$E$3:$E$3000,'Summary By Town'!$G$2)</f>
        <v>0</v>
      </c>
      <c r="H426" s="4">
        <f>SUMIFS('Raw Data from UFBs'!H$3:H$3000,'Raw Data from UFBs'!$A$3:$A$3000,'Summary By Town'!$A426,'Raw Data from UFBs'!$E$3:$E$3000,'Summary By Town'!$G$2)</f>
        <v>0</v>
      </c>
      <c r="I426" s="4">
        <f>SUMIFS('Raw Data from UFBs'!I$3:I$3000,'Raw Data from UFBs'!$A$3:$A$3000,'Summary By Town'!$A426,'Raw Data from UFBs'!$E$3:$E$3000,'Summary By Town'!$G$2)</f>
        <v>0</v>
      </c>
      <c r="J426" s="20">
        <f t="shared" si="92"/>
        <v>0</v>
      </c>
      <c r="K426" s="19">
        <f>COUNTIFS('Raw Data from UFBs'!$A$3:$A$3000,'Summary By Town'!$A426,'Raw Data from UFBs'!$E$3:$E$3000,'Summary By Town'!$K$2)</f>
        <v>0</v>
      </c>
      <c r="L426" s="4">
        <f>SUMIFS('Raw Data from UFBs'!H$3:H$3000,'Raw Data from UFBs'!$A$3:$A$3000,'Summary By Town'!$A426,'Raw Data from UFBs'!$E$3:$E$3000,'Summary By Town'!$K$2)</f>
        <v>0</v>
      </c>
      <c r="M426" s="4">
        <f>SUMIFS('Raw Data from UFBs'!I$3:I$3000,'Raw Data from UFBs'!$A$3:$A$3000,'Summary By Town'!$A426,'Raw Data from UFBs'!$E$3:$E$3000,'Summary By Town'!$K$2)</f>
        <v>0</v>
      </c>
      <c r="N426" s="20">
        <f t="shared" si="93"/>
        <v>0</v>
      </c>
      <c r="O426" s="4">
        <f>COUNTIFS('Raw Data from UFBs'!$A$3:$A$3000,'Summary By Town'!$A426,'Raw Data from UFBs'!$E$3:$E$3000,'Summary By Town'!$O$2)</f>
        <v>0</v>
      </c>
      <c r="P426" s="4">
        <f>SUMIFS('Raw Data from UFBs'!H$3:H$3000,'Raw Data from UFBs'!$A$3:$A$3000,'Summary By Town'!$A426,'Raw Data from UFBs'!$E$3:$E$3000,'Summary By Town'!$O$2)</f>
        <v>0</v>
      </c>
      <c r="Q426" s="4">
        <f>SUMIFS('Raw Data from UFBs'!I$3:I$3000,'Raw Data from UFBs'!$A$3:$A$3000,'Summary By Town'!$A426,'Raw Data from UFBs'!$E$3:$E$3000,'Summary By Town'!$O$2)</f>
        <v>0</v>
      </c>
      <c r="R426" s="4">
        <f t="shared" si="98"/>
        <v>0</v>
      </c>
      <c r="S426" s="104">
        <f>COUNTIFS('Raw Data from UFBs'!$A$3:$A$3000,'Summary By Town'!$A426,'Raw Data from UFBs'!$E$3:$E$3000,'Summary By Town'!$S$2)</f>
        <v>0</v>
      </c>
      <c r="T426" s="4">
        <f>SUMIFS('Raw Data from UFBs'!H$3:H$3000,'Raw Data from UFBs'!$A$3:$A$3000,'Summary By Town'!$A426,'Raw Data from UFBs'!$E$3:$E$3000,'Summary By Town'!$S$2)</f>
        <v>0</v>
      </c>
      <c r="U426" s="4">
        <f>SUMIFS('Raw Data from UFBs'!I$3:I$3000,'Raw Data from UFBs'!$A$3:$A$3000,'Summary By Town'!$A426,'Raw Data from UFBs'!$E$3:$E$3000,'Summary By Town'!$S$2)</f>
        <v>0</v>
      </c>
      <c r="V426" s="20">
        <f t="shared" si="99"/>
        <v>0</v>
      </c>
      <c r="W426" s="104">
        <f>COUNTIFS('Raw Data from UFBs'!$A$3:$A$3000,'Summary By Town'!$A426,'Raw Data from UFBs'!$E$3:$E$3000,'Summary By Town'!$W$2)</f>
        <v>0</v>
      </c>
      <c r="X426" s="4">
        <f>SUMIFS('Raw Data from UFBs'!H$3:H$3000,'Raw Data from UFBs'!$A$3:$A$3000,'Summary By Town'!$A426,'Raw Data from UFBs'!$E$3:$E$3000,'Summary By Town'!$W$2)</f>
        <v>0</v>
      </c>
      <c r="Y426" s="4">
        <f>SUMIFS('Raw Data from UFBs'!I$3:I$3000,'Raw Data from UFBs'!$A$3:$A$3000,'Summary By Town'!$A426,'Raw Data from UFBs'!$E$3:$E$3000,'Summary By Town'!$W$2)</f>
        <v>0</v>
      </c>
      <c r="Z426" s="20">
        <f t="shared" si="100"/>
        <v>0</v>
      </c>
      <c r="AA426" s="4">
        <f>COUNTIFS('Raw Data from UFBs'!$A$3:$A$3000,'Summary By Town'!$A426,'Raw Data from UFBs'!$E$3:$E$3000,'Summary By Town'!$AA$2)</f>
        <v>0</v>
      </c>
      <c r="AB426" s="4">
        <f>SUMIFS('Raw Data from UFBs'!H$3:H$3000,'Raw Data from UFBs'!$A$3:$A$3000,'Summary By Town'!$A426,'Raw Data from UFBs'!$E$3:$E$3000,'Summary By Town'!$AA$2)</f>
        <v>0</v>
      </c>
      <c r="AC426" s="4">
        <f>SUMIFS('Raw Data from UFBs'!I$3:I$3000,'Raw Data from UFBs'!$A$3:$A$3000,'Summary By Town'!$A426,'Raw Data from UFBs'!$E$3:$E$3000,'Summary By Town'!$AA$2)</f>
        <v>0</v>
      </c>
      <c r="AD426" s="4">
        <f t="shared" si="101"/>
        <v>0</v>
      </c>
      <c r="AE426" s="19">
        <f>COUNTIFS('Raw Data from UFBs'!$A$3:$A$3000,'Summary By Town'!$A426,'Raw Data from UFBs'!$E$3:$E$3000,'Summary By Town'!$AE$2)</f>
        <v>0</v>
      </c>
      <c r="AF426" s="4">
        <f>SUMIFS('Raw Data from UFBs'!H$3:H$3000,'Raw Data from UFBs'!$A$3:$A$3000,'Summary By Town'!$A426,'Raw Data from UFBs'!$E$3:$E$3000,'Summary By Town'!$AE$2)</f>
        <v>0</v>
      </c>
      <c r="AG426" s="4">
        <f>SUMIFS('Raw Data from UFBs'!I$3:I$3000,'Raw Data from UFBs'!$A$3:$A$3000,'Summary By Town'!$A426,'Raw Data from UFBs'!$E$3:$E$3000,'Summary By Town'!$AE$2)</f>
        <v>0</v>
      </c>
      <c r="AH426" s="20">
        <f t="shared" si="94"/>
        <v>0</v>
      </c>
      <c r="AI426" s="19">
        <f t="shared" si="102"/>
        <v>0</v>
      </c>
      <c r="AJ426" s="4">
        <f t="shared" si="103"/>
        <v>0</v>
      </c>
      <c r="AK426" s="4">
        <f t="shared" si="104"/>
        <v>0</v>
      </c>
      <c r="AL426" s="20">
        <f t="shared" si="105"/>
        <v>0</v>
      </c>
      <c r="AM426" s="59">
        <v>416355500</v>
      </c>
      <c r="AN426" s="60">
        <v>2.0274467081824672</v>
      </c>
      <c r="AO426" s="61">
        <v>0.31981542209583425</v>
      </c>
      <c r="AP426" s="4">
        <f t="shared" si="95"/>
        <v>0</v>
      </c>
      <c r="AQ426" s="8">
        <f t="shared" si="96"/>
        <v>0</v>
      </c>
      <c r="AR426" s="59">
        <v>3399040</v>
      </c>
      <c r="AS426" s="6">
        <f t="shared" si="97"/>
        <v>0</v>
      </c>
      <c r="AU426" s="5" t="s">
        <v>117</v>
      </c>
      <c r="AV426" s="5" t="s">
        <v>144</v>
      </c>
      <c r="AW426" s="5" t="s">
        <v>1745</v>
      </c>
      <c r="AX426" s="5" t="s">
        <v>1745</v>
      </c>
      <c r="AY426" s="5" t="s">
        <v>1745</v>
      </c>
      <c r="AZ426" s="5" t="s">
        <v>1745</v>
      </c>
      <c r="BA426" s="5" t="s">
        <v>1745</v>
      </c>
      <c r="BB426" s="5" t="s">
        <v>1745</v>
      </c>
      <c r="BC426" s="5" t="s">
        <v>1745</v>
      </c>
      <c r="BD426" s="5" t="s">
        <v>1745</v>
      </c>
      <c r="BE426" s="5" t="s">
        <v>1745</v>
      </c>
      <c r="BF426" s="5" t="s">
        <v>1745</v>
      </c>
      <c r="BG426" s="5" t="s">
        <v>1745</v>
      </c>
      <c r="BH426" s="5" t="s">
        <v>1745</v>
      </c>
      <c r="BI426" s="5" t="s">
        <v>1745</v>
      </c>
      <c r="BJ426" s="5" t="s">
        <v>1745</v>
      </c>
    </row>
    <row r="427" spans="1:62" ht="17.25" customHeight="1" x14ac:dyDescent="0.3">
      <c r="A427" t="s">
        <v>1237</v>
      </c>
      <c r="B427" t="s">
        <v>2159</v>
      </c>
      <c r="C427" t="s">
        <v>95</v>
      </c>
      <c r="D427" t="str">
        <f t="shared" si="91"/>
        <v>Point Pleasant borough, Ocean County</v>
      </c>
      <c r="E427" t="s">
        <v>1744</v>
      </c>
      <c r="F427" t="s">
        <v>7</v>
      </c>
      <c r="G427" s="19">
        <f>COUNTIFS('Raw Data from UFBs'!$A$3:$A$3000,'Summary By Town'!$A427,'Raw Data from UFBs'!$E$3:$E$3000,'Summary By Town'!$G$2)</f>
        <v>0</v>
      </c>
      <c r="H427" s="4">
        <f>SUMIFS('Raw Data from UFBs'!H$3:H$3000,'Raw Data from UFBs'!$A$3:$A$3000,'Summary By Town'!$A427,'Raw Data from UFBs'!$E$3:$E$3000,'Summary By Town'!$G$2)</f>
        <v>0</v>
      </c>
      <c r="I427" s="4">
        <f>SUMIFS('Raw Data from UFBs'!I$3:I$3000,'Raw Data from UFBs'!$A$3:$A$3000,'Summary By Town'!$A427,'Raw Data from UFBs'!$E$3:$E$3000,'Summary By Town'!$G$2)</f>
        <v>0</v>
      </c>
      <c r="J427" s="20">
        <f t="shared" si="92"/>
        <v>0</v>
      </c>
      <c r="K427" s="19">
        <f>COUNTIFS('Raw Data from UFBs'!$A$3:$A$3000,'Summary By Town'!$A427,'Raw Data from UFBs'!$E$3:$E$3000,'Summary By Town'!$K$2)</f>
        <v>0</v>
      </c>
      <c r="L427" s="4">
        <f>SUMIFS('Raw Data from UFBs'!H$3:H$3000,'Raw Data from UFBs'!$A$3:$A$3000,'Summary By Town'!$A427,'Raw Data from UFBs'!$E$3:$E$3000,'Summary By Town'!$K$2)</f>
        <v>0</v>
      </c>
      <c r="M427" s="4">
        <f>SUMIFS('Raw Data from UFBs'!I$3:I$3000,'Raw Data from UFBs'!$A$3:$A$3000,'Summary By Town'!$A427,'Raw Data from UFBs'!$E$3:$E$3000,'Summary By Town'!$K$2)</f>
        <v>0</v>
      </c>
      <c r="N427" s="20">
        <f t="shared" si="93"/>
        <v>0</v>
      </c>
      <c r="O427" s="4">
        <f>COUNTIFS('Raw Data from UFBs'!$A$3:$A$3000,'Summary By Town'!$A427,'Raw Data from UFBs'!$E$3:$E$3000,'Summary By Town'!$O$2)</f>
        <v>0</v>
      </c>
      <c r="P427" s="4">
        <f>SUMIFS('Raw Data from UFBs'!H$3:H$3000,'Raw Data from UFBs'!$A$3:$A$3000,'Summary By Town'!$A427,'Raw Data from UFBs'!$E$3:$E$3000,'Summary By Town'!$O$2)</f>
        <v>0</v>
      </c>
      <c r="Q427" s="4">
        <f>SUMIFS('Raw Data from UFBs'!I$3:I$3000,'Raw Data from UFBs'!$A$3:$A$3000,'Summary By Town'!$A427,'Raw Data from UFBs'!$E$3:$E$3000,'Summary By Town'!$O$2)</f>
        <v>0</v>
      </c>
      <c r="R427" s="4">
        <f t="shared" si="98"/>
        <v>0</v>
      </c>
      <c r="S427" s="104">
        <f>COUNTIFS('Raw Data from UFBs'!$A$3:$A$3000,'Summary By Town'!$A427,'Raw Data from UFBs'!$E$3:$E$3000,'Summary By Town'!$S$2)</f>
        <v>0</v>
      </c>
      <c r="T427" s="4">
        <f>SUMIFS('Raw Data from UFBs'!H$3:H$3000,'Raw Data from UFBs'!$A$3:$A$3000,'Summary By Town'!$A427,'Raw Data from UFBs'!$E$3:$E$3000,'Summary By Town'!$S$2)</f>
        <v>0</v>
      </c>
      <c r="U427" s="4">
        <f>SUMIFS('Raw Data from UFBs'!I$3:I$3000,'Raw Data from UFBs'!$A$3:$A$3000,'Summary By Town'!$A427,'Raw Data from UFBs'!$E$3:$E$3000,'Summary By Town'!$S$2)</f>
        <v>0</v>
      </c>
      <c r="V427" s="20">
        <f t="shared" si="99"/>
        <v>0</v>
      </c>
      <c r="W427" s="104">
        <f>COUNTIFS('Raw Data from UFBs'!$A$3:$A$3000,'Summary By Town'!$A427,'Raw Data from UFBs'!$E$3:$E$3000,'Summary By Town'!$W$2)</f>
        <v>0</v>
      </c>
      <c r="X427" s="4">
        <f>SUMIFS('Raw Data from UFBs'!H$3:H$3000,'Raw Data from UFBs'!$A$3:$A$3000,'Summary By Town'!$A427,'Raw Data from UFBs'!$E$3:$E$3000,'Summary By Town'!$W$2)</f>
        <v>0</v>
      </c>
      <c r="Y427" s="4">
        <f>SUMIFS('Raw Data from UFBs'!I$3:I$3000,'Raw Data from UFBs'!$A$3:$A$3000,'Summary By Town'!$A427,'Raw Data from UFBs'!$E$3:$E$3000,'Summary By Town'!$W$2)</f>
        <v>0</v>
      </c>
      <c r="Z427" s="20">
        <f t="shared" si="100"/>
        <v>0</v>
      </c>
      <c r="AA427" s="4">
        <f>COUNTIFS('Raw Data from UFBs'!$A$3:$A$3000,'Summary By Town'!$A427,'Raw Data from UFBs'!$E$3:$E$3000,'Summary By Town'!$AA$2)</f>
        <v>0</v>
      </c>
      <c r="AB427" s="4">
        <f>SUMIFS('Raw Data from UFBs'!H$3:H$3000,'Raw Data from UFBs'!$A$3:$A$3000,'Summary By Town'!$A427,'Raw Data from UFBs'!$E$3:$E$3000,'Summary By Town'!$AA$2)</f>
        <v>0</v>
      </c>
      <c r="AC427" s="4">
        <f>SUMIFS('Raw Data from UFBs'!I$3:I$3000,'Raw Data from UFBs'!$A$3:$A$3000,'Summary By Town'!$A427,'Raw Data from UFBs'!$E$3:$E$3000,'Summary By Town'!$AA$2)</f>
        <v>0</v>
      </c>
      <c r="AD427" s="4">
        <f t="shared" si="101"/>
        <v>0</v>
      </c>
      <c r="AE427" s="19">
        <f>COUNTIFS('Raw Data from UFBs'!$A$3:$A$3000,'Summary By Town'!$A427,'Raw Data from UFBs'!$E$3:$E$3000,'Summary By Town'!$AE$2)</f>
        <v>0</v>
      </c>
      <c r="AF427" s="4">
        <f>SUMIFS('Raw Data from UFBs'!H$3:H$3000,'Raw Data from UFBs'!$A$3:$A$3000,'Summary By Town'!$A427,'Raw Data from UFBs'!$E$3:$E$3000,'Summary By Town'!$AE$2)</f>
        <v>0</v>
      </c>
      <c r="AG427" s="4">
        <f>SUMIFS('Raw Data from UFBs'!I$3:I$3000,'Raw Data from UFBs'!$A$3:$A$3000,'Summary By Town'!$A427,'Raw Data from UFBs'!$E$3:$E$3000,'Summary By Town'!$AE$2)</f>
        <v>0</v>
      </c>
      <c r="AH427" s="20">
        <f t="shared" si="94"/>
        <v>0</v>
      </c>
      <c r="AI427" s="19">
        <f t="shared" si="102"/>
        <v>0</v>
      </c>
      <c r="AJ427" s="4">
        <f t="shared" si="103"/>
        <v>0</v>
      </c>
      <c r="AK427" s="4">
        <f t="shared" si="104"/>
        <v>0</v>
      </c>
      <c r="AL427" s="20">
        <f t="shared" si="105"/>
        <v>0</v>
      </c>
      <c r="AM427" s="59">
        <v>3589743900</v>
      </c>
      <c r="AN427" s="60">
        <v>2.4234449933355551</v>
      </c>
      <c r="AO427" s="61">
        <v>0.2109578023402589</v>
      </c>
      <c r="AP427" s="4">
        <f t="shared" si="95"/>
        <v>0</v>
      </c>
      <c r="AQ427" s="8">
        <f t="shared" si="96"/>
        <v>0</v>
      </c>
      <c r="AR427" s="59">
        <v>26499400.370000001</v>
      </c>
      <c r="AS427" s="6">
        <f t="shared" si="97"/>
        <v>0</v>
      </c>
      <c r="AU427" s="5" t="s">
        <v>1563</v>
      </c>
      <c r="AV427" s="5" t="s">
        <v>107</v>
      </c>
      <c r="AW427" s="5" t="s">
        <v>1234</v>
      </c>
      <c r="AX427" s="5" t="s">
        <v>216</v>
      </c>
      <c r="AY427" s="5" t="s">
        <v>206</v>
      </c>
      <c r="AZ427" s="5" t="s">
        <v>1745</v>
      </c>
      <c r="BA427" s="5" t="s">
        <v>1745</v>
      </c>
      <c r="BB427" s="5" t="s">
        <v>1745</v>
      </c>
      <c r="BC427" s="5" t="s">
        <v>1745</v>
      </c>
      <c r="BD427" s="5" t="s">
        <v>1745</v>
      </c>
      <c r="BE427" s="5" t="s">
        <v>1745</v>
      </c>
      <c r="BF427" s="5" t="s">
        <v>1745</v>
      </c>
      <c r="BG427" s="5" t="s">
        <v>1745</v>
      </c>
      <c r="BH427" s="5" t="s">
        <v>1745</v>
      </c>
      <c r="BI427" s="5" t="s">
        <v>1745</v>
      </c>
      <c r="BJ427" s="5" t="s">
        <v>1745</v>
      </c>
    </row>
    <row r="428" spans="1:62" ht="17.25" customHeight="1" x14ac:dyDescent="0.3">
      <c r="A428" t="s">
        <v>1234</v>
      </c>
      <c r="B428" t="s">
        <v>2160</v>
      </c>
      <c r="C428" t="s">
        <v>95</v>
      </c>
      <c r="D428" t="str">
        <f t="shared" si="91"/>
        <v>Point Pleasant Beach borough, Ocean County</v>
      </c>
      <c r="E428" t="s">
        <v>1744</v>
      </c>
      <c r="F428" t="s">
        <v>7</v>
      </c>
      <c r="G428" s="19">
        <f>COUNTIFS('Raw Data from UFBs'!$A$3:$A$3000,'Summary By Town'!$A428,'Raw Data from UFBs'!$E$3:$E$3000,'Summary By Town'!$G$2)</f>
        <v>0</v>
      </c>
      <c r="H428" s="4">
        <f>SUMIFS('Raw Data from UFBs'!H$3:H$3000,'Raw Data from UFBs'!$A$3:$A$3000,'Summary By Town'!$A428,'Raw Data from UFBs'!$E$3:$E$3000,'Summary By Town'!$G$2)</f>
        <v>0</v>
      </c>
      <c r="I428" s="4">
        <f>SUMIFS('Raw Data from UFBs'!I$3:I$3000,'Raw Data from UFBs'!$A$3:$A$3000,'Summary By Town'!$A428,'Raw Data from UFBs'!$E$3:$E$3000,'Summary By Town'!$G$2)</f>
        <v>0</v>
      </c>
      <c r="J428" s="20">
        <f t="shared" si="92"/>
        <v>0</v>
      </c>
      <c r="K428" s="19">
        <f>COUNTIFS('Raw Data from UFBs'!$A$3:$A$3000,'Summary By Town'!$A428,'Raw Data from UFBs'!$E$3:$E$3000,'Summary By Town'!$K$2)</f>
        <v>0</v>
      </c>
      <c r="L428" s="4">
        <f>SUMIFS('Raw Data from UFBs'!H$3:H$3000,'Raw Data from UFBs'!$A$3:$A$3000,'Summary By Town'!$A428,'Raw Data from UFBs'!$E$3:$E$3000,'Summary By Town'!$K$2)</f>
        <v>0</v>
      </c>
      <c r="M428" s="4">
        <f>SUMIFS('Raw Data from UFBs'!I$3:I$3000,'Raw Data from UFBs'!$A$3:$A$3000,'Summary By Town'!$A428,'Raw Data from UFBs'!$E$3:$E$3000,'Summary By Town'!$K$2)</f>
        <v>0</v>
      </c>
      <c r="N428" s="20">
        <f t="shared" si="93"/>
        <v>0</v>
      </c>
      <c r="O428" s="4">
        <f>COUNTIFS('Raw Data from UFBs'!$A$3:$A$3000,'Summary By Town'!$A428,'Raw Data from UFBs'!$E$3:$E$3000,'Summary By Town'!$O$2)</f>
        <v>0</v>
      </c>
      <c r="P428" s="4">
        <f>SUMIFS('Raw Data from UFBs'!H$3:H$3000,'Raw Data from UFBs'!$A$3:$A$3000,'Summary By Town'!$A428,'Raw Data from UFBs'!$E$3:$E$3000,'Summary By Town'!$O$2)</f>
        <v>0</v>
      </c>
      <c r="Q428" s="4">
        <f>SUMIFS('Raw Data from UFBs'!I$3:I$3000,'Raw Data from UFBs'!$A$3:$A$3000,'Summary By Town'!$A428,'Raw Data from UFBs'!$E$3:$E$3000,'Summary By Town'!$O$2)</f>
        <v>0</v>
      </c>
      <c r="R428" s="4">
        <f t="shared" si="98"/>
        <v>0</v>
      </c>
      <c r="S428" s="104">
        <f>COUNTIFS('Raw Data from UFBs'!$A$3:$A$3000,'Summary By Town'!$A428,'Raw Data from UFBs'!$E$3:$E$3000,'Summary By Town'!$S$2)</f>
        <v>0</v>
      </c>
      <c r="T428" s="4">
        <f>SUMIFS('Raw Data from UFBs'!H$3:H$3000,'Raw Data from UFBs'!$A$3:$A$3000,'Summary By Town'!$A428,'Raw Data from UFBs'!$E$3:$E$3000,'Summary By Town'!$S$2)</f>
        <v>0</v>
      </c>
      <c r="U428" s="4">
        <f>SUMIFS('Raw Data from UFBs'!I$3:I$3000,'Raw Data from UFBs'!$A$3:$A$3000,'Summary By Town'!$A428,'Raw Data from UFBs'!$E$3:$E$3000,'Summary By Town'!$S$2)</f>
        <v>0</v>
      </c>
      <c r="V428" s="20">
        <f t="shared" si="99"/>
        <v>0</v>
      </c>
      <c r="W428" s="104">
        <f>COUNTIFS('Raw Data from UFBs'!$A$3:$A$3000,'Summary By Town'!$A428,'Raw Data from UFBs'!$E$3:$E$3000,'Summary By Town'!$W$2)</f>
        <v>0</v>
      </c>
      <c r="X428" s="4">
        <f>SUMIFS('Raw Data from UFBs'!H$3:H$3000,'Raw Data from UFBs'!$A$3:$A$3000,'Summary By Town'!$A428,'Raw Data from UFBs'!$E$3:$E$3000,'Summary By Town'!$W$2)</f>
        <v>0</v>
      </c>
      <c r="Y428" s="4">
        <f>SUMIFS('Raw Data from UFBs'!I$3:I$3000,'Raw Data from UFBs'!$A$3:$A$3000,'Summary By Town'!$A428,'Raw Data from UFBs'!$E$3:$E$3000,'Summary By Town'!$W$2)</f>
        <v>0</v>
      </c>
      <c r="Z428" s="20">
        <f t="shared" si="100"/>
        <v>0</v>
      </c>
      <c r="AA428" s="4">
        <f>COUNTIFS('Raw Data from UFBs'!$A$3:$A$3000,'Summary By Town'!$A428,'Raw Data from UFBs'!$E$3:$E$3000,'Summary By Town'!$AA$2)</f>
        <v>0</v>
      </c>
      <c r="AB428" s="4">
        <f>SUMIFS('Raw Data from UFBs'!H$3:H$3000,'Raw Data from UFBs'!$A$3:$A$3000,'Summary By Town'!$A428,'Raw Data from UFBs'!$E$3:$E$3000,'Summary By Town'!$AA$2)</f>
        <v>0</v>
      </c>
      <c r="AC428" s="4">
        <f>SUMIFS('Raw Data from UFBs'!I$3:I$3000,'Raw Data from UFBs'!$A$3:$A$3000,'Summary By Town'!$A428,'Raw Data from UFBs'!$E$3:$E$3000,'Summary By Town'!$AA$2)</f>
        <v>0</v>
      </c>
      <c r="AD428" s="4">
        <f t="shared" si="101"/>
        <v>0</v>
      </c>
      <c r="AE428" s="19">
        <f>COUNTIFS('Raw Data from UFBs'!$A$3:$A$3000,'Summary By Town'!$A428,'Raw Data from UFBs'!$E$3:$E$3000,'Summary By Town'!$AE$2)</f>
        <v>0</v>
      </c>
      <c r="AF428" s="4">
        <f>SUMIFS('Raw Data from UFBs'!H$3:H$3000,'Raw Data from UFBs'!$A$3:$A$3000,'Summary By Town'!$A428,'Raw Data from UFBs'!$E$3:$E$3000,'Summary By Town'!$AE$2)</f>
        <v>0</v>
      </c>
      <c r="AG428" s="4">
        <f>SUMIFS('Raw Data from UFBs'!I$3:I$3000,'Raw Data from UFBs'!$A$3:$A$3000,'Summary By Town'!$A428,'Raw Data from UFBs'!$E$3:$E$3000,'Summary By Town'!$AE$2)</f>
        <v>0</v>
      </c>
      <c r="AH428" s="20">
        <f t="shared" si="94"/>
        <v>0</v>
      </c>
      <c r="AI428" s="19">
        <f t="shared" si="102"/>
        <v>0</v>
      </c>
      <c r="AJ428" s="4">
        <f t="shared" si="103"/>
        <v>0</v>
      </c>
      <c r="AK428" s="4">
        <f t="shared" si="104"/>
        <v>0</v>
      </c>
      <c r="AL428" s="20">
        <f t="shared" si="105"/>
        <v>0</v>
      </c>
      <c r="AM428" s="59">
        <v>2199524300</v>
      </c>
      <c r="AN428" s="60">
        <v>1.8021632286129585</v>
      </c>
      <c r="AO428" s="61">
        <v>0.27422427259717708</v>
      </c>
      <c r="AP428" s="4">
        <f t="shared" si="95"/>
        <v>0</v>
      </c>
      <c r="AQ428" s="8">
        <f t="shared" si="96"/>
        <v>0</v>
      </c>
      <c r="AR428" s="59">
        <v>19020452.880000003</v>
      </c>
      <c r="AS428" s="6">
        <f t="shared" si="97"/>
        <v>0</v>
      </c>
      <c r="AU428" s="5" t="s">
        <v>883</v>
      </c>
      <c r="AV428" s="5" t="s">
        <v>107</v>
      </c>
      <c r="AW428" s="5" t="s">
        <v>1237</v>
      </c>
      <c r="AX428" s="5" t="s">
        <v>216</v>
      </c>
      <c r="AY428" s="5" t="s">
        <v>1745</v>
      </c>
      <c r="AZ428" s="5" t="s">
        <v>1745</v>
      </c>
      <c r="BA428" s="5" t="s">
        <v>1745</v>
      </c>
      <c r="BB428" s="5" t="s">
        <v>1745</v>
      </c>
      <c r="BC428" s="5" t="s">
        <v>1745</v>
      </c>
      <c r="BD428" s="5" t="s">
        <v>1745</v>
      </c>
      <c r="BE428" s="5" t="s">
        <v>1745</v>
      </c>
      <c r="BF428" s="5" t="s">
        <v>1745</v>
      </c>
      <c r="BG428" s="5" t="s">
        <v>1745</v>
      </c>
      <c r="BH428" s="5" t="s">
        <v>1745</v>
      </c>
      <c r="BI428" s="5" t="s">
        <v>1745</v>
      </c>
      <c r="BJ428" s="5" t="s">
        <v>1745</v>
      </c>
    </row>
    <row r="429" spans="1:62" ht="17.25" customHeight="1" x14ac:dyDescent="0.3">
      <c r="A429" t="s">
        <v>1371</v>
      </c>
      <c r="B429" t="s">
        <v>2161</v>
      </c>
      <c r="C429" t="s">
        <v>95</v>
      </c>
      <c r="D429" t="str">
        <f t="shared" si="91"/>
        <v>Seaside Heights borough, Ocean County</v>
      </c>
      <c r="E429" t="s">
        <v>1744</v>
      </c>
      <c r="F429" t="s">
        <v>70</v>
      </c>
      <c r="G429" s="19">
        <f>COUNTIFS('Raw Data from UFBs'!$A$3:$A$3000,'Summary By Town'!$A429,'Raw Data from UFBs'!$E$3:$E$3000,'Summary By Town'!$G$2)</f>
        <v>2</v>
      </c>
      <c r="H429" s="4">
        <f>SUMIFS('Raw Data from UFBs'!H$3:H$3000,'Raw Data from UFBs'!$A$3:$A$3000,'Summary By Town'!$A429,'Raw Data from UFBs'!$E$3:$E$3000,'Summary By Town'!$G$2)</f>
        <v>57346.84</v>
      </c>
      <c r="I429" s="4">
        <f>SUMIFS('Raw Data from UFBs'!I$3:I$3000,'Raw Data from UFBs'!$A$3:$A$3000,'Summary By Town'!$A429,'Raw Data from UFBs'!$E$3:$E$3000,'Summary By Town'!$G$2)</f>
        <v>25935000</v>
      </c>
      <c r="J429" s="20">
        <f t="shared" si="92"/>
        <v>332944.86595336831</v>
      </c>
      <c r="K429" s="19">
        <f>COUNTIFS('Raw Data from UFBs'!$A$3:$A$3000,'Summary By Town'!$A429,'Raw Data from UFBs'!$E$3:$E$3000,'Summary By Town'!$K$2)</f>
        <v>0</v>
      </c>
      <c r="L429" s="4">
        <f>SUMIFS('Raw Data from UFBs'!H$3:H$3000,'Raw Data from UFBs'!$A$3:$A$3000,'Summary By Town'!$A429,'Raw Data from UFBs'!$E$3:$E$3000,'Summary By Town'!$K$2)</f>
        <v>0</v>
      </c>
      <c r="M429" s="4">
        <f>SUMIFS('Raw Data from UFBs'!I$3:I$3000,'Raw Data from UFBs'!$A$3:$A$3000,'Summary By Town'!$A429,'Raw Data from UFBs'!$E$3:$E$3000,'Summary By Town'!$K$2)</f>
        <v>0</v>
      </c>
      <c r="N429" s="20">
        <f t="shared" si="93"/>
        <v>0</v>
      </c>
      <c r="O429" s="4">
        <f>COUNTIFS('Raw Data from UFBs'!$A$3:$A$3000,'Summary By Town'!$A429,'Raw Data from UFBs'!$E$3:$E$3000,'Summary By Town'!$O$2)</f>
        <v>0</v>
      </c>
      <c r="P429" s="4">
        <f>SUMIFS('Raw Data from UFBs'!H$3:H$3000,'Raw Data from UFBs'!$A$3:$A$3000,'Summary By Town'!$A429,'Raw Data from UFBs'!$E$3:$E$3000,'Summary By Town'!$O$2)</f>
        <v>0</v>
      </c>
      <c r="Q429" s="4">
        <f>SUMIFS('Raw Data from UFBs'!I$3:I$3000,'Raw Data from UFBs'!$A$3:$A$3000,'Summary By Town'!$A429,'Raw Data from UFBs'!$E$3:$E$3000,'Summary By Town'!$O$2)</f>
        <v>0</v>
      </c>
      <c r="R429" s="4">
        <f t="shared" si="98"/>
        <v>0</v>
      </c>
      <c r="S429" s="104">
        <f>COUNTIFS('Raw Data from UFBs'!$A$3:$A$3000,'Summary By Town'!$A429,'Raw Data from UFBs'!$E$3:$E$3000,'Summary By Town'!$S$2)</f>
        <v>0</v>
      </c>
      <c r="T429" s="4">
        <f>SUMIFS('Raw Data from UFBs'!H$3:H$3000,'Raw Data from UFBs'!$A$3:$A$3000,'Summary By Town'!$A429,'Raw Data from UFBs'!$E$3:$E$3000,'Summary By Town'!$S$2)</f>
        <v>0</v>
      </c>
      <c r="U429" s="4">
        <f>SUMIFS('Raw Data from UFBs'!I$3:I$3000,'Raw Data from UFBs'!$A$3:$A$3000,'Summary By Town'!$A429,'Raw Data from UFBs'!$E$3:$E$3000,'Summary By Town'!$S$2)</f>
        <v>0</v>
      </c>
      <c r="V429" s="20">
        <f t="shared" si="99"/>
        <v>0</v>
      </c>
      <c r="W429" s="104">
        <f>COUNTIFS('Raw Data from UFBs'!$A$3:$A$3000,'Summary By Town'!$A429,'Raw Data from UFBs'!$E$3:$E$3000,'Summary By Town'!$W$2)</f>
        <v>0</v>
      </c>
      <c r="X429" s="4">
        <f>SUMIFS('Raw Data from UFBs'!H$3:H$3000,'Raw Data from UFBs'!$A$3:$A$3000,'Summary By Town'!$A429,'Raw Data from UFBs'!$E$3:$E$3000,'Summary By Town'!$W$2)</f>
        <v>0</v>
      </c>
      <c r="Y429" s="4">
        <f>SUMIFS('Raw Data from UFBs'!I$3:I$3000,'Raw Data from UFBs'!$A$3:$A$3000,'Summary By Town'!$A429,'Raw Data from UFBs'!$E$3:$E$3000,'Summary By Town'!$W$2)</f>
        <v>0</v>
      </c>
      <c r="Z429" s="20">
        <f t="shared" si="100"/>
        <v>0</v>
      </c>
      <c r="AA429" s="4">
        <f>COUNTIFS('Raw Data from UFBs'!$A$3:$A$3000,'Summary By Town'!$A429,'Raw Data from UFBs'!$E$3:$E$3000,'Summary By Town'!$AA$2)</f>
        <v>0</v>
      </c>
      <c r="AB429" s="4">
        <f>SUMIFS('Raw Data from UFBs'!H$3:H$3000,'Raw Data from UFBs'!$A$3:$A$3000,'Summary By Town'!$A429,'Raw Data from UFBs'!$E$3:$E$3000,'Summary By Town'!$AA$2)</f>
        <v>0</v>
      </c>
      <c r="AC429" s="4">
        <f>SUMIFS('Raw Data from UFBs'!I$3:I$3000,'Raw Data from UFBs'!$A$3:$A$3000,'Summary By Town'!$A429,'Raw Data from UFBs'!$E$3:$E$3000,'Summary By Town'!$AA$2)</f>
        <v>0</v>
      </c>
      <c r="AD429" s="4">
        <f t="shared" si="101"/>
        <v>0</v>
      </c>
      <c r="AE429" s="19">
        <f>COUNTIFS('Raw Data from UFBs'!$A$3:$A$3000,'Summary By Town'!$A429,'Raw Data from UFBs'!$E$3:$E$3000,'Summary By Town'!$AE$2)</f>
        <v>2</v>
      </c>
      <c r="AF429" s="4">
        <f>SUMIFS('Raw Data from UFBs'!H$3:H$3000,'Raw Data from UFBs'!$A$3:$A$3000,'Summary By Town'!$A429,'Raw Data from UFBs'!$E$3:$E$3000,'Summary By Town'!$AE$2)</f>
        <v>216519.9</v>
      </c>
      <c r="AG429" s="4">
        <f>SUMIFS('Raw Data from UFBs'!I$3:I$3000,'Raw Data from UFBs'!$A$3:$A$3000,'Summary By Town'!$A429,'Raw Data from UFBs'!$E$3:$E$3000,'Summary By Town'!$AE$2)</f>
        <v>14272900</v>
      </c>
      <c r="AH429" s="20">
        <f t="shared" si="94"/>
        <v>183230.72208466669</v>
      </c>
      <c r="AI429" s="19">
        <f t="shared" si="102"/>
        <v>4</v>
      </c>
      <c r="AJ429" s="4">
        <f t="shared" si="103"/>
        <v>273866.74</v>
      </c>
      <c r="AK429" s="4">
        <f t="shared" si="104"/>
        <v>40207900</v>
      </c>
      <c r="AL429" s="20">
        <f t="shared" si="105"/>
        <v>516175.58803803497</v>
      </c>
      <c r="AM429" s="59">
        <v>1893994100</v>
      </c>
      <c r="AN429" s="60">
        <v>1.2837665932267912</v>
      </c>
      <c r="AO429" s="61">
        <v>0.3721877112057595</v>
      </c>
      <c r="AP429" s="4">
        <f t="shared" si="95"/>
        <v>90184.375556180428</v>
      </c>
      <c r="AQ429" s="8">
        <f t="shared" si="96"/>
        <v>2.1229158000017002E-2</v>
      </c>
      <c r="AR429" s="59">
        <v>21195812.330000002</v>
      </c>
      <c r="AS429" s="6">
        <f t="shared" si="97"/>
        <v>4.2548204405705083E-3</v>
      </c>
      <c r="AU429" s="5" t="s">
        <v>1374</v>
      </c>
      <c r="AV429" s="5" t="s">
        <v>144</v>
      </c>
      <c r="AW429" s="5" t="s">
        <v>1504</v>
      </c>
      <c r="AX429" s="5" t="s">
        <v>1745</v>
      </c>
      <c r="AY429" s="5" t="s">
        <v>1745</v>
      </c>
      <c r="AZ429" s="5" t="s">
        <v>1745</v>
      </c>
      <c r="BA429" s="5" t="s">
        <v>1745</v>
      </c>
      <c r="BB429" s="5" t="s">
        <v>1745</v>
      </c>
      <c r="BC429" s="5" t="s">
        <v>1745</v>
      </c>
      <c r="BD429" s="5" t="s">
        <v>1745</v>
      </c>
      <c r="BE429" s="5" t="s">
        <v>1745</v>
      </c>
      <c r="BF429" s="5" t="s">
        <v>1745</v>
      </c>
      <c r="BG429" s="5" t="s">
        <v>1745</v>
      </c>
      <c r="BH429" s="5" t="s">
        <v>1745</v>
      </c>
      <c r="BI429" s="5" t="s">
        <v>1745</v>
      </c>
      <c r="BJ429" s="5" t="s">
        <v>1745</v>
      </c>
    </row>
    <row r="430" spans="1:62" ht="17.25" customHeight="1" x14ac:dyDescent="0.3">
      <c r="A430" t="s">
        <v>1374</v>
      </c>
      <c r="B430" t="s">
        <v>2162</v>
      </c>
      <c r="C430" t="s">
        <v>95</v>
      </c>
      <c r="D430" t="str">
        <f t="shared" si="91"/>
        <v>Seaside Park borough, Ocean County</v>
      </c>
      <c r="E430" t="s">
        <v>1744</v>
      </c>
      <c r="F430" t="s">
        <v>7</v>
      </c>
      <c r="G430" s="19">
        <f>COUNTIFS('Raw Data from UFBs'!$A$3:$A$3000,'Summary By Town'!$A430,'Raw Data from UFBs'!$E$3:$E$3000,'Summary By Town'!$G$2)</f>
        <v>0</v>
      </c>
      <c r="H430" s="4">
        <f>SUMIFS('Raw Data from UFBs'!H$3:H$3000,'Raw Data from UFBs'!$A$3:$A$3000,'Summary By Town'!$A430,'Raw Data from UFBs'!$E$3:$E$3000,'Summary By Town'!$G$2)</f>
        <v>0</v>
      </c>
      <c r="I430" s="4">
        <f>SUMIFS('Raw Data from UFBs'!I$3:I$3000,'Raw Data from UFBs'!$A$3:$A$3000,'Summary By Town'!$A430,'Raw Data from UFBs'!$E$3:$E$3000,'Summary By Town'!$G$2)</f>
        <v>0</v>
      </c>
      <c r="J430" s="20">
        <f t="shared" si="92"/>
        <v>0</v>
      </c>
      <c r="K430" s="19">
        <f>COUNTIFS('Raw Data from UFBs'!$A$3:$A$3000,'Summary By Town'!$A430,'Raw Data from UFBs'!$E$3:$E$3000,'Summary By Town'!$K$2)</f>
        <v>0</v>
      </c>
      <c r="L430" s="4">
        <f>SUMIFS('Raw Data from UFBs'!H$3:H$3000,'Raw Data from UFBs'!$A$3:$A$3000,'Summary By Town'!$A430,'Raw Data from UFBs'!$E$3:$E$3000,'Summary By Town'!$K$2)</f>
        <v>0</v>
      </c>
      <c r="M430" s="4">
        <f>SUMIFS('Raw Data from UFBs'!I$3:I$3000,'Raw Data from UFBs'!$A$3:$A$3000,'Summary By Town'!$A430,'Raw Data from UFBs'!$E$3:$E$3000,'Summary By Town'!$K$2)</f>
        <v>0</v>
      </c>
      <c r="N430" s="20">
        <f t="shared" si="93"/>
        <v>0</v>
      </c>
      <c r="O430" s="4">
        <f>COUNTIFS('Raw Data from UFBs'!$A$3:$A$3000,'Summary By Town'!$A430,'Raw Data from UFBs'!$E$3:$E$3000,'Summary By Town'!$O$2)</f>
        <v>0</v>
      </c>
      <c r="P430" s="4">
        <f>SUMIFS('Raw Data from UFBs'!H$3:H$3000,'Raw Data from UFBs'!$A$3:$A$3000,'Summary By Town'!$A430,'Raw Data from UFBs'!$E$3:$E$3000,'Summary By Town'!$O$2)</f>
        <v>0</v>
      </c>
      <c r="Q430" s="4">
        <f>SUMIFS('Raw Data from UFBs'!I$3:I$3000,'Raw Data from UFBs'!$A$3:$A$3000,'Summary By Town'!$A430,'Raw Data from UFBs'!$E$3:$E$3000,'Summary By Town'!$O$2)</f>
        <v>0</v>
      </c>
      <c r="R430" s="4">
        <f t="shared" si="98"/>
        <v>0</v>
      </c>
      <c r="S430" s="104">
        <f>COUNTIFS('Raw Data from UFBs'!$A$3:$A$3000,'Summary By Town'!$A430,'Raw Data from UFBs'!$E$3:$E$3000,'Summary By Town'!$S$2)</f>
        <v>0</v>
      </c>
      <c r="T430" s="4">
        <f>SUMIFS('Raw Data from UFBs'!H$3:H$3000,'Raw Data from UFBs'!$A$3:$A$3000,'Summary By Town'!$A430,'Raw Data from UFBs'!$E$3:$E$3000,'Summary By Town'!$S$2)</f>
        <v>0</v>
      </c>
      <c r="U430" s="4">
        <f>SUMIFS('Raw Data from UFBs'!I$3:I$3000,'Raw Data from UFBs'!$A$3:$A$3000,'Summary By Town'!$A430,'Raw Data from UFBs'!$E$3:$E$3000,'Summary By Town'!$S$2)</f>
        <v>0</v>
      </c>
      <c r="V430" s="20">
        <f t="shared" si="99"/>
        <v>0</v>
      </c>
      <c r="W430" s="104">
        <f>COUNTIFS('Raw Data from UFBs'!$A$3:$A$3000,'Summary By Town'!$A430,'Raw Data from UFBs'!$E$3:$E$3000,'Summary By Town'!$W$2)</f>
        <v>0</v>
      </c>
      <c r="X430" s="4">
        <f>SUMIFS('Raw Data from UFBs'!H$3:H$3000,'Raw Data from UFBs'!$A$3:$A$3000,'Summary By Town'!$A430,'Raw Data from UFBs'!$E$3:$E$3000,'Summary By Town'!$W$2)</f>
        <v>0</v>
      </c>
      <c r="Y430" s="4">
        <f>SUMIFS('Raw Data from UFBs'!I$3:I$3000,'Raw Data from UFBs'!$A$3:$A$3000,'Summary By Town'!$A430,'Raw Data from UFBs'!$E$3:$E$3000,'Summary By Town'!$W$2)</f>
        <v>0</v>
      </c>
      <c r="Z430" s="20">
        <f t="shared" si="100"/>
        <v>0</v>
      </c>
      <c r="AA430" s="4">
        <f>COUNTIFS('Raw Data from UFBs'!$A$3:$A$3000,'Summary By Town'!$A430,'Raw Data from UFBs'!$E$3:$E$3000,'Summary By Town'!$AA$2)</f>
        <v>0</v>
      </c>
      <c r="AB430" s="4">
        <f>SUMIFS('Raw Data from UFBs'!H$3:H$3000,'Raw Data from UFBs'!$A$3:$A$3000,'Summary By Town'!$A430,'Raw Data from UFBs'!$E$3:$E$3000,'Summary By Town'!$AA$2)</f>
        <v>0</v>
      </c>
      <c r="AC430" s="4">
        <f>SUMIFS('Raw Data from UFBs'!I$3:I$3000,'Raw Data from UFBs'!$A$3:$A$3000,'Summary By Town'!$A430,'Raw Data from UFBs'!$E$3:$E$3000,'Summary By Town'!$AA$2)</f>
        <v>0</v>
      </c>
      <c r="AD430" s="4">
        <f t="shared" si="101"/>
        <v>0</v>
      </c>
      <c r="AE430" s="19">
        <f>COUNTIFS('Raw Data from UFBs'!$A$3:$A$3000,'Summary By Town'!$A430,'Raw Data from UFBs'!$E$3:$E$3000,'Summary By Town'!$AE$2)</f>
        <v>0</v>
      </c>
      <c r="AF430" s="4">
        <f>SUMIFS('Raw Data from UFBs'!H$3:H$3000,'Raw Data from UFBs'!$A$3:$A$3000,'Summary By Town'!$A430,'Raw Data from UFBs'!$E$3:$E$3000,'Summary By Town'!$AE$2)</f>
        <v>0</v>
      </c>
      <c r="AG430" s="4">
        <f>SUMIFS('Raw Data from UFBs'!I$3:I$3000,'Raw Data from UFBs'!$A$3:$A$3000,'Summary By Town'!$A430,'Raw Data from UFBs'!$E$3:$E$3000,'Summary By Town'!$AE$2)</f>
        <v>0</v>
      </c>
      <c r="AH430" s="20">
        <f t="shared" si="94"/>
        <v>0</v>
      </c>
      <c r="AI430" s="19">
        <f t="shared" si="102"/>
        <v>0</v>
      </c>
      <c r="AJ430" s="4">
        <f t="shared" si="103"/>
        <v>0</v>
      </c>
      <c r="AK430" s="4">
        <f t="shared" si="104"/>
        <v>0</v>
      </c>
      <c r="AL430" s="20">
        <f t="shared" si="105"/>
        <v>0</v>
      </c>
      <c r="AM430" s="59">
        <v>1359777500</v>
      </c>
      <c r="AN430" s="60">
        <v>1.7349186723031782</v>
      </c>
      <c r="AO430" s="61">
        <v>0.39010021693036784</v>
      </c>
      <c r="AP430" s="4">
        <f t="shared" si="95"/>
        <v>0</v>
      </c>
      <c r="AQ430" s="8">
        <f t="shared" si="96"/>
        <v>0</v>
      </c>
      <c r="AR430" s="59">
        <v>13050222.789999999</v>
      </c>
      <c r="AS430" s="6">
        <f t="shared" si="97"/>
        <v>0</v>
      </c>
      <c r="AU430" s="5" t="s">
        <v>1371</v>
      </c>
      <c r="AV430" s="5" t="s">
        <v>144</v>
      </c>
      <c r="AW430" s="5" t="s">
        <v>1745</v>
      </c>
      <c r="AX430" s="5" t="s">
        <v>1745</v>
      </c>
      <c r="AY430" s="5" t="s">
        <v>1745</v>
      </c>
      <c r="AZ430" s="5" t="s">
        <v>1745</v>
      </c>
      <c r="BA430" s="5" t="s">
        <v>1745</v>
      </c>
      <c r="BB430" s="5" t="s">
        <v>1745</v>
      </c>
      <c r="BC430" s="5" t="s">
        <v>1745</v>
      </c>
      <c r="BD430" s="5" t="s">
        <v>1745</v>
      </c>
      <c r="BE430" s="5" t="s">
        <v>1745</v>
      </c>
      <c r="BF430" s="5" t="s">
        <v>1745</v>
      </c>
      <c r="BG430" s="5" t="s">
        <v>1745</v>
      </c>
      <c r="BH430" s="5" t="s">
        <v>1745</v>
      </c>
      <c r="BI430" s="5" t="s">
        <v>1745</v>
      </c>
      <c r="BJ430" s="5" t="s">
        <v>1745</v>
      </c>
    </row>
    <row r="431" spans="1:62" ht="17.25" customHeight="1" x14ac:dyDescent="0.3">
      <c r="A431" t="s">
        <v>1386</v>
      </c>
      <c r="B431" t="s">
        <v>2163</v>
      </c>
      <c r="C431" t="s">
        <v>95</v>
      </c>
      <c r="D431" t="str">
        <f t="shared" si="91"/>
        <v>Ship Bottom borough, Ocean County</v>
      </c>
      <c r="E431" t="s">
        <v>1744</v>
      </c>
      <c r="F431" t="s">
        <v>7</v>
      </c>
      <c r="G431" s="19">
        <f>COUNTIFS('Raw Data from UFBs'!$A$3:$A$3000,'Summary By Town'!$A431,'Raw Data from UFBs'!$E$3:$E$3000,'Summary By Town'!$G$2)</f>
        <v>0</v>
      </c>
      <c r="H431" s="4">
        <f>SUMIFS('Raw Data from UFBs'!H$3:H$3000,'Raw Data from UFBs'!$A$3:$A$3000,'Summary By Town'!$A431,'Raw Data from UFBs'!$E$3:$E$3000,'Summary By Town'!$G$2)</f>
        <v>0</v>
      </c>
      <c r="I431" s="4">
        <f>SUMIFS('Raw Data from UFBs'!I$3:I$3000,'Raw Data from UFBs'!$A$3:$A$3000,'Summary By Town'!$A431,'Raw Data from UFBs'!$E$3:$E$3000,'Summary By Town'!$G$2)</f>
        <v>0</v>
      </c>
      <c r="J431" s="20">
        <f t="shared" si="92"/>
        <v>0</v>
      </c>
      <c r="K431" s="19">
        <f>COUNTIFS('Raw Data from UFBs'!$A$3:$A$3000,'Summary By Town'!$A431,'Raw Data from UFBs'!$E$3:$E$3000,'Summary By Town'!$K$2)</f>
        <v>0</v>
      </c>
      <c r="L431" s="4">
        <f>SUMIFS('Raw Data from UFBs'!H$3:H$3000,'Raw Data from UFBs'!$A$3:$A$3000,'Summary By Town'!$A431,'Raw Data from UFBs'!$E$3:$E$3000,'Summary By Town'!$K$2)</f>
        <v>0</v>
      </c>
      <c r="M431" s="4">
        <f>SUMIFS('Raw Data from UFBs'!I$3:I$3000,'Raw Data from UFBs'!$A$3:$A$3000,'Summary By Town'!$A431,'Raw Data from UFBs'!$E$3:$E$3000,'Summary By Town'!$K$2)</f>
        <v>0</v>
      </c>
      <c r="N431" s="20">
        <f t="shared" si="93"/>
        <v>0</v>
      </c>
      <c r="O431" s="4">
        <f>COUNTIFS('Raw Data from UFBs'!$A$3:$A$3000,'Summary By Town'!$A431,'Raw Data from UFBs'!$E$3:$E$3000,'Summary By Town'!$O$2)</f>
        <v>0</v>
      </c>
      <c r="P431" s="4">
        <f>SUMIFS('Raw Data from UFBs'!H$3:H$3000,'Raw Data from UFBs'!$A$3:$A$3000,'Summary By Town'!$A431,'Raw Data from UFBs'!$E$3:$E$3000,'Summary By Town'!$O$2)</f>
        <v>0</v>
      </c>
      <c r="Q431" s="4">
        <f>SUMIFS('Raw Data from UFBs'!I$3:I$3000,'Raw Data from UFBs'!$A$3:$A$3000,'Summary By Town'!$A431,'Raw Data from UFBs'!$E$3:$E$3000,'Summary By Town'!$O$2)</f>
        <v>0</v>
      </c>
      <c r="R431" s="4">
        <f t="shared" si="98"/>
        <v>0</v>
      </c>
      <c r="S431" s="104">
        <f>COUNTIFS('Raw Data from UFBs'!$A$3:$A$3000,'Summary By Town'!$A431,'Raw Data from UFBs'!$E$3:$E$3000,'Summary By Town'!$S$2)</f>
        <v>0</v>
      </c>
      <c r="T431" s="4">
        <f>SUMIFS('Raw Data from UFBs'!H$3:H$3000,'Raw Data from UFBs'!$A$3:$A$3000,'Summary By Town'!$A431,'Raw Data from UFBs'!$E$3:$E$3000,'Summary By Town'!$S$2)</f>
        <v>0</v>
      </c>
      <c r="U431" s="4">
        <f>SUMIFS('Raw Data from UFBs'!I$3:I$3000,'Raw Data from UFBs'!$A$3:$A$3000,'Summary By Town'!$A431,'Raw Data from UFBs'!$E$3:$E$3000,'Summary By Town'!$S$2)</f>
        <v>0</v>
      </c>
      <c r="V431" s="20">
        <f t="shared" si="99"/>
        <v>0</v>
      </c>
      <c r="W431" s="104">
        <f>COUNTIFS('Raw Data from UFBs'!$A$3:$A$3000,'Summary By Town'!$A431,'Raw Data from UFBs'!$E$3:$E$3000,'Summary By Town'!$W$2)</f>
        <v>0</v>
      </c>
      <c r="X431" s="4">
        <f>SUMIFS('Raw Data from UFBs'!H$3:H$3000,'Raw Data from UFBs'!$A$3:$A$3000,'Summary By Town'!$A431,'Raw Data from UFBs'!$E$3:$E$3000,'Summary By Town'!$W$2)</f>
        <v>0</v>
      </c>
      <c r="Y431" s="4">
        <f>SUMIFS('Raw Data from UFBs'!I$3:I$3000,'Raw Data from UFBs'!$A$3:$A$3000,'Summary By Town'!$A431,'Raw Data from UFBs'!$E$3:$E$3000,'Summary By Town'!$W$2)</f>
        <v>0</v>
      </c>
      <c r="Z431" s="20">
        <f t="shared" si="100"/>
        <v>0</v>
      </c>
      <c r="AA431" s="4">
        <f>COUNTIFS('Raw Data from UFBs'!$A$3:$A$3000,'Summary By Town'!$A431,'Raw Data from UFBs'!$E$3:$E$3000,'Summary By Town'!$AA$2)</f>
        <v>0</v>
      </c>
      <c r="AB431" s="4">
        <f>SUMIFS('Raw Data from UFBs'!H$3:H$3000,'Raw Data from UFBs'!$A$3:$A$3000,'Summary By Town'!$A431,'Raw Data from UFBs'!$E$3:$E$3000,'Summary By Town'!$AA$2)</f>
        <v>0</v>
      </c>
      <c r="AC431" s="4">
        <f>SUMIFS('Raw Data from UFBs'!I$3:I$3000,'Raw Data from UFBs'!$A$3:$A$3000,'Summary By Town'!$A431,'Raw Data from UFBs'!$E$3:$E$3000,'Summary By Town'!$AA$2)</f>
        <v>0</v>
      </c>
      <c r="AD431" s="4">
        <f t="shared" si="101"/>
        <v>0</v>
      </c>
      <c r="AE431" s="19">
        <f>COUNTIFS('Raw Data from UFBs'!$A$3:$A$3000,'Summary By Town'!$A431,'Raw Data from UFBs'!$E$3:$E$3000,'Summary By Town'!$AE$2)</f>
        <v>0</v>
      </c>
      <c r="AF431" s="4">
        <f>SUMIFS('Raw Data from UFBs'!H$3:H$3000,'Raw Data from UFBs'!$A$3:$A$3000,'Summary By Town'!$A431,'Raw Data from UFBs'!$E$3:$E$3000,'Summary By Town'!$AE$2)</f>
        <v>0</v>
      </c>
      <c r="AG431" s="4">
        <f>SUMIFS('Raw Data from UFBs'!I$3:I$3000,'Raw Data from UFBs'!$A$3:$A$3000,'Summary By Town'!$A431,'Raw Data from UFBs'!$E$3:$E$3000,'Summary By Town'!$AE$2)</f>
        <v>0</v>
      </c>
      <c r="AH431" s="20">
        <f t="shared" si="94"/>
        <v>0</v>
      </c>
      <c r="AI431" s="19">
        <f t="shared" si="102"/>
        <v>0</v>
      </c>
      <c r="AJ431" s="4">
        <f t="shared" si="103"/>
        <v>0</v>
      </c>
      <c r="AK431" s="4">
        <f t="shared" si="104"/>
        <v>0</v>
      </c>
      <c r="AL431" s="20">
        <f t="shared" si="105"/>
        <v>0</v>
      </c>
      <c r="AM431" s="59">
        <v>1563040400</v>
      </c>
      <c r="AN431" s="60">
        <v>1.2407085789711205</v>
      </c>
      <c r="AO431" s="61">
        <v>0.34241483687368318</v>
      </c>
      <c r="AP431" s="4">
        <f t="shared" si="95"/>
        <v>0</v>
      </c>
      <c r="AQ431" s="8">
        <f t="shared" si="96"/>
        <v>0</v>
      </c>
      <c r="AR431" s="59">
        <v>10430274.49</v>
      </c>
      <c r="AS431" s="6">
        <f t="shared" si="97"/>
        <v>0</v>
      </c>
      <c r="AU431" s="5" t="s">
        <v>1475</v>
      </c>
      <c r="AV431" s="5" t="s">
        <v>844</v>
      </c>
      <c r="AW431" s="5" t="s">
        <v>1451</v>
      </c>
      <c r="AX431" s="5" t="s">
        <v>1745</v>
      </c>
      <c r="AY431" s="5" t="s">
        <v>1745</v>
      </c>
      <c r="AZ431" s="5" t="s">
        <v>1745</v>
      </c>
      <c r="BA431" s="5" t="s">
        <v>1745</v>
      </c>
      <c r="BB431" s="5" t="s">
        <v>1745</v>
      </c>
      <c r="BC431" s="5" t="s">
        <v>1745</v>
      </c>
      <c r="BD431" s="5" t="s">
        <v>1745</v>
      </c>
      <c r="BE431" s="5" t="s">
        <v>1745</v>
      </c>
      <c r="BF431" s="5" t="s">
        <v>1745</v>
      </c>
      <c r="BG431" s="5" t="s">
        <v>1745</v>
      </c>
      <c r="BH431" s="5" t="s">
        <v>1745</v>
      </c>
      <c r="BI431" s="5" t="s">
        <v>1745</v>
      </c>
      <c r="BJ431" s="5" t="s">
        <v>1745</v>
      </c>
    </row>
    <row r="432" spans="1:62" ht="17.25" customHeight="1" x14ac:dyDescent="0.3">
      <c r="A432" t="s">
        <v>1428</v>
      </c>
      <c r="B432" t="s">
        <v>2164</v>
      </c>
      <c r="C432" t="s">
        <v>95</v>
      </c>
      <c r="D432" t="str">
        <f t="shared" si="91"/>
        <v>South Toms River borough, Ocean County</v>
      </c>
      <c r="E432" t="s">
        <v>1744</v>
      </c>
      <c r="F432" t="s">
        <v>7</v>
      </c>
      <c r="G432" s="19">
        <f>COUNTIFS('Raw Data from UFBs'!$A$3:$A$3000,'Summary By Town'!$A432,'Raw Data from UFBs'!$E$3:$E$3000,'Summary By Town'!$G$2)</f>
        <v>0</v>
      </c>
      <c r="H432" s="4">
        <f>SUMIFS('Raw Data from UFBs'!H$3:H$3000,'Raw Data from UFBs'!$A$3:$A$3000,'Summary By Town'!$A432,'Raw Data from UFBs'!$E$3:$E$3000,'Summary By Town'!$G$2)</f>
        <v>0</v>
      </c>
      <c r="I432" s="4">
        <f>SUMIFS('Raw Data from UFBs'!I$3:I$3000,'Raw Data from UFBs'!$A$3:$A$3000,'Summary By Town'!$A432,'Raw Data from UFBs'!$E$3:$E$3000,'Summary By Town'!$G$2)</f>
        <v>0</v>
      </c>
      <c r="J432" s="20">
        <f t="shared" si="92"/>
        <v>0</v>
      </c>
      <c r="K432" s="19">
        <f>COUNTIFS('Raw Data from UFBs'!$A$3:$A$3000,'Summary By Town'!$A432,'Raw Data from UFBs'!$E$3:$E$3000,'Summary By Town'!$K$2)</f>
        <v>0</v>
      </c>
      <c r="L432" s="4">
        <f>SUMIFS('Raw Data from UFBs'!H$3:H$3000,'Raw Data from UFBs'!$A$3:$A$3000,'Summary By Town'!$A432,'Raw Data from UFBs'!$E$3:$E$3000,'Summary By Town'!$K$2)</f>
        <v>0</v>
      </c>
      <c r="M432" s="4">
        <f>SUMIFS('Raw Data from UFBs'!I$3:I$3000,'Raw Data from UFBs'!$A$3:$A$3000,'Summary By Town'!$A432,'Raw Data from UFBs'!$E$3:$E$3000,'Summary By Town'!$K$2)</f>
        <v>0</v>
      </c>
      <c r="N432" s="20">
        <f t="shared" si="93"/>
        <v>0</v>
      </c>
      <c r="O432" s="4">
        <f>COUNTIFS('Raw Data from UFBs'!$A$3:$A$3000,'Summary By Town'!$A432,'Raw Data from UFBs'!$E$3:$E$3000,'Summary By Town'!$O$2)</f>
        <v>0</v>
      </c>
      <c r="P432" s="4">
        <f>SUMIFS('Raw Data from UFBs'!H$3:H$3000,'Raw Data from UFBs'!$A$3:$A$3000,'Summary By Town'!$A432,'Raw Data from UFBs'!$E$3:$E$3000,'Summary By Town'!$O$2)</f>
        <v>0</v>
      </c>
      <c r="Q432" s="4">
        <f>SUMIFS('Raw Data from UFBs'!I$3:I$3000,'Raw Data from UFBs'!$A$3:$A$3000,'Summary By Town'!$A432,'Raw Data from UFBs'!$E$3:$E$3000,'Summary By Town'!$O$2)</f>
        <v>0</v>
      </c>
      <c r="R432" s="4">
        <f t="shared" si="98"/>
        <v>0</v>
      </c>
      <c r="S432" s="104">
        <f>COUNTIFS('Raw Data from UFBs'!$A$3:$A$3000,'Summary By Town'!$A432,'Raw Data from UFBs'!$E$3:$E$3000,'Summary By Town'!$S$2)</f>
        <v>0</v>
      </c>
      <c r="T432" s="4">
        <f>SUMIFS('Raw Data from UFBs'!H$3:H$3000,'Raw Data from UFBs'!$A$3:$A$3000,'Summary By Town'!$A432,'Raw Data from UFBs'!$E$3:$E$3000,'Summary By Town'!$S$2)</f>
        <v>0</v>
      </c>
      <c r="U432" s="4">
        <f>SUMIFS('Raw Data from UFBs'!I$3:I$3000,'Raw Data from UFBs'!$A$3:$A$3000,'Summary By Town'!$A432,'Raw Data from UFBs'!$E$3:$E$3000,'Summary By Town'!$S$2)</f>
        <v>0</v>
      </c>
      <c r="V432" s="20">
        <f t="shared" si="99"/>
        <v>0</v>
      </c>
      <c r="W432" s="104">
        <f>COUNTIFS('Raw Data from UFBs'!$A$3:$A$3000,'Summary By Town'!$A432,'Raw Data from UFBs'!$E$3:$E$3000,'Summary By Town'!$W$2)</f>
        <v>0</v>
      </c>
      <c r="X432" s="4">
        <f>SUMIFS('Raw Data from UFBs'!H$3:H$3000,'Raw Data from UFBs'!$A$3:$A$3000,'Summary By Town'!$A432,'Raw Data from UFBs'!$E$3:$E$3000,'Summary By Town'!$W$2)</f>
        <v>0</v>
      </c>
      <c r="Y432" s="4">
        <f>SUMIFS('Raw Data from UFBs'!I$3:I$3000,'Raw Data from UFBs'!$A$3:$A$3000,'Summary By Town'!$A432,'Raw Data from UFBs'!$E$3:$E$3000,'Summary By Town'!$W$2)</f>
        <v>0</v>
      </c>
      <c r="Z432" s="20">
        <f t="shared" si="100"/>
        <v>0</v>
      </c>
      <c r="AA432" s="4">
        <f>COUNTIFS('Raw Data from UFBs'!$A$3:$A$3000,'Summary By Town'!$A432,'Raw Data from UFBs'!$E$3:$E$3000,'Summary By Town'!$AA$2)</f>
        <v>0</v>
      </c>
      <c r="AB432" s="4">
        <f>SUMIFS('Raw Data from UFBs'!H$3:H$3000,'Raw Data from UFBs'!$A$3:$A$3000,'Summary By Town'!$A432,'Raw Data from UFBs'!$E$3:$E$3000,'Summary By Town'!$AA$2)</f>
        <v>0</v>
      </c>
      <c r="AC432" s="4">
        <f>SUMIFS('Raw Data from UFBs'!I$3:I$3000,'Raw Data from UFBs'!$A$3:$A$3000,'Summary By Town'!$A432,'Raw Data from UFBs'!$E$3:$E$3000,'Summary By Town'!$AA$2)</f>
        <v>0</v>
      </c>
      <c r="AD432" s="4">
        <f t="shared" si="101"/>
        <v>0</v>
      </c>
      <c r="AE432" s="19">
        <f>COUNTIFS('Raw Data from UFBs'!$A$3:$A$3000,'Summary By Town'!$A432,'Raw Data from UFBs'!$E$3:$E$3000,'Summary By Town'!$AE$2)</f>
        <v>0</v>
      </c>
      <c r="AF432" s="4">
        <f>SUMIFS('Raw Data from UFBs'!H$3:H$3000,'Raw Data from UFBs'!$A$3:$A$3000,'Summary By Town'!$A432,'Raw Data from UFBs'!$E$3:$E$3000,'Summary By Town'!$AE$2)</f>
        <v>0</v>
      </c>
      <c r="AG432" s="4">
        <f>SUMIFS('Raw Data from UFBs'!I$3:I$3000,'Raw Data from UFBs'!$A$3:$A$3000,'Summary By Town'!$A432,'Raw Data from UFBs'!$E$3:$E$3000,'Summary By Town'!$AE$2)</f>
        <v>0</v>
      </c>
      <c r="AH432" s="20">
        <f t="shared" si="94"/>
        <v>0</v>
      </c>
      <c r="AI432" s="19">
        <f t="shared" si="102"/>
        <v>0</v>
      </c>
      <c r="AJ432" s="4">
        <f t="shared" si="103"/>
        <v>0</v>
      </c>
      <c r="AK432" s="4">
        <f t="shared" si="104"/>
        <v>0</v>
      </c>
      <c r="AL432" s="20">
        <f t="shared" si="105"/>
        <v>0</v>
      </c>
      <c r="AM432" s="59">
        <v>252394400</v>
      </c>
      <c r="AN432" s="60">
        <v>3.5193969123143711</v>
      </c>
      <c r="AO432" s="61">
        <v>0.47989612352855993</v>
      </c>
      <c r="AP432" s="4">
        <f t="shared" si="95"/>
        <v>0</v>
      </c>
      <c r="AQ432" s="8">
        <f t="shared" si="96"/>
        <v>0</v>
      </c>
      <c r="AR432" s="59">
        <v>5858064.5899999999</v>
      </c>
      <c r="AS432" s="6">
        <f t="shared" si="97"/>
        <v>0</v>
      </c>
      <c r="AU432" s="5" t="s">
        <v>117</v>
      </c>
      <c r="AV432" s="5" t="s">
        <v>144</v>
      </c>
      <c r="AW432" s="5" t="s">
        <v>1504</v>
      </c>
      <c r="AX432" s="5" t="s">
        <v>1745</v>
      </c>
      <c r="AY432" s="5" t="s">
        <v>1745</v>
      </c>
      <c r="AZ432" s="5" t="s">
        <v>1745</v>
      </c>
      <c r="BA432" s="5" t="s">
        <v>1745</v>
      </c>
      <c r="BB432" s="5" t="s">
        <v>1745</v>
      </c>
      <c r="BC432" s="5" t="s">
        <v>1745</v>
      </c>
      <c r="BD432" s="5" t="s">
        <v>1745</v>
      </c>
      <c r="BE432" s="5" t="s">
        <v>1745</v>
      </c>
      <c r="BF432" s="5" t="s">
        <v>1745</v>
      </c>
      <c r="BG432" s="5" t="s">
        <v>1745</v>
      </c>
      <c r="BH432" s="5" t="s">
        <v>1745</v>
      </c>
      <c r="BI432" s="5" t="s">
        <v>1745</v>
      </c>
      <c r="BJ432" s="5" t="s">
        <v>1745</v>
      </c>
    </row>
    <row r="433" spans="1:62" ht="17.25" customHeight="1" x14ac:dyDescent="0.3">
      <c r="A433" t="s">
        <v>1475</v>
      </c>
      <c r="B433" t="s">
        <v>2165</v>
      </c>
      <c r="C433" t="s">
        <v>95</v>
      </c>
      <c r="D433" t="str">
        <f t="shared" si="91"/>
        <v>Surf City borough, Ocean County</v>
      </c>
      <c r="E433" t="s">
        <v>1744</v>
      </c>
      <c r="F433" t="s">
        <v>7</v>
      </c>
      <c r="G433" s="19">
        <f>COUNTIFS('Raw Data from UFBs'!$A$3:$A$3000,'Summary By Town'!$A433,'Raw Data from UFBs'!$E$3:$E$3000,'Summary By Town'!$G$2)</f>
        <v>0</v>
      </c>
      <c r="H433" s="4">
        <f>SUMIFS('Raw Data from UFBs'!H$3:H$3000,'Raw Data from UFBs'!$A$3:$A$3000,'Summary By Town'!$A433,'Raw Data from UFBs'!$E$3:$E$3000,'Summary By Town'!$G$2)</f>
        <v>0</v>
      </c>
      <c r="I433" s="4">
        <f>SUMIFS('Raw Data from UFBs'!I$3:I$3000,'Raw Data from UFBs'!$A$3:$A$3000,'Summary By Town'!$A433,'Raw Data from UFBs'!$E$3:$E$3000,'Summary By Town'!$G$2)</f>
        <v>0</v>
      </c>
      <c r="J433" s="20">
        <f t="shared" si="92"/>
        <v>0</v>
      </c>
      <c r="K433" s="19">
        <f>COUNTIFS('Raw Data from UFBs'!$A$3:$A$3000,'Summary By Town'!$A433,'Raw Data from UFBs'!$E$3:$E$3000,'Summary By Town'!$K$2)</f>
        <v>0</v>
      </c>
      <c r="L433" s="4">
        <f>SUMIFS('Raw Data from UFBs'!H$3:H$3000,'Raw Data from UFBs'!$A$3:$A$3000,'Summary By Town'!$A433,'Raw Data from UFBs'!$E$3:$E$3000,'Summary By Town'!$K$2)</f>
        <v>0</v>
      </c>
      <c r="M433" s="4">
        <f>SUMIFS('Raw Data from UFBs'!I$3:I$3000,'Raw Data from UFBs'!$A$3:$A$3000,'Summary By Town'!$A433,'Raw Data from UFBs'!$E$3:$E$3000,'Summary By Town'!$K$2)</f>
        <v>0</v>
      </c>
      <c r="N433" s="20">
        <f t="shared" si="93"/>
        <v>0</v>
      </c>
      <c r="O433" s="4">
        <f>COUNTIFS('Raw Data from UFBs'!$A$3:$A$3000,'Summary By Town'!$A433,'Raw Data from UFBs'!$E$3:$E$3000,'Summary By Town'!$O$2)</f>
        <v>0</v>
      </c>
      <c r="P433" s="4">
        <f>SUMIFS('Raw Data from UFBs'!H$3:H$3000,'Raw Data from UFBs'!$A$3:$A$3000,'Summary By Town'!$A433,'Raw Data from UFBs'!$E$3:$E$3000,'Summary By Town'!$O$2)</f>
        <v>0</v>
      </c>
      <c r="Q433" s="4">
        <f>SUMIFS('Raw Data from UFBs'!I$3:I$3000,'Raw Data from UFBs'!$A$3:$A$3000,'Summary By Town'!$A433,'Raw Data from UFBs'!$E$3:$E$3000,'Summary By Town'!$O$2)</f>
        <v>0</v>
      </c>
      <c r="R433" s="4">
        <f t="shared" si="98"/>
        <v>0</v>
      </c>
      <c r="S433" s="104">
        <f>COUNTIFS('Raw Data from UFBs'!$A$3:$A$3000,'Summary By Town'!$A433,'Raw Data from UFBs'!$E$3:$E$3000,'Summary By Town'!$S$2)</f>
        <v>0</v>
      </c>
      <c r="T433" s="4">
        <f>SUMIFS('Raw Data from UFBs'!H$3:H$3000,'Raw Data from UFBs'!$A$3:$A$3000,'Summary By Town'!$A433,'Raw Data from UFBs'!$E$3:$E$3000,'Summary By Town'!$S$2)</f>
        <v>0</v>
      </c>
      <c r="U433" s="4">
        <f>SUMIFS('Raw Data from UFBs'!I$3:I$3000,'Raw Data from UFBs'!$A$3:$A$3000,'Summary By Town'!$A433,'Raw Data from UFBs'!$E$3:$E$3000,'Summary By Town'!$S$2)</f>
        <v>0</v>
      </c>
      <c r="V433" s="20">
        <f t="shared" si="99"/>
        <v>0</v>
      </c>
      <c r="W433" s="104">
        <f>COUNTIFS('Raw Data from UFBs'!$A$3:$A$3000,'Summary By Town'!$A433,'Raw Data from UFBs'!$E$3:$E$3000,'Summary By Town'!$W$2)</f>
        <v>0</v>
      </c>
      <c r="X433" s="4">
        <f>SUMIFS('Raw Data from UFBs'!H$3:H$3000,'Raw Data from UFBs'!$A$3:$A$3000,'Summary By Town'!$A433,'Raw Data from UFBs'!$E$3:$E$3000,'Summary By Town'!$W$2)</f>
        <v>0</v>
      </c>
      <c r="Y433" s="4">
        <f>SUMIFS('Raw Data from UFBs'!I$3:I$3000,'Raw Data from UFBs'!$A$3:$A$3000,'Summary By Town'!$A433,'Raw Data from UFBs'!$E$3:$E$3000,'Summary By Town'!$W$2)</f>
        <v>0</v>
      </c>
      <c r="Z433" s="20">
        <f t="shared" si="100"/>
        <v>0</v>
      </c>
      <c r="AA433" s="4">
        <f>COUNTIFS('Raw Data from UFBs'!$A$3:$A$3000,'Summary By Town'!$A433,'Raw Data from UFBs'!$E$3:$E$3000,'Summary By Town'!$AA$2)</f>
        <v>0</v>
      </c>
      <c r="AB433" s="4">
        <f>SUMIFS('Raw Data from UFBs'!H$3:H$3000,'Raw Data from UFBs'!$A$3:$A$3000,'Summary By Town'!$A433,'Raw Data from UFBs'!$E$3:$E$3000,'Summary By Town'!$AA$2)</f>
        <v>0</v>
      </c>
      <c r="AC433" s="4">
        <f>SUMIFS('Raw Data from UFBs'!I$3:I$3000,'Raw Data from UFBs'!$A$3:$A$3000,'Summary By Town'!$A433,'Raw Data from UFBs'!$E$3:$E$3000,'Summary By Town'!$AA$2)</f>
        <v>0</v>
      </c>
      <c r="AD433" s="4">
        <f t="shared" si="101"/>
        <v>0</v>
      </c>
      <c r="AE433" s="19">
        <f>COUNTIFS('Raw Data from UFBs'!$A$3:$A$3000,'Summary By Town'!$A433,'Raw Data from UFBs'!$E$3:$E$3000,'Summary By Town'!$AE$2)</f>
        <v>0</v>
      </c>
      <c r="AF433" s="4">
        <f>SUMIFS('Raw Data from UFBs'!H$3:H$3000,'Raw Data from UFBs'!$A$3:$A$3000,'Summary By Town'!$A433,'Raw Data from UFBs'!$E$3:$E$3000,'Summary By Town'!$AE$2)</f>
        <v>0</v>
      </c>
      <c r="AG433" s="4">
        <f>SUMIFS('Raw Data from UFBs'!I$3:I$3000,'Raw Data from UFBs'!$A$3:$A$3000,'Summary By Town'!$A433,'Raw Data from UFBs'!$E$3:$E$3000,'Summary By Town'!$AE$2)</f>
        <v>0</v>
      </c>
      <c r="AH433" s="20">
        <f t="shared" si="94"/>
        <v>0</v>
      </c>
      <c r="AI433" s="19">
        <f t="shared" si="102"/>
        <v>0</v>
      </c>
      <c r="AJ433" s="4">
        <f t="shared" si="103"/>
        <v>0</v>
      </c>
      <c r="AK433" s="4">
        <f t="shared" si="104"/>
        <v>0</v>
      </c>
      <c r="AL433" s="20">
        <f t="shared" si="105"/>
        <v>0</v>
      </c>
      <c r="AM433" s="59">
        <v>2152779600</v>
      </c>
      <c r="AN433" s="60">
        <v>1.0654878032713593</v>
      </c>
      <c r="AO433" s="61">
        <v>0.22077308080930053</v>
      </c>
      <c r="AP433" s="4">
        <f t="shared" si="95"/>
        <v>0</v>
      </c>
      <c r="AQ433" s="8">
        <f t="shared" si="96"/>
        <v>0</v>
      </c>
      <c r="AR433" s="59">
        <v>8634500</v>
      </c>
      <c r="AS433" s="6">
        <f t="shared" si="97"/>
        <v>0</v>
      </c>
      <c r="AU433" s="5" t="s">
        <v>1386</v>
      </c>
      <c r="AV433" s="5" t="s">
        <v>844</v>
      </c>
      <c r="AW433" s="5" t="s">
        <v>1451</v>
      </c>
      <c r="AX433" s="5" t="s">
        <v>1745</v>
      </c>
      <c r="AY433" s="5" t="s">
        <v>1745</v>
      </c>
      <c r="AZ433" s="5" t="s">
        <v>1745</v>
      </c>
      <c r="BA433" s="5" t="s">
        <v>1745</v>
      </c>
      <c r="BB433" s="5" t="s">
        <v>1745</v>
      </c>
      <c r="BC433" s="5" t="s">
        <v>1745</v>
      </c>
      <c r="BD433" s="5" t="s">
        <v>1745</v>
      </c>
      <c r="BE433" s="5" t="s">
        <v>1745</v>
      </c>
      <c r="BF433" s="5" t="s">
        <v>1745</v>
      </c>
      <c r="BG433" s="5" t="s">
        <v>1745</v>
      </c>
      <c r="BH433" s="5" t="s">
        <v>1745</v>
      </c>
      <c r="BI433" s="5" t="s">
        <v>1745</v>
      </c>
      <c r="BJ433" s="5" t="s">
        <v>1745</v>
      </c>
    </row>
    <row r="434" spans="1:62" ht="17.25" customHeight="1" x14ac:dyDescent="0.3">
      <c r="A434" t="s">
        <v>1513</v>
      </c>
      <c r="B434" t="s">
        <v>2166</v>
      </c>
      <c r="C434" t="s">
        <v>95</v>
      </c>
      <c r="D434" t="str">
        <f t="shared" si="91"/>
        <v>Tuckerton borough, Ocean County</v>
      </c>
      <c r="E434" t="s">
        <v>1744</v>
      </c>
      <c r="F434" t="s">
        <v>46</v>
      </c>
      <c r="G434" s="19">
        <f>COUNTIFS('Raw Data from UFBs'!$A$3:$A$3000,'Summary By Town'!$A434,'Raw Data from UFBs'!$E$3:$E$3000,'Summary By Town'!$G$2)</f>
        <v>0</v>
      </c>
      <c r="H434" s="4">
        <f>SUMIFS('Raw Data from UFBs'!H$3:H$3000,'Raw Data from UFBs'!$A$3:$A$3000,'Summary By Town'!$A434,'Raw Data from UFBs'!$E$3:$E$3000,'Summary By Town'!$G$2)</f>
        <v>0</v>
      </c>
      <c r="I434" s="4">
        <f>SUMIFS('Raw Data from UFBs'!I$3:I$3000,'Raw Data from UFBs'!$A$3:$A$3000,'Summary By Town'!$A434,'Raw Data from UFBs'!$E$3:$E$3000,'Summary By Town'!$G$2)</f>
        <v>0</v>
      </c>
      <c r="J434" s="20">
        <f t="shared" si="92"/>
        <v>0</v>
      </c>
      <c r="K434" s="19">
        <f>COUNTIFS('Raw Data from UFBs'!$A$3:$A$3000,'Summary By Town'!$A434,'Raw Data from UFBs'!$E$3:$E$3000,'Summary By Town'!$K$2)</f>
        <v>0</v>
      </c>
      <c r="L434" s="4">
        <f>SUMIFS('Raw Data from UFBs'!H$3:H$3000,'Raw Data from UFBs'!$A$3:$A$3000,'Summary By Town'!$A434,'Raw Data from UFBs'!$E$3:$E$3000,'Summary By Town'!$K$2)</f>
        <v>0</v>
      </c>
      <c r="M434" s="4">
        <f>SUMIFS('Raw Data from UFBs'!I$3:I$3000,'Raw Data from UFBs'!$A$3:$A$3000,'Summary By Town'!$A434,'Raw Data from UFBs'!$E$3:$E$3000,'Summary By Town'!$K$2)</f>
        <v>0</v>
      </c>
      <c r="N434" s="20">
        <f t="shared" si="93"/>
        <v>0</v>
      </c>
      <c r="O434" s="4">
        <f>COUNTIFS('Raw Data from UFBs'!$A$3:$A$3000,'Summary By Town'!$A434,'Raw Data from UFBs'!$E$3:$E$3000,'Summary By Town'!$O$2)</f>
        <v>0</v>
      </c>
      <c r="P434" s="4">
        <f>SUMIFS('Raw Data from UFBs'!H$3:H$3000,'Raw Data from UFBs'!$A$3:$A$3000,'Summary By Town'!$A434,'Raw Data from UFBs'!$E$3:$E$3000,'Summary By Town'!$O$2)</f>
        <v>0</v>
      </c>
      <c r="Q434" s="4">
        <f>SUMIFS('Raw Data from UFBs'!I$3:I$3000,'Raw Data from UFBs'!$A$3:$A$3000,'Summary By Town'!$A434,'Raw Data from UFBs'!$E$3:$E$3000,'Summary By Town'!$O$2)</f>
        <v>0</v>
      </c>
      <c r="R434" s="4">
        <f t="shared" si="98"/>
        <v>0</v>
      </c>
      <c r="S434" s="104">
        <f>COUNTIFS('Raw Data from UFBs'!$A$3:$A$3000,'Summary By Town'!$A434,'Raw Data from UFBs'!$E$3:$E$3000,'Summary By Town'!$S$2)</f>
        <v>0</v>
      </c>
      <c r="T434" s="4">
        <f>SUMIFS('Raw Data from UFBs'!H$3:H$3000,'Raw Data from UFBs'!$A$3:$A$3000,'Summary By Town'!$A434,'Raw Data from UFBs'!$E$3:$E$3000,'Summary By Town'!$S$2)</f>
        <v>0</v>
      </c>
      <c r="U434" s="4">
        <f>SUMIFS('Raw Data from UFBs'!I$3:I$3000,'Raw Data from UFBs'!$A$3:$A$3000,'Summary By Town'!$A434,'Raw Data from UFBs'!$E$3:$E$3000,'Summary By Town'!$S$2)</f>
        <v>0</v>
      </c>
      <c r="V434" s="20">
        <f t="shared" si="99"/>
        <v>0</v>
      </c>
      <c r="W434" s="104">
        <f>COUNTIFS('Raw Data from UFBs'!$A$3:$A$3000,'Summary By Town'!$A434,'Raw Data from UFBs'!$E$3:$E$3000,'Summary By Town'!$W$2)</f>
        <v>0</v>
      </c>
      <c r="X434" s="4">
        <f>SUMIFS('Raw Data from UFBs'!H$3:H$3000,'Raw Data from UFBs'!$A$3:$A$3000,'Summary By Town'!$A434,'Raw Data from UFBs'!$E$3:$E$3000,'Summary By Town'!$W$2)</f>
        <v>0</v>
      </c>
      <c r="Y434" s="4">
        <f>SUMIFS('Raw Data from UFBs'!I$3:I$3000,'Raw Data from UFBs'!$A$3:$A$3000,'Summary By Town'!$A434,'Raw Data from UFBs'!$E$3:$E$3000,'Summary By Town'!$W$2)</f>
        <v>0</v>
      </c>
      <c r="Z434" s="20">
        <f t="shared" si="100"/>
        <v>0</v>
      </c>
      <c r="AA434" s="4">
        <f>COUNTIFS('Raw Data from UFBs'!$A$3:$A$3000,'Summary By Town'!$A434,'Raw Data from UFBs'!$E$3:$E$3000,'Summary By Town'!$AA$2)</f>
        <v>0</v>
      </c>
      <c r="AB434" s="4">
        <f>SUMIFS('Raw Data from UFBs'!H$3:H$3000,'Raw Data from UFBs'!$A$3:$A$3000,'Summary By Town'!$A434,'Raw Data from UFBs'!$E$3:$E$3000,'Summary By Town'!$AA$2)</f>
        <v>0</v>
      </c>
      <c r="AC434" s="4">
        <f>SUMIFS('Raw Data from UFBs'!I$3:I$3000,'Raw Data from UFBs'!$A$3:$A$3000,'Summary By Town'!$A434,'Raw Data from UFBs'!$E$3:$E$3000,'Summary By Town'!$AA$2)</f>
        <v>0</v>
      </c>
      <c r="AD434" s="4">
        <f t="shared" si="101"/>
        <v>0</v>
      </c>
      <c r="AE434" s="19">
        <f>COUNTIFS('Raw Data from UFBs'!$A$3:$A$3000,'Summary By Town'!$A434,'Raw Data from UFBs'!$E$3:$E$3000,'Summary By Town'!$AE$2)</f>
        <v>0</v>
      </c>
      <c r="AF434" s="4">
        <f>SUMIFS('Raw Data from UFBs'!H$3:H$3000,'Raw Data from UFBs'!$A$3:$A$3000,'Summary By Town'!$A434,'Raw Data from UFBs'!$E$3:$E$3000,'Summary By Town'!$AE$2)</f>
        <v>0</v>
      </c>
      <c r="AG434" s="4">
        <f>SUMIFS('Raw Data from UFBs'!I$3:I$3000,'Raw Data from UFBs'!$A$3:$A$3000,'Summary By Town'!$A434,'Raw Data from UFBs'!$E$3:$E$3000,'Summary By Town'!$AE$2)</f>
        <v>0</v>
      </c>
      <c r="AH434" s="20">
        <f t="shared" si="94"/>
        <v>0</v>
      </c>
      <c r="AI434" s="19">
        <f t="shared" si="102"/>
        <v>0</v>
      </c>
      <c r="AJ434" s="4">
        <f t="shared" si="103"/>
        <v>0</v>
      </c>
      <c r="AK434" s="4">
        <f t="shared" si="104"/>
        <v>0</v>
      </c>
      <c r="AL434" s="20">
        <f t="shared" si="105"/>
        <v>0</v>
      </c>
      <c r="AM434" s="59">
        <v>493853900</v>
      </c>
      <c r="AN434" s="60">
        <v>3.2002164824734418</v>
      </c>
      <c r="AO434" s="61">
        <v>0.30397081639645762</v>
      </c>
      <c r="AP434" s="4">
        <f t="shared" si="95"/>
        <v>0</v>
      </c>
      <c r="AQ434" s="8">
        <f t="shared" si="96"/>
        <v>0</v>
      </c>
      <c r="AR434" s="59">
        <v>6391491.29</v>
      </c>
      <c r="AS434" s="6">
        <f t="shared" si="97"/>
        <v>0</v>
      </c>
      <c r="AU434" s="5" t="s">
        <v>820</v>
      </c>
      <c r="AV434" s="5" t="s">
        <v>1745</v>
      </c>
      <c r="AW434" s="5" t="s">
        <v>1745</v>
      </c>
      <c r="AX434" s="5" t="s">
        <v>1745</v>
      </c>
      <c r="AY434" s="5" t="s">
        <v>1745</v>
      </c>
      <c r="AZ434" s="5" t="s">
        <v>1745</v>
      </c>
      <c r="BA434" s="5" t="s">
        <v>1745</v>
      </c>
      <c r="BB434" s="5" t="s">
        <v>1745</v>
      </c>
      <c r="BC434" s="5" t="s">
        <v>1745</v>
      </c>
      <c r="BD434" s="5" t="s">
        <v>1745</v>
      </c>
      <c r="BE434" s="5" t="s">
        <v>1745</v>
      </c>
      <c r="BF434" s="5" t="s">
        <v>1745</v>
      </c>
      <c r="BG434" s="5" t="s">
        <v>1745</v>
      </c>
      <c r="BH434" s="5" t="s">
        <v>1745</v>
      </c>
      <c r="BI434" s="5" t="s">
        <v>1745</v>
      </c>
      <c r="BJ434" s="5" t="s">
        <v>1745</v>
      </c>
    </row>
    <row r="435" spans="1:62" ht="17.25" customHeight="1" x14ac:dyDescent="0.3">
      <c r="A435" t="s">
        <v>97</v>
      </c>
      <c r="B435" t="s">
        <v>2167</v>
      </c>
      <c r="C435" t="s">
        <v>95</v>
      </c>
      <c r="D435" t="str">
        <f t="shared" si="91"/>
        <v>Barnegat township, Ocean County</v>
      </c>
      <c r="E435" t="s">
        <v>1744</v>
      </c>
      <c r="F435" t="s">
        <v>58</v>
      </c>
      <c r="G435" s="19">
        <f>COUNTIFS('Raw Data from UFBs'!$A$3:$A$3000,'Summary By Town'!$A435,'Raw Data from UFBs'!$E$3:$E$3000,'Summary By Town'!$G$2)</f>
        <v>5</v>
      </c>
      <c r="H435" s="4">
        <f>SUMIFS('Raw Data from UFBs'!H$3:H$3000,'Raw Data from UFBs'!$A$3:$A$3000,'Summary By Town'!$A435,'Raw Data from UFBs'!$E$3:$E$3000,'Summary By Town'!$G$2)</f>
        <v>193340</v>
      </c>
      <c r="I435" s="4">
        <f>SUMIFS('Raw Data from UFBs'!I$3:I$3000,'Raw Data from UFBs'!$A$3:$A$3000,'Summary By Town'!$A435,'Raw Data from UFBs'!$E$3:$E$3000,'Summary By Town'!$G$2)</f>
        <v>18390300</v>
      </c>
      <c r="J435" s="20">
        <f t="shared" si="92"/>
        <v>566806.65948930837</v>
      </c>
      <c r="K435" s="19">
        <f>COUNTIFS('Raw Data from UFBs'!$A$3:$A$3000,'Summary By Town'!$A435,'Raw Data from UFBs'!$E$3:$E$3000,'Summary By Town'!$K$2)</f>
        <v>0</v>
      </c>
      <c r="L435" s="4">
        <f>SUMIFS('Raw Data from UFBs'!H$3:H$3000,'Raw Data from UFBs'!$A$3:$A$3000,'Summary By Town'!$A435,'Raw Data from UFBs'!$E$3:$E$3000,'Summary By Town'!$K$2)</f>
        <v>0</v>
      </c>
      <c r="M435" s="4">
        <f>SUMIFS('Raw Data from UFBs'!I$3:I$3000,'Raw Data from UFBs'!$A$3:$A$3000,'Summary By Town'!$A435,'Raw Data from UFBs'!$E$3:$E$3000,'Summary By Town'!$K$2)</f>
        <v>0</v>
      </c>
      <c r="N435" s="20">
        <f t="shared" si="93"/>
        <v>0</v>
      </c>
      <c r="O435" s="4">
        <f>COUNTIFS('Raw Data from UFBs'!$A$3:$A$3000,'Summary By Town'!$A435,'Raw Data from UFBs'!$E$3:$E$3000,'Summary By Town'!$O$2)</f>
        <v>0</v>
      </c>
      <c r="P435" s="4">
        <f>SUMIFS('Raw Data from UFBs'!H$3:H$3000,'Raw Data from UFBs'!$A$3:$A$3000,'Summary By Town'!$A435,'Raw Data from UFBs'!$E$3:$E$3000,'Summary By Town'!$O$2)</f>
        <v>0</v>
      </c>
      <c r="Q435" s="4">
        <f>SUMIFS('Raw Data from UFBs'!I$3:I$3000,'Raw Data from UFBs'!$A$3:$A$3000,'Summary By Town'!$A435,'Raw Data from UFBs'!$E$3:$E$3000,'Summary By Town'!$O$2)</f>
        <v>0</v>
      </c>
      <c r="R435" s="4">
        <f t="shared" si="98"/>
        <v>0</v>
      </c>
      <c r="S435" s="104">
        <f>COUNTIFS('Raw Data from UFBs'!$A$3:$A$3000,'Summary By Town'!$A435,'Raw Data from UFBs'!$E$3:$E$3000,'Summary By Town'!$S$2)</f>
        <v>0</v>
      </c>
      <c r="T435" s="4">
        <f>SUMIFS('Raw Data from UFBs'!H$3:H$3000,'Raw Data from UFBs'!$A$3:$A$3000,'Summary By Town'!$A435,'Raw Data from UFBs'!$E$3:$E$3000,'Summary By Town'!$S$2)</f>
        <v>0</v>
      </c>
      <c r="U435" s="4">
        <f>SUMIFS('Raw Data from UFBs'!I$3:I$3000,'Raw Data from UFBs'!$A$3:$A$3000,'Summary By Town'!$A435,'Raw Data from UFBs'!$E$3:$E$3000,'Summary By Town'!$S$2)</f>
        <v>0</v>
      </c>
      <c r="V435" s="20">
        <f t="shared" si="99"/>
        <v>0</v>
      </c>
      <c r="W435" s="104">
        <f>COUNTIFS('Raw Data from UFBs'!$A$3:$A$3000,'Summary By Town'!$A435,'Raw Data from UFBs'!$E$3:$E$3000,'Summary By Town'!$W$2)</f>
        <v>0</v>
      </c>
      <c r="X435" s="4">
        <f>SUMIFS('Raw Data from UFBs'!H$3:H$3000,'Raw Data from UFBs'!$A$3:$A$3000,'Summary By Town'!$A435,'Raw Data from UFBs'!$E$3:$E$3000,'Summary By Town'!$W$2)</f>
        <v>0</v>
      </c>
      <c r="Y435" s="4">
        <f>SUMIFS('Raw Data from UFBs'!I$3:I$3000,'Raw Data from UFBs'!$A$3:$A$3000,'Summary By Town'!$A435,'Raw Data from UFBs'!$E$3:$E$3000,'Summary By Town'!$W$2)</f>
        <v>0</v>
      </c>
      <c r="Z435" s="20">
        <f t="shared" si="100"/>
        <v>0</v>
      </c>
      <c r="AA435" s="4">
        <f>COUNTIFS('Raw Data from UFBs'!$A$3:$A$3000,'Summary By Town'!$A435,'Raw Data from UFBs'!$E$3:$E$3000,'Summary By Town'!$AA$2)</f>
        <v>0</v>
      </c>
      <c r="AB435" s="4">
        <f>SUMIFS('Raw Data from UFBs'!H$3:H$3000,'Raw Data from UFBs'!$A$3:$A$3000,'Summary By Town'!$A435,'Raw Data from UFBs'!$E$3:$E$3000,'Summary By Town'!$AA$2)</f>
        <v>0</v>
      </c>
      <c r="AC435" s="4">
        <f>SUMIFS('Raw Data from UFBs'!I$3:I$3000,'Raw Data from UFBs'!$A$3:$A$3000,'Summary By Town'!$A435,'Raw Data from UFBs'!$E$3:$E$3000,'Summary By Town'!$AA$2)</f>
        <v>0</v>
      </c>
      <c r="AD435" s="4">
        <f t="shared" si="101"/>
        <v>0</v>
      </c>
      <c r="AE435" s="19">
        <f>COUNTIFS('Raw Data from UFBs'!$A$3:$A$3000,'Summary By Town'!$A435,'Raw Data from UFBs'!$E$3:$E$3000,'Summary By Town'!$AE$2)</f>
        <v>0</v>
      </c>
      <c r="AF435" s="4">
        <f>SUMIFS('Raw Data from UFBs'!H$3:H$3000,'Raw Data from UFBs'!$A$3:$A$3000,'Summary By Town'!$A435,'Raw Data from UFBs'!$E$3:$E$3000,'Summary By Town'!$AE$2)</f>
        <v>0</v>
      </c>
      <c r="AG435" s="4">
        <f>SUMIFS('Raw Data from UFBs'!I$3:I$3000,'Raw Data from UFBs'!$A$3:$A$3000,'Summary By Town'!$A435,'Raw Data from UFBs'!$E$3:$E$3000,'Summary By Town'!$AE$2)</f>
        <v>0</v>
      </c>
      <c r="AH435" s="20">
        <f t="shared" si="94"/>
        <v>0</v>
      </c>
      <c r="AI435" s="19">
        <f t="shared" si="102"/>
        <v>5</v>
      </c>
      <c r="AJ435" s="4">
        <f t="shared" si="103"/>
        <v>193340</v>
      </c>
      <c r="AK435" s="4">
        <f t="shared" si="104"/>
        <v>18390300</v>
      </c>
      <c r="AL435" s="20">
        <f t="shared" si="105"/>
        <v>566806.65948930837</v>
      </c>
      <c r="AM435" s="59">
        <v>2989772500</v>
      </c>
      <c r="AN435" s="60">
        <v>3.0820957759759673</v>
      </c>
      <c r="AO435" s="61">
        <v>0.32213626537262063</v>
      </c>
      <c r="AP435" s="4">
        <f t="shared" si="95"/>
        <v>120307.15492907399</v>
      </c>
      <c r="AQ435" s="8">
        <f t="shared" si="96"/>
        <v>6.1510700228863567E-3</v>
      </c>
      <c r="AR435" s="59">
        <v>35708658.269999996</v>
      </c>
      <c r="AS435" s="6">
        <f t="shared" si="97"/>
        <v>3.369131206762477E-3</v>
      </c>
      <c r="AU435" s="5" t="s">
        <v>844</v>
      </c>
      <c r="AV435" s="5" t="s">
        <v>648</v>
      </c>
      <c r="AW435" s="5" t="s">
        <v>1451</v>
      </c>
      <c r="AX435" s="5" t="s">
        <v>1123</v>
      </c>
      <c r="AY435" s="5" t="s">
        <v>1694</v>
      </c>
      <c r="AZ435" s="5" t="s">
        <v>764</v>
      </c>
      <c r="BA435" s="5" t="s">
        <v>1745</v>
      </c>
      <c r="BB435" s="5" t="s">
        <v>1745</v>
      </c>
      <c r="BC435" s="5" t="s">
        <v>1745</v>
      </c>
      <c r="BD435" s="5" t="s">
        <v>1745</v>
      </c>
      <c r="BE435" s="5" t="s">
        <v>1745</v>
      </c>
      <c r="BF435" s="5" t="s">
        <v>1745</v>
      </c>
      <c r="BG435" s="5" t="s">
        <v>1745</v>
      </c>
      <c r="BH435" s="5" t="s">
        <v>1745</v>
      </c>
      <c r="BI435" s="5" t="s">
        <v>1745</v>
      </c>
      <c r="BJ435" s="5" t="s">
        <v>1745</v>
      </c>
    </row>
    <row r="436" spans="1:62" ht="17.25" customHeight="1" x14ac:dyDescent="0.3">
      <c r="A436" t="s">
        <v>144</v>
      </c>
      <c r="B436" t="s">
        <v>2168</v>
      </c>
      <c r="C436" t="s">
        <v>95</v>
      </c>
      <c r="D436" t="str">
        <f t="shared" si="91"/>
        <v>Berkeley township, Ocean County</v>
      </c>
      <c r="E436" t="s">
        <v>1744</v>
      </c>
      <c r="F436" t="s">
        <v>7</v>
      </c>
      <c r="G436" s="19">
        <f>COUNTIFS('Raw Data from UFBs'!$A$3:$A$3000,'Summary By Town'!$A436,'Raw Data from UFBs'!$E$3:$E$3000,'Summary By Town'!$G$2)</f>
        <v>0</v>
      </c>
      <c r="H436" s="4">
        <f>SUMIFS('Raw Data from UFBs'!H$3:H$3000,'Raw Data from UFBs'!$A$3:$A$3000,'Summary By Town'!$A436,'Raw Data from UFBs'!$E$3:$E$3000,'Summary By Town'!$G$2)</f>
        <v>0</v>
      </c>
      <c r="I436" s="4">
        <f>SUMIFS('Raw Data from UFBs'!I$3:I$3000,'Raw Data from UFBs'!$A$3:$A$3000,'Summary By Town'!$A436,'Raw Data from UFBs'!$E$3:$E$3000,'Summary By Town'!$G$2)</f>
        <v>0</v>
      </c>
      <c r="J436" s="20">
        <f t="shared" si="92"/>
        <v>0</v>
      </c>
      <c r="K436" s="19">
        <f>COUNTIFS('Raw Data from UFBs'!$A$3:$A$3000,'Summary By Town'!$A436,'Raw Data from UFBs'!$E$3:$E$3000,'Summary By Town'!$K$2)</f>
        <v>0</v>
      </c>
      <c r="L436" s="4">
        <f>SUMIFS('Raw Data from UFBs'!H$3:H$3000,'Raw Data from UFBs'!$A$3:$A$3000,'Summary By Town'!$A436,'Raw Data from UFBs'!$E$3:$E$3000,'Summary By Town'!$K$2)</f>
        <v>0</v>
      </c>
      <c r="M436" s="4">
        <f>SUMIFS('Raw Data from UFBs'!I$3:I$3000,'Raw Data from UFBs'!$A$3:$A$3000,'Summary By Town'!$A436,'Raw Data from UFBs'!$E$3:$E$3000,'Summary By Town'!$K$2)</f>
        <v>0</v>
      </c>
      <c r="N436" s="20">
        <f t="shared" si="93"/>
        <v>0</v>
      </c>
      <c r="O436" s="4">
        <f>COUNTIFS('Raw Data from UFBs'!$A$3:$A$3000,'Summary By Town'!$A436,'Raw Data from UFBs'!$E$3:$E$3000,'Summary By Town'!$O$2)</f>
        <v>0</v>
      </c>
      <c r="P436" s="4">
        <f>SUMIFS('Raw Data from UFBs'!H$3:H$3000,'Raw Data from UFBs'!$A$3:$A$3000,'Summary By Town'!$A436,'Raw Data from UFBs'!$E$3:$E$3000,'Summary By Town'!$O$2)</f>
        <v>0</v>
      </c>
      <c r="Q436" s="4">
        <f>SUMIFS('Raw Data from UFBs'!I$3:I$3000,'Raw Data from UFBs'!$A$3:$A$3000,'Summary By Town'!$A436,'Raw Data from UFBs'!$E$3:$E$3000,'Summary By Town'!$O$2)</f>
        <v>0</v>
      </c>
      <c r="R436" s="4">
        <f t="shared" si="98"/>
        <v>0</v>
      </c>
      <c r="S436" s="104">
        <f>COUNTIFS('Raw Data from UFBs'!$A$3:$A$3000,'Summary By Town'!$A436,'Raw Data from UFBs'!$E$3:$E$3000,'Summary By Town'!$S$2)</f>
        <v>0</v>
      </c>
      <c r="T436" s="4">
        <f>SUMIFS('Raw Data from UFBs'!H$3:H$3000,'Raw Data from UFBs'!$A$3:$A$3000,'Summary By Town'!$A436,'Raw Data from UFBs'!$E$3:$E$3000,'Summary By Town'!$S$2)</f>
        <v>0</v>
      </c>
      <c r="U436" s="4">
        <f>SUMIFS('Raw Data from UFBs'!I$3:I$3000,'Raw Data from UFBs'!$A$3:$A$3000,'Summary By Town'!$A436,'Raw Data from UFBs'!$E$3:$E$3000,'Summary By Town'!$S$2)</f>
        <v>0</v>
      </c>
      <c r="V436" s="20">
        <f t="shared" si="99"/>
        <v>0</v>
      </c>
      <c r="W436" s="104">
        <f>COUNTIFS('Raw Data from UFBs'!$A$3:$A$3000,'Summary By Town'!$A436,'Raw Data from UFBs'!$E$3:$E$3000,'Summary By Town'!$W$2)</f>
        <v>0</v>
      </c>
      <c r="X436" s="4">
        <f>SUMIFS('Raw Data from UFBs'!H$3:H$3000,'Raw Data from UFBs'!$A$3:$A$3000,'Summary By Town'!$A436,'Raw Data from UFBs'!$E$3:$E$3000,'Summary By Town'!$W$2)</f>
        <v>0</v>
      </c>
      <c r="Y436" s="4">
        <f>SUMIFS('Raw Data from UFBs'!I$3:I$3000,'Raw Data from UFBs'!$A$3:$A$3000,'Summary By Town'!$A436,'Raw Data from UFBs'!$E$3:$E$3000,'Summary By Town'!$W$2)</f>
        <v>0</v>
      </c>
      <c r="Z436" s="20">
        <f t="shared" si="100"/>
        <v>0</v>
      </c>
      <c r="AA436" s="4">
        <f>COUNTIFS('Raw Data from UFBs'!$A$3:$A$3000,'Summary By Town'!$A436,'Raw Data from UFBs'!$E$3:$E$3000,'Summary By Town'!$AA$2)</f>
        <v>0</v>
      </c>
      <c r="AB436" s="4">
        <f>SUMIFS('Raw Data from UFBs'!H$3:H$3000,'Raw Data from UFBs'!$A$3:$A$3000,'Summary By Town'!$A436,'Raw Data from UFBs'!$E$3:$E$3000,'Summary By Town'!$AA$2)</f>
        <v>0</v>
      </c>
      <c r="AC436" s="4">
        <f>SUMIFS('Raw Data from UFBs'!I$3:I$3000,'Raw Data from UFBs'!$A$3:$A$3000,'Summary By Town'!$A436,'Raw Data from UFBs'!$E$3:$E$3000,'Summary By Town'!$AA$2)</f>
        <v>0</v>
      </c>
      <c r="AD436" s="4">
        <f t="shared" si="101"/>
        <v>0</v>
      </c>
      <c r="AE436" s="19">
        <f>COUNTIFS('Raw Data from UFBs'!$A$3:$A$3000,'Summary By Town'!$A436,'Raw Data from UFBs'!$E$3:$E$3000,'Summary By Town'!$AE$2)</f>
        <v>0</v>
      </c>
      <c r="AF436" s="4">
        <f>SUMIFS('Raw Data from UFBs'!H$3:H$3000,'Raw Data from UFBs'!$A$3:$A$3000,'Summary By Town'!$A436,'Raw Data from UFBs'!$E$3:$E$3000,'Summary By Town'!$AE$2)</f>
        <v>0</v>
      </c>
      <c r="AG436" s="4">
        <f>SUMIFS('Raw Data from UFBs'!I$3:I$3000,'Raw Data from UFBs'!$A$3:$A$3000,'Summary By Town'!$A436,'Raw Data from UFBs'!$E$3:$E$3000,'Summary By Town'!$AE$2)</f>
        <v>0</v>
      </c>
      <c r="AH436" s="20">
        <f t="shared" si="94"/>
        <v>0</v>
      </c>
      <c r="AI436" s="19">
        <f t="shared" si="102"/>
        <v>0</v>
      </c>
      <c r="AJ436" s="4">
        <f t="shared" si="103"/>
        <v>0</v>
      </c>
      <c r="AK436" s="4">
        <f t="shared" si="104"/>
        <v>0</v>
      </c>
      <c r="AL436" s="20">
        <f t="shared" si="105"/>
        <v>0</v>
      </c>
      <c r="AM436" s="59">
        <v>6794884200</v>
      </c>
      <c r="AN436" s="60">
        <v>2.5897667952891004</v>
      </c>
      <c r="AO436" s="61">
        <v>0.30685985019395812</v>
      </c>
      <c r="AP436" s="4">
        <f t="shared" si="95"/>
        <v>0</v>
      </c>
      <c r="AQ436" s="8">
        <f t="shared" si="96"/>
        <v>0</v>
      </c>
      <c r="AR436" s="59">
        <v>62814771.239999995</v>
      </c>
      <c r="AS436" s="6">
        <f t="shared" si="97"/>
        <v>0</v>
      </c>
      <c r="AU436" s="5" t="s">
        <v>93</v>
      </c>
      <c r="AV436" s="5" t="s">
        <v>1123</v>
      </c>
      <c r="AW436" s="5" t="s">
        <v>1117</v>
      </c>
      <c r="AX436" s="5" t="s">
        <v>1374</v>
      </c>
      <c r="AY436" s="5" t="s">
        <v>764</v>
      </c>
      <c r="AZ436" s="5" t="s">
        <v>1204</v>
      </c>
      <c r="BA436" s="5" t="s">
        <v>117</v>
      </c>
      <c r="BB436" s="5" t="s">
        <v>1428</v>
      </c>
      <c r="BC436" s="5" t="s">
        <v>728</v>
      </c>
      <c r="BD436" s="5" t="s">
        <v>1371</v>
      </c>
      <c r="BE436" s="5" t="s">
        <v>886</v>
      </c>
      <c r="BF436" s="5" t="s">
        <v>1504</v>
      </c>
      <c r="BG436" s="5" t="s">
        <v>1745</v>
      </c>
      <c r="BH436" s="5" t="s">
        <v>1745</v>
      </c>
      <c r="BI436" s="5" t="s">
        <v>1745</v>
      </c>
      <c r="BJ436" s="5" t="s">
        <v>1745</v>
      </c>
    </row>
    <row r="437" spans="1:62" ht="17.25" customHeight="1" x14ac:dyDescent="0.3">
      <c r="A437" t="s">
        <v>206</v>
      </c>
      <c r="B437" t="s">
        <v>2169</v>
      </c>
      <c r="C437" t="s">
        <v>95</v>
      </c>
      <c r="D437" t="str">
        <f t="shared" si="91"/>
        <v>Brick township, Ocean County</v>
      </c>
      <c r="E437" t="s">
        <v>1744</v>
      </c>
      <c r="F437" t="s">
        <v>7</v>
      </c>
      <c r="G437" s="19">
        <f>COUNTIFS('Raw Data from UFBs'!$A$3:$A$3000,'Summary By Town'!$A437,'Raw Data from UFBs'!$E$3:$E$3000,'Summary By Town'!$G$2)</f>
        <v>0</v>
      </c>
      <c r="H437" s="4">
        <f>SUMIFS('Raw Data from UFBs'!H$3:H$3000,'Raw Data from UFBs'!$A$3:$A$3000,'Summary By Town'!$A437,'Raw Data from UFBs'!$E$3:$E$3000,'Summary By Town'!$G$2)</f>
        <v>0</v>
      </c>
      <c r="I437" s="4">
        <f>SUMIFS('Raw Data from UFBs'!I$3:I$3000,'Raw Data from UFBs'!$A$3:$A$3000,'Summary By Town'!$A437,'Raw Data from UFBs'!$E$3:$E$3000,'Summary By Town'!$G$2)</f>
        <v>0</v>
      </c>
      <c r="J437" s="20">
        <f t="shared" si="92"/>
        <v>0</v>
      </c>
      <c r="K437" s="19">
        <f>COUNTIFS('Raw Data from UFBs'!$A$3:$A$3000,'Summary By Town'!$A437,'Raw Data from UFBs'!$E$3:$E$3000,'Summary By Town'!$K$2)</f>
        <v>0</v>
      </c>
      <c r="L437" s="4">
        <f>SUMIFS('Raw Data from UFBs'!H$3:H$3000,'Raw Data from UFBs'!$A$3:$A$3000,'Summary By Town'!$A437,'Raw Data from UFBs'!$E$3:$E$3000,'Summary By Town'!$K$2)</f>
        <v>0</v>
      </c>
      <c r="M437" s="4">
        <f>SUMIFS('Raw Data from UFBs'!I$3:I$3000,'Raw Data from UFBs'!$A$3:$A$3000,'Summary By Town'!$A437,'Raw Data from UFBs'!$E$3:$E$3000,'Summary By Town'!$K$2)</f>
        <v>0</v>
      </c>
      <c r="N437" s="20">
        <f t="shared" si="93"/>
        <v>0</v>
      </c>
      <c r="O437" s="4">
        <f>COUNTIFS('Raw Data from UFBs'!$A$3:$A$3000,'Summary By Town'!$A437,'Raw Data from UFBs'!$E$3:$E$3000,'Summary By Town'!$O$2)</f>
        <v>0</v>
      </c>
      <c r="P437" s="4">
        <f>SUMIFS('Raw Data from UFBs'!H$3:H$3000,'Raw Data from UFBs'!$A$3:$A$3000,'Summary By Town'!$A437,'Raw Data from UFBs'!$E$3:$E$3000,'Summary By Town'!$O$2)</f>
        <v>0</v>
      </c>
      <c r="Q437" s="4">
        <f>SUMIFS('Raw Data from UFBs'!I$3:I$3000,'Raw Data from UFBs'!$A$3:$A$3000,'Summary By Town'!$A437,'Raw Data from UFBs'!$E$3:$E$3000,'Summary By Town'!$O$2)</f>
        <v>0</v>
      </c>
      <c r="R437" s="4">
        <f t="shared" si="98"/>
        <v>0</v>
      </c>
      <c r="S437" s="104">
        <f>COUNTIFS('Raw Data from UFBs'!$A$3:$A$3000,'Summary By Town'!$A437,'Raw Data from UFBs'!$E$3:$E$3000,'Summary By Town'!$S$2)</f>
        <v>0</v>
      </c>
      <c r="T437" s="4">
        <f>SUMIFS('Raw Data from UFBs'!H$3:H$3000,'Raw Data from UFBs'!$A$3:$A$3000,'Summary By Town'!$A437,'Raw Data from UFBs'!$E$3:$E$3000,'Summary By Town'!$S$2)</f>
        <v>0</v>
      </c>
      <c r="U437" s="4">
        <f>SUMIFS('Raw Data from UFBs'!I$3:I$3000,'Raw Data from UFBs'!$A$3:$A$3000,'Summary By Town'!$A437,'Raw Data from UFBs'!$E$3:$E$3000,'Summary By Town'!$S$2)</f>
        <v>0</v>
      </c>
      <c r="V437" s="20">
        <f t="shared" si="99"/>
        <v>0</v>
      </c>
      <c r="W437" s="104">
        <f>COUNTIFS('Raw Data from UFBs'!$A$3:$A$3000,'Summary By Town'!$A437,'Raw Data from UFBs'!$E$3:$E$3000,'Summary By Town'!$W$2)</f>
        <v>0</v>
      </c>
      <c r="X437" s="4">
        <f>SUMIFS('Raw Data from UFBs'!H$3:H$3000,'Raw Data from UFBs'!$A$3:$A$3000,'Summary By Town'!$A437,'Raw Data from UFBs'!$E$3:$E$3000,'Summary By Town'!$W$2)</f>
        <v>0</v>
      </c>
      <c r="Y437" s="4">
        <f>SUMIFS('Raw Data from UFBs'!I$3:I$3000,'Raw Data from UFBs'!$A$3:$A$3000,'Summary By Town'!$A437,'Raw Data from UFBs'!$E$3:$E$3000,'Summary By Town'!$W$2)</f>
        <v>0</v>
      </c>
      <c r="Z437" s="20">
        <f t="shared" si="100"/>
        <v>0</v>
      </c>
      <c r="AA437" s="4">
        <f>COUNTIFS('Raw Data from UFBs'!$A$3:$A$3000,'Summary By Town'!$A437,'Raw Data from UFBs'!$E$3:$E$3000,'Summary By Town'!$AA$2)</f>
        <v>0</v>
      </c>
      <c r="AB437" s="4">
        <f>SUMIFS('Raw Data from UFBs'!H$3:H$3000,'Raw Data from UFBs'!$A$3:$A$3000,'Summary By Town'!$A437,'Raw Data from UFBs'!$E$3:$E$3000,'Summary By Town'!$AA$2)</f>
        <v>0</v>
      </c>
      <c r="AC437" s="4">
        <f>SUMIFS('Raw Data from UFBs'!I$3:I$3000,'Raw Data from UFBs'!$A$3:$A$3000,'Summary By Town'!$A437,'Raw Data from UFBs'!$E$3:$E$3000,'Summary By Town'!$AA$2)</f>
        <v>0</v>
      </c>
      <c r="AD437" s="4">
        <f t="shared" si="101"/>
        <v>0</v>
      </c>
      <c r="AE437" s="19">
        <f>COUNTIFS('Raw Data from UFBs'!$A$3:$A$3000,'Summary By Town'!$A437,'Raw Data from UFBs'!$E$3:$E$3000,'Summary By Town'!$AE$2)</f>
        <v>0</v>
      </c>
      <c r="AF437" s="4">
        <f>SUMIFS('Raw Data from UFBs'!H$3:H$3000,'Raw Data from UFBs'!$A$3:$A$3000,'Summary By Town'!$A437,'Raw Data from UFBs'!$E$3:$E$3000,'Summary By Town'!$AE$2)</f>
        <v>0</v>
      </c>
      <c r="AG437" s="4">
        <f>SUMIFS('Raw Data from UFBs'!I$3:I$3000,'Raw Data from UFBs'!$A$3:$A$3000,'Summary By Town'!$A437,'Raw Data from UFBs'!$E$3:$E$3000,'Summary By Town'!$AE$2)</f>
        <v>0</v>
      </c>
      <c r="AH437" s="20">
        <f t="shared" si="94"/>
        <v>0</v>
      </c>
      <c r="AI437" s="19">
        <f t="shared" si="102"/>
        <v>0</v>
      </c>
      <c r="AJ437" s="4">
        <f t="shared" si="103"/>
        <v>0</v>
      </c>
      <c r="AK437" s="4">
        <f t="shared" si="104"/>
        <v>0</v>
      </c>
      <c r="AL437" s="20">
        <f t="shared" si="105"/>
        <v>0</v>
      </c>
      <c r="AM437" s="59">
        <v>11368287700</v>
      </c>
      <c r="AN437" s="60">
        <v>2.6633735483009744</v>
      </c>
      <c r="AO437" s="61">
        <v>0.30855114135900108</v>
      </c>
      <c r="AP437" s="4">
        <f t="shared" si="95"/>
        <v>0</v>
      </c>
      <c r="AQ437" s="8">
        <f t="shared" si="96"/>
        <v>0</v>
      </c>
      <c r="AR437" s="59">
        <v>122711490.14</v>
      </c>
      <c r="AS437" s="6">
        <f t="shared" si="97"/>
        <v>0</v>
      </c>
      <c r="AU437" s="5" t="s">
        <v>717</v>
      </c>
      <c r="AV437" s="5" t="s">
        <v>1563</v>
      </c>
      <c r="AW437" s="5" t="s">
        <v>898</v>
      </c>
      <c r="AX437" s="5" t="s">
        <v>1504</v>
      </c>
      <c r="AY437" s="5" t="s">
        <v>107</v>
      </c>
      <c r="AZ437" s="5" t="s">
        <v>1237</v>
      </c>
      <c r="BA437" s="5" t="s">
        <v>776</v>
      </c>
      <c r="BB437" s="5" t="s">
        <v>216</v>
      </c>
      <c r="BC437" s="5" t="s">
        <v>1745</v>
      </c>
      <c r="BD437" s="5" t="s">
        <v>1745</v>
      </c>
      <c r="BE437" s="5" t="s">
        <v>1745</v>
      </c>
      <c r="BF437" s="5" t="s">
        <v>1745</v>
      </c>
      <c r="BG437" s="5" t="s">
        <v>1745</v>
      </c>
      <c r="BH437" s="5" t="s">
        <v>1745</v>
      </c>
      <c r="BI437" s="5" t="s">
        <v>1745</v>
      </c>
      <c r="BJ437" s="5" t="s">
        <v>1745</v>
      </c>
    </row>
    <row r="438" spans="1:62" ht="17.25" customHeight="1" x14ac:dyDescent="0.3">
      <c r="A438" t="s">
        <v>378</v>
      </c>
      <c r="B438" t="s">
        <v>2170</v>
      </c>
      <c r="C438" t="s">
        <v>95</v>
      </c>
      <c r="D438" t="str">
        <f t="shared" si="91"/>
        <v>Eagleswood township, Ocean County</v>
      </c>
      <c r="E438" t="s">
        <v>1744</v>
      </c>
      <c r="F438" t="s">
        <v>26</v>
      </c>
      <c r="G438" s="19">
        <f>COUNTIFS('Raw Data from UFBs'!$A$3:$A$3000,'Summary By Town'!$A438,'Raw Data from UFBs'!$E$3:$E$3000,'Summary By Town'!$G$2)</f>
        <v>0</v>
      </c>
      <c r="H438" s="4">
        <f>SUMIFS('Raw Data from UFBs'!H$3:H$3000,'Raw Data from UFBs'!$A$3:$A$3000,'Summary By Town'!$A438,'Raw Data from UFBs'!$E$3:$E$3000,'Summary By Town'!$G$2)</f>
        <v>0</v>
      </c>
      <c r="I438" s="4">
        <f>SUMIFS('Raw Data from UFBs'!I$3:I$3000,'Raw Data from UFBs'!$A$3:$A$3000,'Summary By Town'!$A438,'Raw Data from UFBs'!$E$3:$E$3000,'Summary By Town'!$G$2)</f>
        <v>0</v>
      </c>
      <c r="J438" s="20">
        <f t="shared" si="92"/>
        <v>0</v>
      </c>
      <c r="K438" s="19">
        <f>COUNTIFS('Raw Data from UFBs'!$A$3:$A$3000,'Summary By Town'!$A438,'Raw Data from UFBs'!$E$3:$E$3000,'Summary By Town'!$K$2)</f>
        <v>0</v>
      </c>
      <c r="L438" s="4">
        <f>SUMIFS('Raw Data from UFBs'!H$3:H$3000,'Raw Data from UFBs'!$A$3:$A$3000,'Summary By Town'!$A438,'Raw Data from UFBs'!$E$3:$E$3000,'Summary By Town'!$K$2)</f>
        <v>0</v>
      </c>
      <c r="M438" s="4">
        <f>SUMIFS('Raw Data from UFBs'!I$3:I$3000,'Raw Data from UFBs'!$A$3:$A$3000,'Summary By Town'!$A438,'Raw Data from UFBs'!$E$3:$E$3000,'Summary By Town'!$K$2)</f>
        <v>0</v>
      </c>
      <c r="N438" s="20">
        <f t="shared" si="93"/>
        <v>0</v>
      </c>
      <c r="O438" s="4">
        <f>COUNTIFS('Raw Data from UFBs'!$A$3:$A$3000,'Summary By Town'!$A438,'Raw Data from UFBs'!$E$3:$E$3000,'Summary By Town'!$O$2)</f>
        <v>0</v>
      </c>
      <c r="P438" s="4">
        <f>SUMIFS('Raw Data from UFBs'!H$3:H$3000,'Raw Data from UFBs'!$A$3:$A$3000,'Summary By Town'!$A438,'Raw Data from UFBs'!$E$3:$E$3000,'Summary By Town'!$O$2)</f>
        <v>0</v>
      </c>
      <c r="Q438" s="4">
        <f>SUMIFS('Raw Data from UFBs'!I$3:I$3000,'Raw Data from UFBs'!$A$3:$A$3000,'Summary By Town'!$A438,'Raw Data from UFBs'!$E$3:$E$3000,'Summary By Town'!$O$2)</f>
        <v>0</v>
      </c>
      <c r="R438" s="4">
        <f t="shared" si="98"/>
        <v>0</v>
      </c>
      <c r="S438" s="104">
        <f>COUNTIFS('Raw Data from UFBs'!$A$3:$A$3000,'Summary By Town'!$A438,'Raw Data from UFBs'!$E$3:$E$3000,'Summary By Town'!$S$2)</f>
        <v>0</v>
      </c>
      <c r="T438" s="4">
        <f>SUMIFS('Raw Data from UFBs'!H$3:H$3000,'Raw Data from UFBs'!$A$3:$A$3000,'Summary By Town'!$A438,'Raw Data from UFBs'!$E$3:$E$3000,'Summary By Town'!$S$2)</f>
        <v>0</v>
      </c>
      <c r="U438" s="4">
        <f>SUMIFS('Raw Data from UFBs'!I$3:I$3000,'Raw Data from UFBs'!$A$3:$A$3000,'Summary By Town'!$A438,'Raw Data from UFBs'!$E$3:$E$3000,'Summary By Town'!$S$2)</f>
        <v>0</v>
      </c>
      <c r="V438" s="20">
        <f t="shared" si="99"/>
        <v>0</v>
      </c>
      <c r="W438" s="104">
        <f>COUNTIFS('Raw Data from UFBs'!$A$3:$A$3000,'Summary By Town'!$A438,'Raw Data from UFBs'!$E$3:$E$3000,'Summary By Town'!$W$2)</f>
        <v>0</v>
      </c>
      <c r="X438" s="4">
        <f>SUMIFS('Raw Data from UFBs'!H$3:H$3000,'Raw Data from UFBs'!$A$3:$A$3000,'Summary By Town'!$A438,'Raw Data from UFBs'!$E$3:$E$3000,'Summary By Town'!$W$2)</f>
        <v>0</v>
      </c>
      <c r="Y438" s="4">
        <f>SUMIFS('Raw Data from UFBs'!I$3:I$3000,'Raw Data from UFBs'!$A$3:$A$3000,'Summary By Town'!$A438,'Raw Data from UFBs'!$E$3:$E$3000,'Summary By Town'!$W$2)</f>
        <v>0</v>
      </c>
      <c r="Z438" s="20">
        <f t="shared" si="100"/>
        <v>0</v>
      </c>
      <c r="AA438" s="4">
        <f>COUNTIFS('Raw Data from UFBs'!$A$3:$A$3000,'Summary By Town'!$A438,'Raw Data from UFBs'!$E$3:$E$3000,'Summary By Town'!$AA$2)</f>
        <v>0</v>
      </c>
      <c r="AB438" s="4">
        <f>SUMIFS('Raw Data from UFBs'!H$3:H$3000,'Raw Data from UFBs'!$A$3:$A$3000,'Summary By Town'!$A438,'Raw Data from UFBs'!$E$3:$E$3000,'Summary By Town'!$AA$2)</f>
        <v>0</v>
      </c>
      <c r="AC438" s="4">
        <f>SUMIFS('Raw Data from UFBs'!I$3:I$3000,'Raw Data from UFBs'!$A$3:$A$3000,'Summary By Town'!$A438,'Raw Data from UFBs'!$E$3:$E$3000,'Summary By Town'!$AA$2)</f>
        <v>0</v>
      </c>
      <c r="AD438" s="4">
        <f t="shared" si="101"/>
        <v>0</v>
      </c>
      <c r="AE438" s="19">
        <f>COUNTIFS('Raw Data from UFBs'!$A$3:$A$3000,'Summary By Town'!$A438,'Raw Data from UFBs'!$E$3:$E$3000,'Summary By Town'!$AE$2)</f>
        <v>0</v>
      </c>
      <c r="AF438" s="4">
        <f>SUMIFS('Raw Data from UFBs'!H$3:H$3000,'Raw Data from UFBs'!$A$3:$A$3000,'Summary By Town'!$A438,'Raw Data from UFBs'!$E$3:$E$3000,'Summary By Town'!$AE$2)</f>
        <v>0</v>
      </c>
      <c r="AG438" s="4">
        <f>SUMIFS('Raw Data from UFBs'!I$3:I$3000,'Raw Data from UFBs'!$A$3:$A$3000,'Summary By Town'!$A438,'Raw Data from UFBs'!$E$3:$E$3000,'Summary By Town'!$AE$2)</f>
        <v>0</v>
      </c>
      <c r="AH438" s="20">
        <f t="shared" si="94"/>
        <v>0</v>
      </c>
      <c r="AI438" s="19">
        <f t="shared" si="102"/>
        <v>0</v>
      </c>
      <c r="AJ438" s="4">
        <f t="shared" si="103"/>
        <v>0</v>
      </c>
      <c r="AK438" s="4">
        <f t="shared" si="104"/>
        <v>0</v>
      </c>
      <c r="AL438" s="20">
        <f t="shared" si="105"/>
        <v>0</v>
      </c>
      <c r="AM438" s="59">
        <v>278062600</v>
      </c>
      <c r="AN438" s="60">
        <v>2.9869690326263703</v>
      </c>
      <c r="AO438" s="61">
        <v>0.15949486678781855</v>
      </c>
      <c r="AP438" s="4">
        <f t="shared" si="95"/>
        <v>0</v>
      </c>
      <c r="AQ438" s="8">
        <f t="shared" si="96"/>
        <v>0</v>
      </c>
      <c r="AR438" s="59">
        <v>2105488.0099999998</v>
      </c>
      <c r="AS438" s="6">
        <f t="shared" si="97"/>
        <v>0</v>
      </c>
      <c r="AU438" s="5" t="s">
        <v>844</v>
      </c>
      <c r="AV438" s="5" t="s">
        <v>820</v>
      </c>
      <c r="AW438" s="5" t="s">
        <v>1451</v>
      </c>
      <c r="AX438" s="5" t="s">
        <v>1745</v>
      </c>
      <c r="AY438" s="5" t="s">
        <v>1745</v>
      </c>
      <c r="AZ438" s="5" t="s">
        <v>1745</v>
      </c>
      <c r="BA438" s="5" t="s">
        <v>1745</v>
      </c>
      <c r="BB438" s="5" t="s">
        <v>1745</v>
      </c>
      <c r="BC438" s="5" t="s">
        <v>1745</v>
      </c>
      <c r="BD438" s="5" t="s">
        <v>1745</v>
      </c>
      <c r="BE438" s="5" t="s">
        <v>1745</v>
      </c>
      <c r="BF438" s="5" t="s">
        <v>1745</v>
      </c>
      <c r="BG438" s="5" t="s">
        <v>1745</v>
      </c>
      <c r="BH438" s="5" t="s">
        <v>1745</v>
      </c>
      <c r="BI438" s="5" t="s">
        <v>1745</v>
      </c>
      <c r="BJ438" s="5" t="s">
        <v>1745</v>
      </c>
    </row>
    <row r="439" spans="1:62" ht="17.25" customHeight="1" x14ac:dyDescent="0.3">
      <c r="A439" t="s">
        <v>731</v>
      </c>
      <c r="B439" t="s">
        <v>2171</v>
      </c>
      <c r="C439" t="s">
        <v>95</v>
      </c>
      <c r="D439" t="str">
        <f t="shared" si="91"/>
        <v>Jackson township, Ocean County</v>
      </c>
      <c r="E439" t="s">
        <v>1744</v>
      </c>
      <c r="F439" t="s">
        <v>58</v>
      </c>
      <c r="G439" s="19">
        <f>COUNTIFS('Raw Data from UFBs'!$A$3:$A$3000,'Summary By Town'!$A439,'Raw Data from UFBs'!$E$3:$E$3000,'Summary By Town'!$G$2)</f>
        <v>1</v>
      </c>
      <c r="H439" s="4">
        <f>SUMIFS('Raw Data from UFBs'!H$3:H$3000,'Raw Data from UFBs'!$A$3:$A$3000,'Summary By Town'!$A439,'Raw Data from UFBs'!$E$3:$E$3000,'Summary By Town'!$G$2)</f>
        <v>131610.10999999999</v>
      </c>
      <c r="I439" s="4">
        <f>SUMIFS('Raw Data from UFBs'!I$3:I$3000,'Raw Data from UFBs'!$A$3:$A$3000,'Summary By Town'!$A439,'Raw Data from UFBs'!$E$3:$E$3000,'Summary By Town'!$G$2)</f>
        <v>13852600</v>
      </c>
      <c r="J439" s="20">
        <f t="shared" si="92"/>
        <v>191941.14168744825</v>
      </c>
      <c r="K439" s="19">
        <f>COUNTIFS('Raw Data from UFBs'!$A$3:$A$3000,'Summary By Town'!$A439,'Raw Data from UFBs'!$E$3:$E$3000,'Summary By Town'!$K$2)</f>
        <v>0</v>
      </c>
      <c r="L439" s="4">
        <f>SUMIFS('Raw Data from UFBs'!H$3:H$3000,'Raw Data from UFBs'!$A$3:$A$3000,'Summary By Town'!$A439,'Raw Data from UFBs'!$E$3:$E$3000,'Summary By Town'!$K$2)</f>
        <v>0</v>
      </c>
      <c r="M439" s="4">
        <f>SUMIFS('Raw Data from UFBs'!I$3:I$3000,'Raw Data from UFBs'!$A$3:$A$3000,'Summary By Town'!$A439,'Raw Data from UFBs'!$E$3:$E$3000,'Summary By Town'!$K$2)</f>
        <v>0</v>
      </c>
      <c r="N439" s="20">
        <f t="shared" si="93"/>
        <v>0</v>
      </c>
      <c r="O439" s="4">
        <f>COUNTIFS('Raw Data from UFBs'!$A$3:$A$3000,'Summary By Town'!$A439,'Raw Data from UFBs'!$E$3:$E$3000,'Summary By Town'!$O$2)</f>
        <v>0</v>
      </c>
      <c r="P439" s="4">
        <f>SUMIFS('Raw Data from UFBs'!H$3:H$3000,'Raw Data from UFBs'!$A$3:$A$3000,'Summary By Town'!$A439,'Raw Data from UFBs'!$E$3:$E$3000,'Summary By Town'!$O$2)</f>
        <v>0</v>
      </c>
      <c r="Q439" s="4">
        <f>SUMIFS('Raw Data from UFBs'!I$3:I$3000,'Raw Data from UFBs'!$A$3:$A$3000,'Summary By Town'!$A439,'Raw Data from UFBs'!$E$3:$E$3000,'Summary By Town'!$O$2)</f>
        <v>0</v>
      </c>
      <c r="R439" s="4">
        <f t="shared" si="98"/>
        <v>0</v>
      </c>
      <c r="S439" s="104">
        <f>COUNTIFS('Raw Data from UFBs'!$A$3:$A$3000,'Summary By Town'!$A439,'Raw Data from UFBs'!$E$3:$E$3000,'Summary By Town'!$S$2)</f>
        <v>0</v>
      </c>
      <c r="T439" s="4">
        <f>SUMIFS('Raw Data from UFBs'!H$3:H$3000,'Raw Data from UFBs'!$A$3:$A$3000,'Summary By Town'!$A439,'Raw Data from UFBs'!$E$3:$E$3000,'Summary By Town'!$S$2)</f>
        <v>0</v>
      </c>
      <c r="U439" s="4">
        <f>SUMIFS('Raw Data from UFBs'!I$3:I$3000,'Raw Data from UFBs'!$A$3:$A$3000,'Summary By Town'!$A439,'Raw Data from UFBs'!$E$3:$E$3000,'Summary By Town'!$S$2)</f>
        <v>0</v>
      </c>
      <c r="V439" s="20">
        <f t="shared" si="99"/>
        <v>0</v>
      </c>
      <c r="W439" s="104">
        <f>COUNTIFS('Raw Data from UFBs'!$A$3:$A$3000,'Summary By Town'!$A439,'Raw Data from UFBs'!$E$3:$E$3000,'Summary By Town'!$W$2)</f>
        <v>0</v>
      </c>
      <c r="X439" s="4">
        <f>SUMIFS('Raw Data from UFBs'!H$3:H$3000,'Raw Data from UFBs'!$A$3:$A$3000,'Summary By Town'!$A439,'Raw Data from UFBs'!$E$3:$E$3000,'Summary By Town'!$W$2)</f>
        <v>0</v>
      </c>
      <c r="Y439" s="4">
        <f>SUMIFS('Raw Data from UFBs'!I$3:I$3000,'Raw Data from UFBs'!$A$3:$A$3000,'Summary By Town'!$A439,'Raw Data from UFBs'!$E$3:$E$3000,'Summary By Town'!$W$2)</f>
        <v>0</v>
      </c>
      <c r="Z439" s="20">
        <f t="shared" si="100"/>
        <v>0</v>
      </c>
      <c r="AA439" s="4">
        <f>COUNTIFS('Raw Data from UFBs'!$A$3:$A$3000,'Summary By Town'!$A439,'Raw Data from UFBs'!$E$3:$E$3000,'Summary By Town'!$AA$2)</f>
        <v>0</v>
      </c>
      <c r="AB439" s="4">
        <f>SUMIFS('Raw Data from UFBs'!H$3:H$3000,'Raw Data from UFBs'!$A$3:$A$3000,'Summary By Town'!$A439,'Raw Data from UFBs'!$E$3:$E$3000,'Summary By Town'!$AA$2)</f>
        <v>0</v>
      </c>
      <c r="AC439" s="4">
        <f>SUMIFS('Raw Data from UFBs'!I$3:I$3000,'Raw Data from UFBs'!$A$3:$A$3000,'Summary By Town'!$A439,'Raw Data from UFBs'!$E$3:$E$3000,'Summary By Town'!$AA$2)</f>
        <v>0</v>
      </c>
      <c r="AD439" s="4">
        <f t="shared" si="101"/>
        <v>0</v>
      </c>
      <c r="AE439" s="19">
        <f>COUNTIFS('Raw Data from UFBs'!$A$3:$A$3000,'Summary By Town'!$A439,'Raw Data from UFBs'!$E$3:$E$3000,'Summary By Town'!$AE$2)</f>
        <v>0</v>
      </c>
      <c r="AF439" s="4">
        <f>SUMIFS('Raw Data from UFBs'!H$3:H$3000,'Raw Data from UFBs'!$A$3:$A$3000,'Summary By Town'!$A439,'Raw Data from UFBs'!$E$3:$E$3000,'Summary By Town'!$AE$2)</f>
        <v>0</v>
      </c>
      <c r="AG439" s="4">
        <f>SUMIFS('Raw Data from UFBs'!I$3:I$3000,'Raw Data from UFBs'!$A$3:$A$3000,'Summary By Town'!$A439,'Raw Data from UFBs'!$E$3:$E$3000,'Summary By Town'!$AE$2)</f>
        <v>0</v>
      </c>
      <c r="AH439" s="20">
        <f t="shared" si="94"/>
        <v>0</v>
      </c>
      <c r="AI439" s="19">
        <f t="shared" si="102"/>
        <v>1</v>
      </c>
      <c r="AJ439" s="4">
        <f t="shared" si="103"/>
        <v>131610.10999999999</v>
      </c>
      <c r="AK439" s="4">
        <f t="shared" si="104"/>
        <v>13852600</v>
      </c>
      <c r="AL439" s="20">
        <f t="shared" si="105"/>
        <v>191941.14168744825</v>
      </c>
      <c r="AM439" s="59">
        <v>15296950200</v>
      </c>
      <c r="AN439" s="60">
        <v>1.3855965067023392</v>
      </c>
      <c r="AO439" s="61">
        <v>0.20526518669124325</v>
      </c>
      <c r="AP439" s="4">
        <f t="shared" si="95"/>
        <v>12383.860482599381</v>
      </c>
      <c r="AQ439" s="8">
        <f t="shared" si="96"/>
        <v>9.0557920493197395E-4</v>
      </c>
      <c r="AR439" s="59">
        <v>58762798.120000005</v>
      </c>
      <c r="AS439" s="6">
        <f t="shared" si="97"/>
        <v>2.1074320622564967E-4</v>
      </c>
      <c r="AU439" s="5" t="s">
        <v>1530</v>
      </c>
      <c r="AV439" s="5" t="s">
        <v>717</v>
      </c>
      <c r="AW439" s="5" t="s">
        <v>965</v>
      </c>
      <c r="AX439" s="5" t="s">
        <v>531</v>
      </c>
      <c r="AY439" s="5" t="s">
        <v>886</v>
      </c>
      <c r="AZ439" s="5" t="s">
        <v>1504</v>
      </c>
      <c r="BA439" s="5" t="s">
        <v>776</v>
      </c>
      <c r="BB439" s="5" t="s">
        <v>1228</v>
      </c>
      <c r="BC439" s="5" t="s">
        <v>1745</v>
      </c>
      <c r="BD439" s="5" t="s">
        <v>1745</v>
      </c>
      <c r="BE439" s="5" t="s">
        <v>1745</v>
      </c>
      <c r="BF439" s="5" t="s">
        <v>1745</v>
      </c>
      <c r="BG439" s="5" t="s">
        <v>1745</v>
      </c>
      <c r="BH439" s="5" t="s">
        <v>1745</v>
      </c>
      <c r="BI439" s="5" t="s">
        <v>1745</v>
      </c>
      <c r="BJ439" s="5" t="s">
        <v>1745</v>
      </c>
    </row>
    <row r="440" spans="1:62" ht="17.25" customHeight="1" x14ac:dyDescent="0.3">
      <c r="A440" t="s">
        <v>764</v>
      </c>
      <c r="B440" t="s">
        <v>2172</v>
      </c>
      <c r="C440" t="s">
        <v>95</v>
      </c>
      <c r="D440" t="str">
        <f t="shared" si="91"/>
        <v>Lacey township, Ocean County</v>
      </c>
      <c r="E440" t="s">
        <v>1744</v>
      </c>
      <c r="F440" t="s">
        <v>58</v>
      </c>
      <c r="G440" s="19">
        <f>COUNTIFS('Raw Data from UFBs'!$A$3:$A$3000,'Summary By Town'!$A440,'Raw Data from UFBs'!$E$3:$E$3000,'Summary By Town'!$G$2)</f>
        <v>3</v>
      </c>
      <c r="H440" s="4">
        <f>SUMIFS('Raw Data from UFBs'!H$3:H$3000,'Raw Data from UFBs'!$A$3:$A$3000,'Summary By Town'!$A440,'Raw Data from UFBs'!$E$3:$E$3000,'Summary By Town'!$G$2)</f>
        <v>176330.68000000002</v>
      </c>
      <c r="I440" s="4">
        <f>SUMIFS('Raw Data from UFBs'!I$3:I$3000,'Raw Data from UFBs'!$A$3:$A$3000,'Summary By Town'!$A440,'Raw Data from UFBs'!$E$3:$E$3000,'Summary By Town'!$G$2)</f>
        <v>30382900</v>
      </c>
      <c r="J440" s="20">
        <f t="shared" si="92"/>
        <v>830865.78026258235</v>
      </c>
      <c r="K440" s="19">
        <f>COUNTIFS('Raw Data from UFBs'!$A$3:$A$3000,'Summary By Town'!$A440,'Raw Data from UFBs'!$E$3:$E$3000,'Summary By Town'!$K$2)</f>
        <v>0</v>
      </c>
      <c r="L440" s="4">
        <f>SUMIFS('Raw Data from UFBs'!H$3:H$3000,'Raw Data from UFBs'!$A$3:$A$3000,'Summary By Town'!$A440,'Raw Data from UFBs'!$E$3:$E$3000,'Summary By Town'!$K$2)</f>
        <v>0</v>
      </c>
      <c r="M440" s="4">
        <f>SUMIFS('Raw Data from UFBs'!I$3:I$3000,'Raw Data from UFBs'!$A$3:$A$3000,'Summary By Town'!$A440,'Raw Data from UFBs'!$E$3:$E$3000,'Summary By Town'!$K$2)</f>
        <v>0</v>
      </c>
      <c r="N440" s="20">
        <f t="shared" si="93"/>
        <v>0</v>
      </c>
      <c r="O440" s="4">
        <f>COUNTIFS('Raw Data from UFBs'!$A$3:$A$3000,'Summary By Town'!$A440,'Raw Data from UFBs'!$E$3:$E$3000,'Summary By Town'!$O$2)</f>
        <v>0</v>
      </c>
      <c r="P440" s="4">
        <f>SUMIFS('Raw Data from UFBs'!H$3:H$3000,'Raw Data from UFBs'!$A$3:$A$3000,'Summary By Town'!$A440,'Raw Data from UFBs'!$E$3:$E$3000,'Summary By Town'!$O$2)</f>
        <v>0</v>
      </c>
      <c r="Q440" s="4">
        <f>SUMIFS('Raw Data from UFBs'!I$3:I$3000,'Raw Data from UFBs'!$A$3:$A$3000,'Summary By Town'!$A440,'Raw Data from UFBs'!$E$3:$E$3000,'Summary By Town'!$O$2)</f>
        <v>0</v>
      </c>
      <c r="R440" s="4">
        <f t="shared" si="98"/>
        <v>0</v>
      </c>
      <c r="S440" s="104">
        <f>COUNTIFS('Raw Data from UFBs'!$A$3:$A$3000,'Summary By Town'!$A440,'Raw Data from UFBs'!$E$3:$E$3000,'Summary By Town'!$S$2)</f>
        <v>0</v>
      </c>
      <c r="T440" s="4">
        <f>SUMIFS('Raw Data from UFBs'!H$3:H$3000,'Raw Data from UFBs'!$A$3:$A$3000,'Summary By Town'!$A440,'Raw Data from UFBs'!$E$3:$E$3000,'Summary By Town'!$S$2)</f>
        <v>0</v>
      </c>
      <c r="U440" s="4">
        <f>SUMIFS('Raw Data from UFBs'!I$3:I$3000,'Raw Data from UFBs'!$A$3:$A$3000,'Summary By Town'!$A440,'Raw Data from UFBs'!$E$3:$E$3000,'Summary By Town'!$S$2)</f>
        <v>0</v>
      </c>
      <c r="V440" s="20">
        <f t="shared" si="99"/>
        <v>0</v>
      </c>
      <c r="W440" s="104">
        <f>COUNTIFS('Raw Data from UFBs'!$A$3:$A$3000,'Summary By Town'!$A440,'Raw Data from UFBs'!$E$3:$E$3000,'Summary By Town'!$W$2)</f>
        <v>0</v>
      </c>
      <c r="X440" s="4">
        <f>SUMIFS('Raw Data from UFBs'!H$3:H$3000,'Raw Data from UFBs'!$A$3:$A$3000,'Summary By Town'!$A440,'Raw Data from UFBs'!$E$3:$E$3000,'Summary By Town'!$W$2)</f>
        <v>0</v>
      </c>
      <c r="Y440" s="4">
        <f>SUMIFS('Raw Data from UFBs'!I$3:I$3000,'Raw Data from UFBs'!$A$3:$A$3000,'Summary By Town'!$A440,'Raw Data from UFBs'!$E$3:$E$3000,'Summary By Town'!$W$2)</f>
        <v>0</v>
      </c>
      <c r="Z440" s="20">
        <f t="shared" si="100"/>
        <v>0</v>
      </c>
      <c r="AA440" s="4">
        <f>COUNTIFS('Raw Data from UFBs'!$A$3:$A$3000,'Summary By Town'!$A440,'Raw Data from UFBs'!$E$3:$E$3000,'Summary By Town'!$AA$2)</f>
        <v>0</v>
      </c>
      <c r="AB440" s="4">
        <f>SUMIFS('Raw Data from UFBs'!H$3:H$3000,'Raw Data from UFBs'!$A$3:$A$3000,'Summary By Town'!$A440,'Raw Data from UFBs'!$E$3:$E$3000,'Summary By Town'!$AA$2)</f>
        <v>0</v>
      </c>
      <c r="AC440" s="4">
        <f>SUMIFS('Raw Data from UFBs'!I$3:I$3000,'Raw Data from UFBs'!$A$3:$A$3000,'Summary By Town'!$A440,'Raw Data from UFBs'!$E$3:$E$3000,'Summary By Town'!$AA$2)</f>
        <v>0</v>
      </c>
      <c r="AD440" s="4">
        <f t="shared" si="101"/>
        <v>0</v>
      </c>
      <c r="AE440" s="19">
        <f>COUNTIFS('Raw Data from UFBs'!$A$3:$A$3000,'Summary By Town'!$A440,'Raw Data from UFBs'!$E$3:$E$3000,'Summary By Town'!$AE$2)</f>
        <v>0</v>
      </c>
      <c r="AF440" s="4">
        <f>SUMIFS('Raw Data from UFBs'!H$3:H$3000,'Raw Data from UFBs'!$A$3:$A$3000,'Summary By Town'!$A440,'Raw Data from UFBs'!$E$3:$E$3000,'Summary By Town'!$AE$2)</f>
        <v>0</v>
      </c>
      <c r="AG440" s="4">
        <f>SUMIFS('Raw Data from UFBs'!I$3:I$3000,'Raw Data from UFBs'!$A$3:$A$3000,'Summary By Town'!$A440,'Raw Data from UFBs'!$E$3:$E$3000,'Summary By Town'!$AE$2)</f>
        <v>0</v>
      </c>
      <c r="AH440" s="20">
        <f t="shared" si="94"/>
        <v>0</v>
      </c>
      <c r="AI440" s="19">
        <f t="shared" si="102"/>
        <v>3</v>
      </c>
      <c r="AJ440" s="4">
        <f t="shared" si="103"/>
        <v>176330.68000000002</v>
      </c>
      <c r="AK440" s="4">
        <f t="shared" si="104"/>
        <v>30382900</v>
      </c>
      <c r="AL440" s="20">
        <f t="shared" si="105"/>
        <v>830865.78026258235</v>
      </c>
      <c r="AM440" s="59">
        <v>4492580400</v>
      </c>
      <c r="AN440" s="60">
        <v>2.7346493595495569</v>
      </c>
      <c r="AO440" s="61">
        <v>0.20636772756253466</v>
      </c>
      <c r="AP440" s="4">
        <f t="shared" si="95"/>
        <v>135074.92125110488</v>
      </c>
      <c r="AQ440" s="8">
        <f t="shared" si="96"/>
        <v>6.7629062353564114E-3</v>
      </c>
      <c r="AR440" s="59">
        <v>41864018</v>
      </c>
      <c r="AS440" s="6">
        <f t="shared" si="97"/>
        <v>3.2265159366954431E-3</v>
      </c>
      <c r="AU440" s="5" t="s">
        <v>97</v>
      </c>
      <c r="AV440" s="5" t="s">
        <v>1123</v>
      </c>
      <c r="AW440" s="5" t="s">
        <v>1694</v>
      </c>
      <c r="AX440" s="5" t="s">
        <v>144</v>
      </c>
      <c r="AY440" s="5" t="s">
        <v>886</v>
      </c>
      <c r="AZ440" s="5" t="s">
        <v>1745</v>
      </c>
      <c r="BA440" s="5" t="s">
        <v>1745</v>
      </c>
      <c r="BB440" s="5" t="s">
        <v>1745</v>
      </c>
      <c r="BC440" s="5" t="s">
        <v>1745</v>
      </c>
      <c r="BD440" s="5" t="s">
        <v>1745</v>
      </c>
      <c r="BE440" s="5" t="s">
        <v>1745</v>
      </c>
      <c r="BF440" s="5" t="s">
        <v>1745</v>
      </c>
      <c r="BG440" s="5" t="s">
        <v>1745</v>
      </c>
      <c r="BH440" s="5" t="s">
        <v>1745</v>
      </c>
      <c r="BI440" s="5" t="s">
        <v>1745</v>
      </c>
      <c r="BJ440" s="5" t="s">
        <v>1745</v>
      </c>
    </row>
    <row r="441" spans="1:62" ht="17.25" customHeight="1" x14ac:dyDescent="0.3">
      <c r="A441" t="s">
        <v>776</v>
      </c>
      <c r="B441" t="s">
        <v>2173</v>
      </c>
      <c r="C441" t="s">
        <v>95</v>
      </c>
      <c r="D441" t="str">
        <f t="shared" si="91"/>
        <v>Lakewood township, Ocean County</v>
      </c>
      <c r="E441" t="s">
        <v>1744</v>
      </c>
      <c r="F441" t="s">
        <v>74</v>
      </c>
      <c r="G441" s="19">
        <f>COUNTIFS('Raw Data from UFBs'!$A$3:$A$3000,'Summary By Town'!$A441,'Raw Data from UFBs'!$E$3:$E$3000,'Summary By Town'!$G$2)</f>
        <v>1</v>
      </c>
      <c r="H441" s="4">
        <f>SUMIFS('Raw Data from UFBs'!H$3:H$3000,'Raw Data from UFBs'!$A$3:$A$3000,'Summary By Town'!$A441,'Raw Data from UFBs'!$E$3:$E$3000,'Summary By Town'!$G$2)</f>
        <v>97406</v>
      </c>
      <c r="I441" s="4">
        <f>SUMIFS('Raw Data from UFBs'!I$3:I$3000,'Raw Data from UFBs'!$A$3:$A$3000,'Summary By Town'!$A441,'Raw Data from UFBs'!$E$3:$E$3000,'Summary By Town'!$G$2)</f>
        <v>12166000</v>
      </c>
      <c r="J441" s="20">
        <f t="shared" si="92"/>
        <v>299444.89822037099</v>
      </c>
      <c r="K441" s="19">
        <f>COUNTIFS('Raw Data from UFBs'!$A$3:$A$3000,'Summary By Town'!$A441,'Raw Data from UFBs'!$E$3:$E$3000,'Summary By Town'!$K$2)</f>
        <v>13</v>
      </c>
      <c r="L441" s="4">
        <f>SUMIFS('Raw Data from UFBs'!H$3:H$3000,'Raw Data from UFBs'!$A$3:$A$3000,'Summary By Town'!$A441,'Raw Data from UFBs'!$E$3:$E$3000,'Summary By Town'!$K$2)</f>
        <v>1971660.62</v>
      </c>
      <c r="M441" s="4">
        <f>SUMIFS('Raw Data from UFBs'!I$3:I$3000,'Raw Data from UFBs'!$A$3:$A$3000,'Summary By Town'!$A441,'Raw Data from UFBs'!$E$3:$E$3000,'Summary By Town'!$K$2)</f>
        <v>127056100</v>
      </c>
      <c r="N441" s="20">
        <f t="shared" si="93"/>
        <v>3127264.5843150811</v>
      </c>
      <c r="O441" s="4">
        <f>COUNTIFS('Raw Data from UFBs'!$A$3:$A$3000,'Summary By Town'!$A441,'Raw Data from UFBs'!$E$3:$E$3000,'Summary By Town'!$O$2)</f>
        <v>0</v>
      </c>
      <c r="P441" s="4">
        <f>SUMIFS('Raw Data from UFBs'!H$3:H$3000,'Raw Data from UFBs'!$A$3:$A$3000,'Summary By Town'!$A441,'Raw Data from UFBs'!$E$3:$E$3000,'Summary By Town'!$O$2)</f>
        <v>0</v>
      </c>
      <c r="Q441" s="4">
        <f>SUMIFS('Raw Data from UFBs'!I$3:I$3000,'Raw Data from UFBs'!$A$3:$A$3000,'Summary By Town'!$A441,'Raw Data from UFBs'!$E$3:$E$3000,'Summary By Town'!$O$2)</f>
        <v>0</v>
      </c>
      <c r="R441" s="4">
        <f t="shared" si="98"/>
        <v>0</v>
      </c>
      <c r="S441" s="104">
        <f>COUNTIFS('Raw Data from UFBs'!$A$3:$A$3000,'Summary By Town'!$A441,'Raw Data from UFBs'!$E$3:$E$3000,'Summary By Town'!$S$2)</f>
        <v>0</v>
      </c>
      <c r="T441" s="4">
        <f>SUMIFS('Raw Data from UFBs'!H$3:H$3000,'Raw Data from UFBs'!$A$3:$A$3000,'Summary By Town'!$A441,'Raw Data from UFBs'!$E$3:$E$3000,'Summary By Town'!$S$2)</f>
        <v>0</v>
      </c>
      <c r="U441" s="4">
        <f>SUMIFS('Raw Data from UFBs'!I$3:I$3000,'Raw Data from UFBs'!$A$3:$A$3000,'Summary By Town'!$A441,'Raw Data from UFBs'!$E$3:$E$3000,'Summary By Town'!$S$2)</f>
        <v>0</v>
      </c>
      <c r="V441" s="20">
        <f t="shared" si="99"/>
        <v>0</v>
      </c>
      <c r="W441" s="104">
        <f>COUNTIFS('Raw Data from UFBs'!$A$3:$A$3000,'Summary By Town'!$A441,'Raw Data from UFBs'!$E$3:$E$3000,'Summary By Town'!$W$2)</f>
        <v>0</v>
      </c>
      <c r="X441" s="4">
        <f>SUMIFS('Raw Data from UFBs'!H$3:H$3000,'Raw Data from UFBs'!$A$3:$A$3000,'Summary By Town'!$A441,'Raw Data from UFBs'!$E$3:$E$3000,'Summary By Town'!$W$2)</f>
        <v>0</v>
      </c>
      <c r="Y441" s="4">
        <f>SUMIFS('Raw Data from UFBs'!I$3:I$3000,'Raw Data from UFBs'!$A$3:$A$3000,'Summary By Town'!$A441,'Raw Data from UFBs'!$E$3:$E$3000,'Summary By Town'!$W$2)</f>
        <v>0</v>
      </c>
      <c r="Z441" s="20">
        <f t="shared" si="100"/>
        <v>0</v>
      </c>
      <c r="AA441" s="4">
        <f>COUNTIFS('Raw Data from UFBs'!$A$3:$A$3000,'Summary By Town'!$A441,'Raw Data from UFBs'!$E$3:$E$3000,'Summary By Town'!$AA$2)</f>
        <v>0</v>
      </c>
      <c r="AB441" s="4">
        <f>SUMIFS('Raw Data from UFBs'!H$3:H$3000,'Raw Data from UFBs'!$A$3:$A$3000,'Summary By Town'!$A441,'Raw Data from UFBs'!$E$3:$E$3000,'Summary By Town'!$AA$2)</f>
        <v>0</v>
      </c>
      <c r="AC441" s="4">
        <f>SUMIFS('Raw Data from UFBs'!I$3:I$3000,'Raw Data from UFBs'!$A$3:$A$3000,'Summary By Town'!$A441,'Raw Data from UFBs'!$E$3:$E$3000,'Summary By Town'!$AA$2)</f>
        <v>0</v>
      </c>
      <c r="AD441" s="4">
        <f t="shared" si="101"/>
        <v>0</v>
      </c>
      <c r="AE441" s="19">
        <f>COUNTIFS('Raw Data from UFBs'!$A$3:$A$3000,'Summary By Town'!$A441,'Raw Data from UFBs'!$E$3:$E$3000,'Summary By Town'!$AE$2)</f>
        <v>3</v>
      </c>
      <c r="AF441" s="4">
        <f>SUMIFS('Raw Data from UFBs'!H$3:H$3000,'Raw Data from UFBs'!$A$3:$A$3000,'Summary By Town'!$A441,'Raw Data from UFBs'!$E$3:$E$3000,'Summary By Town'!$AE$2)</f>
        <v>0</v>
      </c>
      <c r="AG441" s="4">
        <f>SUMIFS('Raw Data from UFBs'!I$3:I$3000,'Raw Data from UFBs'!$A$3:$A$3000,'Summary By Town'!$A441,'Raw Data from UFBs'!$E$3:$E$3000,'Summary By Town'!$AE$2)</f>
        <v>8428000</v>
      </c>
      <c r="AH441" s="20">
        <f t="shared" si="94"/>
        <v>207440.5393885654</v>
      </c>
      <c r="AI441" s="19">
        <f t="shared" si="102"/>
        <v>17</v>
      </c>
      <c r="AJ441" s="4">
        <f t="shared" si="103"/>
        <v>2069066.62</v>
      </c>
      <c r="AK441" s="4">
        <f t="shared" si="104"/>
        <v>147650100</v>
      </c>
      <c r="AL441" s="20">
        <f t="shared" si="105"/>
        <v>3634150.0219240175</v>
      </c>
      <c r="AM441" s="59">
        <v>14263140500</v>
      </c>
      <c r="AN441" s="60">
        <v>2.4613258114447722</v>
      </c>
      <c r="AO441" s="61">
        <v>0.33916019403198361</v>
      </c>
      <c r="AP441" s="4">
        <f t="shared" si="95"/>
        <v>530813.9902727867</v>
      </c>
      <c r="AQ441" s="8">
        <f t="shared" si="96"/>
        <v>1.0351864654211321E-2</v>
      </c>
      <c r="AR441" s="59">
        <v>159449774.19</v>
      </c>
      <c r="AS441" s="6">
        <f t="shared" si="97"/>
        <v>3.3290356977255416E-3</v>
      </c>
      <c r="AU441" s="5" t="s">
        <v>731</v>
      </c>
      <c r="AV441" s="5" t="s">
        <v>717</v>
      </c>
      <c r="AW441" s="5" t="s">
        <v>1504</v>
      </c>
      <c r="AX441" s="5" t="s">
        <v>206</v>
      </c>
      <c r="AY441" s="5" t="s">
        <v>1745</v>
      </c>
      <c r="AZ441" s="5" t="s">
        <v>1745</v>
      </c>
      <c r="BA441" s="5" t="s">
        <v>1745</v>
      </c>
      <c r="BB441" s="5" t="s">
        <v>1745</v>
      </c>
      <c r="BC441" s="5" t="s">
        <v>1745</v>
      </c>
      <c r="BD441" s="5" t="s">
        <v>1745</v>
      </c>
      <c r="BE441" s="5" t="s">
        <v>1745</v>
      </c>
      <c r="BF441" s="5" t="s">
        <v>1745</v>
      </c>
      <c r="BG441" s="5" t="s">
        <v>1745</v>
      </c>
      <c r="BH441" s="5" t="s">
        <v>1745</v>
      </c>
      <c r="BI441" s="5" t="s">
        <v>1745</v>
      </c>
      <c r="BJ441" s="5" t="s">
        <v>1745</v>
      </c>
    </row>
    <row r="442" spans="1:62" ht="17.25" customHeight="1" x14ac:dyDescent="0.3">
      <c r="A442" t="s">
        <v>820</v>
      </c>
      <c r="B442" t="s">
        <v>2174</v>
      </c>
      <c r="C442" t="s">
        <v>95</v>
      </c>
      <c r="D442" t="str">
        <f t="shared" si="91"/>
        <v>Little Egg Harbor township, Ocean County</v>
      </c>
      <c r="E442" t="s">
        <v>1744</v>
      </c>
      <c r="F442" t="s">
        <v>26</v>
      </c>
      <c r="G442" s="19">
        <f>COUNTIFS('Raw Data from UFBs'!$A$3:$A$3000,'Summary By Town'!$A442,'Raw Data from UFBs'!$E$3:$E$3000,'Summary By Town'!$G$2)</f>
        <v>0</v>
      </c>
      <c r="H442" s="4">
        <f>SUMIFS('Raw Data from UFBs'!H$3:H$3000,'Raw Data from UFBs'!$A$3:$A$3000,'Summary By Town'!$A442,'Raw Data from UFBs'!$E$3:$E$3000,'Summary By Town'!$G$2)</f>
        <v>0</v>
      </c>
      <c r="I442" s="4">
        <f>SUMIFS('Raw Data from UFBs'!I$3:I$3000,'Raw Data from UFBs'!$A$3:$A$3000,'Summary By Town'!$A442,'Raw Data from UFBs'!$E$3:$E$3000,'Summary By Town'!$G$2)</f>
        <v>0</v>
      </c>
      <c r="J442" s="20">
        <f t="shared" si="92"/>
        <v>0</v>
      </c>
      <c r="K442" s="19">
        <f>COUNTIFS('Raw Data from UFBs'!$A$3:$A$3000,'Summary By Town'!$A442,'Raw Data from UFBs'!$E$3:$E$3000,'Summary By Town'!$K$2)</f>
        <v>0</v>
      </c>
      <c r="L442" s="4">
        <f>SUMIFS('Raw Data from UFBs'!H$3:H$3000,'Raw Data from UFBs'!$A$3:$A$3000,'Summary By Town'!$A442,'Raw Data from UFBs'!$E$3:$E$3000,'Summary By Town'!$K$2)</f>
        <v>0</v>
      </c>
      <c r="M442" s="4">
        <f>SUMIFS('Raw Data from UFBs'!I$3:I$3000,'Raw Data from UFBs'!$A$3:$A$3000,'Summary By Town'!$A442,'Raw Data from UFBs'!$E$3:$E$3000,'Summary By Town'!$K$2)</f>
        <v>0</v>
      </c>
      <c r="N442" s="20">
        <f t="shared" si="93"/>
        <v>0</v>
      </c>
      <c r="O442" s="4">
        <f>COUNTIFS('Raw Data from UFBs'!$A$3:$A$3000,'Summary By Town'!$A442,'Raw Data from UFBs'!$E$3:$E$3000,'Summary By Town'!$O$2)</f>
        <v>0</v>
      </c>
      <c r="P442" s="4">
        <f>SUMIFS('Raw Data from UFBs'!H$3:H$3000,'Raw Data from UFBs'!$A$3:$A$3000,'Summary By Town'!$A442,'Raw Data from UFBs'!$E$3:$E$3000,'Summary By Town'!$O$2)</f>
        <v>0</v>
      </c>
      <c r="Q442" s="4">
        <f>SUMIFS('Raw Data from UFBs'!I$3:I$3000,'Raw Data from UFBs'!$A$3:$A$3000,'Summary By Town'!$A442,'Raw Data from UFBs'!$E$3:$E$3000,'Summary By Town'!$O$2)</f>
        <v>0</v>
      </c>
      <c r="R442" s="4">
        <f t="shared" si="98"/>
        <v>0</v>
      </c>
      <c r="S442" s="104">
        <f>COUNTIFS('Raw Data from UFBs'!$A$3:$A$3000,'Summary By Town'!$A442,'Raw Data from UFBs'!$E$3:$E$3000,'Summary By Town'!$S$2)</f>
        <v>0</v>
      </c>
      <c r="T442" s="4">
        <f>SUMIFS('Raw Data from UFBs'!H$3:H$3000,'Raw Data from UFBs'!$A$3:$A$3000,'Summary By Town'!$A442,'Raw Data from UFBs'!$E$3:$E$3000,'Summary By Town'!$S$2)</f>
        <v>0</v>
      </c>
      <c r="U442" s="4">
        <f>SUMIFS('Raw Data from UFBs'!I$3:I$3000,'Raw Data from UFBs'!$A$3:$A$3000,'Summary By Town'!$A442,'Raw Data from UFBs'!$E$3:$E$3000,'Summary By Town'!$S$2)</f>
        <v>0</v>
      </c>
      <c r="V442" s="20">
        <f t="shared" si="99"/>
        <v>0</v>
      </c>
      <c r="W442" s="104">
        <f>COUNTIFS('Raw Data from UFBs'!$A$3:$A$3000,'Summary By Town'!$A442,'Raw Data from UFBs'!$E$3:$E$3000,'Summary By Town'!$W$2)</f>
        <v>0</v>
      </c>
      <c r="X442" s="4">
        <f>SUMIFS('Raw Data from UFBs'!H$3:H$3000,'Raw Data from UFBs'!$A$3:$A$3000,'Summary By Town'!$A442,'Raw Data from UFBs'!$E$3:$E$3000,'Summary By Town'!$W$2)</f>
        <v>0</v>
      </c>
      <c r="Y442" s="4">
        <f>SUMIFS('Raw Data from UFBs'!I$3:I$3000,'Raw Data from UFBs'!$A$3:$A$3000,'Summary By Town'!$A442,'Raw Data from UFBs'!$E$3:$E$3000,'Summary By Town'!$W$2)</f>
        <v>0</v>
      </c>
      <c r="Z442" s="20">
        <f t="shared" si="100"/>
        <v>0</v>
      </c>
      <c r="AA442" s="4">
        <f>COUNTIFS('Raw Data from UFBs'!$A$3:$A$3000,'Summary By Town'!$A442,'Raw Data from UFBs'!$E$3:$E$3000,'Summary By Town'!$AA$2)</f>
        <v>0</v>
      </c>
      <c r="AB442" s="4">
        <f>SUMIFS('Raw Data from UFBs'!H$3:H$3000,'Raw Data from UFBs'!$A$3:$A$3000,'Summary By Town'!$A442,'Raw Data from UFBs'!$E$3:$E$3000,'Summary By Town'!$AA$2)</f>
        <v>0</v>
      </c>
      <c r="AC442" s="4">
        <f>SUMIFS('Raw Data from UFBs'!I$3:I$3000,'Raw Data from UFBs'!$A$3:$A$3000,'Summary By Town'!$A442,'Raw Data from UFBs'!$E$3:$E$3000,'Summary By Town'!$AA$2)</f>
        <v>0</v>
      </c>
      <c r="AD442" s="4">
        <f t="shared" si="101"/>
        <v>0</v>
      </c>
      <c r="AE442" s="19">
        <f>COUNTIFS('Raw Data from UFBs'!$A$3:$A$3000,'Summary By Town'!$A442,'Raw Data from UFBs'!$E$3:$E$3000,'Summary By Town'!$AE$2)</f>
        <v>0</v>
      </c>
      <c r="AF442" s="4">
        <f>SUMIFS('Raw Data from UFBs'!H$3:H$3000,'Raw Data from UFBs'!$A$3:$A$3000,'Summary By Town'!$A442,'Raw Data from UFBs'!$E$3:$E$3000,'Summary By Town'!$AE$2)</f>
        <v>0</v>
      </c>
      <c r="AG442" s="4">
        <f>SUMIFS('Raw Data from UFBs'!I$3:I$3000,'Raw Data from UFBs'!$A$3:$A$3000,'Summary By Town'!$A442,'Raw Data from UFBs'!$E$3:$E$3000,'Summary By Town'!$AE$2)</f>
        <v>0</v>
      </c>
      <c r="AH442" s="20">
        <f t="shared" si="94"/>
        <v>0</v>
      </c>
      <c r="AI442" s="19">
        <f t="shared" si="102"/>
        <v>0</v>
      </c>
      <c r="AJ442" s="4">
        <f t="shared" si="103"/>
        <v>0</v>
      </c>
      <c r="AK442" s="4">
        <f t="shared" si="104"/>
        <v>0</v>
      </c>
      <c r="AL442" s="20">
        <f t="shared" si="105"/>
        <v>0</v>
      </c>
      <c r="AM442" s="59">
        <v>2615163600</v>
      </c>
      <c r="AN442" s="60">
        <v>3.2068749526243003</v>
      </c>
      <c r="AO442" s="61">
        <v>0.29217012201626291</v>
      </c>
      <c r="AP442" s="4">
        <f t="shared" si="95"/>
        <v>0</v>
      </c>
      <c r="AQ442" s="8">
        <f t="shared" si="96"/>
        <v>0</v>
      </c>
      <c r="AR442" s="59">
        <v>33166174.16</v>
      </c>
      <c r="AS442" s="6">
        <f t="shared" si="97"/>
        <v>0</v>
      </c>
      <c r="AU442" s="5" t="s">
        <v>540</v>
      </c>
      <c r="AV442" s="5" t="s">
        <v>114</v>
      </c>
      <c r="AW442" s="5" t="s">
        <v>1513</v>
      </c>
      <c r="AX442" s="5" t="s">
        <v>844</v>
      </c>
      <c r="AY442" s="5" t="s">
        <v>378</v>
      </c>
      <c r="AZ442" s="5" t="s">
        <v>103</v>
      </c>
      <c r="BA442" s="5" t="s">
        <v>1451</v>
      </c>
      <c r="BB442" s="5" t="s">
        <v>1694</v>
      </c>
      <c r="BC442" s="5" t="s">
        <v>1745</v>
      </c>
      <c r="BD442" s="5" t="s">
        <v>1745</v>
      </c>
      <c r="BE442" s="5" t="s">
        <v>1745</v>
      </c>
      <c r="BF442" s="5" t="s">
        <v>1745</v>
      </c>
      <c r="BG442" s="5" t="s">
        <v>1745</v>
      </c>
      <c r="BH442" s="5" t="s">
        <v>1745</v>
      </c>
      <c r="BI442" s="5" t="s">
        <v>1745</v>
      </c>
      <c r="BJ442" s="5" t="s">
        <v>1745</v>
      </c>
    </row>
    <row r="443" spans="1:62" ht="17.25" customHeight="1" x14ac:dyDescent="0.3">
      <c r="A443" t="s">
        <v>844</v>
      </c>
      <c r="B443" t="s">
        <v>2175</v>
      </c>
      <c r="C443" t="s">
        <v>95</v>
      </c>
      <c r="D443" t="str">
        <f t="shared" si="91"/>
        <v>Long Beach township, Ocean County</v>
      </c>
      <c r="E443" t="s">
        <v>1744</v>
      </c>
      <c r="F443" t="s">
        <v>7</v>
      </c>
      <c r="G443" s="19">
        <f>COUNTIFS('Raw Data from UFBs'!$A$3:$A$3000,'Summary By Town'!$A443,'Raw Data from UFBs'!$E$3:$E$3000,'Summary By Town'!$G$2)</f>
        <v>0</v>
      </c>
      <c r="H443" s="4">
        <f>SUMIFS('Raw Data from UFBs'!H$3:H$3000,'Raw Data from UFBs'!$A$3:$A$3000,'Summary By Town'!$A443,'Raw Data from UFBs'!$E$3:$E$3000,'Summary By Town'!$G$2)</f>
        <v>0</v>
      </c>
      <c r="I443" s="4">
        <f>SUMIFS('Raw Data from UFBs'!I$3:I$3000,'Raw Data from UFBs'!$A$3:$A$3000,'Summary By Town'!$A443,'Raw Data from UFBs'!$E$3:$E$3000,'Summary By Town'!$G$2)</f>
        <v>0</v>
      </c>
      <c r="J443" s="20">
        <f t="shared" si="92"/>
        <v>0</v>
      </c>
      <c r="K443" s="19">
        <f>COUNTIFS('Raw Data from UFBs'!$A$3:$A$3000,'Summary By Town'!$A443,'Raw Data from UFBs'!$E$3:$E$3000,'Summary By Town'!$K$2)</f>
        <v>0</v>
      </c>
      <c r="L443" s="4">
        <f>SUMIFS('Raw Data from UFBs'!H$3:H$3000,'Raw Data from UFBs'!$A$3:$A$3000,'Summary By Town'!$A443,'Raw Data from UFBs'!$E$3:$E$3000,'Summary By Town'!$K$2)</f>
        <v>0</v>
      </c>
      <c r="M443" s="4">
        <f>SUMIFS('Raw Data from UFBs'!I$3:I$3000,'Raw Data from UFBs'!$A$3:$A$3000,'Summary By Town'!$A443,'Raw Data from UFBs'!$E$3:$E$3000,'Summary By Town'!$K$2)</f>
        <v>0</v>
      </c>
      <c r="N443" s="20">
        <f t="shared" si="93"/>
        <v>0</v>
      </c>
      <c r="O443" s="4">
        <f>COUNTIFS('Raw Data from UFBs'!$A$3:$A$3000,'Summary By Town'!$A443,'Raw Data from UFBs'!$E$3:$E$3000,'Summary By Town'!$O$2)</f>
        <v>0</v>
      </c>
      <c r="P443" s="4">
        <f>SUMIFS('Raw Data from UFBs'!H$3:H$3000,'Raw Data from UFBs'!$A$3:$A$3000,'Summary By Town'!$A443,'Raw Data from UFBs'!$E$3:$E$3000,'Summary By Town'!$O$2)</f>
        <v>0</v>
      </c>
      <c r="Q443" s="4">
        <f>SUMIFS('Raw Data from UFBs'!I$3:I$3000,'Raw Data from UFBs'!$A$3:$A$3000,'Summary By Town'!$A443,'Raw Data from UFBs'!$E$3:$E$3000,'Summary By Town'!$O$2)</f>
        <v>0</v>
      </c>
      <c r="R443" s="4">
        <f t="shared" si="98"/>
        <v>0</v>
      </c>
      <c r="S443" s="104">
        <f>COUNTIFS('Raw Data from UFBs'!$A$3:$A$3000,'Summary By Town'!$A443,'Raw Data from UFBs'!$E$3:$E$3000,'Summary By Town'!$S$2)</f>
        <v>0</v>
      </c>
      <c r="T443" s="4">
        <f>SUMIFS('Raw Data from UFBs'!H$3:H$3000,'Raw Data from UFBs'!$A$3:$A$3000,'Summary By Town'!$A443,'Raw Data from UFBs'!$E$3:$E$3000,'Summary By Town'!$S$2)</f>
        <v>0</v>
      </c>
      <c r="U443" s="4">
        <f>SUMIFS('Raw Data from UFBs'!I$3:I$3000,'Raw Data from UFBs'!$A$3:$A$3000,'Summary By Town'!$A443,'Raw Data from UFBs'!$E$3:$E$3000,'Summary By Town'!$S$2)</f>
        <v>0</v>
      </c>
      <c r="V443" s="20">
        <f t="shared" si="99"/>
        <v>0</v>
      </c>
      <c r="W443" s="104">
        <f>COUNTIFS('Raw Data from UFBs'!$A$3:$A$3000,'Summary By Town'!$A443,'Raw Data from UFBs'!$E$3:$E$3000,'Summary By Town'!$W$2)</f>
        <v>0</v>
      </c>
      <c r="X443" s="4">
        <f>SUMIFS('Raw Data from UFBs'!H$3:H$3000,'Raw Data from UFBs'!$A$3:$A$3000,'Summary By Town'!$A443,'Raw Data from UFBs'!$E$3:$E$3000,'Summary By Town'!$W$2)</f>
        <v>0</v>
      </c>
      <c r="Y443" s="4">
        <f>SUMIFS('Raw Data from UFBs'!I$3:I$3000,'Raw Data from UFBs'!$A$3:$A$3000,'Summary By Town'!$A443,'Raw Data from UFBs'!$E$3:$E$3000,'Summary By Town'!$W$2)</f>
        <v>0</v>
      </c>
      <c r="Z443" s="20">
        <f t="shared" si="100"/>
        <v>0</v>
      </c>
      <c r="AA443" s="4">
        <f>COUNTIFS('Raw Data from UFBs'!$A$3:$A$3000,'Summary By Town'!$A443,'Raw Data from UFBs'!$E$3:$E$3000,'Summary By Town'!$AA$2)</f>
        <v>0</v>
      </c>
      <c r="AB443" s="4">
        <f>SUMIFS('Raw Data from UFBs'!H$3:H$3000,'Raw Data from UFBs'!$A$3:$A$3000,'Summary By Town'!$A443,'Raw Data from UFBs'!$E$3:$E$3000,'Summary By Town'!$AA$2)</f>
        <v>0</v>
      </c>
      <c r="AC443" s="4">
        <f>SUMIFS('Raw Data from UFBs'!I$3:I$3000,'Raw Data from UFBs'!$A$3:$A$3000,'Summary By Town'!$A443,'Raw Data from UFBs'!$E$3:$E$3000,'Summary By Town'!$AA$2)</f>
        <v>0</v>
      </c>
      <c r="AD443" s="4">
        <f t="shared" si="101"/>
        <v>0</v>
      </c>
      <c r="AE443" s="19">
        <f>COUNTIFS('Raw Data from UFBs'!$A$3:$A$3000,'Summary By Town'!$A443,'Raw Data from UFBs'!$E$3:$E$3000,'Summary By Town'!$AE$2)</f>
        <v>0</v>
      </c>
      <c r="AF443" s="4">
        <f>SUMIFS('Raw Data from UFBs'!H$3:H$3000,'Raw Data from UFBs'!$A$3:$A$3000,'Summary By Town'!$A443,'Raw Data from UFBs'!$E$3:$E$3000,'Summary By Town'!$AE$2)</f>
        <v>0</v>
      </c>
      <c r="AG443" s="4">
        <f>SUMIFS('Raw Data from UFBs'!I$3:I$3000,'Raw Data from UFBs'!$A$3:$A$3000,'Summary By Town'!$A443,'Raw Data from UFBs'!$E$3:$E$3000,'Summary By Town'!$AE$2)</f>
        <v>0</v>
      </c>
      <c r="AH443" s="20">
        <f t="shared" si="94"/>
        <v>0</v>
      </c>
      <c r="AI443" s="19">
        <f t="shared" si="102"/>
        <v>0</v>
      </c>
      <c r="AJ443" s="4">
        <f t="shared" si="103"/>
        <v>0</v>
      </c>
      <c r="AK443" s="4">
        <f t="shared" si="104"/>
        <v>0</v>
      </c>
      <c r="AL443" s="20">
        <f t="shared" si="105"/>
        <v>0</v>
      </c>
      <c r="AM443" s="59">
        <v>11168954600</v>
      </c>
      <c r="AN443" s="60">
        <v>0.9125505020281669</v>
      </c>
      <c r="AO443" s="61">
        <v>0.24112191916113512</v>
      </c>
      <c r="AP443" s="4">
        <f t="shared" si="95"/>
        <v>0</v>
      </c>
      <c r="AQ443" s="8">
        <f t="shared" si="96"/>
        <v>0</v>
      </c>
      <c r="AR443" s="59">
        <v>36572554.120000005</v>
      </c>
      <c r="AS443" s="6">
        <f t="shared" si="97"/>
        <v>0</v>
      </c>
      <c r="AU443" s="5" t="s">
        <v>540</v>
      </c>
      <c r="AV443" s="5" t="s">
        <v>114</v>
      </c>
      <c r="AW443" s="5" t="s">
        <v>1386</v>
      </c>
      <c r="AX443" s="5" t="s">
        <v>1475</v>
      </c>
      <c r="AY443" s="5" t="s">
        <v>648</v>
      </c>
      <c r="AZ443" s="5" t="s">
        <v>378</v>
      </c>
      <c r="BA443" s="5" t="s">
        <v>93</v>
      </c>
      <c r="BB443" s="5" t="s">
        <v>820</v>
      </c>
      <c r="BC443" s="5" t="s">
        <v>1451</v>
      </c>
      <c r="BD443" s="5" t="s">
        <v>97</v>
      </c>
      <c r="BE443" s="5" t="s">
        <v>1123</v>
      </c>
      <c r="BF443" s="5" t="s">
        <v>1745</v>
      </c>
      <c r="BG443" s="5" t="s">
        <v>1745</v>
      </c>
      <c r="BH443" s="5" t="s">
        <v>1745</v>
      </c>
      <c r="BI443" s="5" t="s">
        <v>1745</v>
      </c>
      <c r="BJ443" s="5" t="s">
        <v>1745</v>
      </c>
    </row>
    <row r="444" spans="1:62" ht="17.25" customHeight="1" x14ac:dyDescent="0.3">
      <c r="A444" t="s">
        <v>886</v>
      </c>
      <c r="B444" t="s">
        <v>2176</v>
      </c>
      <c r="C444" t="s">
        <v>95</v>
      </c>
      <c r="D444" t="str">
        <f t="shared" si="91"/>
        <v>Manchester township, Ocean County</v>
      </c>
      <c r="E444" t="s">
        <v>1744</v>
      </c>
      <c r="F444" t="s">
        <v>7</v>
      </c>
      <c r="G444" s="19">
        <f>COUNTIFS('Raw Data from UFBs'!$A$3:$A$3000,'Summary By Town'!$A444,'Raw Data from UFBs'!$E$3:$E$3000,'Summary By Town'!$G$2)</f>
        <v>16</v>
      </c>
      <c r="H444" s="4">
        <f>SUMIFS('Raw Data from UFBs'!H$3:H$3000,'Raw Data from UFBs'!$A$3:$A$3000,'Summary By Town'!$A444,'Raw Data from UFBs'!$E$3:$E$3000,'Summary By Town'!$G$2)</f>
        <v>478217.36</v>
      </c>
      <c r="I444" s="4">
        <f>SUMIFS('Raw Data from UFBs'!I$3:I$3000,'Raw Data from UFBs'!$A$3:$A$3000,'Summary By Town'!$A444,'Raw Data from UFBs'!$E$3:$E$3000,'Summary By Town'!$G$2)</f>
        <v>65998400</v>
      </c>
      <c r="J444" s="20">
        <f t="shared" si="92"/>
        <v>959840.75138228911</v>
      </c>
      <c r="K444" s="19">
        <f>COUNTIFS('Raw Data from UFBs'!$A$3:$A$3000,'Summary By Town'!$A444,'Raw Data from UFBs'!$E$3:$E$3000,'Summary By Town'!$K$2)</f>
        <v>0</v>
      </c>
      <c r="L444" s="4">
        <f>SUMIFS('Raw Data from UFBs'!H$3:H$3000,'Raw Data from UFBs'!$A$3:$A$3000,'Summary By Town'!$A444,'Raw Data from UFBs'!$E$3:$E$3000,'Summary By Town'!$K$2)</f>
        <v>0</v>
      </c>
      <c r="M444" s="4">
        <f>SUMIFS('Raw Data from UFBs'!I$3:I$3000,'Raw Data from UFBs'!$A$3:$A$3000,'Summary By Town'!$A444,'Raw Data from UFBs'!$E$3:$E$3000,'Summary By Town'!$K$2)</f>
        <v>0</v>
      </c>
      <c r="N444" s="20">
        <f t="shared" si="93"/>
        <v>0</v>
      </c>
      <c r="O444" s="4">
        <f>COUNTIFS('Raw Data from UFBs'!$A$3:$A$3000,'Summary By Town'!$A444,'Raw Data from UFBs'!$E$3:$E$3000,'Summary By Town'!$O$2)</f>
        <v>0</v>
      </c>
      <c r="P444" s="4">
        <f>SUMIFS('Raw Data from UFBs'!H$3:H$3000,'Raw Data from UFBs'!$A$3:$A$3000,'Summary By Town'!$A444,'Raw Data from UFBs'!$E$3:$E$3000,'Summary By Town'!$O$2)</f>
        <v>0</v>
      </c>
      <c r="Q444" s="4">
        <f>SUMIFS('Raw Data from UFBs'!I$3:I$3000,'Raw Data from UFBs'!$A$3:$A$3000,'Summary By Town'!$A444,'Raw Data from UFBs'!$E$3:$E$3000,'Summary By Town'!$O$2)</f>
        <v>0</v>
      </c>
      <c r="R444" s="4">
        <f t="shared" si="98"/>
        <v>0</v>
      </c>
      <c r="S444" s="104">
        <f>COUNTIFS('Raw Data from UFBs'!$A$3:$A$3000,'Summary By Town'!$A444,'Raw Data from UFBs'!$E$3:$E$3000,'Summary By Town'!$S$2)</f>
        <v>0</v>
      </c>
      <c r="T444" s="4">
        <f>SUMIFS('Raw Data from UFBs'!H$3:H$3000,'Raw Data from UFBs'!$A$3:$A$3000,'Summary By Town'!$A444,'Raw Data from UFBs'!$E$3:$E$3000,'Summary By Town'!$S$2)</f>
        <v>0</v>
      </c>
      <c r="U444" s="4">
        <f>SUMIFS('Raw Data from UFBs'!I$3:I$3000,'Raw Data from UFBs'!$A$3:$A$3000,'Summary By Town'!$A444,'Raw Data from UFBs'!$E$3:$E$3000,'Summary By Town'!$S$2)</f>
        <v>0</v>
      </c>
      <c r="V444" s="20">
        <f t="shared" si="99"/>
        <v>0</v>
      </c>
      <c r="W444" s="104">
        <f>COUNTIFS('Raw Data from UFBs'!$A$3:$A$3000,'Summary By Town'!$A444,'Raw Data from UFBs'!$E$3:$E$3000,'Summary By Town'!$W$2)</f>
        <v>0</v>
      </c>
      <c r="X444" s="4">
        <f>SUMIFS('Raw Data from UFBs'!H$3:H$3000,'Raw Data from UFBs'!$A$3:$A$3000,'Summary By Town'!$A444,'Raw Data from UFBs'!$E$3:$E$3000,'Summary By Town'!$W$2)</f>
        <v>0</v>
      </c>
      <c r="Y444" s="4">
        <f>SUMIFS('Raw Data from UFBs'!I$3:I$3000,'Raw Data from UFBs'!$A$3:$A$3000,'Summary By Town'!$A444,'Raw Data from UFBs'!$E$3:$E$3000,'Summary By Town'!$W$2)</f>
        <v>0</v>
      </c>
      <c r="Z444" s="20">
        <f t="shared" si="100"/>
        <v>0</v>
      </c>
      <c r="AA444" s="4">
        <f>COUNTIFS('Raw Data from UFBs'!$A$3:$A$3000,'Summary By Town'!$A444,'Raw Data from UFBs'!$E$3:$E$3000,'Summary By Town'!$AA$2)</f>
        <v>0</v>
      </c>
      <c r="AB444" s="4">
        <f>SUMIFS('Raw Data from UFBs'!H$3:H$3000,'Raw Data from UFBs'!$A$3:$A$3000,'Summary By Town'!$A444,'Raw Data from UFBs'!$E$3:$E$3000,'Summary By Town'!$AA$2)</f>
        <v>0</v>
      </c>
      <c r="AC444" s="4">
        <f>SUMIFS('Raw Data from UFBs'!I$3:I$3000,'Raw Data from UFBs'!$A$3:$A$3000,'Summary By Town'!$A444,'Raw Data from UFBs'!$E$3:$E$3000,'Summary By Town'!$AA$2)</f>
        <v>0</v>
      </c>
      <c r="AD444" s="4">
        <f t="shared" si="101"/>
        <v>0</v>
      </c>
      <c r="AE444" s="19">
        <f>COUNTIFS('Raw Data from UFBs'!$A$3:$A$3000,'Summary By Town'!$A444,'Raw Data from UFBs'!$E$3:$E$3000,'Summary By Town'!$AE$2)</f>
        <v>0</v>
      </c>
      <c r="AF444" s="4">
        <f>SUMIFS('Raw Data from UFBs'!H$3:H$3000,'Raw Data from UFBs'!$A$3:$A$3000,'Summary By Town'!$A444,'Raw Data from UFBs'!$E$3:$E$3000,'Summary By Town'!$AE$2)</f>
        <v>0</v>
      </c>
      <c r="AG444" s="4">
        <f>SUMIFS('Raw Data from UFBs'!I$3:I$3000,'Raw Data from UFBs'!$A$3:$A$3000,'Summary By Town'!$A444,'Raw Data from UFBs'!$E$3:$E$3000,'Summary By Town'!$AE$2)</f>
        <v>0</v>
      </c>
      <c r="AH444" s="20">
        <f t="shared" si="94"/>
        <v>0</v>
      </c>
      <c r="AI444" s="19">
        <f t="shared" si="102"/>
        <v>16</v>
      </c>
      <c r="AJ444" s="4">
        <f t="shared" si="103"/>
        <v>478217.36</v>
      </c>
      <c r="AK444" s="4">
        <f t="shared" si="104"/>
        <v>65998400</v>
      </c>
      <c r="AL444" s="20">
        <f t="shared" si="105"/>
        <v>959840.75138228911</v>
      </c>
      <c r="AM444" s="59">
        <v>9390537400</v>
      </c>
      <c r="AN444" s="60">
        <v>1.4543394254743889</v>
      </c>
      <c r="AO444" s="61">
        <v>0.27192203536511633</v>
      </c>
      <c r="AP444" s="4">
        <f t="shared" si="95"/>
        <v>130964.01286412208</v>
      </c>
      <c r="AQ444" s="8">
        <f t="shared" si="96"/>
        <v>7.0281813690449705E-3</v>
      </c>
      <c r="AR444" s="59">
        <v>49448367.069999993</v>
      </c>
      <c r="AS444" s="6">
        <f t="shared" si="97"/>
        <v>2.6485002564134641E-3</v>
      </c>
      <c r="AU444" s="5" t="s">
        <v>731</v>
      </c>
      <c r="AV444" s="5" t="s">
        <v>1694</v>
      </c>
      <c r="AW444" s="5" t="s">
        <v>764</v>
      </c>
      <c r="AX444" s="5" t="s">
        <v>144</v>
      </c>
      <c r="AY444" s="5" t="s">
        <v>1177</v>
      </c>
      <c r="AZ444" s="5" t="s">
        <v>773</v>
      </c>
      <c r="BA444" s="5" t="s">
        <v>1504</v>
      </c>
      <c r="BB444" s="5" t="s">
        <v>1228</v>
      </c>
      <c r="BC444" s="5" t="s">
        <v>1745</v>
      </c>
      <c r="BD444" s="5" t="s">
        <v>1745</v>
      </c>
      <c r="BE444" s="5" t="s">
        <v>1745</v>
      </c>
      <c r="BF444" s="5" t="s">
        <v>1745</v>
      </c>
      <c r="BG444" s="5" t="s">
        <v>1745</v>
      </c>
      <c r="BH444" s="5" t="s">
        <v>1745</v>
      </c>
      <c r="BI444" s="5" t="s">
        <v>1745</v>
      </c>
      <c r="BJ444" s="5" t="s">
        <v>1745</v>
      </c>
    </row>
    <row r="445" spans="1:62" ht="17.25" customHeight="1" x14ac:dyDescent="0.3">
      <c r="A445" t="s">
        <v>1123</v>
      </c>
      <c r="B445" t="s">
        <v>2106</v>
      </c>
      <c r="C445" t="s">
        <v>95</v>
      </c>
      <c r="D445" t="str">
        <f t="shared" si="91"/>
        <v>Ocean township, Ocean County</v>
      </c>
      <c r="E445" t="s">
        <v>1744</v>
      </c>
      <c r="F445" t="s">
        <v>58</v>
      </c>
      <c r="G445" s="19">
        <f>COUNTIFS('Raw Data from UFBs'!$A$3:$A$3000,'Summary By Town'!$A445,'Raw Data from UFBs'!$E$3:$E$3000,'Summary By Town'!$G$2)</f>
        <v>3</v>
      </c>
      <c r="H445" s="4">
        <f>SUMIFS('Raw Data from UFBs'!H$3:H$3000,'Raw Data from UFBs'!$A$3:$A$3000,'Summary By Town'!$A445,'Raw Data from UFBs'!$E$3:$E$3000,'Summary By Town'!$G$2)</f>
        <v>341168</v>
      </c>
      <c r="I445" s="4">
        <f>SUMIFS('Raw Data from UFBs'!I$3:I$3000,'Raw Data from UFBs'!$A$3:$A$3000,'Summary By Town'!$A445,'Raw Data from UFBs'!$E$3:$E$3000,'Summary By Town'!$G$2)</f>
        <v>32729400</v>
      </c>
      <c r="J445" s="20">
        <f t="shared" si="92"/>
        <v>516452.32775215374</v>
      </c>
      <c r="K445" s="19">
        <f>COUNTIFS('Raw Data from UFBs'!$A$3:$A$3000,'Summary By Town'!$A445,'Raw Data from UFBs'!$E$3:$E$3000,'Summary By Town'!$K$2)</f>
        <v>0</v>
      </c>
      <c r="L445" s="4">
        <f>SUMIFS('Raw Data from UFBs'!H$3:H$3000,'Raw Data from UFBs'!$A$3:$A$3000,'Summary By Town'!$A445,'Raw Data from UFBs'!$E$3:$E$3000,'Summary By Town'!$K$2)</f>
        <v>0</v>
      </c>
      <c r="M445" s="4">
        <f>SUMIFS('Raw Data from UFBs'!I$3:I$3000,'Raw Data from UFBs'!$A$3:$A$3000,'Summary By Town'!$A445,'Raw Data from UFBs'!$E$3:$E$3000,'Summary By Town'!$K$2)</f>
        <v>0</v>
      </c>
      <c r="N445" s="20">
        <f t="shared" si="93"/>
        <v>0</v>
      </c>
      <c r="O445" s="4">
        <f>COUNTIFS('Raw Data from UFBs'!$A$3:$A$3000,'Summary By Town'!$A445,'Raw Data from UFBs'!$E$3:$E$3000,'Summary By Town'!$O$2)</f>
        <v>0</v>
      </c>
      <c r="P445" s="4">
        <f>SUMIFS('Raw Data from UFBs'!H$3:H$3000,'Raw Data from UFBs'!$A$3:$A$3000,'Summary By Town'!$A445,'Raw Data from UFBs'!$E$3:$E$3000,'Summary By Town'!$O$2)</f>
        <v>0</v>
      </c>
      <c r="Q445" s="4">
        <f>SUMIFS('Raw Data from UFBs'!I$3:I$3000,'Raw Data from UFBs'!$A$3:$A$3000,'Summary By Town'!$A445,'Raw Data from UFBs'!$E$3:$E$3000,'Summary By Town'!$O$2)</f>
        <v>0</v>
      </c>
      <c r="R445" s="4">
        <f t="shared" si="98"/>
        <v>0</v>
      </c>
      <c r="S445" s="104">
        <f>COUNTIFS('Raw Data from UFBs'!$A$3:$A$3000,'Summary By Town'!$A445,'Raw Data from UFBs'!$E$3:$E$3000,'Summary By Town'!$S$2)</f>
        <v>0</v>
      </c>
      <c r="T445" s="4">
        <f>SUMIFS('Raw Data from UFBs'!H$3:H$3000,'Raw Data from UFBs'!$A$3:$A$3000,'Summary By Town'!$A445,'Raw Data from UFBs'!$E$3:$E$3000,'Summary By Town'!$S$2)</f>
        <v>0</v>
      </c>
      <c r="U445" s="4">
        <f>SUMIFS('Raw Data from UFBs'!I$3:I$3000,'Raw Data from UFBs'!$A$3:$A$3000,'Summary By Town'!$A445,'Raw Data from UFBs'!$E$3:$E$3000,'Summary By Town'!$S$2)</f>
        <v>0</v>
      </c>
      <c r="V445" s="20">
        <f t="shared" si="99"/>
        <v>0</v>
      </c>
      <c r="W445" s="104">
        <f>COUNTIFS('Raw Data from UFBs'!$A$3:$A$3000,'Summary By Town'!$A445,'Raw Data from UFBs'!$E$3:$E$3000,'Summary By Town'!$W$2)</f>
        <v>0</v>
      </c>
      <c r="X445" s="4">
        <f>SUMIFS('Raw Data from UFBs'!H$3:H$3000,'Raw Data from UFBs'!$A$3:$A$3000,'Summary By Town'!$A445,'Raw Data from UFBs'!$E$3:$E$3000,'Summary By Town'!$W$2)</f>
        <v>0</v>
      </c>
      <c r="Y445" s="4">
        <f>SUMIFS('Raw Data from UFBs'!I$3:I$3000,'Raw Data from UFBs'!$A$3:$A$3000,'Summary By Town'!$A445,'Raw Data from UFBs'!$E$3:$E$3000,'Summary By Town'!$W$2)</f>
        <v>0</v>
      </c>
      <c r="Z445" s="20">
        <f t="shared" si="100"/>
        <v>0</v>
      </c>
      <c r="AA445" s="4">
        <f>COUNTIFS('Raw Data from UFBs'!$A$3:$A$3000,'Summary By Town'!$A445,'Raw Data from UFBs'!$E$3:$E$3000,'Summary By Town'!$AA$2)</f>
        <v>0</v>
      </c>
      <c r="AB445" s="4">
        <f>SUMIFS('Raw Data from UFBs'!H$3:H$3000,'Raw Data from UFBs'!$A$3:$A$3000,'Summary By Town'!$A445,'Raw Data from UFBs'!$E$3:$E$3000,'Summary By Town'!$AA$2)</f>
        <v>0</v>
      </c>
      <c r="AC445" s="4">
        <f>SUMIFS('Raw Data from UFBs'!I$3:I$3000,'Raw Data from UFBs'!$A$3:$A$3000,'Summary By Town'!$A445,'Raw Data from UFBs'!$E$3:$E$3000,'Summary By Town'!$AA$2)</f>
        <v>0</v>
      </c>
      <c r="AD445" s="4">
        <f t="shared" si="101"/>
        <v>0</v>
      </c>
      <c r="AE445" s="19">
        <f>COUNTIFS('Raw Data from UFBs'!$A$3:$A$3000,'Summary By Town'!$A445,'Raw Data from UFBs'!$E$3:$E$3000,'Summary By Town'!$AE$2)</f>
        <v>0</v>
      </c>
      <c r="AF445" s="4">
        <f>SUMIFS('Raw Data from UFBs'!H$3:H$3000,'Raw Data from UFBs'!$A$3:$A$3000,'Summary By Town'!$A445,'Raw Data from UFBs'!$E$3:$E$3000,'Summary By Town'!$AE$2)</f>
        <v>0</v>
      </c>
      <c r="AG445" s="4">
        <f>SUMIFS('Raw Data from UFBs'!I$3:I$3000,'Raw Data from UFBs'!$A$3:$A$3000,'Summary By Town'!$A445,'Raw Data from UFBs'!$E$3:$E$3000,'Summary By Town'!$AE$2)</f>
        <v>0</v>
      </c>
      <c r="AH445" s="20">
        <f t="shared" si="94"/>
        <v>0</v>
      </c>
      <c r="AI445" s="19">
        <f t="shared" si="102"/>
        <v>3</v>
      </c>
      <c r="AJ445" s="4">
        <f t="shared" si="103"/>
        <v>341168</v>
      </c>
      <c r="AK445" s="4">
        <f t="shared" si="104"/>
        <v>32729400</v>
      </c>
      <c r="AL445" s="20">
        <f t="shared" si="105"/>
        <v>516452.32775215374</v>
      </c>
      <c r="AM445" s="59">
        <v>2495458500</v>
      </c>
      <c r="AN445" s="60">
        <v>1.5779462127388639</v>
      </c>
      <c r="AO445" s="61">
        <v>0.3333897706368002</v>
      </c>
      <c r="AP445" s="4">
        <f t="shared" si="95"/>
        <v>58438.001825516243</v>
      </c>
      <c r="AQ445" s="8">
        <f t="shared" si="96"/>
        <v>1.3115585773115442E-2</v>
      </c>
      <c r="AR445" s="59">
        <v>16307890.869999999</v>
      </c>
      <c r="AS445" s="6">
        <f t="shared" si="97"/>
        <v>3.5834187444201511E-3</v>
      </c>
      <c r="AU445" s="5" t="s">
        <v>844</v>
      </c>
      <c r="AV445" s="5" t="s">
        <v>93</v>
      </c>
      <c r="AW445" s="5" t="s">
        <v>97</v>
      </c>
      <c r="AX445" s="5" t="s">
        <v>764</v>
      </c>
      <c r="AY445" s="5" t="s">
        <v>144</v>
      </c>
      <c r="AZ445" s="5" t="s">
        <v>1745</v>
      </c>
      <c r="BA445" s="5" t="s">
        <v>1745</v>
      </c>
      <c r="BB445" s="5" t="s">
        <v>1745</v>
      </c>
      <c r="BC445" s="5" t="s">
        <v>1745</v>
      </c>
      <c r="BD445" s="5" t="s">
        <v>1745</v>
      </c>
      <c r="BE445" s="5" t="s">
        <v>1745</v>
      </c>
      <c r="BF445" s="5" t="s">
        <v>1745</v>
      </c>
      <c r="BG445" s="5" t="s">
        <v>1745</v>
      </c>
      <c r="BH445" s="5" t="s">
        <v>1745</v>
      </c>
      <c r="BI445" s="5" t="s">
        <v>1745</v>
      </c>
      <c r="BJ445" s="5" t="s">
        <v>1745</v>
      </c>
    </row>
    <row r="446" spans="1:62" ht="17.25" customHeight="1" x14ac:dyDescent="0.3">
      <c r="A446" t="s">
        <v>1228</v>
      </c>
      <c r="B446" t="s">
        <v>2177</v>
      </c>
      <c r="C446" t="s">
        <v>95</v>
      </c>
      <c r="D446" t="str">
        <f t="shared" si="91"/>
        <v>Plumsted township, Ocean County</v>
      </c>
      <c r="E446" t="s">
        <v>1744</v>
      </c>
      <c r="F446" t="s">
        <v>26</v>
      </c>
      <c r="G446" s="19">
        <f>COUNTIFS('Raw Data from UFBs'!$A$3:$A$3000,'Summary By Town'!$A446,'Raw Data from UFBs'!$E$3:$E$3000,'Summary By Town'!$G$2)</f>
        <v>0</v>
      </c>
      <c r="H446" s="4">
        <f>SUMIFS('Raw Data from UFBs'!H$3:H$3000,'Raw Data from UFBs'!$A$3:$A$3000,'Summary By Town'!$A446,'Raw Data from UFBs'!$E$3:$E$3000,'Summary By Town'!$G$2)</f>
        <v>0</v>
      </c>
      <c r="I446" s="4">
        <f>SUMIFS('Raw Data from UFBs'!I$3:I$3000,'Raw Data from UFBs'!$A$3:$A$3000,'Summary By Town'!$A446,'Raw Data from UFBs'!$E$3:$E$3000,'Summary By Town'!$G$2)</f>
        <v>0</v>
      </c>
      <c r="J446" s="20">
        <f t="shared" si="92"/>
        <v>0</v>
      </c>
      <c r="K446" s="19">
        <f>COUNTIFS('Raw Data from UFBs'!$A$3:$A$3000,'Summary By Town'!$A446,'Raw Data from UFBs'!$E$3:$E$3000,'Summary By Town'!$K$2)</f>
        <v>0</v>
      </c>
      <c r="L446" s="4">
        <f>SUMIFS('Raw Data from UFBs'!H$3:H$3000,'Raw Data from UFBs'!$A$3:$A$3000,'Summary By Town'!$A446,'Raw Data from UFBs'!$E$3:$E$3000,'Summary By Town'!$K$2)</f>
        <v>0</v>
      </c>
      <c r="M446" s="4">
        <f>SUMIFS('Raw Data from UFBs'!I$3:I$3000,'Raw Data from UFBs'!$A$3:$A$3000,'Summary By Town'!$A446,'Raw Data from UFBs'!$E$3:$E$3000,'Summary By Town'!$K$2)</f>
        <v>0</v>
      </c>
      <c r="N446" s="20">
        <f t="shared" si="93"/>
        <v>0</v>
      </c>
      <c r="O446" s="4">
        <f>COUNTIFS('Raw Data from UFBs'!$A$3:$A$3000,'Summary By Town'!$A446,'Raw Data from UFBs'!$E$3:$E$3000,'Summary By Town'!$O$2)</f>
        <v>0</v>
      </c>
      <c r="P446" s="4">
        <f>SUMIFS('Raw Data from UFBs'!H$3:H$3000,'Raw Data from UFBs'!$A$3:$A$3000,'Summary By Town'!$A446,'Raw Data from UFBs'!$E$3:$E$3000,'Summary By Town'!$O$2)</f>
        <v>0</v>
      </c>
      <c r="Q446" s="4">
        <f>SUMIFS('Raw Data from UFBs'!I$3:I$3000,'Raw Data from UFBs'!$A$3:$A$3000,'Summary By Town'!$A446,'Raw Data from UFBs'!$E$3:$E$3000,'Summary By Town'!$O$2)</f>
        <v>0</v>
      </c>
      <c r="R446" s="4">
        <f t="shared" si="98"/>
        <v>0</v>
      </c>
      <c r="S446" s="104">
        <f>COUNTIFS('Raw Data from UFBs'!$A$3:$A$3000,'Summary By Town'!$A446,'Raw Data from UFBs'!$E$3:$E$3000,'Summary By Town'!$S$2)</f>
        <v>0</v>
      </c>
      <c r="T446" s="4">
        <f>SUMIFS('Raw Data from UFBs'!H$3:H$3000,'Raw Data from UFBs'!$A$3:$A$3000,'Summary By Town'!$A446,'Raw Data from UFBs'!$E$3:$E$3000,'Summary By Town'!$S$2)</f>
        <v>0</v>
      </c>
      <c r="U446" s="4">
        <f>SUMIFS('Raw Data from UFBs'!I$3:I$3000,'Raw Data from UFBs'!$A$3:$A$3000,'Summary By Town'!$A446,'Raw Data from UFBs'!$E$3:$E$3000,'Summary By Town'!$S$2)</f>
        <v>0</v>
      </c>
      <c r="V446" s="20">
        <f t="shared" si="99"/>
        <v>0</v>
      </c>
      <c r="W446" s="104">
        <f>COUNTIFS('Raw Data from UFBs'!$A$3:$A$3000,'Summary By Town'!$A446,'Raw Data from UFBs'!$E$3:$E$3000,'Summary By Town'!$W$2)</f>
        <v>0</v>
      </c>
      <c r="X446" s="4">
        <f>SUMIFS('Raw Data from UFBs'!H$3:H$3000,'Raw Data from UFBs'!$A$3:$A$3000,'Summary By Town'!$A446,'Raw Data from UFBs'!$E$3:$E$3000,'Summary By Town'!$W$2)</f>
        <v>0</v>
      </c>
      <c r="Y446" s="4">
        <f>SUMIFS('Raw Data from UFBs'!I$3:I$3000,'Raw Data from UFBs'!$A$3:$A$3000,'Summary By Town'!$A446,'Raw Data from UFBs'!$E$3:$E$3000,'Summary By Town'!$W$2)</f>
        <v>0</v>
      </c>
      <c r="Z446" s="20">
        <f t="shared" si="100"/>
        <v>0</v>
      </c>
      <c r="AA446" s="4">
        <f>COUNTIFS('Raw Data from UFBs'!$A$3:$A$3000,'Summary By Town'!$A446,'Raw Data from UFBs'!$E$3:$E$3000,'Summary By Town'!$AA$2)</f>
        <v>1</v>
      </c>
      <c r="AB446" s="4">
        <f>SUMIFS('Raw Data from UFBs'!H$3:H$3000,'Raw Data from UFBs'!$A$3:$A$3000,'Summary By Town'!$A446,'Raw Data from UFBs'!$E$3:$E$3000,'Summary By Town'!$AA$2)</f>
        <v>0</v>
      </c>
      <c r="AC446" s="4">
        <f>SUMIFS('Raw Data from UFBs'!I$3:I$3000,'Raw Data from UFBs'!$A$3:$A$3000,'Summary By Town'!$A446,'Raw Data from UFBs'!$E$3:$E$3000,'Summary By Town'!$AA$2)</f>
        <v>0</v>
      </c>
      <c r="AD446" s="4">
        <f t="shared" si="101"/>
        <v>0</v>
      </c>
      <c r="AE446" s="19">
        <f>COUNTIFS('Raw Data from UFBs'!$A$3:$A$3000,'Summary By Town'!$A446,'Raw Data from UFBs'!$E$3:$E$3000,'Summary By Town'!$AE$2)</f>
        <v>1</v>
      </c>
      <c r="AF446" s="4">
        <f>SUMIFS('Raw Data from UFBs'!H$3:H$3000,'Raw Data from UFBs'!$A$3:$A$3000,'Summary By Town'!$A446,'Raw Data from UFBs'!$E$3:$E$3000,'Summary By Town'!$AE$2)</f>
        <v>0</v>
      </c>
      <c r="AG446" s="4">
        <f>SUMIFS('Raw Data from UFBs'!I$3:I$3000,'Raw Data from UFBs'!$A$3:$A$3000,'Summary By Town'!$A446,'Raw Data from UFBs'!$E$3:$E$3000,'Summary By Town'!$AE$2)</f>
        <v>0</v>
      </c>
      <c r="AH446" s="20">
        <f t="shared" si="94"/>
        <v>0</v>
      </c>
      <c r="AI446" s="19">
        <f t="shared" si="102"/>
        <v>2</v>
      </c>
      <c r="AJ446" s="4">
        <f t="shared" si="103"/>
        <v>0</v>
      </c>
      <c r="AK446" s="4">
        <f t="shared" si="104"/>
        <v>0</v>
      </c>
      <c r="AL446" s="20">
        <f t="shared" si="105"/>
        <v>0</v>
      </c>
      <c r="AM446" s="59">
        <v>1132785800</v>
      </c>
      <c r="AN446" s="60">
        <v>3.1477720482348595</v>
      </c>
      <c r="AO446" s="61">
        <v>0.11135176679173683</v>
      </c>
      <c r="AP446" s="4">
        <f t="shared" si="95"/>
        <v>0</v>
      </c>
      <c r="AQ446" s="8">
        <f t="shared" si="96"/>
        <v>0</v>
      </c>
      <c r="AR446" s="59">
        <v>8061091.8099999996</v>
      </c>
      <c r="AS446" s="6">
        <f t="shared" si="97"/>
        <v>0</v>
      </c>
      <c r="AU446" s="5" t="s">
        <v>731</v>
      </c>
      <c r="AV446" s="5" t="s">
        <v>1530</v>
      </c>
      <c r="AW446" s="5" t="s">
        <v>1177</v>
      </c>
      <c r="AX446" s="5" t="s">
        <v>886</v>
      </c>
      <c r="AY446" s="5" t="s">
        <v>1054</v>
      </c>
      <c r="AZ446" s="5" t="s">
        <v>1087</v>
      </c>
      <c r="BA446" s="5" t="s">
        <v>1745</v>
      </c>
      <c r="BB446" s="5" t="s">
        <v>1745</v>
      </c>
      <c r="BC446" s="5" t="s">
        <v>1745</v>
      </c>
      <c r="BD446" s="5" t="s">
        <v>1745</v>
      </c>
      <c r="BE446" s="5" t="s">
        <v>1745</v>
      </c>
      <c r="BF446" s="5" t="s">
        <v>1745</v>
      </c>
      <c r="BG446" s="5" t="s">
        <v>1745</v>
      </c>
      <c r="BH446" s="5" t="s">
        <v>1745</v>
      </c>
      <c r="BI446" s="5" t="s">
        <v>1745</v>
      </c>
      <c r="BJ446" s="5" t="s">
        <v>1745</v>
      </c>
    </row>
    <row r="447" spans="1:62" ht="17.25" customHeight="1" x14ac:dyDescent="0.3">
      <c r="A447" t="s">
        <v>1451</v>
      </c>
      <c r="B447" t="s">
        <v>2178</v>
      </c>
      <c r="C447" t="s">
        <v>95</v>
      </c>
      <c r="D447" t="str">
        <f t="shared" si="91"/>
        <v>Stafford township, Ocean County</v>
      </c>
      <c r="E447" t="s">
        <v>1744</v>
      </c>
      <c r="F447" t="s">
        <v>58</v>
      </c>
      <c r="G447" s="19">
        <f>COUNTIFS('Raw Data from UFBs'!$A$3:$A$3000,'Summary By Town'!$A447,'Raw Data from UFBs'!$E$3:$E$3000,'Summary By Town'!$G$2)</f>
        <v>4</v>
      </c>
      <c r="H447" s="4">
        <f>SUMIFS('Raw Data from UFBs'!H$3:H$3000,'Raw Data from UFBs'!$A$3:$A$3000,'Summary By Town'!$A447,'Raw Data from UFBs'!$E$3:$E$3000,'Summary By Town'!$G$2)</f>
        <v>154677.58000000002</v>
      </c>
      <c r="I447" s="4">
        <f>SUMIFS('Raw Data from UFBs'!I$3:I$3000,'Raw Data from UFBs'!$A$3:$A$3000,'Summary By Town'!$A447,'Raw Data from UFBs'!$E$3:$E$3000,'Summary By Town'!$G$2)</f>
        <v>21733300</v>
      </c>
      <c r="J447" s="20">
        <f t="shared" si="92"/>
        <v>570016.38184041891</v>
      </c>
      <c r="K447" s="19">
        <f>COUNTIFS('Raw Data from UFBs'!$A$3:$A$3000,'Summary By Town'!$A447,'Raw Data from UFBs'!$E$3:$E$3000,'Summary By Town'!$K$2)</f>
        <v>10</v>
      </c>
      <c r="L447" s="4">
        <f>SUMIFS('Raw Data from UFBs'!H$3:H$3000,'Raw Data from UFBs'!$A$3:$A$3000,'Summary By Town'!$A447,'Raw Data from UFBs'!$E$3:$E$3000,'Summary By Town'!$K$2)</f>
        <v>914332.98999999976</v>
      </c>
      <c r="M447" s="4">
        <f>SUMIFS('Raw Data from UFBs'!I$3:I$3000,'Raw Data from UFBs'!$A$3:$A$3000,'Summary By Town'!$A447,'Raw Data from UFBs'!$E$3:$E$3000,'Summary By Town'!$K$2)</f>
        <v>47825755</v>
      </c>
      <c r="N447" s="20">
        <f t="shared" si="93"/>
        <v>1254363.7562581992</v>
      </c>
      <c r="O447" s="4">
        <f>COUNTIFS('Raw Data from UFBs'!$A$3:$A$3000,'Summary By Town'!$A447,'Raw Data from UFBs'!$E$3:$E$3000,'Summary By Town'!$O$2)</f>
        <v>0</v>
      </c>
      <c r="P447" s="4">
        <f>SUMIFS('Raw Data from UFBs'!H$3:H$3000,'Raw Data from UFBs'!$A$3:$A$3000,'Summary By Town'!$A447,'Raw Data from UFBs'!$E$3:$E$3000,'Summary By Town'!$O$2)</f>
        <v>0</v>
      </c>
      <c r="Q447" s="4">
        <f>SUMIFS('Raw Data from UFBs'!I$3:I$3000,'Raw Data from UFBs'!$A$3:$A$3000,'Summary By Town'!$A447,'Raw Data from UFBs'!$E$3:$E$3000,'Summary By Town'!$O$2)</f>
        <v>0</v>
      </c>
      <c r="R447" s="4">
        <f t="shared" si="98"/>
        <v>0</v>
      </c>
      <c r="S447" s="104">
        <f>COUNTIFS('Raw Data from UFBs'!$A$3:$A$3000,'Summary By Town'!$A447,'Raw Data from UFBs'!$E$3:$E$3000,'Summary By Town'!$S$2)</f>
        <v>0</v>
      </c>
      <c r="T447" s="4">
        <f>SUMIFS('Raw Data from UFBs'!H$3:H$3000,'Raw Data from UFBs'!$A$3:$A$3000,'Summary By Town'!$A447,'Raw Data from UFBs'!$E$3:$E$3000,'Summary By Town'!$S$2)</f>
        <v>0</v>
      </c>
      <c r="U447" s="4">
        <f>SUMIFS('Raw Data from UFBs'!I$3:I$3000,'Raw Data from UFBs'!$A$3:$A$3000,'Summary By Town'!$A447,'Raw Data from UFBs'!$E$3:$E$3000,'Summary By Town'!$S$2)</f>
        <v>0</v>
      </c>
      <c r="V447" s="20">
        <f t="shared" si="99"/>
        <v>0</v>
      </c>
      <c r="W447" s="104">
        <f>COUNTIFS('Raw Data from UFBs'!$A$3:$A$3000,'Summary By Town'!$A447,'Raw Data from UFBs'!$E$3:$E$3000,'Summary By Town'!$W$2)</f>
        <v>0</v>
      </c>
      <c r="X447" s="4">
        <f>SUMIFS('Raw Data from UFBs'!H$3:H$3000,'Raw Data from UFBs'!$A$3:$A$3000,'Summary By Town'!$A447,'Raw Data from UFBs'!$E$3:$E$3000,'Summary By Town'!$W$2)</f>
        <v>0</v>
      </c>
      <c r="Y447" s="4">
        <f>SUMIFS('Raw Data from UFBs'!I$3:I$3000,'Raw Data from UFBs'!$A$3:$A$3000,'Summary By Town'!$A447,'Raw Data from UFBs'!$E$3:$E$3000,'Summary By Town'!$W$2)</f>
        <v>0</v>
      </c>
      <c r="Z447" s="20">
        <f t="shared" si="100"/>
        <v>0</v>
      </c>
      <c r="AA447" s="4">
        <f>COUNTIFS('Raw Data from UFBs'!$A$3:$A$3000,'Summary By Town'!$A447,'Raw Data from UFBs'!$E$3:$E$3000,'Summary By Town'!$AA$2)</f>
        <v>0</v>
      </c>
      <c r="AB447" s="4">
        <f>SUMIFS('Raw Data from UFBs'!H$3:H$3000,'Raw Data from UFBs'!$A$3:$A$3000,'Summary By Town'!$A447,'Raw Data from UFBs'!$E$3:$E$3000,'Summary By Town'!$AA$2)</f>
        <v>0</v>
      </c>
      <c r="AC447" s="4">
        <f>SUMIFS('Raw Data from UFBs'!I$3:I$3000,'Raw Data from UFBs'!$A$3:$A$3000,'Summary By Town'!$A447,'Raw Data from UFBs'!$E$3:$E$3000,'Summary By Town'!$AA$2)</f>
        <v>0</v>
      </c>
      <c r="AD447" s="4">
        <f t="shared" si="101"/>
        <v>0</v>
      </c>
      <c r="AE447" s="19">
        <f>COUNTIFS('Raw Data from UFBs'!$A$3:$A$3000,'Summary By Town'!$A447,'Raw Data from UFBs'!$E$3:$E$3000,'Summary By Town'!$AE$2)</f>
        <v>1</v>
      </c>
      <c r="AF447" s="4">
        <f>SUMIFS('Raw Data from UFBs'!H$3:H$3000,'Raw Data from UFBs'!$A$3:$A$3000,'Summary By Town'!$A447,'Raw Data from UFBs'!$E$3:$E$3000,'Summary By Town'!$AE$2)</f>
        <v>591271.16</v>
      </c>
      <c r="AG447" s="4">
        <f>SUMIFS('Raw Data from UFBs'!I$3:I$3000,'Raw Data from UFBs'!$A$3:$A$3000,'Summary By Town'!$A447,'Raw Data from UFBs'!$E$3:$E$3000,'Summary By Town'!$AE$2)</f>
        <v>20520000</v>
      </c>
      <c r="AH447" s="20">
        <f t="shared" si="94"/>
        <v>538194.20683308085</v>
      </c>
      <c r="AI447" s="19">
        <f t="shared" si="102"/>
        <v>15</v>
      </c>
      <c r="AJ447" s="4">
        <f t="shared" si="103"/>
        <v>1660281.73</v>
      </c>
      <c r="AK447" s="4">
        <f t="shared" si="104"/>
        <v>90079055</v>
      </c>
      <c r="AL447" s="20">
        <f t="shared" si="105"/>
        <v>2362574.3449316989</v>
      </c>
      <c r="AM447" s="59">
        <v>4966141000</v>
      </c>
      <c r="AN447" s="60">
        <v>2.6227787857362612</v>
      </c>
      <c r="AO447" s="61">
        <v>0.3706014255224776</v>
      </c>
      <c r="AP447" s="4">
        <f t="shared" si="95"/>
        <v>260270.64422759606</v>
      </c>
      <c r="AQ447" s="8">
        <f t="shared" si="96"/>
        <v>1.8138642257640288E-2</v>
      </c>
      <c r="AR447" s="59">
        <v>60025831.170000002</v>
      </c>
      <c r="AS447" s="6">
        <f t="shared" si="97"/>
        <v>4.3359773476602083E-3</v>
      </c>
      <c r="AU447" s="5" t="s">
        <v>1386</v>
      </c>
      <c r="AV447" s="5" t="s">
        <v>1475</v>
      </c>
      <c r="AW447" s="5" t="s">
        <v>844</v>
      </c>
      <c r="AX447" s="5" t="s">
        <v>648</v>
      </c>
      <c r="AY447" s="5" t="s">
        <v>378</v>
      </c>
      <c r="AZ447" s="5" t="s">
        <v>103</v>
      </c>
      <c r="BA447" s="5" t="s">
        <v>820</v>
      </c>
      <c r="BB447" s="5" t="s">
        <v>97</v>
      </c>
      <c r="BC447" s="5" t="s">
        <v>1694</v>
      </c>
      <c r="BD447" s="5" t="s">
        <v>1745</v>
      </c>
      <c r="BE447" s="5" t="s">
        <v>1745</v>
      </c>
      <c r="BF447" s="5" t="s">
        <v>1745</v>
      </c>
      <c r="BG447" s="5" t="s">
        <v>1745</v>
      </c>
      <c r="BH447" s="5" t="s">
        <v>1745</v>
      </c>
      <c r="BI447" s="5" t="s">
        <v>1745</v>
      </c>
      <c r="BJ447" s="5" t="s">
        <v>1745</v>
      </c>
    </row>
    <row r="448" spans="1:62" ht="17.25" customHeight="1" x14ac:dyDescent="0.3">
      <c r="A448" t="s">
        <v>1504</v>
      </c>
      <c r="B448" t="s">
        <v>2179</v>
      </c>
      <c r="C448" t="s">
        <v>95</v>
      </c>
      <c r="D448" t="str">
        <f t="shared" si="91"/>
        <v>Toms River township, Ocean County</v>
      </c>
      <c r="E448" t="s">
        <v>1744</v>
      </c>
      <c r="F448" t="s">
        <v>7</v>
      </c>
      <c r="G448" s="19">
        <f>COUNTIFS('Raw Data from UFBs'!$A$3:$A$3000,'Summary By Town'!$A448,'Raw Data from UFBs'!$E$3:$E$3000,'Summary By Town'!$G$2)</f>
        <v>9</v>
      </c>
      <c r="H448" s="4">
        <f>SUMIFS('Raw Data from UFBs'!H$3:H$3000,'Raw Data from UFBs'!$A$3:$A$3000,'Summary By Town'!$A448,'Raw Data from UFBs'!$E$3:$E$3000,'Summary By Town'!$G$2)</f>
        <v>809929.6100000001</v>
      </c>
      <c r="I448" s="4">
        <f>SUMIFS('Raw Data from UFBs'!I$3:I$3000,'Raw Data from UFBs'!$A$3:$A$3000,'Summary By Town'!$A448,'Raw Data from UFBs'!$E$3:$E$3000,'Summary By Town'!$G$2)</f>
        <v>86550000</v>
      </c>
      <c r="J448" s="20">
        <f t="shared" si="92"/>
        <v>1645781.7233124573</v>
      </c>
      <c r="K448" s="19">
        <f>COUNTIFS('Raw Data from UFBs'!$A$3:$A$3000,'Summary By Town'!$A448,'Raw Data from UFBs'!$E$3:$E$3000,'Summary By Town'!$K$2)</f>
        <v>0</v>
      </c>
      <c r="L448" s="4">
        <f>SUMIFS('Raw Data from UFBs'!H$3:H$3000,'Raw Data from UFBs'!$A$3:$A$3000,'Summary By Town'!$A448,'Raw Data from UFBs'!$E$3:$E$3000,'Summary By Town'!$K$2)</f>
        <v>0</v>
      </c>
      <c r="M448" s="4">
        <f>SUMIFS('Raw Data from UFBs'!I$3:I$3000,'Raw Data from UFBs'!$A$3:$A$3000,'Summary By Town'!$A448,'Raw Data from UFBs'!$E$3:$E$3000,'Summary By Town'!$K$2)</f>
        <v>0</v>
      </c>
      <c r="N448" s="20">
        <f t="shared" si="93"/>
        <v>0</v>
      </c>
      <c r="O448" s="4">
        <f>COUNTIFS('Raw Data from UFBs'!$A$3:$A$3000,'Summary By Town'!$A448,'Raw Data from UFBs'!$E$3:$E$3000,'Summary By Town'!$O$2)</f>
        <v>0</v>
      </c>
      <c r="P448" s="4">
        <f>SUMIFS('Raw Data from UFBs'!H$3:H$3000,'Raw Data from UFBs'!$A$3:$A$3000,'Summary By Town'!$A448,'Raw Data from UFBs'!$E$3:$E$3000,'Summary By Town'!$O$2)</f>
        <v>0</v>
      </c>
      <c r="Q448" s="4">
        <f>SUMIFS('Raw Data from UFBs'!I$3:I$3000,'Raw Data from UFBs'!$A$3:$A$3000,'Summary By Town'!$A448,'Raw Data from UFBs'!$E$3:$E$3000,'Summary By Town'!$O$2)</f>
        <v>0</v>
      </c>
      <c r="R448" s="4">
        <f t="shared" si="98"/>
        <v>0</v>
      </c>
      <c r="S448" s="104">
        <f>COUNTIFS('Raw Data from UFBs'!$A$3:$A$3000,'Summary By Town'!$A448,'Raw Data from UFBs'!$E$3:$E$3000,'Summary By Town'!$S$2)</f>
        <v>0</v>
      </c>
      <c r="T448" s="4">
        <f>SUMIFS('Raw Data from UFBs'!H$3:H$3000,'Raw Data from UFBs'!$A$3:$A$3000,'Summary By Town'!$A448,'Raw Data from UFBs'!$E$3:$E$3000,'Summary By Town'!$S$2)</f>
        <v>0</v>
      </c>
      <c r="U448" s="4">
        <f>SUMIFS('Raw Data from UFBs'!I$3:I$3000,'Raw Data from UFBs'!$A$3:$A$3000,'Summary By Town'!$A448,'Raw Data from UFBs'!$E$3:$E$3000,'Summary By Town'!$S$2)</f>
        <v>0</v>
      </c>
      <c r="V448" s="20">
        <f t="shared" si="99"/>
        <v>0</v>
      </c>
      <c r="W448" s="104">
        <f>COUNTIFS('Raw Data from UFBs'!$A$3:$A$3000,'Summary By Town'!$A448,'Raw Data from UFBs'!$E$3:$E$3000,'Summary By Town'!$W$2)</f>
        <v>0</v>
      </c>
      <c r="X448" s="4">
        <f>SUMIFS('Raw Data from UFBs'!H$3:H$3000,'Raw Data from UFBs'!$A$3:$A$3000,'Summary By Town'!$A448,'Raw Data from UFBs'!$E$3:$E$3000,'Summary By Town'!$W$2)</f>
        <v>0</v>
      </c>
      <c r="Y448" s="4">
        <f>SUMIFS('Raw Data from UFBs'!I$3:I$3000,'Raw Data from UFBs'!$A$3:$A$3000,'Summary By Town'!$A448,'Raw Data from UFBs'!$E$3:$E$3000,'Summary By Town'!$W$2)</f>
        <v>0</v>
      </c>
      <c r="Z448" s="20">
        <f t="shared" si="100"/>
        <v>0</v>
      </c>
      <c r="AA448" s="4">
        <f>COUNTIFS('Raw Data from UFBs'!$A$3:$A$3000,'Summary By Town'!$A448,'Raw Data from UFBs'!$E$3:$E$3000,'Summary By Town'!$AA$2)</f>
        <v>0</v>
      </c>
      <c r="AB448" s="4">
        <f>SUMIFS('Raw Data from UFBs'!H$3:H$3000,'Raw Data from UFBs'!$A$3:$A$3000,'Summary By Town'!$A448,'Raw Data from UFBs'!$E$3:$E$3000,'Summary By Town'!$AA$2)</f>
        <v>0</v>
      </c>
      <c r="AC448" s="4">
        <f>SUMIFS('Raw Data from UFBs'!I$3:I$3000,'Raw Data from UFBs'!$A$3:$A$3000,'Summary By Town'!$A448,'Raw Data from UFBs'!$E$3:$E$3000,'Summary By Town'!$AA$2)</f>
        <v>0</v>
      </c>
      <c r="AD448" s="4">
        <f t="shared" si="101"/>
        <v>0</v>
      </c>
      <c r="AE448" s="19">
        <f>COUNTIFS('Raw Data from UFBs'!$A$3:$A$3000,'Summary By Town'!$A448,'Raw Data from UFBs'!$E$3:$E$3000,'Summary By Town'!$AE$2)</f>
        <v>0</v>
      </c>
      <c r="AF448" s="4">
        <f>SUMIFS('Raw Data from UFBs'!H$3:H$3000,'Raw Data from UFBs'!$A$3:$A$3000,'Summary By Town'!$A448,'Raw Data from UFBs'!$E$3:$E$3000,'Summary By Town'!$AE$2)</f>
        <v>0</v>
      </c>
      <c r="AG448" s="4">
        <f>SUMIFS('Raw Data from UFBs'!I$3:I$3000,'Raw Data from UFBs'!$A$3:$A$3000,'Summary By Town'!$A448,'Raw Data from UFBs'!$E$3:$E$3000,'Summary By Town'!$AE$2)</f>
        <v>0</v>
      </c>
      <c r="AH448" s="20">
        <f t="shared" si="94"/>
        <v>0</v>
      </c>
      <c r="AI448" s="19">
        <f t="shared" si="102"/>
        <v>9</v>
      </c>
      <c r="AJ448" s="4">
        <f t="shared" si="103"/>
        <v>809929.6100000001</v>
      </c>
      <c r="AK448" s="4">
        <f t="shared" si="104"/>
        <v>86550000</v>
      </c>
      <c r="AL448" s="20">
        <f t="shared" si="105"/>
        <v>1645781.7233124573</v>
      </c>
      <c r="AM448" s="59">
        <v>21850293900</v>
      </c>
      <c r="AN448" s="60">
        <v>1.9015386751154908</v>
      </c>
      <c r="AO448" s="61">
        <v>0.23783965837896237</v>
      </c>
      <c r="AP448" s="4">
        <f t="shared" si="95"/>
        <v>198798.78108556857</v>
      </c>
      <c r="AQ448" s="8">
        <f t="shared" si="96"/>
        <v>3.9610451189400252E-3</v>
      </c>
      <c r="AR448" s="59">
        <v>135419118.47</v>
      </c>
      <c r="AS448" s="6">
        <f t="shared" si="97"/>
        <v>1.4680259577203594E-3</v>
      </c>
      <c r="AU448" s="5" t="s">
        <v>731</v>
      </c>
      <c r="AV448" s="5" t="s">
        <v>1428</v>
      </c>
      <c r="AW448" s="5" t="s">
        <v>728</v>
      </c>
      <c r="AX448" s="5" t="s">
        <v>1371</v>
      </c>
      <c r="AY448" s="5" t="s">
        <v>785</v>
      </c>
      <c r="AZ448" s="5" t="s">
        <v>144</v>
      </c>
      <c r="BA448" s="5" t="s">
        <v>886</v>
      </c>
      <c r="BB448" s="5" t="s">
        <v>776</v>
      </c>
      <c r="BC448" s="5" t="s">
        <v>206</v>
      </c>
      <c r="BD448" s="5" t="s">
        <v>1745</v>
      </c>
      <c r="BE448" s="5" t="s">
        <v>1745</v>
      </c>
      <c r="BF448" s="5" t="s">
        <v>1745</v>
      </c>
      <c r="BG448" s="5" t="s">
        <v>1745</v>
      </c>
      <c r="BH448" s="5" t="s">
        <v>1745</v>
      </c>
      <c r="BI448" s="5" t="s">
        <v>1745</v>
      </c>
      <c r="BJ448" s="5" t="s">
        <v>1745</v>
      </c>
    </row>
    <row r="449" spans="1:62" ht="17.25" customHeight="1" x14ac:dyDescent="0.3">
      <c r="A449" t="s">
        <v>171</v>
      </c>
      <c r="B449" t="s">
        <v>2180</v>
      </c>
      <c r="C449" t="s">
        <v>173</v>
      </c>
      <c r="D449" t="str">
        <f t="shared" si="91"/>
        <v>Bloomingdale borough, Passaic County</v>
      </c>
      <c r="E449" t="s">
        <v>1769</v>
      </c>
      <c r="F449" t="s">
        <v>7</v>
      </c>
      <c r="G449" s="19">
        <f>COUNTIFS('Raw Data from UFBs'!$A$3:$A$3000,'Summary By Town'!$A449,'Raw Data from UFBs'!$E$3:$E$3000,'Summary By Town'!$G$2)</f>
        <v>0</v>
      </c>
      <c r="H449" s="4">
        <f>SUMIFS('Raw Data from UFBs'!H$3:H$3000,'Raw Data from UFBs'!$A$3:$A$3000,'Summary By Town'!$A449,'Raw Data from UFBs'!$E$3:$E$3000,'Summary By Town'!$G$2)</f>
        <v>0</v>
      </c>
      <c r="I449" s="4">
        <f>SUMIFS('Raw Data from UFBs'!I$3:I$3000,'Raw Data from UFBs'!$A$3:$A$3000,'Summary By Town'!$A449,'Raw Data from UFBs'!$E$3:$E$3000,'Summary By Town'!$G$2)</f>
        <v>0</v>
      </c>
      <c r="J449" s="20">
        <f t="shared" si="92"/>
        <v>0</v>
      </c>
      <c r="K449" s="19">
        <f>COUNTIFS('Raw Data from UFBs'!$A$3:$A$3000,'Summary By Town'!$A449,'Raw Data from UFBs'!$E$3:$E$3000,'Summary By Town'!$K$2)</f>
        <v>0</v>
      </c>
      <c r="L449" s="4">
        <f>SUMIFS('Raw Data from UFBs'!H$3:H$3000,'Raw Data from UFBs'!$A$3:$A$3000,'Summary By Town'!$A449,'Raw Data from UFBs'!$E$3:$E$3000,'Summary By Town'!$K$2)</f>
        <v>0</v>
      </c>
      <c r="M449" s="4">
        <f>SUMIFS('Raw Data from UFBs'!I$3:I$3000,'Raw Data from UFBs'!$A$3:$A$3000,'Summary By Town'!$A449,'Raw Data from UFBs'!$E$3:$E$3000,'Summary By Town'!$K$2)</f>
        <v>0</v>
      </c>
      <c r="N449" s="20">
        <f t="shared" si="93"/>
        <v>0</v>
      </c>
      <c r="O449" s="4">
        <f>COUNTIFS('Raw Data from UFBs'!$A$3:$A$3000,'Summary By Town'!$A449,'Raw Data from UFBs'!$E$3:$E$3000,'Summary By Town'!$O$2)</f>
        <v>0</v>
      </c>
      <c r="P449" s="4">
        <f>SUMIFS('Raw Data from UFBs'!H$3:H$3000,'Raw Data from UFBs'!$A$3:$A$3000,'Summary By Town'!$A449,'Raw Data from UFBs'!$E$3:$E$3000,'Summary By Town'!$O$2)</f>
        <v>0</v>
      </c>
      <c r="Q449" s="4">
        <f>SUMIFS('Raw Data from UFBs'!I$3:I$3000,'Raw Data from UFBs'!$A$3:$A$3000,'Summary By Town'!$A449,'Raw Data from UFBs'!$E$3:$E$3000,'Summary By Town'!$O$2)</f>
        <v>0</v>
      </c>
      <c r="R449" s="4">
        <f t="shared" si="98"/>
        <v>0</v>
      </c>
      <c r="S449" s="104">
        <f>COUNTIFS('Raw Data from UFBs'!$A$3:$A$3000,'Summary By Town'!$A449,'Raw Data from UFBs'!$E$3:$E$3000,'Summary By Town'!$S$2)</f>
        <v>1</v>
      </c>
      <c r="T449" s="4">
        <f>SUMIFS('Raw Data from UFBs'!H$3:H$3000,'Raw Data from UFBs'!$A$3:$A$3000,'Summary By Town'!$A449,'Raw Data from UFBs'!$E$3:$E$3000,'Summary By Town'!$S$2)</f>
        <v>594850</v>
      </c>
      <c r="U449" s="4">
        <f>SUMIFS('Raw Data from UFBs'!I$3:I$3000,'Raw Data from UFBs'!$A$3:$A$3000,'Summary By Town'!$A449,'Raw Data from UFBs'!$E$3:$E$3000,'Summary By Town'!$S$2)</f>
        <v>18000000</v>
      </c>
      <c r="V449" s="20">
        <f t="shared" si="99"/>
        <v>849226.14971369843</v>
      </c>
      <c r="W449" s="104">
        <f>COUNTIFS('Raw Data from UFBs'!$A$3:$A$3000,'Summary By Town'!$A449,'Raw Data from UFBs'!$E$3:$E$3000,'Summary By Town'!$W$2)</f>
        <v>0</v>
      </c>
      <c r="X449" s="4">
        <f>SUMIFS('Raw Data from UFBs'!H$3:H$3000,'Raw Data from UFBs'!$A$3:$A$3000,'Summary By Town'!$A449,'Raw Data from UFBs'!$E$3:$E$3000,'Summary By Town'!$W$2)</f>
        <v>0</v>
      </c>
      <c r="Y449" s="4">
        <f>SUMIFS('Raw Data from UFBs'!I$3:I$3000,'Raw Data from UFBs'!$A$3:$A$3000,'Summary By Town'!$A449,'Raw Data from UFBs'!$E$3:$E$3000,'Summary By Town'!$W$2)</f>
        <v>0</v>
      </c>
      <c r="Z449" s="20">
        <f t="shared" si="100"/>
        <v>0</v>
      </c>
      <c r="AA449" s="4">
        <f>COUNTIFS('Raw Data from UFBs'!$A$3:$A$3000,'Summary By Town'!$A449,'Raw Data from UFBs'!$E$3:$E$3000,'Summary By Town'!$AA$2)</f>
        <v>0</v>
      </c>
      <c r="AB449" s="4">
        <f>SUMIFS('Raw Data from UFBs'!H$3:H$3000,'Raw Data from UFBs'!$A$3:$A$3000,'Summary By Town'!$A449,'Raw Data from UFBs'!$E$3:$E$3000,'Summary By Town'!$AA$2)</f>
        <v>0</v>
      </c>
      <c r="AC449" s="4">
        <f>SUMIFS('Raw Data from UFBs'!I$3:I$3000,'Raw Data from UFBs'!$A$3:$A$3000,'Summary By Town'!$A449,'Raw Data from UFBs'!$E$3:$E$3000,'Summary By Town'!$AA$2)</f>
        <v>0</v>
      </c>
      <c r="AD449" s="4">
        <f t="shared" si="101"/>
        <v>0</v>
      </c>
      <c r="AE449" s="19">
        <f>COUNTIFS('Raw Data from UFBs'!$A$3:$A$3000,'Summary By Town'!$A449,'Raw Data from UFBs'!$E$3:$E$3000,'Summary By Town'!$AE$2)</f>
        <v>0</v>
      </c>
      <c r="AF449" s="4">
        <f>SUMIFS('Raw Data from UFBs'!H$3:H$3000,'Raw Data from UFBs'!$A$3:$A$3000,'Summary By Town'!$A449,'Raw Data from UFBs'!$E$3:$E$3000,'Summary By Town'!$AE$2)</f>
        <v>0</v>
      </c>
      <c r="AG449" s="4">
        <f>SUMIFS('Raw Data from UFBs'!I$3:I$3000,'Raw Data from UFBs'!$A$3:$A$3000,'Summary By Town'!$A449,'Raw Data from UFBs'!$E$3:$E$3000,'Summary By Town'!$AE$2)</f>
        <v>0</v>
      </c>
      <c r="AH449" s="20">
        <f t="shared" si="94"/>
        <v>0</v>
      </c>
      <c r="AI449" s="19">
        <f t="shared" si="102"/>
        <v>1</v>
      </c>
      <c r="AJ449" s="4">
        <f t="shared" si="103"/>
        <v>594850</v>
      </c>
      <c r="AK449" s="4">
        <f t="shared" si="104"/>
        <v>18000000</v>
      </c>
      <c r="AL449" s="20">
        <f t="shared" si="105"/>
        <v>849226.14971369843</v>
      </c>
      <c r="AM449" s="59">
        <v>800740400</v>
      </c>
      <c r="AN449" s="60">
        <v>4.7179230539649915</v>
      </c>
      <c r="AO449" s="61">
        <v>0.27320369014130513</v>
      </c>
      <c r="AP449" s="4">
        <f t="shared" si="95"/>
        <v>69496.502785719509</v>
      </c>
      <c r="AQ449" s="8">
        <f t="shared" si="96"/>
        <v>2.2479195504560529E-2</v>
      </c>
      <c r="AR449" s="59">
        <v>15000258.59</v>
      </c>
      <c r="AS449" s="6">
        <f t="shared" si="97"/>
        <v>4.6330203155330743E-3</v>
      </c>
      <c r="AU449" s="5" t="s">
        <v>1294</v>
      </c>
      <c r="AV449" s="5" t="s">
        <v>236</v>
      </c>
      <c r="AW449" s="5" t="s">
        <v>1240</v>
      </c>
      <c r="AX449" s="5" t="s">
        <v>1572</v>
      </c>
      <c r="AY449" s="5" t="s">
        <v>1285</v>
      </c>
      <c r="AZ449" s="5" t="s">
        <v>1625</v>
      </c>
      <c r="BA449" s="5" t="s">
        <v>1745</v>
      </c>
      <c r="BB449" s="5" t="s">
        <v>1745</v>
      </c>
      <c r="BC449" s="5" t="s">
        <v>1745</v>
      </c>
      <c r="BD449" s="5" t="s">
        <v>1745</v>
      </c>
      <c r="BE449" s="5" t="s">
        <v>1745</v>
      </c>
      <c r="BF449" s="5" t="s">
        <v>1745</v>
      </c>
      <c r="BG449" s="5" t="s">
        <v>1745</v>
      </c>
      <c r="BH449" s="5" t="s">
        <v>1745</v>
      </c>
      <c r="BI449" s="5" t="s">
        <v>1745</v>
      </c>
      <c r="BJ449" s="5" t="s">
        <v>1745</v>
      </c>
    </row>
    <row r="450" spans="1:62" ht="17.25" customHeight="1" x14ac:dyDescent="0.3">
      <c r="A450" t="s">
        <v>306</v>
      </c>
      <c r="B450" t="s">
        <v>2181</v>
      </c>
      <c r="C450" t="s">
        <v>173</v>
      </c>
      <c r="D450" t="str">
        <f t="shared" si="91"/>
        <v>Clifton city, Passaic County</v>
      </c>
      <c r="E450" t="s">
        <v>1769</v>
      </c>
      <c r="F450" t="s">
        <v>70</v>
      </c>
      <c r="G450" s="19">
        <f>COUNTIFS('Raw Data from UFBs'!$A$3:$A$3000,'Summary By Town'!$A450,'Raw Data from UFBs'!$E$3:$E$3000,'Summary By Town'!$G$2)</f>
        <v>11</v>
      </c>
      <c r="H450" s="4">
        <f>SUMIFS('Raw Data from UFBs'!H$3:H$3000,'Raw Data from UFBs'!$A$3:$A$3000,'Summary By Town'!$A450,'Raw Data from UFBs'!$E$3:$E$3000,'Summary By Town'!$G$2)</f>
        <v>1933102.75</v>
      </c>
      <c r="I450" s="4">
        <f>SUMIFS('Raw Data from UFBs'!I$3:I$3000,'Raw Data from UFBs'!$A$3:$A$3000,'Summary By Town'!$A450,'Raw Data from UFBs'!$E$3:$E$3000,'Summary By Town'!$G$2)</f>
        <v>116762200</v>
      </c>
      <c r="J450" s="20">
        <f t="shared" si="92"/>
        <v>7155447.8037929917</v>
      </c>
      <c r="K450" s="19">
        <f>COUNTIFS('Raw Data from UFBs'!$A$3:$A$3000,'Summary By Town'!$A450,'Raw Data from UFBs'!$E$3:$E$3000,'Summary By Town'!$K$2)</f>
        <v>0</v>
      </c>
      <c r="L450" s="4">
        <f>SUMIFS('Raw Data from UFBs'!H$3:H$3000,'Raw Data from UFBs'!$A$3:$A$3000,'Summary By Town'!$A450,'Raw Data from UFBs'!$E$3:$E$3000,'Summary By Town'!$K$2)</f>
        <v>0</v>
      </c>
      <c r="M450" s="4">
        <f>SUMIFS('Raw Data from UFBs'!I$3:I$3000,'Raw Data from UFBs'!$A$3:$A$3000,'Summary By Town'!$A450,'Raw Data from UFBs'!$E$3:$E$3000,'Summary By Town'!$K$2)</f>
        <v>0</v>
      </c>
      <c r="N450" s="20">
        <f t="shared" si="93"/>
        <v>0</v>
      </c>
      <c r="O450" s="4">
        <f>COUNTIFS('Raw Data from UFBs'!$A$3:$A$3000,'Summary By Town'!$A450,'Raw Data from UFBs'!$E$3:$E$3000,'Summary By Town'!$O$2)</f>
        <v>0</v>
      </c>
      <c r="P450" s="4">
        <f>SUMIFS('Raw Data from UFBs'!H$3:H$3000,'Raw Data from UFBs'!$A$3:$A$3000,'Summary By Town'!$A450,'Raw Data from UFBs'!$E$3:$E$3000,'Summary By Town'!$O$2)</f>
        <v>0</v>
      </c>
      <c r="Q450" s="4">
        <f>SUMIFS('Raw Data from UFBs'!I$3:I$3000,'Raw Data from UFBs'!$A$3:$A$3000,'Summary By Town'!$A450,'Raw Data from UFBs'!$E$3:$E$3000,'Summary By Town'!$O$2)</f>
        <v>0</v>
      </c>
      <c r="R450" s="4">
        <f t="shared" si="98"/>
        <v>0</v>
      </c>
      <c r="S450" s="104">
        <f>COUNTIFS('Raw Data from UFBs'!$A$3:$A$3000,'Summary By Town'!$A450,'Raw Data from UFBs'!$E$3:$E$3000,'Summary By Town'!$S$2)</f>
        <v>0</v>
      </c>
      <c r="T450" s="4">
        <f>SUMIFS('Raw Data from UFBs'!H$3:H$3000,'Raw Data from UFBs'!$A$3:$A$3000,'Summary By Town'!$A450,'Raw Data from UFBs'!$E$3:$E$3000,'Summary By Town'!$S$2)</f>
        <v>0</v>
      </c>
      <c r="U450" s="4">
        <f>SUMIFS('Raw Data from UFBs'!I$3:I$3000,'Raw Data from UFBs'!$A$3:$A$3000,'Summary By Town'!$A450,'Raw Data from UFBs'!$E$3:$E$3000,'Summary By Town'!$S$2)</f>
        <v>0</v>
      </c>
      <c r="V450" s="20">
        <f t="shared" si="99"/>
        <v>0</v>
      </c>
      <c r="W450" s="104">
        <f>COUNTIFS('Raw Data from UFBs'!$A$3:$A$3000,'Summary By Town'!$A450,'Raw Data from UFBs'!$E$3:$E$3000,'Summary By Town'!$W$2)</f>
        <v>0</v>
      </c>
      <c r="X450" s="4">
        <f>SUMIFS('Raw Data from UFBs'!H$3:H$3000,'Raw Data from UFBs'!$A$3:$A$3000,'Summary By Town'!$A450,'Raw Data from UFBs'!$E$3:$E$3000,'Summary By Town'!$W$2)</f>
        <v>0</v>
      </c>
      <c r="Y450" s="4">
        <f>SUMIFS('Raw Data from UFBs'!I$3:I$3000,'Raw Data from UFBs'!$A$3:$A$3000,'Summary By Town'!$A450,'Raw Data from UFBs'!$E$3:$E$3000,'Summary By Town'!$W$2)</f>
        <v>0</v>
      </c>
      <c r="Z450" s="20">
        <f t="shared" si="100"/>
        <v>0</v>
      </c>
      <c r="AA450" s="4">
        <f>COUNTIFS('Raw Data from UFBs'!$A$3:$A$3000,'Summary By Town'!$A450,'Raw Data from UFBs'!$E$3:$E$3000,'Summary By Town'!$AA$2)</f>
        <v>0</v>
      </c>
      <c r="AB450" s="4">
        <f>SUMIFS('Raw Data from UFBs'!H$3:H$3000,'Raw Data from UFBs'!$A$3:$A$3000,'Summary By Town'!$A450,'Raw Data from UFBs'!$E$3:$E$3000,'Summary By Town'!$AA$2)</f>
        <v>0</v>
      </c>
      <c r="AC450" s="4">
        <f>SUMIFS('Raw Data from UFBs'!I$3:I$3000,'Raw Data from UFBs'!$A$3:$A$3000,'Summary By Town'!$A450,'Raw Data from UFBs'!$E$3:$E$3000,'Summary By Town'!$AA$2)</f>
        <v>0</v>
      </c>
      <c r="AD450" s="4">
        <f t="shared" si="101"/>
        <v>0</v>
      </c>
      <c r="AE450" s="19">
        <f>COUNTIFS('Raw Data from UFBs'!$A$3:$A$3000,'Summary By Town'!$A450,'Raw Data from UFBs'!$E$3:$E$3000,'Summary By Town'!$AE$2)</f>
        <v>2</v>
      </c>
      <c r="AF450" s="4">
        <f>SUMIFS('Raw Data from UFBs'!H$3:H$3000,'Raw Data from UFBs'!$A$3:$A$3000,'Summary By Town'!$A450,'Raw Data from UFBs'!$E$3:$E$3000,'Summary By Town'!$AE$2)</f>
        <v>124871.9</v>
      </c>
      <c r="AG450" s="4">
        <f>SUMIFS('Raw Data from UFBs'!I$3:I$3000,'Raw Data from UFBs'!$A$3:$A$3000,'Summary By Town'!$A450,'Raw Data from UFBs'!$E$3:$E$3000,'Summary By Town'!$AE$2)</f>
        <v>11061800</v>
      </c>
      <c r="AH450" s="20">
        <f t="shared" si="94"/>
        <v>677891.75363257388</v>
      </c>
      <c r="AI450" s="19">
        <f t="shared" si="102"/>
        <v>13</v>
      </c>
      <c r="AJ450" s="4">
        <f t="shared" si="103"/>
        <v>2057974.65</v>
      </c>
      <c r="AK450" s="4">
        <f t="shared" si="104"/>
        <v>127824000</v>
      </c>
      <c r="AL450" s="20">
        <f t="shared" si="105"/>
        <v>7833339.557425566</v>
      </c>
      <c r="AM450" s="59">
        <v>6011637739</v>
      </c>
      <c r="AN450" s="60">
        <v>6.1282228356377253</v>
      </c>
      <c r="AO450" s="61">
        <v>0.29984875626663682</v>
      </c>
      <c r="AP450" s="4">
        <f t="shared" si="95"/>
        <v>1731735.9844775361</v>
      </c>
      <c r="AQ450" s="8">
        <f t="shared" si="96"/>
        <v>2.1262758261488782E-2</v>
      </c>
      <c r="AR450" s="59">
        <v>134466681</v>
      </c>
      <c r="AS450" s="6">
        <f t="shared" si="97"/>
        <v>1.2878550817191182E-2</v>
      </c>
      <c r="AU450" s="5" t="s">
        <v>868</v>
      </c>
      <c r="AV450" s="5" t="s">
        <v>1105</v>
      </c>
      <c r="AW450" s="5" t="s">
        <v>1342</v>
      </c>
      <c r="AX450" s="5" t="s">
        <v>168</v>
      </c>
      <c r="AY450" s="5" t="s">
        <v>988</v>
      </c>
      <c r="AZ450" s="5" t="s">
        <v>1163</v>
      </c>
      <c r="BA450" s="5" t="s">
        <v>823</v>
      </c>
      <c r="BB450" s="5" t="s">
        <v>543</v>
      </c>
      <c r="BC450" s="5" t="s">
        <v>1691</v>
      </c>
      <c r="BD450" s="5" t="s">
        <v>436</v>
      </c>
      <c r="BE450" s="5" t="s">
        <v>1165</v>
      </c>
      <c r="BF450" s="5" t="s">
        <v>1745</v>
      </c>
      <c r="BG450" s="5" t="s">
        <v>1745</v>
      </c>
      <c r="BH450" s="5" t="s">
        <v>1745</v>
      </c>
      <c r="BI450" s="5" t="s">
        <v>1745</v>
      </c>
      <c r="BJ450" s="5" t="s">
        <v>1745</v>
      </c>
    </row>
    <row r="451" spans="1:62" ht="17.25" customHeight="1" x14ac:dyDescent="0.3">
      <c r="A451" t="s">
        <v>604</v>
      </c>
      <c r="B451" t="s">
        <v>2182</v>
      </c>
      <c r="C451" t="s">
        <v>173</v>
      </c>
      <c r="D451" t="str">
        <f t="shared" si="91"/>
        <v>Haledon borough, Passaic County</v>
      </c>
      <c r="E451" t="s">
        <v>1769</v>
      </c>
      <c r="F451" t="s">
        <v>70</v>
      </c>
      <c r="G451" s="19">
        <f>COUNTIFS('Raw Data from UFBs'!$A$3:$A$3000,'Summary By Town'!$A451,'Raw Data from UFBs'!$E$3:$E$3000,'Summary By Town'!$G$2)</f>
        <v>0</v>
      </c>
      <c r="H451" s="4">
        <f>SUMIFS('Raw Data from UFBs'!H$3:H$3000,'Raw Data from UFBs'!$A$3:$A$3000,'Summary By Town'!$A451,'Raw Data from UFBs'!$E$3:$E$3000,'Summary By Town'!$G$2)</f>
        <v>0</v>
      </c>
      <c r="I451" s="4">
        <f>SUMIFS('Raw Data from UFBs'!I$3:I$3000,'Raw Data from UFBs'!$A$3:$A$3000,'Summary By Town'!$A451,'Raw Data from UFBs'!$E$3:$E$3000,'Summary By Town'!$G$2)</f>
        <v>0</v>
      </c>
      <c r="J451" s="20">
        <f t="shared" si="92"/>
        <v>0</v>
      </c>
      <c r="K451" s="19">
        <f>COUNTIFS('Raw Data from UFBs'!$A$3:$A$3000,'Summary By Town'!$A451,'Raw Data from UFBs'!$E$3:$E$3000,'Summary By Town'!$K$2)</f>
        <v>0</v>
      </c>
      <c r="L451" s="4">
        <f>SUMIFS('Raw Data from UFBs'!H$3:H$3000,'Raw Data from UFBs'!$A$3:$A$3000,'Summary By Town'!$A451,'Raw Data from UFBs'!$E$3:$E$3000,'Summary By Town'!$K$2)</f>
        <v>0</v>
      </c>
      <c r="M451" s="4">
        <f>SUMIFS('Raw Data from UFBs'!I$3:I$3000,'Raw Data from UFBs'!$A$3:$A$3000,'Summary By Town'!$A451,'Raw Data from UFBs'!$E$3:$E$3000,'Summary By Town'!$K$2)</f>
        <v>0</v>
      </c>
      <c r="N451" s="20">
        <f t="shared" si="93"/>
        <v>0</v>
      </c>
      <c r="O451" s="4">
        <f>COUNTIFS('Raw Data from UFBs'!$A$3:$A$3000,'Summary By Town'!$A451,'Raw Data from UFBs'!$E$3:$E$3000,'Summary By Town'!$O$2)</f>
        <v>0</v>
      </c>
      <c r="P451" s="4">
        <f>SUMIFS('Raw Data from UFBs'!H$3:H$3000,'Raw Data from UFBs'!$A$3:$A$3000,'Summary By Town'!$A451,'Raw Data from UFBs'!$E$3:$E$3000,'Summary By Town'!$O$2)</f>
        <v>0</v>
      </c>
      <c r="Q451" s="4">
        <f>SUMIFS('Raw Data from UFBs'!I$3:I$3000,'Raw Data from UFBs'!$A$3:$A$3000,'Summary By Town'!$A451,'Raw Data from UFBs'!$E$3:$E$3000,'Summary By Town'!$O$2)</f>
        <v>0</v>
      </c>
      <c r="R451" s="4">
        <f t="shared" si="98"/>
        <v>0</v>
      </c>
      <c r="S451" s="104">
        <f>COUNTIFS('Raw Data from UFBs'!$A$3:$A$3000,'Summary By Town'!$A451,'Raw Data from UFBs'!$E$3:$E$3000,'Summary By Town'!$S$2)</f>
        <v>0</v>
      </c>
      <c r="T451" s="4">
        <f>SUMIFS('Raw Data from UFBs'!H$3:H$3000,'Raw Data from UFBs'!$A$3:$A$3000,'Summary By Town'!$A451,'Raw Data from UFBs'!$E$3:$E$3000,'Summary By Town'!$S$2)</f>
        <v>0</v>
      </c>
      <c r="U451" s="4">
        <f>SUMIFS('Raw Data from UFBs'!I$3:I$3000,'Raw Data from UFBs'!$A$3:$A$3000,'Summary By Town'!$A451,'Raw Data from UFBs'!$E$3:$E$3000,'Summary By Town'!$S$2)</f>
        <v>0</v>
      </c>
      <c r="V451" s="20">
        <f t="shared" si="99"/>
        <v>0</v>
      </c>
      <c r="W451" s="104">
        <f>COUNTIFS('Raw Data from UFBs'!$A$3:$A$3000,'Summary By Town'!$A451,'Raw Data from UFBs'!$E$3:$E$3000,'Summary By Town'!$W$2)</f>
        <v>0</v>
      </c>
      <c r="X451" s="4">
        <f>SUMIFS('Raw Data from UFBs'!H$3:H$3000,'Raw Data from UFBs'!$A$3:$A$3000,'Summary By Town'!$A451,'Raw Data from UFBs'!$E$3:$E$3000,'Summary By Town'!$W$2)</f>
        <v>0</v>
      </c>
      <c r="Y451" s="4">
        <f>SUMIFS('Raw Data from UFBs'!I$3:I$3000,'Raw Data from UFBs'!$A$3:$A$3000,'Summary By Town'!$A451,'Raw Data from UFBs'!$E$3:$E$3000,'Summary By Town'!$W$2)</f>
        <v>0</v>
      </c>
      <c r="Z451" s="20">
        <f t="shared" si="100"/>
        <v>0</v>
      </c>
      <c r="AA451" s="4">
        <f>COUNTIFS('Raw Data from UFBs'!$A$3:$A$3000,'Summary By Town'!$A451,'Raw Data from UFBs'!$E$3:$E$3000,'Summary By Town'!$AA$2)</f>
        <v>0</v>
      </c>
      <c r="AB451" s="4">
        <f>SUMIFS('Raw Data from UFBs'!H$3:H$3000,'Raw Data from UFBs'!$A$3:$A$3000,'Summary By Town'!$A451,'Raw Data from UFBs'!$E$3:$E$3000,'Summary By Town'!$AA$2)</f>
        <v>0</v>
      </c>
      <c r="AC451" s="4">
        <f>SUMIFS('Raw Data from UFBs'!I$3:I$3000,'Raw Data from UFBs'!$A$3:$A$3000,'Summary By Town'!$A451,'Raw Data from UFBs'!$E$3:$E$3000,'Summary By Town'!$AA$2)</f>
        <v>0</v>
      </c>
      <c r="AD451" s="4">
        <f t="shared" si="101"/>
        <v>0</v>
      </c>
      <c r="AE451" s="19">
        <f>COUNTIFS('Raw Data from UFBs'!$A$3:$A$3000,'Summary By Town'!$A451,'Raw Data from UFBs'!$E$3:$E$3000,'Summary By Town'!$AE$2)</f>
        <v>0</v>
      </c>
      <c r="AF451" s="4">
        <f>SUMIFS('Raw Data from UFBs'!H$3:H$3000,'Raw Data from UFBs'!$A$3:$A$3000,'Summary By Town'!$A451,'Raw Data from UFBs'!$E$3:$E$3000,'Summary By Town'!$AE$2)</f>
        <v>0</v>
      </c>
      <c r="AG451" s="4">
        <f>SUMIFS('Raw Data from UFBs'!I$3:I$3000,'Raw Data from UFBs'!$A$3:$A$3000,'Summary By Town'!$A451,'Raw Data from UFBs'!$E$3:$E$3000,'Summary By Town'!$AE$2)</f>
        <v>0</v>
      </c>
      <c r="AH451" s="20">
        <f t="shared" si="94"/>
        <v>0</v>
      </c>
      <c r="AI451" s="19">
        <f t="shared" si="102"/>
        <v>0</v>
      </c>
      <c r="AJ451" s="4">
        <f t="shared" si="103"/>
        <v>0</v>
      </c>
      <c r="AK451" s="4">
        <f t="shared" si="104"/>
        <v>0</v>
      </c>
      <c r="AL451" s="20">
        <f t="shared" si="105"/>
        <v>0</v>
      </c>
      <c r="AM451" s="59">
        <v>605775300</v>
      </c>
      <c r="AN451" s="60">
        <v>5.4277489920535942</v>
      </c>
      <c r="AO451" s="61">
        <v>0.37437107735486924</v>
      </c>
      <c r="AP451" s="4">
        <f t="shared" si="95"/>
        <v>0</v>
      </c>
      <c r="AQ451" s="8">
        <f t="shared" si="96"/>
        <v>0</v>
      </c>
      <c r="AR451" s="59">
        <v>14101954.32</v>
      </c>
      <c r="AS451" s="6">
        <f t="shared" si="97"/>
        <v>0</v>
      </c>
      <c r="AU451" s="5" t="s">
        <v>1507</v>
      </c>
      <c r="AV451" s="5" t="s">
        <v>1165</v>
      </c>
      <c r="AW451" s="5" t="s">
        <v>1249</v>
      </c>
      <c r="AX451" s="5" t="s">
        <v>1084</v>
      </c>
      <c r="AY451" s="5" t="s">
        <v>1601</v>
      </c>
      <c r="AZ451" s="5" t="s">
        <v>1745</v>
      </c>
      <c r="BA451" s="5" t="s">
        <v>1745</v>
      </c>
      <c r="BB451" s="5" t="s">
        <v>1745</v>
      </c>
      <c r="BC451" s="5" t="s">
        <v>1745</v>
      </c>
      <c r="BD451" s="5" t="s">
        <v>1745</v>
      </c>
      <c r="BE451" s="5" t="s">
        <v>1745</v>
      </c>
      <c r="BF451" s="5" t="s">
        <v>1745</v>
      </c>
      <c r="BG451" s="5" t="s">
        <v>1745</v>
      </c>
      <c r="BH451" s="5" t="s">
        <v>1745</v>
      </c>
      <c r="BI451" s="5" t="s">
        <v>1745</v>
      </c>
      <c r="BJ451" s="5" t="s">
        <v>1745</v>
      </c>
    </row>
    <row r="452" spans="1:62" ht="17.25" customHeight="1" x14ac:dyDescent="0.3">
      <c r="A452" t="s">
        <v>657</v>
      </c>
      <c r="B452" t="s">
        <v>2183</v>
      </c>
      <c r="C452" t="s">
        <v>173</v>
      </c>
      <c r="D452" t="str">
        <f t="shared" ref="D452:D515" si="106">B452&amp;", "&amp;C452&amp;" County"</f>
        <v>Hawthorne borough, Passaic County</v>
      </c>
      <c r="E452" t="s">
        <v>1769</v>
      </c>
      <c r="F452" t="s">
        <v>7</v>
      </c>
      <c r="G452" s="19">
        <f>COUNTIFS('Raw Data from UFBs'!$A$3:$A$3000,'Summary By Town'!$A452,'Raw Data from UFBs'!$E$3:$E$3000,'Summary By Town'!$G$2)</f>
        <v>0</v>
      </c>
      <c r="H452" s="4">
        <f>SUMIFS('Raw Data from UFBs'!H$3:H$3000,'Raw Data from UFBs'!$A$3:$A$3000,'Summary By Town'!$A452,'Raw Data from UFBs'!$E$3:$E$3000,'Summary By Town'!$G$2)</f>
        <v>0</v>
      </c>
      <c r="I452" s="4">
        <f>SUMIFS('Raw Data from UFBs'!I$3:I$3000,'Raw Data from UFBs'!$A$3:$A$3000,'Summary By Town'!$A452,'Raw Data from UFBs'!$E$3:$E$3000,'Summary By Town'!$G$2)</f>
        <v>0</v>
      </c>
      <c r="J452" s="20">
        <f t="shared" ref="J452:J515" si="107">IFERROR((I452/100)*$AN452,"--")</f>
        <v>0</v>
      </c>
      <c r="K452" s="19">
        <f>COUNTIFS('Raw Data from UFBs'!$A$3:$A$3000,'Summary By Town'!$A452,'Raw Data from UFBs'!$E$3:$E$3000,'Summary By Town'!$K$2)</f>
        <v>0</v>
      </c>
      <c r="L452" s="4">
        <f>SUMIFS('Raw Data from UFBs'!H$3:H$3000,'Raw Data from UFBs'!$A$3:$A$3000,'Summary By Town'!$A452,'Raw Data from UFBs'!$E$3:$E$3000,'Summary By Town'!$K$2)</f>
        <v>0</v>
      </c>
      <c r="M452" s="4">
        <f>SUMIFS('Raw Data from UFBs'!I$3:I$3000,'Raw Data from UFBs'!$A$3:$A$3000,'Summary By Town'!$A452,'Raw Data from UFBs'!$E$3:$E$3000,'Summary By Town'!$K$2)</f>
        <v>0</v>
      </c>
      <c r="N452" s="20">
        <f t="shared" ref="N452:N515" si="108">IFERROR((M452/100)*$AN452,"--")</f>
        <v>0</v>
      </c>
      <c r="O452" s="4">
        <f>COUNTIFS('Raw Data from UFBs'!$A$3:$A$3000,'Summary By Town'!$A452,'Raw Data from UFBs'!$E$3:$E$3000,'Summary By Town'!$O$2)</f>
        <v>0</v>
      </c>
      <c r="P452" s="4">
        <f>SUMIFS('Raw Data from UFBs'!H$3:H$3000,'Raw Data from UFBs'!$A$3:$A$3000,'Summary By Town'!$A452,'Raw Data from UFBs'!$E$3:$E$3000,'Summary By Town'!$O$2)</f>
        <v>0</v>
      </c>
      <c r="Q452" s="4">
        <f>SUMIFS('Raw Data from UFBs'!I$3:I$3000,'Raw Data from UFBs'!$A$3:$A$3000,'Summary By Town'!$A452,'Raw Data from UFBs'!$E$3:$E$3000,'Summary By Town'!$O$2)</f>
        <v>0</v>
      </c>
      <c r="R452" s="4">
        <f t="shared" si="98"/>
        <v>0</v>
      </c>
      <c r="S452" s="104">
        <f>COUNTIFS('Raw Data from UFBs'!$A$3:$A$3000,'Summary By Town'!$A452,'Raw Data from UFBs'!$E$3:$E$3000,'Summary By Town'!$S$2)</f>
        <v>0</v>
      </c>
      <c r="T452" s="4">
        <f>SUMIFS('Raw Data from UFBs'!H$3:H$3000,'Raw Data from UFBs'!$A$3:$A$3000,'Summary By Town'!$A452,'Raw Data from UFBs'!$E$3:$E$3000,'Summary By Town'!$S$2)</f>
        <v>0</v>
      </c>
      <c r="U452" s="4">
        <f>SUMIFS('Raw Data from UFBs'!I$3:I$3000,'Raw Data from UFBs'!$A$3:$A$3000,'Summary By Town'!$A452,'Raw Data from UFBs'!$E$3:$E$3000,'Summary By Town'!$S$2)</f>
        <v>0</v>
      </c>
      <c r="V452" s="20">
        <f t="shared" si="99"/>
        <v>0</v>
      </c>
      <c r="W452" s="104">
        <f>COUNTIFS('Raw Data from UFBs'!$A$3:$A$3000,'Summary By Town'!$A452,'Raw Data from UFBs'!$E$3:$E$3000,'Summary By Town'!$W$2)</f>
        <v>0</v>
      </c>
      <c r="X452" s="4">
        <f>SUMIFS('Raw Data from UFBs'!H$3:H$3000,'Raw Data from UFBs'!$A$3:$A$3000,'Summary By Town'!$A452,'Raw Data from UFBs'!$E$3:$E$3000,'Summary By Town'!$W$2)</f>
        <v>0</v>
      </c>
      <c r="Y452" s="4">
        <f>SUMIFS('Raw Data from UFBs'!I$3:I$3000,'Raw Data from UFBs'!$A$3:$A$3000,'Summary By Town'!$A452,'Raw Data from UFBs'!$E$3:$E$3000,'Summary By Town'!$W$2)</f>
        <v>0</v>
      </c>
      <c r="Z452" s="20">
        <f t="shared" si="100"/>
        <v>0</v>
      </c>
      <c r="AA452" s="4">
        <f>COUNTIFS('Raw Data from UFBs'!$A$3:$A$3000,'Summary By Town'!$A452,'Raw Data from UFBs'!$E$3:$E$3000,'Summary By Town'!$AA$2)</f>
        <v>0</v>
      </c>
      <c r="AB452" s="4">
        <f>SUMIFS('Raw Data from UFBs'!H$3:H$3000,'Raw Data from UFBs'!$A$3:$A$3000,'Summary By Town'!$A452,'Raw Data from UFBs'!$E$3:$E$3000,'Summary By Town'!$AA$2)</f>
        <v>0</v>
      </c>
      <c r="AC452" s="4">
        <f>SUMIFS('Raw Data from UFBs'!I$3:I$3000,'Raw Data from UFBs'!$A$3:$A$3000,'Summary By Town'!$A452,'Raw Data from UFBs'!$E$3:$E$3000,'Summary By Town'!$AA$2)</f>
        <v>0</v>
      </c>
      <c r="AD452" s="4">
        <f t="shared" si="101"/>
        <v>0</v>
      </c>
      <c r="AE452" s="19">
        <f>COUNTIFS('Raw Data from UFBs'!$A$3:$A$3000,'Summary By Town'!$A452,'Raw Data from UFBs'!$E$3:$E$3000,'Summary By Town'!$AE$2)</f>
        <v>0</v>
      </c>
      <c r="AF452" s="4">
        <f>SUMIFS('Raw Data from UFBs'!H$3:H$3000,'Raw Data from UFBs'!$A$3:$A$3000,'Summary By Town'!$A452,'Raw Data from UFBs'!$E$3:$E$3000,'Summary By Town'!$AE$2)</f>
        <v>0</v>
      </c>
      <c r="AG452" s="4">
        <f>SUMIFS('Raw Data from UFBs'!I$3:I$3000,'Raw Data from UFBs'!$A$3:$A$3000,'Summary By Town'!$A452,'Raw Data from UFBs'!$E$3:$E$3000,'Summary By Town'!$AE$2)</f>
        <v>0</v>
      </c>
      <c r="AH452" s="20">
        <f t="shared" ref="AH452:AH515" si="109">IFERROR((AG452/100)*$AN452,"--")</f>
        <v>0</v>
      </c>
      <c r="AI452" s="19">
        <f t="shared" si="102"/>
        <v>0</v>
      </c>
      <c r="AJ452" s="4">
        <f t="shared" si="103"/>
        <v>0</v>
      </c>
      <c r="AK452" s="4">
        <f t="shared" si="104"/>
        <v>0</v>
      </c>
      <c r="AL452" s="20">
        <f t="shared" si="105"/>
        <v>0</v>
      </c>
      <c r="AM452" s="59">
        <v>2904668539</v>
      </c>
      <c r="AN452" s="60">
        <v>3.1435538333400217</v>
      </c>
      <c r="AO452" s="61">
        <v>0.2366697416732344</v>
      </c>
      <c r="AP452" s="4">
        <f t="shared" ref="AP452:AP515" si="110">(AL452-AJ452)*AO452</f>
        <v>0</v>
      </c>
      <c r="AQ452" s="8">
        <f t="shared" ref="AQ452:AQ515" si="111">AK452/AM452</f>
        <v>0</v>
      </c>
      <c r="AR452" s="59">
        <v>26966478.259999998</v>
      </c>
      <c r="AS452" s="6">
        <f t="shared" ref="AS452:AS515" si="112">AP452/AR452</f>
        <v>0</v>
      </c>
      <c r="AU452" s="5" t="s">
        <v>1165</v>
      </c>
      <c r="AV452" s="5" t="s">
        <v>1249</v>
      </c>
      <c r="AW452" s="5" t="s">
        <v>469</v>
      </c>
      <c r="AX452" s="5" t="s">
        <v>561</v>
      </c>
      <c r="AY452" s="5" t="s">
        <v>1084</v>
      </c>
      <c r="AZ452" s="5" t="s">
        <v>1282</v>
      </c>
      <c r="BA452" s="5" t="s">
        <v>1712</v>
      </c>
      <c r="BB452" s="5" t="s">
        <v>1745</v>
      </c>
      <c r="BC452" s="5" t="s">
        <v>1745</v>
      </c>
      <c r="BD452" s="5" t="s">
        <v>1745</v>
      </c>
      <c r="BE452" s="5" t="s">
        <v>1745</v>
      </c>
      <c r="BF452" s="5" t="s">
        <v>1745</v>
      </c>
      <c r="BG452" s="5" t="s">
        <v>1745</v>
      </c>
      <c r="BH452" s="5" t="s">
        <v>1745</v>
      </c>
      <c r="BI452" s="5" t="s">
        <v>1745</v>
      </c>
      <c r="BJ452" s="5" t="s">
        <v>1745</v>
      </c>
    </row>
    <row r="453" spans="1:62" ht="17.25" customHeight="1" x14ac:dyDescent="0.3">
      <c r="A453" t="s">
        <v>1084</v>
      </c>
      <c r="B453" t="s">
        <v>2184</v>
      </c>
      <c r="C453" t="s">
        <v>173</v>
      </c>
      <c r="D453" t="str">
        <f t="shared" si="106"/>
        <v>North Haledon borough, Passaic County</v>
      </c>
      <c r="E453" t="s">
        <v>1769</v>
      </c>
      <c r="F453" t="s">
        <v>7</v>
      </c>
      <c r="G453" s="19">
        <f>COUNTIFS('Raw Data from UFBs'!$A$3:$A$3000,'Summary By Town'!$A453,'Raw Data from UFBs'!$E$3:$E$3000,'Summary By Town'!$G$2)</f>
        <v>0</v>
      </c>
      <c r="H453" s="4">
        <f>SUMIFS('Raw Data from UFBs'!H$3:H$3000,'Raw Data from UFBs'!$A$3:$A$3000,'Summary By Town'!$A453,'Raw Data from UFBs'!$E$3:$E$3000,'Summary By Town'!$G$2)</f>
        <v>0</v>
      </c>
      <c r="I453" s="4">
        <f>SUMIFS('Raw Data from UFBs'!I$3:I$3000,'Raw Data from UFBs'!$A$3:$A$3000,'Summary By Town'!$A453,'Raw Data from UFBs'!$E$3:$E$3000,'Summary By Town'!$G$2)</f>
        <v>0</v>
      </c>
      <c r="J453" s="20">
        <f t="shared" si="107"/>
        <v>0</v>
      </c>
      <c r="K453" s="19">
        <f>COUNTIFS('Raw Data from UFBs'!$A$3:$A$3000,'Summary By Town'!$A453,'Raw Data from UFBs'!$E$3:$E$3000,'Summary By Town'!$K$2)</f>
        <v>0</v>
      </c>
      <c r="L453" s="4">
        <f>SUMIFS('Raw Data from UFBs'!H$3:H$3000,'Raw Data from UFBs'!$A$3:$A$3000,'Summary By Town'!$A453,'Raw Data from UFBs'!$E$3:$E$3000,'Summary By Town'!$K$2)</f>
        <v>0</v>
      </c>
      <c r="M453" s="4">
        <f>SUMIFS('Raw Data from UFBs'!I$3:I$3000,'Raw Data from UFBs'!$A$3:$A$3000,'Summary By Town'!$A453,'Raw Data from UFBs'!$E$3:$E$3000,'Summary By Town'!$K$2)</f>
        <v>0</v>
      </c>
      <c r="N453" s="20">
        <f t="shared" si="108"/>
        <v>0</v>
      </c>
      <c r="O453" s="4">
        <f>COUNTIFS('Raw Data from UFBs'!$A$3:$A$3000,'Summary By Town'!$A453,'Raw Data from UFBs'!$E$3:$E$3000,'Summary By Town'!$O$2)</f>
        <v>0</v>
      </c>
      <c r="P453" s="4">
        <f>SUMIFS('Raw Data from UFBs'!H$3:H$3000,'Raw Data from UFBs'!$A$3:$A$3000,'Summary By Town'!$A453,'Raw Data from UFBs'!$E$3:$E$3000,'Summary By Town'!$O$2)</f>
        <v>0</v>
      </c>
      <c r="Q453" s="4">
        <f>SUMIFS('Raw Data from UFBs'!I$3:I$3000,'Raw Data from UFBs'!$A$3:$A$3000,'Summary By Town'!$A453,'Raw Data from UFBs'!$E$3:$E$3000,'Summary By Town'!$O$2)</f>
        <v>0</v>
      </c>
      <c r="R453" s="4">
        <f t="shared" ref="R453:R516" si="113">IFERROR((Q453/100)*$AN453,"--")</f>
        <v>0</v>
      </c>
      <c r="S453" s="104">
        <f>COUNTIFS('Raw Data from UFBs'!$A$3:$A$3000,'Summary By Town'!$A453,'Raw Data from UFBs'!$E$3:$E$3000,'Summary By Town'!$S$2)</f>
        <v>0</v>
      </c>
      <c r="T453" s="4">
        <f>SUMIFS('Raw Data from UFBs'!H$3:H$3000,'Raw Data from UFBs'!$A$3:$A$3000,'Summary By Town'!$A453,'Raw Data from UFBs'!$E$3:$E$3000,'Summary By Town'!$S$2)</f>
        <v>0</v>
      </c>
      <c r="U453" s="4">
        <f>SUMIFS('Raw Data from UFBs'!I$3:I$3000,'Raw Data from UFBs'!$A$3:$A$3000,'Summary By Town'!$A453,'Raw Data from UFBs'!$E$3:$E$3000,'Summary By Town'!$S$2)</f>
        <v>0</v>
      </c>
      <c r="V453" s="20">
        <f t="shared" ref="V453:V516" si="114">IFERROR((U453/100)*$AN453,"--")</f>
        <v>0</v>
      </c>
      <c r="W453" s="104">
        <f>COUNTIFS('Raw Data from UFBs'!$A$3:$A$3000,'Summary By Town'!$A453,'Raw Data from UFBs'!$E$3:$E$3000,'Summary By Town'!$W$2)</f>
        <v>0</v>
      </c>
      <c r="X453" s="4">
        <f>SUMIFS('Raw Data from UFBs'!H$3:H$3000,'Raw Data from UFBs'!$A$3:$A$3000,'Summary By Town'!$A453,'Raw Data from UFBs'!$E$3:$E$3000,'Summary By Town'!$W$2)</f>
        <v>0</v>
      </c>
      <c r="Y453" s="4">
        <f>SUMIFS('Raw Data from UFBs'!I$3:I$3000,'Raw Data from UFBs'!$A$3:$A$3000,'Summary By Town'!$A453,'Raw Data from UFBs'!$E$3:$E$3000,'Summary By Town'!$W$2)</f>
        <v>0</v>
      </c>
      <c r="Z453" s="20">
        <f t="shared" ref="Z453:Z516" si="115">IFERROR((Y453/100)*$AN453,"--")</f>
        <v>0</v>
      </c>
      <c r="AA453" s="4">
        <f>COUNTIFS('Raw Data from UFBs'!$A$3:$A$3000,'Summary By Town'!$A453,'Raw Data from UFBs'!$E$3:$E$3000,'Summary By Town'!$AA$2)</f>
        <v>0</v>
      </c>
      <c r="AB453" s="4">
        <f>SUMIFS('Raw Data from UFBs'!H$3:H$3000,'Raw Data from UFBs'!$A$3:$A$3000,'Summary By Town'!$A453,'Raw Data from UFBs'!$E$3:$E$3000,'Summary By Town'!$AA$2)</f>
        <v>0</v>
      </c>
      <c r="AC453" s="4">
        <f>SUMIFS('Raw Data from UFBs'!I$3:I$3000,'Raw Data from UFBs'!$A$3:$A$3000,'Summary By Town'!$A453,'Raw Data from UFBs'!$E$3:$E$3000,'Summary By Town'!$AA$2)</f>
        <v>0</v>
      </c>
      <c r="AD453" s="4">
        <f t="shared" ref="AD453:AD516" si="116">IFERROR((AC453/100)*$AN453,"--")</f>
        <v>0</v>
      </c>
      <c r="AE453" s="19">
        <f>COUNTIFS('Raw Data from UFBs'!$A$3:$A$3000,'Summary By Town'!$A453,'Raw Data from UFBs'!$E$3:$E$3000,'Summary By Town'!$AE$2)</f>
        <v>2</v>
      </c>
      <c r="AF453" s="4">
        <f>SUMIFS('Raw Data from UFBs'!H$3:H$3000,'Raw Data from UFBs'!$A$3:$A$3000,'Summary By Town'!$A453,'Raw Data from UFBs'!$E$3:$E$3000,'Summary By Town'!$AE$2)</f>
        <v>596600</v>
      </c>
      <c r="AG453" s="4">
        <f>SUMIFS('Raw Data from UFBs'!I$3:I$3000,'Raw Data from UFBs'!$A$3:$A$3000,'Summary By Town'!$A453,'Raw Data from UFBs'!$E$3:$E$3000,'Summary By Town'!$AE$2)</f>
        <v>4223600</v>
      </c>
      <c r="AH453" s="20">
        <f t="shared" si="109"/>
        <v>134582.62745557597</v>
      </c>
      <c r="AI453" s="19">
        <f t="shared" ref="AI453:AI516" si="117">AE453+K453+G453+O453+S453+W453+AA453</f>
        <v>2</v>
      </c>
      <c r="AJ453" s="4">
        <f t="shared" ref="AJ453:AJ516" si="118">AF453+L453+H453+P453+T453+X453+AB453</f>
        <v>596600</v>
      </c>
      <c r="AK453" s="4">
        <f t="shared" ref="AK453:AK516" si="119">AG453+M453+I453+Q453+U453+Y453+AC453</f>
        <v>4223600</v>
      </c>
      <c r="AL453" s="20">
        <f t="shared" ref="AL453:AL516" si="120">AH453+N453+J453+R453+V453+Z453+AD453</f>
        <v>134582.62745557597</v>
      </c>
      <c r="AM453" s="59">
        <v>1410519793</v>
      </c>
      <c r="AN453" s="60">
        <v>3.1864434950178988</v>
      </c>
      <c r="AO453" s="61">
        <v>0.36411442198548399</v>
      </c>
      <c r="AP453" s="4">
        <f t="shared" si="110"/>
        <v>-168227.18855126499</v>
      </c>
      <c r="AQ453" s="8">
        <f t="shared" si="111"/>
        <v>2.9943571305844126E-3</v>
      </c>
      <c r="AR453" s="59">
        <v>17939174.84</v>
      </c>
      <c r="AS453" s="6">
        <f t="shared" si="112"/>
        <v>-9.3776436236163579E-3</v>
      </c>
      <c r="AU453" s="5" t="s">
        <v>1249</v>
      </c>
      <c r="AV453" s="5" t="s">
        <v>604</v>
      </c>
      <c r="AW453" s="5" t="s">
        <v>657</v>
      </c>
      <c r="AX453" s="5" t="s">
        <v>1601</v>
      </c>
      <c r="AY453" s="5" t="s">
        <v>1712</v>
      </c>
      <c r="AZ453" s="5" t="s">
        <v>513</v>
      </c>
      <c r="BA453" s="5" t="s">
        <v>1745</v>
      </c>
      <c r="BB453" s="5" t="s">
        <v>1745</v>
      </c>
      <c r="BC453" s="5" t="s">
        <v>1745</v>
      </c>
      <c r="BD453" s="5" t="s">
        <v>1745</v>
      </c>
      <c r="BE453" s="5" t="s">
        <v>1745</v>
      </c>
      <c r="BF453" s="5" t="s">
        <v>1745</v>
      </c>
      <c r="BG453" s="5" t="s">
        <v>1745</v>
      </c>
      <c r="BH453" s="5" t="s">
        <v>1745</v>
      </c>
      <c r="BI453" s="5" t="s">
        <v>1745</v>
      </c>
      <c r="BJ453" s="5" t="s">
        <v>1745</v>
      </c>
    </row>
    <row r="454" spans="1:62" ht="17.25" customHeight="1" x14ac:dyDescent="0.3">
      <c r="A454" t="s">
        <v>1163</v>
      </c>
      <c r="B454" t="s">
        <v>2185</v>
      </c>
      <c r="C454" t="s">
        <v>173</v>
      </c>
      <c r="D454" t="str">
        <f t="shared" si="106"/>
        <v>Passaic city, Passaic County</v>
      </c>
      <c r="E454" t="s">
        <v>1769</v>
      </c>
      <c r="F454" t="s">
        <v>70</v>
      </c>
      <c r="G454" s="19">
        <f>COUNTIFS('Raw Data from UFBs'!$A$3:$A$3000,'Summary By Town'!$A454,'Raw Data from UFBs'!$E$3:$E$3000,'Summary By Town'!$G$2)</f>
        <v>4</v>
      </c>
      <c r="H454" s="4">
        <f>SUMIFS('Raw Data from UFBs'!H$3:H$3000,'Raw Data from UFBs'!$A$3:$A$3000,'Summary By Town'!$A454,'Raw Data from UFBs'!$E$3:$E$3000,'Summary By Town'!$G$2)</f>
        <v>690064</v>
      </c>
      <c r="I454" s="4">
        <f>SUMIFS('Raw Data from UFBs'!I$3:I$3000,'Raw Data from UFBs'!$A$3:$A$3000,'Summary By Town'!$A454,'Raw Data from UFBs'!$E$3:$E$3000,'Summary By Town'!$G$2)</f>
        <v>46470200</v>
      </c>
      <c r="J454" s="20">
        <f t="shared" si="107"/>
        <v>1978420.5160398148</v>
      </c>
      <c r="K454" s="19">
        <f>COUNTIFS('Raw Data from UFBs'!$A$3:$A$3000,'Summary By Town'!$A454,'Raw Data from UFBs'!$E$3:$E$3000,'Summary By Town'!$K$2)</f>
        <v>4</v>
      </c>
      <c r="L454" s="4">
        <f>SUMIFS('Raw Data from UFBs'!H$3:H$3000,'Raw Data from UFBs'!$A$3:$A$3000,'Summary By Town'!$A454,'Raw Data from UFBs'!$E$3:$E$3000,'Summary By Town'!$K$2)</f>
        <v>577767</v>
      </c>
      <c r="M454" s="4">
        <f>SUMIFS('Raw Data from UFBs'!I$3:I$3000,'Raw Data from UFBs'!$A$3:$A$3000,'Summary By Town'!$A454,'Raw Data from UFBs'!$E$3:$E$3000,'Summary By Town'!$K$2)</f>
        <v>40391700</v>
      </c>
      <c r="N454" s="20">
        <f t="shared" si="108"/>
        <v>1719634.6897092198</v>
      </c>
      <c r="O454" s="4">
        <f>COUNTIFS('Raw Data from UFBs'!$A$3:$A$3000,'Summary By Town'!$A454,'Raw Data from UFBs'!$E$3:$E$3000,'Summary By Town'!$O$2)</f>
        <v>0</v>
      </c>
      <c r="P454" s="4">
        <f>SUMIFS('Raw Data from UFBs'!H$3:H$3000,'Raw Data from UFBs'!$A$3:$A$3000,'Summary By Town'!$A454,'Raw Data from UFBs'!$E$3:$E$3000,'Summary By Town'!$O$2)</f>
        <v>0</v>
      </c>
      <c r="Q454" s="4">
        <f>SUMIFS('Raw Data from UFBs'!I$3:I$3000,'Raw Data from UFBs'!$A$3:$A$3000,'Summary By Town'!$A454,'Raw Data from UFBs'!$E$3:$E$3000,'Summary By Town'!$O$2)</f>
        <v>0</v>
      </c>
      <c r="R454" s="4">
        <f t="shared" si="113"/>
        <v>0</v>
      </c>
      <c r="S454" s="104">
        <f>COUNTIFS('Raw Data from UFBs'!$A$3:$A$3000,'Summary By Town'!$A454,'Raw Data from UFBs'!$E$3:$E$3000,'Summary By Town'!$S$2)</f>
        <v>2</v>
      </c>
      <c r="T454" s="4">
        <f>SUMIFS('Raw Data from UFBs'!H$3:H$3000,'Raw Data from UFBs'!$A$3:$A$3000,'Summary By Town'!$A454,'Raw Data from UFBs'!$E$3:$E$3000,'Summary By Town'!$S$2)</f>
        <v>153193</v>
      </c>
      <c r="U454" s="4">
        <f>SUMIFS('Raw Data from UFBs'!I$3:I$3000,'Raw Data from UFBs'!$A$3:$A$3000,'Summary By Town'!$A454,'Raw Data from UFBs'!$E$3:$E$3000,'Summary By Town'!$S$2)</f>
        <v>4086700</v>
      </c>
      <c r="V454" s="20">
        <f t="shared" si="114"/>
        <v>173987.00937159537</v>
      </c>
      <c r="W454" s="104">
        <f>COUNTIFS('Raw Data from UFBs'!$A$3:$A$3000,'Summary By Town'!$A454,'Raw Data from UFBs'!$E$3:$E$3000,'Summary By Town'!$W$2)</f>
        <v>0</v>
      </c>
      <c r="X454" s="4">
        <f>SUMIFS('Raw Data from UFBs'!H$3:H$3000,'Raw Data from UFBs'!$A$3:$A$3000,'Summary By Town'!$A454,'Raw Data from UFBs'!$E$3:$E$3000,'Summary By Town'!$W$2)</f>
        <v>0</v>
      </c>
      <c r="Y454" s="4">
        <f>SUMIFS('Raw Data from UFBs'!I$3:I$3000,'Raw Data from UFBs'!$A$3:$A$3000,'Summary By Town'!$A454,'Raw Data from UFBs'!$E$3:$E$3000,'Summary By Town'!$W$2)</f>
        <v>0</v>
      </c>
      <c r="Z454" s="20">
        <f t="shared" si="115"/>
        <v>0</v>
      </c>
      <c r="AA454" s="4">
        <f>COUNTIFS('Raw Data from UFBs'!$A$3:$A$3000,'Summary By Town'!$A454,'Raw Data from UFBs'!$E$3:$E$3000,'Summary By Town'!$AA$2)</f>
        <v>0</v>
      </c>
      <c r="AB454" s="4">
        <f>SUMIFS('Raw Data from UFBs'!H$3:H$3000,'Raw Data from UFBs'!$A$3:$A$3000,'Summary By Town'!$A454,'Raw Data from UFBs'!$E$3:$E$3000,'Summary By Town'!$AA$2)</f>
        <v>0</v>
      </c>
      <c r="AC454" s="4">
        <f>SUMIFS('Raw Data from UFBs'!I$3:I$3000,'Raw Data from UFBs'!$A$3:$A$3000,'Summary By Town'!$A454,'Raw Data from UFBs'!$E$3:$E$3000,'Summary By Town'!$AA$2)</f>
        <v>0</v>
      </c>
      <c r="AD454" s="4">
        <f t="shared" si="116"/>
        <v>0</v>
      </c>
      <c r="AE454" s="19">
        <f>COUNTIFS('Raw Data from UFBs'!$A$3:$A$3000,'Summary By Town'!$A454,'Raw Data from UFBs'!$E$3:$E$3000,'Summary By Town'!$AE$2)</f>
        <v>0</v>
      </c>
      <c r="AF454" s="4">
        <f>SUMIFS('Raw Data from UFBs'!H$3:H$3000,'Raw Data from UFBs'!$A$3:$A$3000,'Summary By Town'!$A454,'Raw Data from UFBs'!$E$3:$E$3000,'Summary By Town'!$AE$2)</f>
        <v>0</v>
      </c>
      <c r="AG454" s="4">
        <f>SUMIFS('Raw Data from UFBs'!I$3:I$3000,'Raw Data from UFBs'!$A$3:$A$3000,'Summary By Town'!$A454,'Raw Data from UFBs'!$E$3:$E$3000,'Summary By Town'!$AE$2)</f>
        <v>0</v>
      </c>
      <c r="AH454" s="20">
        <f t="shared" si="109"/>
        <v>0</v>
      </c>
      <c r="AI454" s="19">
        <f t="shared" si="117"/>
        <v>10</v>
      </c>
      <c r="AJ454" s="4">
        <f t="shared" si="118"/>
        <v>1421024</v>
      </c>
      <c r="AK454" s="4">
        <f t="shared" si="119"/>
        <v>90948600</v>
      </c>
      <c r="AL454" s="20">
        <f t="shared" si="120"/>
        <v>3872042.2151206303</v>
      </c>
      <c r="AM454" s="59">
        <v>3759149057</v>
      </c>
      <c r="AN454" s="60">
        <v>4.2573961722562306</v>
      </c>
      <c r="AO454" s="61">
        <v>0.63337998625958725</v>
      </c>
      <c r="AP454" s="4">
        <f t="shared" si="110"/>
        <v>1552425.883415103</v>
      </c>
      <c r="AQ454" s="8">
        <f t="shared" si="111"/>
        <v>2.4193932887721616E-2</v>
      </c>
      <c r="AR454" s="59">
        <v>116725895</v>
      </c>
      <c r="AS454" s="6">
        <f t="shared" si="112"/>
        <v>1.3299755666170757E-2</v>
      </c>
      <c r="AU454" s="5" t="s">
        <v>1342</v>
      </c>
      <c r="AV454" s="5" t="s">
        <v>399</v>
      </c>
      <c r="AW454" s="5" t="s">
        <v>1566</v>
      </c>
      <c r="AX454" s="5" t="s">
        <v>543</v>
      </c>
      <c r="AY454" s="5" t="s">
        <v>306</v>
      </c>
      <c r="AZ454" s="5" t="s">
        <v>1745</v>
      </c>
      <c r="BA454" s="5" t="s">
        <v>1745</v>
      </c>
      <c r="BB454" s="5" t="s">
        <v>1745</v>
      </c>
      <c r="BC454" s="5" t="s">
        <v>1745</v>
      </c>
      <c r="BD454" s="5" t="s">
        <v>1745</v>
      </c>
      <c r="BE454" s="5" t="s">
        <v>1745</v>
      </c>
      <c r="BF454" s="5" t="s">
        <v>1745</v>
      </c>
      <c r="BG454" s="5" t="s">
        <v>1745</v>
      </c>
      <c r="BH454" s="5" t="s">
        <v>1745</v>
      </c>
      <c r="BI454" s="5" t="s">
        <v>1745</v>
      </c>
      <c r="BJ454" s="5" t="s">
        <v>1745</v>
      </c>
    </row>
    <row r="455" spans="1:62" ht="17.25" customHeight="1" x14ac:dyDescent="0.3">
      <c r="A455" t="s">
        <v>1165</v>
      </c>
      <c r="B455" s="15" t="s">
        <v>2186</v>
      </c>
      <c r="C455" t="s">
        <v>173</v>
      </c>
      <c r="D455" t="str">
        <f t="shared" si="106"/>
        <v>Paterson city, Passaic County</v>
      </c>
      <c r="E455" t="s">
        <v>1769</v>
      </c>
      <c r="F455" t="s">
        <v>70</v>
      </c>
      <c r="G455" s="19">
        <f>COUNTIFS('Raw Data from UFBs'!$A$3:$A$3000,'Summary By Town'!$A455,'Raw Data from UFBs'!$E$3:$E$3000,'Summary By Town'!$G$2)</f>
        <v>21</v>
      </c>
      <c r="H455" s="4">
        <f>SUMIFS('Raw Data from UFBs'!H$3:H$3000,'Raw Data from UFBs'!$A$3:$A$3000,'Summary By Town'!$A455,'Raw Data from UFBs'!$E$3:$E$3000,'Summary By Town'!$G$2)</f>
        <v>2932111.94</v>
      </c>
      <c r="I455" s="4">
        <f>SUMIFS('Raw Data from UFBs'!I$3:I$3000,'Raw Data from UFBs'!$A$3:$A$3000,'Summary By Town'!$A455,'Raw Data from UFBs'!$E$3:$E$3000,'Summary By Town'!$G$2)</f>
        <v>281109300</v>
      </c>
      <c r="J455" s="20">
        <f t="shared" si="107"/>
        <v>14995664.460594337</v>
      </c>
      <c r="K455" s="19">
        <f>COUNTIFS('Raw Data from UFBs'!$A$3:$A$3000,'Summary By Town'!$A455,'Raw Data from UFBs'!$E$3:$E$3000,'Summary By Town'!$K$2)</f>
        <v>2</v>
      </c>
      <c r="L455" s="4">
        <f>SUMIFS('Raw Data from UFBs'!H$3:H$3000,'Raw Data from UFBs'!$A$3:$A$3000,'Summary By Town'!$A455,'Raw Data from UFBs'!$E$3:$E$3000,'Summary By Town'!$K$2)</f>
        <v>0</v>
      </c>
      <c r="M455" s="4">
        <f>SUMIFS('Raw Data from UFBs'!I$3:I$3000,'Raw Data from UFBs'!$A$3:$A$3000,'Summary By Town'!$A455,'Raw Data from UFBs'!$E$3:$E$3000,'Summary By Town'!$K$2)</f>
        <v>586850</v>
      </c>
      <c r="N455" s="20">
        <f t="shared" si="108"/>
        <v>31305.281215170708</v>
      </c>
      <c r="O455" s="4">
        <f>COUNTIFS('Raw Data from UFBs'!$A$3:$A$3000,'Summary By Town'!$A455,'Raw Data from UFBs'!$E$3:$E$3000,'Summary By Town'!$O$2)</f>
        <v>0</v>
      </c>
      <c r="P455" s="4">
        <f>SUMIFS('Raw Data from UFBs'!H$3:H$3000,'Raw Data from UFBs'!$A$3:$A$3000,'Summary By Town'!$A455,'Raw Data from UFBs'!$E$3:$E$3000,'Summary By Town'!$O$2)</f>
        <v>0</v>
      </c>
      <c r="Q455" s="4">
        <f>SUMIFS('Raw Data from UFBs'!I$3:I$3000,'Raw Data from UFBs'!$A$3:$A$3000,'Summary By Town'!$A455,'Raw Data from UFBs'!$E$3:$E$3000,'Summary By Town'!$O$2)</f>
        <v>0</v>
      </c>
      <c r="R455" s="4">
        <f t="shared" si="113"/>
        <v>0</v>
      </c>
      <c r="S455" s="104">
        <f>COUNTIFS('Raw Data from UFBs'!$A$3:$A$3000,'Summary By Town'!$A455,'Raw Data from UFBs'!$E$3:$E$3000,'Summary By Town'!$S$2)</f>
        <v>0</v>
      </c>
      <c r="T455" s="4">
        <f>SUMIFS('Raw Data from UFBs'!H$3:H$3000,'Raw Data from UFBs'!$A$3:$A$3000,'Summary By Town'!$A455,'Raw Data from UFBs'!$E$3:$E$3000,'Summary By Town'!$S$2)</f>
        <v>0</v>
      </c>
      <c r="U455" s="4">
        <f>SUMIFS('Raw Data from UFBs'!I$3:I$3000,'Raw Data from UFBs'!$A$3:$A$3000,'Summary By Town'!$A455,'Raw Data from UFBs'!$E$3:$E$3000,'Summary By Town'!$S$2)</f>
        <v>0</v>
      </c>
      <c r="V455" s="20">
        <f t="shared" si="114"/>
        <v>0</v>
      </c>
      <c r="W455" s="104">
        <f>COUNTIFS('Raw Data from UFBs'!$A$3:$A$3000,'Summary By Town'!$A455,'Raw Data from UFBs'!$E$3:$E$3000,'Summary By Town'!$W$2)</f>
        <v>0</v>
      </c>
      <c r="X455" s="4">
        <f>SUMIFS('Raw Data from UFBs'!H$3:H$3000,'Raw Data from UFBs'!$A$3:$A$3000,'Summary By Town'!$A455,'Raw Data from UFBs'!$E$3:$E$3000,'Summary By Town'!$W$2)</f>
        <v>0</v>
      </c>
      <c r="Y455" s="4">
        <f>SUMIFS('Raw Data from UFBs'!I$3:I$3000,'Raw Data from UFBs'!$A$3:$A$3000,'Summary By Town'!$A455,'Raw Data from UFBs'!$E$3:$E$3000,'Summary By Town'!$W$2)</f>
        <v>0</v>
      </c>
      <c r="Z455" s="20">
        <f t="shared" si="115"/>
        <v>0</v>
      </c>
      <c r="AA455" s="4">
        <f>COUNTIFS('Raw Data from UFBs'!$A$3:$A$3000,'Summary By Town'!$A455,'Raw Data from UFBs'!$E$3:$E$3000,'Summary By Town'!$AA$2)</f>
        <v>0</v>
      </c>
      <c r="AB455" s="4">
        <f>SUMIFS('Raw Data from UFBs'!H$3:H$3000,'Raw Data from UFBs'!$A$3:$A$3000,'Summary By Town'!$A455,'Raw Data from UFBs'!$E$3:$E$3000,'Summary By Town'!$AA$2)</f>
        <v>0</v>
      </c>
      <c r="AC455" s="4">
        <f>SUMIFS('Raw Data from UFBs'!I$3:I$3000,'Raw Data from UFBs'!$A$3:$A$3000,'Summary By Town'!$A455,'Raw Data from UFBs'!$E$3:$E$3000,'Summary By Town'!$AA$2)</f>
        <v>0</v>
      </c>
      <c r="AD455" s="4">
        <f t="shared" si="116"/>
        <v>0</v>
      </c>
      <c r="AE455" s="19">
        <f>COUNTIFS('Raw Data from UFBs'!$A$3:$A$3000,'Summary By Town'!$A455,'Raw Data from UFBs'!$E$3:$E$3000,'Summary By Town'!$AE$2)</f>
        <v>47</v>
      </c>
      <c r="AF455" s="4">
        <f>SUMIFS('Raw Data from UFBs'!H$3:H$3000,'Raw Data from UFBs'!$A$3:$A$3000,'Summary By Town'!$A455,'Raw Data from UFBs'!$E$3:$E$3000,'Summary By Town'!$AE$2)</f>
        <v>0</v>
      </c>
      <c r="AG455" s="4">
        <f>SUMIFS('Raw Data from UFBs'!I$3:I$3000,'Raw Data from UFBs'!$A$3:$A$3000,'Summary By Town'!$A455,'Raw Data from UFBs'!$E$3:$E$3000,'Summary By Town'!$AE$2)</f>
        <v>22305200</v>
      </c>
      <c r="AH455" s="20">
        <f t="shared" si="109"/>
        <v>1189862.0747390741</v>
      </c>
      <c r="AI455" s="19">
        <f t="shared" si="117"/>
        <v>70</v>
      </c>
      <c r="AJ455" s="4">
        <f t="shared" si="118"/>
        <v>2932111.94</v>
      </c>
      <c r="AK455" s="4">
        <f t="shared" si="119"/>
        <v>304001350</v>
      </c>
      <c r="AL455" s="20">
        <f t="shared" si="120"/>
        <v>16216831.816548582</v>
      </c>
      <c r="AM455" s="59">
        <v>7888575987</v>
      </c>
      <c r="AN455" s="60">
        <v>5.3344604609645918</v>
      </c>
      <c r="AO455" s="61">
        <v>0.55852659061653886</v>
      </c>
      <c r="AP455" s="4">
        <f t="shared" si="110"/>
        <v>7419869.2999444474</v>
      </c>
      <c r="AQ455" s="8">
        <f t="shared" si="111"/>
        <v>3.853691090774556E-2</v>
      </c>
      <c r="AR455" s="59">
        <v>326163118.94999999</v>
      </c>
      <c r="AS455" s="6">
        <f t="shared" si="112"/>
        <v>2.2748952499077296E-2</v>
      </c>
      <c r="AU455" s="5" t="s">
        <v>1691</v>
      </c>
      <c r="AV455" s="5" t="s">
        <v>436</v>
      </c>
      <c r="AW455" s="5" t="s">
        <v>1507</v>
      </c>
      <c r="AX455" s="5" t="s">
        <v>1249</v>
      </c>
      <c r="AY455" s="5" t="s">
        <v>604</v>
      </c>
      <c r="AZ455" s="5" t="s">
        <v>469</v>
      </c>
      <c r="BA455" s="5" t="s">
        <v>657</v>
      </c>
      <c r="BB455" s="5" t="s">
        <v>306</v>
      </c>
      <c r="BC455" s="5" t="s">
        <v>1745</v>
      </c>
      <c r="BD455" s="5" t="s">
        <v>1745</v>
      </c>
      <c r="BE455" s="5" t="s">
        <v>1745</v>
      </c>
      <c r="BF455" s="5" t="s">
        <v>1745</v>
      </c>
      <c r="BG455" s="5" t="s">
        <v>1745</v>
      </c>
      <c r="BH455" s="5" t="s">
        <v>1745</v>
      </c>
      <c r="BI455" s="5" t="s">
        <v>1745</v>
      </c>
      <c r="BJ455" s="5" t="s">
        <v>1745</v>
      </c>
    </row>
    <row r="456" spans="1:62" ht="17.25" customHeight="1" x14ac:dyDescent="0.3">
      <c r="A456" t="s">
        <v>1240</v>
      </c>
      <c r="B456" t="s">
        <v>2187</v>
      </c>
      <c r="C456" t="s">
        <v>173</v>
      </c>
      <c r="D456" t="str">
        <f t="shared" si="106"/>
        <v>Pompton Lakes borough, Passaic County</v>
      </c>
      <c r="E456" t="s">
        <v>1769</v>
      </c>
      <c r="F456" t="s">
        <v>7</v>
      </c>
      <c r="G456" s="19">
        <f>COUNTIFS('Raw Data from UFBs'!$A$3:$A$3000,'Summary By Town'!$A456,'Raw Data from UFBs'!$E$3:$E$3000,'Summary By Town'!$G$2)</f>
        <v>0</v>
      </c>
      <c r="H456" s="4">
        <f>SUMIFS('Raw Data from UFBs'!H$3:H$3000,'Raw Data from UFBs'!$A$3:$A$3000,'Summary By Town'!$A456,'Raw Data from UFBs'!$E$3:$E$3000,'Summary By Town'!$G$2)</f>
        <v>0</v>
      </c>
      <c r="I456" s="4">
        <f>SUMIFS('Raw Data from UFBs'!I$3:I$3000,'Raw Data from UFBs'!$A$3:$A$3000,'Summary By Town'!$A456,'Raw Data from UFBs'!$E$3:$E$3000,'Summary By Town'!$G$2)</f>
        <v>0</v>
      </c>
      <c r="J456" s="20">
        <f t="shared" si="107"/>
        <v>0</v>
      </c>
      <c r="K456" s="19">
        <f>COUNTIFS('Raw Data from UFBs'!$A$3:$A$3000,'Summary By Town'!$A456,'Raw Data from UFBs'!$E$3:$E$3000,'Summary By Town'!$K$2)</f>
        <v>3</v>
      </c>
      <c r="L456" s="4">
        <f>SUMIFS('Raw Data from UFBs'!H$3:H$3000,'Raw Data from UFBs'!$A$3:$A$3000,'Summary By Town'!$A456,'Raw Data from UFBs'!$E$3:$E$3000,'Summary By Town'!$K$2)</f>
        <v>0</v>
      </c>
      <c r="M456" s="4">
        <f>SUMIFS('Raw Data from UFBs'!I$3:I$3000,'Raw Data from UFBs'!$A$3:$A$3000,'Summary By Town'!$A456,'Raw Data from UFBs'!$E$3:$E$3000,'Summary By Town'!$K$2)</f>
        <v>9073600</v>
      </c>
      <c r="N456" s="20">
        <f t="shared" si="108"/>
        <v>374809.3430724924</v>
      </c>
      <c r="O456" s="4">
        <f>COUNTIFS('Raw Data from UFBs'!$A$3:$A$3000,'Summary By Town'!$A456,'Raw Data from UFBs'!$E$3:$E$3000,'Summary By Town'!$O$2)</f>
        <v>2</v>
      </c>
      <c r="P456" s="4">
        <f>SUMIFS('Raw Data from UFBs'!H$3:H$3000,'Raw Data from UFBs'!$A$3:$A$3000,'Summary By Town'!$A456,'Raw Data from UFBs'!$E$3:$E$3000,'Summary By Town'!$O$2)</f>
        <v>0</v>
      </c>
      <c r="Q456" s="4">
        <f>SUMIFS('Raw Data from UFBs'!I$3:I$3000,'Raw Data from UFBs'!$A$3:$A$3000,'Summary By Town'!$A456,'Raw Data from UFBs'!$E$3:$E$3000,'Summary By Town'!$O$2)</f>
        <v>6491200</v>
      </c>
      <c r="R456" s="4">
        <f t="shared" si="113"/>
        <v>268136.39655177249</v>
      </c>
      <c r="S456" s="104">
        <f>COUNTIFS('Raw Data from UFBs'!$A$3:$A$3000,'Summary By Town'!$A456,'Raw Data from UFBs'!$E$3:$E$3000,'Summary By Town'!$S$2)</f>
        <v>0</v>
      </c>
      <c r="T456" s="4">
        <f>SUMIFS('Raw Data from UFBs'!H$3:H$3000,'Raw Data from UFBs'!$A$3:$A$3000,'Summary By Town'!$A456,'Raw Data from UFBs'!$E$3:$E$3000,'Summary By Town'!$S$2)</f>
        <v>0</v>
      </c>
      <c r="U456" s="4">
        <f>SUMIFS('Raw Data from UFBs'!I$3:I$3000,'Raw Data from UFBs'!$A$3:$A$3000,'Summary By Town'!$A456,'Raw Data from UFBs'!$E$3:$E$3000,'Summary By Town'!$S$2)</f>
        <v>0</v>
      </c>
      <c r="V456" s="20">
        <f t="shared" si="114"/>
        <v>0</v>
      </c>
      <c r="W456" s="104">
        <f>COUNTIFS('Raw Data from UFBs'!$A$3:$A$3000,'Summary By Town'!$A456,'Raw Data from UFBs'!$E$3:$E$3000,'Summary By Town'!$W$2)</f>
        <v>0</v>
      </c>
      <c r="X456" s="4">
        <f>SUMIFS('Raw Data from UFBs'!H$3:H$3000,'Raw Data from UFBs'!$A$3:$A$3000,'Summary By Town'!$A456,'Raw Data from UFBs'!$E$3:$E$3000,'Summary By Town'!$W$2)</f>
        <v>0</v>
      </c>
      <c r="Y456" s="4">
        <f>SUMIFS('Raw Data from UFBs'!I$3:I$3000,'Raw Data from UFBs'!$A$3:$A$3000,'Summary By Town'!$A456,'Raw Data from UFBs'!$E$3:$E$3000,'Summary By Town'!$W$2)</f>
        <v>0</v>
      </c>
      <c r="Z456" s="20">
        <f t="shared" si="115"/>
        <v>0</v>
      </c>
      <c r="AA456" s="4">
        <f>COUNTIFS('Raw Data from UFBs'!$A$3:$A$3000,'Summary By Town'!$A456,'Raw Data from UFBs'!$E$3:$E$3000,'Summary By Town'!$AA$2)</f>
        <v>0</v>
      </c>
      <c r="AB456" s="4">
        <f>SUMIFS('Raw Data from UFBs'!H$3:H$3000,'Raw Data from UFBs'!$A$3:$A$3000,'Summary By Town'!$A456,'Raw Data from UFBs'!$E$3:$E$3000,'Summary By Town'!$AA$2)</f>
        <v>0</v>
      </c>
      <c r="AC456" s="4">
        <f>SUMIFS('Raw Data from UFBs'!I$3:I$3000,'Raw Data from UFBs'!$A$3:$A$3000,'Summary By Town'!$A456,'Raw Data from UFBs'!$E$3:$E$3000,'Summary By Town'!$AA$2)</f>
        <v>0</v>
      </c>
      <c r="AD456" s="4">
        <f t="shared" si="116"/>
        <v>0</v>
      </c>
      <c r="AE456" s="19">
        <f>COUNTIFS('Raw Data from UFBs'!$A$3:$A$3000,'Summary By Town'!$A456,'Raw Data from UFBs'!$E$3:$E$3000,'Summary By Town'!$AE$2)</f>
        <v>0</v>
      </c>
      <c r="AF456" s="4">
        <f>SUMIFS('Raw Data from UFBs'!H$3:H$3000,'Raw Data from UFBs'!$A$3:$A$3000,'Summary By Town'!$A456,'Raw Data from UFBs'!$E$3:$E$3000,'Summary By Town'!$AE$2)</f>
        <v>0</v>
      </c>
      <c r="AG456" s="4">
        <f>SUMIFS('Raw Data from UFBs'!I$3:I$3000,'Raw Data from UFBs'!$A$3:$A$3000,'Summary By Town'!$A456,'Raw Data from UFBs'!$E$3:$E$3000,'Summary By Town'!$AE$2)</f>
        <v>0</v>
      </c>
      <c r="AH456" s="20">
        <f t="shared" si="109"/>
        <v>0</v>
      </c>
      <c r="AI456" s="19">
        <f t="shared" si="117"/>
        <v>5</v>
      </c>
      <c r="AJ456" s="4">
        <f t="shared" si="118"/>
        <v>0</v>
      </c>
      <c r="AK456" s="4">
        <f t="shared" si="119"/>
        <v>15564800</v>
      </c>
      <c r="AL456" s="20">
        <f t="shared" si="120"/>
        <v>642945.73962426488</v>
      </c>
      <c r="AM456" s="59">
        <v>1308999800</v>
      </c>
      <c r="AN456" s="60">
        <v>4.1307677556040865</v>
      </c>
      <c r="AO456" s="61">
        <v>0.25360842915344967</v>
      </c>
      <c r="AP456" s="4">
        <f t="shared" si="110"/>
        <v>163056.45905701269</v>
      </c>
      <c r="AQ456" s="8">
        <f t="shared" si="111"/>
        <v>1.1890605330879348E-2</v>
      </c>
      <c r="AR456" s="59">
        <v>17461656.82</v>
      </c>
      <c r="AS456" s="6">
        <f t="shared" si="112"/>
        <v>9.3379718051870807E-3</v>
      </c>
      <c r="AU456" s="5" t="s">
        <v>1192</v>
      </c>
      <c r="AV456" s="5" t="s">
        <v>1294</v>
      </c>
      <c r="AW456" s="5" t="s">
        <v>1601</v>
      </c>
      <c r="AX456" s="5" t="s">
        <v>1108</v>
      </c>
      <c r="AY456" s="5" t="s">
        <v>171</v>
      </c>
      <c r="AZ456" s="5" t="s">
        <v>1572</v>
      </c>
      <c r="BA456" s="5" t="s">
        <v>1745</v>
      </c>
      <c r="BB456" s="5" t="s">
        <v>1745</v>
      </c>
      <c r="BC456" s="5" t="s">
        <v>1745</v>
      </c>
      <c r="BD456" s="5" t="s">
        <v>1745</v>
      </c>
      <c r="BE456" s="5" t="s">
        <v>1745</v>
      </c>
      <c r="BF456" s="5" t="s">
        <v>1745</v>
      </c>
      <c r="BG456" s="5" t="s">
        <v>1745</v>
      </c>
      <c r="BH456" s="5" t="s">
        <v>1745</v>
      </c>
      <c r="BI456" s="5" t="s">
        <v>1745</v>
      </c>
      <c r="BJ456" s="5" t="s">
        <v>1745</v>
      </c>
    </row>
    <row r="457" spans="1:62" ht="17.25" customHeight="1" x14ac:dyDescent="0.3">
      <c r="A457" t="s">
        <v>1249</v>
      </c>
      <c r="B457" t="s">
        <v>2188</v>
      </c>
      <c r="C457" t="s">
        <v>173</v>
      </c>
      <c r="D457" t="str">
        <f t="shared" si="106"/>
        <v>Prospect Park borough, Passaic County</v>
      </c>
      <c r="E457" t="s">
        <v>1769</v>
      </c>
      <c r="F457" t="s">
        <v>70</v>
      </c>
      <c r="G457" s="19">
        <f>COUNTIFS('Raw Data from UFBs'!$A$3:$A$3000,'Summary By Town'!$A457,'Raw Data from UFBs'!$E$3:$E$3000,'Summary By Town'!$G$2)</f>
        <v>0</v>
      </c>
      <c r="H457" s="4">
        <f>SUMIFS('Raw Data from UFBs'!H$3:H$3000,'Raw Data from UFBs'!$A$3:$A$3000,'Summary By Town'!$A457,'Raw Data from UFBs'!$E$3:$E$3000,'Summary By Town'!$G$2)</f>
        <v>0</v>
      </c>
      <c r="I457" s="4">
        <f>SUMIFS('Raw Data from UFBs'!I$3:I$3000,'Raw Data from UFBs'!$A$3:$A$3000,'Summary By Town'!$A457,'Raw Data from UFBs'!$E$3:$E$3000,'Summary By Town'!$G$2)</f>
        <v>0</v>
      </c>
      <c r="J457" s="20">
        <f t="shared" si="107"/>
        <v>0</v>
      </c>
      <c r="K457" s="19">
        <f>COUNTIFS('Raw Data from UFBs'!$A$3:$A$3000,'Summary By Town'!$A457,'Raw Data from UFBs'!$E$3:$E$3000,'Summary By Town'!$K$2)</f>
        <v>0</v>
      </c>
      <c r="L457" s="4">
        <f>SUMIFS('Raw Data from UFBs'!H$3:H$3000,'Raw Data from UFBs'!$A$3:$A$3000,'Summary By Town'!$A457,'Raw Data from UFBs'!$E$3:$E$3000,'Summary By Town'!$K$2)</f>
        <v>0</v>
      </c>
      <c r="M457" s="4">
        <f>SUMIFS('Raw Data from UFBs'!I$3:I$3000,'Raw Data from UFBs'!$A$3:$A$3000,'Summary By Town'!$A457,'Raw Data from UFBs'!$E$3:$E$3000,'Summary By Town'!$K$2)</f>
        <v>0</v>
      </c>
      <c r="N457" s="20">
        <f t="shared" si="108"/>
        <v>0</v>
      </c>
      <c r="O457" s="4">
        <f>COUNTIFS('Raw Data from UFBs'!$A$3:$A$3000,'Summary By Town'!$A457,'Raw Data from UFBs'!$E$3:$E$3000,'Summary By Town'!$O$2)</f>
        <v>0</v>
      </c>
      <c r="P457" s="4">
        <f>SUMIFS('Raw Data from UFBs'!H$3:H$3000,'Raw Data from UFBs'!$A$3:$A$3000,'Summary By Town'!$A457,'Raw Data from UFBs'!$E$3:$E$3000,'Summary By Town'!$O$2)</f>
        <v>0</v>
      </c>
      <c r="Q457" s="4">
        <f>SUMIFS('Raw Data from UFBs'!I$3:I$3000,'Raw Data from UFBs'!$A$3:$A$3000,'Summary By Town'!$A457,'Raw Data from UFBs'!$E$3:$E$3000,'Summary By Town'!$O$2)</f>
        <v>0</v>
      </c>
      <c r="R457" s="4">
        <f t="shared" si="113"/>
        <v>0</v>
      </c>
      <c r="S457" s="104">
        <f>COUNTIFS('Raw Data from UFBs'!$A$3:$A$3000,'Summary By Town'!$A457,'Raw Data from UFBs'!$E$3:$E$3000,'Summary By Town'!$S$2)</f>
        <v>0</v>
      </c>
      <c r="T457" s="4">
        <f>SUMIFS('Raw Data from UFBs'!H$3:H$3000,'Raw Data from UFBs'!$A$3:$A$3000,'Summary By Town'!$A457,'Raw Data from UFBs'!$E$3:$E$3000,'Summary By Town'!$S$2)</f>
        <v>0</v>
      </c>
      <c r="U457" s="4">
        <f>SUMIFS('Raw Data from UFBs'!I$3:I$3000,'Raw Data from UFBs'!$A$3:$A$3000,'Summary By Town'!$A457,'Raw Data from UFBs'!$E$3:$E$3000,'Summary By Town'!$S$2)</f>
        <v>0</v>
      </c>
      <c r="V457" s="20">
        <f t="shared" si="114"/>
        <v>0</v>
      </c>
      <c r="W457" s="104">
        <f>COUNTIFS('Raw Data from UFBs'!$A$3:$A$3000,'Summary By Town'!$A457,'Raw Data from UFBs'!$E$3:$E$3000,'Summary By Town'!$W$2)</f>
        <v>0</v>
      </c>
      <c r="X457" s="4">
        <f>SUMIFS('Raw Data from UFBs'!H$3:H$3000,'Raw Data from UFBs'!$A$3:$A$3000,'Summary By Town'!$A457,'Raw Data from UFBs'!$E$3:$E$3000,'Summary By Town'!$W$2)</f>
        <v>0</v>
      </c>
      <c r="Y457" s="4">
        <f>SUMIFS('Raw Data from UFBs'!I$3:I$3000,'Raw Data from UFBs'!$A$3:$A$3000,'Summary By Town'!$A457,'Raw Data from UFBs'!$E$3:$E$3000,'Summary By Town'!$W$2)</f>
        <v>0</v>
      </c>
      <c r="Z457" s="20">
        <f t="shared" si="115"/>
        <v>0</v>
      </c>
      <c r="AA457" s="4">
        <f>COUNTIFS('Raw Data from UFBs'!$A$3:$A$3000,'Summary By Town'!$A457,'Raw Data from UFBs'!$E$3:$E$3000,'Summary By Town'!$AA$2)</f>
        <v>0</v>
      </c>
      <c r="AB457" s="4">
        <f>SUMIFS('Raw Data from UFBs'!H$3:H$3000,'Raw Data from UFBs'!$A$3:$A$3000,'Summary By Town'!$A457,'Raw Data from UFBs'!$E$3:$E$3000,'Summary By Town'!$AA$2)</f>
        <v>0</v>
      </c>
      <c r="AC457" s="4">
        <f>SUMIFS('Raw Data from UFBs'!I$3:I$3000,'Raw Data from UFBs'!$A$3:$A$3000,'Summary By Town'!$A457,'Raw Data from UFBs'!$E$3:$E$3000,'Summary By Town'!$AA$2)</f>
        <v>0</v>
      </c>
      <c r="AD457" s="4">
        <f t="shared" si="116"/>
        <v>0</v>
      </c>
      <c r="AE457" s="19">
        <f>COUNTIFS('Raw Data from UFBs'!$A$3:$A$3000,'Summary By Town'!$A457,'Raw Data from UFBs'!$E$3:$E$3000,'Summary By Town'!$AE$2)</f>
        <v>1</v>
      </c>
      <c r="AF457" s="4">
        <f>SUMIFS('Raw Data from UFBs'!H$3:H$3000,'Raw Data from UFBs'!$A$3:$A$3000,'Summary By Town'!$A457,'Raw Data from UFBs'!$E$3:$E$3000,'Summary By Town'!$AE$2)</f>
        <v>40000</v>
      </c>
      <c r="AG457" s="4">
        <f>SUMIFS('Raw Data from UFBs'!I$3:I$3000,'Raw Data from UFBs'!$A$3:$A$3000,'Summary By Town'!$A457,'Raw Data from UFBs'!$E$3:$E$3000,'Summary By Town'!$AE$2)</f>
        <v>400000</v>
      </c>
      <c r="AH457" s="20">
        <f t="shared" si="109"/>
        <v>24922.582804976464</v>
      </c>
      <c r="AI457" s="19">
        <f t="shared" si="117"/>
        <v>1</v>
      </c>
      <c r="AJ457" s="4">
        <f t="shared" si="118"/>
        <v>40000</v>
      </c>
      <c r="AK457" s="4">
        <f t="shared" si="119"/>
        <v>400000</v>
      </c>
      <c r="AL457" s="20">
        <f t="shared" si="120"/>
        <v>24922.582804976464</v>
      </c>
      <c r="AM457" s="59">
        <v>294313400</v>
      </c>
      <c r="AN457" s="60">
        <v>6.2306457012441161</v>
      </c>
      <c r="AO457" s="61">
        <v>0.35501708181755914</v>
      </c>
      <c r="AP457" s="4">
        <f t="shared" si="110"/>
        <v>-5352.7406539231433</v>
      </c>
      <c r="AQ457" s="8">
        <f t="shared" si="111"/>
        <v>1.3590954404386617E-3</v>
      </c>
      <c r="AR457" s="59">
        <v>9105378.120000001</v>
      </c>
      <c r="AS457" s="6">
        <f t="shared" si="112"/>
        <v>-5.8786582867611245E-4</v>
      </c>
      <c r="AU457" s="5" t="s">
        <v>1165</v>
      </c>
      <c r="AV457" s="5" t="s">
        <v>604</v>
      </c>
      <c r="AW457" s="5" t="s">
        <v>1084</v>
      </c>
      <c r="AX457" s="5" t="s">
        <v>657</v>
      </c>
      <c r="AY457" s="5" t="s">
        <v>1745</v>
      </c>
      <c r="AZ457" s="5" t="s">
        <v>1745</v>
      </c>
      <c r="BA457" s="5" t="s">
        <v>1745</v>
      </c>
      <c r="BB457" s="5" t="s">
        <v>1745</v>
      </c>
      <c r="BC457" s="5" t="s">
        <v>1745</v>
      </c>
      <c r="BD457" s="5" t="s">
        <v>1745</v>
      </c>
      <c r="BE457" s="5" t="s">
        <v>1745</v>
      </c>
      <c r="BF457" s="5" t="s">
        <v>1745</v>
      </c>
      <c r="BG457" s="5" t="s">
        <v>1745</v>
      </c>
      <c r="BH457" s="5" t="s">
        <v>1745</v>
      </c>
      <c r="BI457" s="5" t="s">
        <v>1745</v>
      </c>
      <c r="BJ457" s="5" t="s">
        <v>1745</v>
      </c>
    </row>
    <row r="458" spans="1:62" ht="17.25" customHeight="1" x14ac:dyDescent="0.3">
      <c r="A458" t="s">
        <v>1285</v>
      </c>
      <c r="B458" t="s">
        <v>2189</v>
      </c>
      <c r="C458" t="s">
        <v>173</v>
      </c>
      <c r="D458" t="str">
        <f t="shared" si="106"/>
        <v>Ringwood borough, Passaic County</v>
      </c>
      <c r="E458" t="s">
        <v>1769</v>
      </c>
      <c r="F458" t="s">
        <v>7</v>
      </c>
      <c r="G458" s="19">
        <f>COUNTIFS('Raw Data from UFBs'!$A$3:$A$3000,'Summary By Town'!$A458,'Raw Data from UFBs'!$E$3:$E$3000,'Summary By Town'!$G$2)</f>
        <v>0</v>
      </c>
      <c r="H458" s="4">
        <f>SUMIFS('Raw Data from UFBs'!H$3:H$3000,'Raw Data from UFBs'!$A$3:$A$3000,'Summary By Town'!$A458,'Raw Data from UFBs'!$E$3:$E$3000,'Summary By Town'!$G$2)</f>
        <v>0</v>
      </c>
      <c r="I458" s="4">
        <f>SUMIFS('Raw Data from UFBs'!I$3:I$3000,'Raw Data from UFBs'!$A$3:$A$3000,'Summary By Town'!$A458,'Raw Data from UFBs'!$E$3:$E$3000,'Summary By Town'!$G$2)</f>
        <v>0</v>
      </c>
      <c r="J458" s="20">
        <f t="shared" si="107"/>
        <v>0</v>
      </c>
      <c r="K458" s="19">
        <f>COUNTIFS('Raw Data from UFBs'!$A$3:$A$3000,'Summary By Town'!$A458,'Raw Data from UFBs'!$E$3:$E$3000,'Summary By Town'!$K$2)</f>
        <v>0</v>
      </c>
      <c r="L458" s="4">
        <f>SUMIFS('Raw Data from UFBs'!H$3:H$3000,'Raw Data from UFBs'!$A$3:$A$3000,'Summary By Town'!$A458,'Raw Data from UFBs'!$E$3:$E$3000,'Summary By Town'!$K$2)</f>
        <v>0</v>
      </c>
      <c r="M458" s="4">
        <f>SUMIFS('Raw Data from UFBs'!I$3:I$3000,'Raw Data from UFBs'!$A$3:$A$3000,'Summary By Town'!$A458,'Raw Data from UFBs'!$E$3:$E$3000,'Summary By Town'!$K$2)</f>
        <v>0</v>
      </c>
      <c r="N458" s="20">
        <f t="shared" si="108"/>
        <v>0</v>
      </c>
      <c r="O458" s="4">
        <f>COUNTIFS('Raw Data from UFBs'!$A$3:$A$3000,'Summary By Town'!$A458,'Raw Data from UFBs'!$E$3:$E$3000,'Summary By Town'!$O$2)</f>
        <v>0</v>
      </c>
      <c r="P458" s="4">
        <f>SUMIFS('Raw Data from UFBs'!H$3:H$3000,'Raw Data from UFBs'!$A$3:$A$3000,'Summary By Town'!$A458,'Raw Data from UFBs'!$E$3:$E$3000,'Summary By Town'!$O$2)</f>
        <v>0</v>
      </c>
      <c r="Q458" s="4">
        <f>SUMIFS('Raw Data from UFBs'!I$3:I$3000,'Raw Data from UFBs'!$A$3:$A$3000,'Summary By Town'!$A458,'Raw Data from UFBs'!$E$3:$E$3000,'Summary By Town'!$O$2)</f>
        <v>0</v>
      </c>
      <c r="R458" s="4">
        <f t="shared" si="113"/>
        <v>0</v>
      </c>
      <c r="S458" s="104">
        <f>COUNTIFS('Raw Data from UFBs'!$A$3:$A$3000,'Summary By Town'!$A458,'Raw Data from UFBs'!$E$3:$E$3000,'Summary By Town'!$S$2)</f>
        <v>0</v>
      </c>
      <c r="T458" s="4">
        <f>SUMIFS('Raw Data from UFBs'!H$3:H$3000,'Raw Data from UFBs'!$A$3:$A$3000,'Summary By Town'!$A458,'Raw Data from UFBs'!$E$3:$E$3000,'Summary By Town'!$S$2)</f>
        <v>0</v>
      </c>
      <c r="U458" s="4">
        <f>SUMIFS('Raw Data from UFBs'!I$3:I$3000,'Raw Data from UFBs'!$A$3:$A$3000,'Summary By Town'!$A458,'Raw Data from UFBs'!$E$3:$E$3000,'Summary By Town'!$S$2)</f>
        <v>0</v>
      </c>
      <c r="V458" s="20">
        <f t="shared" si="114"/>
        <v>0</v>
      </c>
      <c r="W458" s="104">
        <f>COUNTIFS('Raw Data from UFBs'!$A$3:$A$3000,'Summary By Town'!$A458,'Raw Data from UFBs'!$E$3:$E$3000,'Summary By Town'!$W$2)</f>
        <v>0</v>
      </c>
      <c r="X458" s="4">
        <f>SUMIFS('Raw Data from UFBs'!H$3:H$3000,'Raw Data from UFBs'!$A$3:$A$3000,'Summary By Town'!$A458,'Raw Data from UFBs'!$E$3:$E$3000,'Summary By Town'!$W$2)</f>
        <v>0</v>
      </c>
      <c r="Y458" s="4">
        <f>SUMIFS('Raw Data from UFBs'!I$3:I$3000,'Raw Data from UFBs'!$A$3:$A$3000,'Summary By Town'!$A458,'Raw Data from UFBs'!$E$3:$E$3000,'Summary By Town'!$W$2)</f>
        <v>0</v>
      </c>
      <c r="Z458" s="20">
        <f t="shared" si="115"/>
        <v>0</v>
      </c>
      <c r="AA458" s="4">
        <f>COUNTIFS('Raw Data from UFBs'!$A$3:$A$3000,'Summary By Town'!$A458,'Raw Data from UFBs'!$E$3:$E$3000,'Summary By Town'!$AA$2)</f>
        <v>0</v>
      </c>
      <c r="AB458" s="4">
        <f>SUMIFS('Raw Data from UFBs'!H$3:H$3000,'Raw Data from UFBs'!$A$3:$A$3000,'Summary By Town'!$A458,'Raw Data from UFBs'!$E$3:$E$3000,'Summary By Town'!$AA$2)</f>
        <v>0</v>
      </c>
      <c r="AC458" s="4">
        <f>SUMIFS('Raw Data from UFBs'!I$3:I$3000,'Raw Data from UFBs'!$A$3:$A$3000,'Summary By Town'!$A458,'Raw Data from UFBs'!$E$3:$E$3000,'Summary By Town'!$AA$2)</f>
        <v>0</v>
      </c>
      <c r="AD458" s="4">
        <f t="shared" si="116"/>
        <v>0</v>
      </c>
      <c r="AE458" s="19">
        <f>COUNTIFS('Raw Data from UFBs'!$A$3:$A$3000,'Summary By Town'!$A458,'Raw Data from UFBs'!$E$3:$E$3000,'Summary By Town'!$AE$2)</f>
        <v>0</v>
      </c>
      <c r="AF458" s="4">
        <f>SUMIFS('Raw Data from UFBs'!H$3:H$3000,'Raw Data from UFBs'!$A$3:$A$3000,'Summary By Town'!$A458,'Raw Data from UFBs'!$E$3:$E$3000,'Summary By Town'!$AE$2)</f>
        <v>0</v>
      </c>
      <c r="AG458" s="4">
        <f>SUMIFS('Raw Data from UFBs'!I$3:I$3000,'Raw Data from UFBs'!$A$3:$A$3000,'Summary By Town'!$A458,'Raw Data from UFBs'!$E$3:$E$3000,'Summary By Town'!$AE$2)</f>
        <v>0</v>
      </c>
      <c r="AH458" s="20">
        <f t="shared" si="109"/>
        <v>0</v>
      </c>
      <c r="AI458" s="19">
        <f t="shared" si="117"/>
        <v>0</v>
      </c>
      <c r="AJ458" s="4">
        <f t="shared" si="118"/>
        <v>0</v>
      </c>
      <c r="AK458" s="4">
        <f t="shared" si="119"/>
        <v>0</v>
      </c>
      <c r="AL458" s="20">
        <f t="shared" si="120"/>
        <v>0</v>
      </c>
      <c r="AM458" s="59">
        <v>1604120700</v>
      </c>
      <c r="AN458" s="60">
        <v>4.2589137507585733</v>
      </c>
      <c r="AO458" s="61">
        <v>0.21897587420805695</v>
      </c>
      <c r="AP458" s="4">
        <f t="shared" si="110"/>
        <v>0</v>
      </c>
      <c r="AQ458" s="8">
        <f t="shared" si="111"/>
        <v>0</v>
      </c>
      <c r="AR458" s="59">
        <v>18499460.18</v>
      </c>
      <c r="AS458" s="6">
        <f t="shared" si="112"/>
        <v>0</v>
      </c>
      <c r="AU458" s="5" t="s">
        <v>1108</v>
      </c>
      <c r="AV458" s="5" t="s">
        <v>171</v>
      </c>
      <c r="AW458" s="5" t="s">
        <v>1572</v>
      </c>
      <c r="AX458" s="5" t="s">
        <v>877</v>
      </c>
      <c r="AY458" s="5" t="s">
        <v>1625</v>
      </c>
      <c r="AZ458" s="5" t="s">
        <v>1745</v>
      </c>
      <c r="BA458" s="5" t="s">
        <v>1745</v>
      </c>
      <c r="BB458" s="5" t="s">
        <v>1745</v>
      </c>
      <c r="BC458" s="5" t="s">
        <v>1745</v>
      </c>
      <c r="BD458" s="5" t="s">
        <v>1745</v>
      </c>
      <c r="BE458" s="5" t="s">
        <v>1745</v>
      </c>
      <c r="BF458" s="5" t="s">
        <v>1745</v>
      </c>
      <c r="BG458" s="5" t="s">
        <v>1745</v>
      </c>
      <c r="BH458" s="5" t="s">
        <v>1745</v>
      </c>
      <c r="BI458" s="5" t="s">
        <v>1745</v>
      </c>
      <c r="BJ458" s="5" t="s">
        <v>1745</v>
      </c>
    </row>
    <row r="459" spans="1:62" ht="17.25" customHeight="1" x14ac:dyDescent="0.3">
      <c r="A459" t="s">
        <v>1507</v>
      </c>
      <c r="B459" t="s">
        <v>2190</v>
      </c>
      <c r="C459" t="s">
        <v>173</v>
      </c>
      <c r="D459" t="str">
        <f t="shared" si="106"/>
        <v>Totowa borough, Passaic County</v>
      </c>
      <c r="E459" t="s">
        <v>1769</v>
      </c>
      <c r="F459" t="s">
        <v>7</v>
      </c>
      <c r="G459" s="19">
        <f>COUNTIFS('Raw Data from UFBs'!$A$3:$A$3000,'Summary By Town'!$A459,'Raw Data from UFBs'!$E$3:$E$3000,'Summary By Town'!$G$2)</f>
        <v>0</v>
      </c>
      <c r="H459" s="4">
        <f>SUMIFS('Raw Data from UFBs'!H$3:H$3000,'Raw Data from UFBs'!$A$3:$A$3000,'Summary By Town'!$A459,'Raw Data from UFBs'!$E$3:$E$3000,'Summary By Town'!$G$2)</f>
        <v>0</v>
      </c>
      <c r="I459" s="4">
        <f>SUMIFS('Raw Data from UFBs'!I$3:I$3000,'Raw Data from UFBs'!$A$3:$A$3000,'Summary By Town'!$A459,'Raw Data from UFBs'!$E$3:$E$3000,'Summary By Town'!$G$2)</f>
        <v>0</v>
      </c>
      <c r="J459" s="20">
        <f t="shared" si="107"/>
        <v>0</v>
      </c>
      <c r="K459" s="19">
        <f>COUNTIFS('Raw Data from UFBs'!$A$3:$A$3000,'Summary By Town'!$A459,'Raw Data from UFBs'!$E$3:$E$3000,'Summary By Town'!$K$2)</f>
        <v>1</v>
      </c>
      <c r="L459" s="4">
        <f>SUMIFS('Raw Data from UFBs'!H$3:H$3000,'Raw Data from UFBs'!$A$3:$A$3000,'Summary By Town'!$A459,'Raw Data from UFBs'!$E$3:$E$3000,'Summary By Town'!$K$2)</f>
        <v>207628.36</v>
      </c>
      <c r="M459" s="4">
        <f>SUMIFS('Raw Data from UFBs'!I$3:I$3000,'Raw Data from UFBs'!$A$3:$A$3000,'Summary By Town'!$A459,'Raw Data from UFBs'!$E$3:$E$3000,'Summary By Town'!$K$2)</f>
        <v>38591600</v>
      </c>
      <c r="N459" s="20">
        <f t="shared" si="108"/>
        <v>1132089.0972551266</v>
      </c>
      <c r="O459" s="4">
        <f>COUNTIFS('Raw Data from UFBs'!$A$3:$A$3000,'Summary By Town'!$A459,'Raw Data from UFBs'!$E$3:$E$3000,'Summary By Town'!$O$2)</f>
        <v>0</v>
      </c>
      <c r="P459" s="4">
        <f>SUMIFS('Raw Data from UFBs'!H$3:H$3000,'Raw Data from UFBs'!$A$3:$A$3000,'Summary By Town'!$A459,'Raw Data from UFBs'!$E$3:$E$3000,'Summary By Town'!$O$2)</f>
        <v>0</v>
      </c>
      <c r="Q459" s="4">
        <f>SUMIFS('Raw Data from UFBs'!I$3:I$3000,'Raw Data from UFBs'!$A$3:$A$3000,'Summary By Town'!$A459,'Raw Data from UFBs'!$E$3:$E$3000,'Summary By Town'!$O$2)</f>
        <v>0</v>
      </c>
      <c r="R459" s="4">
        <f t="shared" si="113"/>
        <v>0</v>
      </c>
      <c r="S459" s="104">
        <f>COUNTIFS('Raw Data from UFBs'!$A$3:$A$3000,'Summary By Town'!$A459,'Raw Data from UFBs'!$E$3:$E$3000,'Summary By Town'!$S$2)</f>
        <v>0</v>
      </c>
      <c r="T459" s="4">
        <f>SUMIFS('Raw Data from UFBs'!H$3:H$3000,'Raw Data from UFBs'!$A$3:$A$3000,'Summary By Town'!$A459,'Raw Data from UFBs'!$E$3:$E$3000,'Summary By Town'!$S$2)</f>
        <v>0</v>
      </c>
      <c r="U459" s="4">
        <f>SUMIFS('Raw Data from UFBs'!I$3:I$3000,'Raw Data from UFBs'!$A$3:$A$3000,'Summary By Town'!$A459,'Raw Data from UFBs'!$E$3:$E$3000,'Summary By Town'!$S$2)</f>
        <v>0</v>
      </c>
      <c r="V459" s="20">
        <f t="shared" si="114"/>
        <v>0</v>
      </c>
      <c r="W459" s="104">
        <f>COUNTIFS('Raw Data from UFBs'!$A$3:$A$3000,'Summary By Town'!$A459,'Raw Data from UFBs'!$E$3:$E$3000,'Summary By Town'!$W$2)</f>
        <v>0</v>
      </c>
      <c r="X459" s="4">
        <f>SUMIFS('Raw Data from UFBs'!H$3:H$3000,'Raw Data from UFBs'!$A$3:$A$3000,'Summary By Town'!$A459,'Raw Data from UFBs'!$E$3:$E$3000,'Summary By Town'!$W$2)</f>
        <v>0</v>
      </c>
      <c r="Y459" s="4">
        <f>SUMIFS('Raw Data from UFBs'!I$3:I$3000,'Raw Data from UFBs'!$A$3:$A$3000,'Summary By Town'!$A459,'Raw Data from UFBs'!$E$3:$E$3000,'Summary By Town'!$W$2)</f>
        <v>0</v>
      </c>
      <c r="Z459" s="20">
        <f t="shared" si="115"/>
        <v>0</v>
      </c>
      <c r="AA459" s="4">
        <f>COUNTIFS('Raw Data from UFBs'!$A$3:$A$3000,'Summary By Town'!$A459,'Raw Data from UFBs'!$E$3:$E$3000,'Summary By Town'!$AA$2)</f>
        <v>0</v>
      </c>
      <c r="AB459" s="4">
        <f>SUMIFS('Raw Data from UFBs'!H$3:H$3000,'Raw Data from UFBs'!$A$3:$A$3000,'Summary By Town'!$A459,'Raw Data from UFBs'!$E$3:$E$3000,'Summary By Town'!$AA$2)</f>
        <v>0</v>
      </c>
      <c r="AC459" s="4">
        <f>SUMIFS('Raw Data from UFBs'!I$3:I$3000,'Raw Data from UFBs'!$A$3:$A$3000,'Summary By Town'!$A459,'Raw Data from UFBs'!$E$3:$E$3000,'Summary By Town'!$AA$2)</f>
        <v>0</v>
      </c>
      <c r="AD459" s="4">
        <f t="shared" si="116"/>
        <v>0</v>
      </c>
      <c r="AE459" s="19">
        <f>COUNTIFS('Raw Data from UFBs'!$A$3:$A$3000,'Summary By Town'!$A459,'Raw Data from UFBs'!$E$3:$E$3000,'Summary By Town'!$AE$2)</f>
        <v>0</v>
      </c>
      <c r="AF459" s="4">
        <f>SUMIFS('Raw Data from UFBs'!H$3:H$3000,'Raw Data from UFBs'!$A$3:$A$3000,'Summary By Town'!$A459,'Raw Data from UFBs'!$E$3:$E$3000,'Summary By Town'!$AE$2)</f>
        <v>0</v>
      </c>
      <c r="AG459" s="4">
        <f>SUMIFS('Raw Data from UFBs'!I$3:I$3000,'Raw Data from UFBs'!$A$3:$A$3000,'Summary By Town'!$A459,'Raw Data from UFBs'!$E$3:$E$3000,'Summary By Town'!$AE$2)</f>
        <v>0</v>
      </c>
      <c r="AH459" s="20">
        <f t="shared" si="109"/>
        <v>0</v>
      </c>
      <c r="AI459" s="19">
        <f t="shared" si="117"/>
        <v>1</v>
      </c>
      <c r="AJ459" s="4">
        <f t="shared" si="118"/>
        <v>207628.36</v>
      </c>
      <c r="AK459" s="4">
        <f t="shared" si="119"/>
        <v>38591600</v>
      </c>
      <c r="AL459" s="20">
        <f t="shared" si="120"/>
        <v>1132089.0972551266</v>
      </c>
      <c r="AM459" s="59">
        <v>2774721400</v>
      </c>
      <c r="AN459" s="60">
        <v>2.9335116897333271</v>
      </c>
      <c r="AO459" s="61">
        <v>0.22591145870195875</v>
      </c>
      <c r="AP459" s="4">
        <f t="shared" si="110"/>
        <v>208846.27366599388</v>
      </c>
      <c r="AQ459" s="8">
        <f t="shared" si="111"/>
        <v>1.3908279223997047E-2</v>
      </c>
      <c r="AR459" s="59">
        <v>22211683</v>
      </c>
      <c r="AS459" s="6">
        <f t="shared" si="112"/>
        <v>9.402541611367039E-3</v>
      </c>
      <c r="AU459" s="5" t="s">
        <v>823</v>
      </c>
      <c r="AV459" s="5" t="s">
        <v>1691</v>
      </c>
      <c r="AW459" s="5" t="s">
        <v>1165</v>
      </c>
      <c r="AX459" s="5" t="s">
        <v>604</v>
      </c>
      <c r="AY459" s="5" t="s">
        <v>1601</v>
      </c>
      <c r="AZ459" s="5" t="s">
        <v>1745</v>
      </c>
      <c r="BA459" s="5" t="s">
        <v>1745</v>
      </c>
      <c r="BB459" s="5" t="s">
        <v>1745</v>
      </c>
      <c r="BC459" s="5" t="s">
        <v>1745</v>
      </c>
      <c r="BD459" s="5" t="s">
        <v>1745</v>
      </c>
      <c r="BE459" s="5" t="s">
        <v>1745</v>
      </c>
      <c r="BF459" s="5" t="s">
        <v>1745</v>
      </c>
      <c r="BG459" s="5" t="s">
        <v>1745</v>
      </c>
      <c r="BH459" s="5" t="s">
        <v>1745</v>
      </c>
      <c r="BI459" s="5" t="s">
        <v>1745</v>
      </c>
      <c r="BJ459" s="5" t="s">
        <v>1745</v>
      </c>
    </row>
    <row r="460" spans="1:62" ht="17.25" customHeight="1" x14ac:dyDescent="0.3">
      <c r="A460" t="s">
        <v>1572</v>
      </c>
      <c r="B460" t="s">
        <v>2191</v>
      </c>
      <c r="C460" t="s">
        <v>173</v>
      </c>
      <c r="D460" t="str">
        <f t="shared" si="106"/>
        <v>Wanaque borough, Passaic County</v>
      </c>
      <c r="E460" t="s">
        <v>1769</v>
      </c>
      <c r="F460" t="s">
        <v>7</v>
      </c>
      <c r="G460" s="19">
        <f>COUNTIFS('Raw Data from UFBs'!$A$3:$A$3000,'Summary By Town'!$A460,'Raw Data from UFBs'!$E$3:$E$3000,'Summary By Town'!$G$2)</f>
        <v>1</v>
      </c>
      <c r="H460" s="4">
        <f>SUMIFS('Raw Data from UFBs'!H$3:H$3000,'Raw Data from UFBs'!$A$3:$A$3000,'Summary By Town'!$A460,'Raw Data from UFBs'!$E$3:$E$3000,'Summary By Town'!$G$2)</f>
        <v>0</v>
      </c>
      <c r="I460" s="4">
        <f>SUMIFS('Raw Data from UFBs'!I$3:I$3000,'Raw Data from UFBs'!$A$3:$A$3000,'Summary By Town'!$A460,'Raw Data from UFBs'!$E$3:$E$3000,'Summary By Town'!$G$2)</f>
        <v>771400</v>
      </c>
      <c r="J460" s="20">
        <f t="shared" si="107"/>
        <v>35024.120839021802</v>
      </c>
      <c r="K460" s="19">
        <f>COUNTIFS('Raw Data from UFBs'!$A$3:$A$3000,'Summary By Town'!$A460,'Raw Data from UFBs'!$E$3:$E$3000,'Summary By Town'!$K$2)</f>
        <v>1</v>
      </c>
      <c r="L460" s="4">
        <f>SUMIFS('Raw Data from UFBs'!H$3:H$3000,'Raw Data from UFBs'!$A$3:$A$3000,'Summary By Town'!$A460,'Raw Data from UFBs'!$E$3:$E$3000,'Summary By Town'!$K$2)</f>
        <v>0</v>
      </c>
      <c r="M460" s="4">
        <f>SUMIFS('Raw Data from UFBs'!I$3:I$3000,'Raw Data from UFBs'!$A$3:$A$3000,'Summary By Town'!$A460,'Raw Data from UFBs'!$E$3:$E$3000,'Summary By Town'!$K$2)</f>
        <v>7076900</v>
      </c>
      <c r="N460" s="20">
        <f t="shared" si="108"/>
        <v>321314.75339081336</v>
      </c>
      <c r="O460" s="4">
        <f>COUNTIFS('Raw Data from UFBs'!$A$3:$A$3000,'Summary By Town'!$A460,'Raw Data from UFBs'!$E$3:$E$3000,'Summary By Town'!$O$2)</f>
        <v>0</v>
      </c>
      <c r="P460" s="4">
        <f>SUMIFS('Raw Data from UFBs'!H$3:H$3000,'Raw Data from UFBs'!$A$3:$A$3000,'Summary By Town'!$A460,'Raw Data from UFBs'!$E$3:$E$3000,'Summary By Town'!$O$2)</f>
        <v>0</v>
      </c>
      <c r="Q460" s="4">
        <f>SUMIFS('Raw Data from UFBs'!I$3:I$3000,'Raw Data from UFBs'!$A$3:$A$3000,'Summary By Town'!$A460,'Raw Data from UFBs'!$E$3:$E$3000,'Summary By Town'!$O$2)</f>
        <v>0</v>
      </c>
      <c r="R460" s="4">
        <f t="shared" si="113"/>
        <v>0</v>
      </c>
      <c r="S460" s="104">
        <f>COUNTIFS('Raw Data from UFBs'!$A$3:$A$3000,'Summary By Town'!$A460,'Raw Data from UFBs'!$E$3:$E$3000,'Summary By Town'!$S$2)</f>
        <v>0</v>
      </c>
      <c r="T460" s="4">
        <f>SUMIFS('Raw Data from UFBs'!H$3:H$3000,'Raw Data from UFBs'!$A$3:$A$3000,'Summary By Town'!$A460,'Raw Data from UFBs'!$E$3:$E$3000,'Summary By Town'!$S$2)</f>
        <v>0</v>
      </c>
      <c r="U460" s="4">
        <f>SUMIFS('Raw Data from UFBs'!I$3:I$3000,'Raw Data from UFBs'!$A$3:$A$3000,'Summary By Town'!$A460,'Raw Data from UFBs'!$E$3:$E$3000,'Summary By Town'!$S$2)</f>
        <v>0</v>
      </c>
      <c r="V460" s="20">
        <f t="shared" si="114"/>
        <v>0</v>
      </c>
      <c r="W460" s="104">
        <f>COUNTIFS('Raw Data from UFBs'!$A$3:$A$3000,'Summary By Town'!$A460,'Raw Data from UFBs'!$E$3:$E$3000,'Summary By Town'!$W$2)</f>
        <v>0</v>
      </c>
      <c r="X460" s="4">
        <f>SUMIFS('Raw Data from UFBs'!H$3:H$3000,'Raw Data from UFBs'!$A$3:$A$3000,'Summary By Town'!$A460,'Raw Data from UFBs'!$E$3:$E$3000,'Summary By Town'!$W$2)</f>
        <v>0</v>
      </c>
      <c r="Y460" s="4">
        <f>SUMIFS('Raw Data from UFBs'!I$3:I$3000,'Raw Data from UFBs'!$A$3:$A$3000,'Summary By Town'!$A460,'Raw Data from UFBs'!$E$3:$E$3000,'Summary By Town'!$W$2)</f>
        <v>0</v>
      </c>
      <c r="Z460" s="20">
        <f t="shared" si="115"/>
        <v>0</v>
      </c>
      <c r="AA460" s="4">
        <f>COUNTIFS('Raw Data from UFBs'!$A$3:$A$3000,'Summary By Town'!$A460,'Raw Data from UFBs'!$E$3:$E$3000,'Summary By Town'!$AA$2)</f>
        <v>1</v>
      </c>
      <c r="AB460" s="4">
        <f>SUMIFS('Raw Data from UFBs'!H$3:H$3000,'Raw Data from UFBs'!$A$3:$A$3000,'Summary By Town'!$A460,'Raw Data from UFBs'!$E$3:$E$3000,'Summary By Town'!$AA$2)</f>
        <v>0</v>
      </c>
      <c r="AC460" s="4">
        <f>SUMIFS('Raw Data from UFBs'!I$3:I$3000,'Raw Data from UFBs'!$A$3:$A$3000,'Summary By Town'!$A460,'Raw Data from UFBs'!$E$3:$E$3000,'Summary By Town'!$AA$2)</f>
        <v>3007100</v>
      </c>
      <c r="AD460" s="4">
        <f t="shared" si="116"/>
        <v>136532.32275735348</v>
      </c>
      <c r="AE460" s="19">
        <f>COUNTIFS('Raw Data from UFBs'!$A$3:$A$3000,'Summary By Town'!$A460,'Raw Data from UFBs'!$E$3:$E$3000,'Summary By Town'!$AE$2)</f>
        <v>0</v>
      </c>
      <c r="AF460" s="4">
        <f>SUMIFS('Raw Data from UFBs'!H$3:H$3000,'Raw Data from UFBs'!$A$3:$A$3000,'Summary By Town'!$A460,'Raw Data from UFBs'!$E$3:$E$3000,'Summary By Town'!$AE$2)</f>
        <v>0</v>
      </c>
      <c r="AG460" s="4">
        <f>SUMIFS('Raw Data from UFBs'!I$3:I$3000,'Raw Data from UFBs'!$A$3:$A$3000,'Summary By Town'!$A460,'Raw Data from UFBs'!$E$3:$E$3000,'Summary By Town'!$AE$2)</f>
        <v>0</v>
      </c>
      <c r="AH460" s="20">
        <f t="shared" si="109"/>
        <v>0</v>
      </c>
      <c r="AI460" s="19">
        <f t="shared" si="117"/>
        <v>3</v>
      </c>
      <c r="AJ460" s="4">
        <f t="shared" si="118"/>
        <v>0</v>
      </c>
      <c r="AK460" s="4">
        <f t="shared" si="119"/>
        <v>10855400</v>
      </c>
      <c r="AL460" s="20">
        <f t="shared" si="120"/>
        <v>492871.19698718865</v>
      </c>
      <c r="AM460" s="59">
        <v>1604200300</v>
      </c>
      <c r="AN460" s="60">
        <v>4.5403319729092306</v>
      </c>
      <c r="AO460" s="61">
        <v>0.27019030305331837</v>
      </c>
      <c r="AP460" s="4">
        <f t="shared" si="110"/>
        <v>133169.01808022027</v>
      </c>
      <c r="AQ460" s="8">
        <f t="shared" si="111"/>
        <v>6.7668607218188404E-3</v>
      </c>
      <c r="AR460" s="59">
        <v>17125148.369999997</v>
      </c>
      <c r="AS460" s="6">
        <f t="shared" si="112"/>
        <v>7.7762256538172281E-3</v>
      </c>
      <c r="AU460" s="5" t="s">
        <v>1240</v>
      </c>
      <c r="AV460" s="5" t="s">
        <v>1108</v>
      </c>
      <c r="AW460" s="5" t="s">
        <v>171</v>
      </c>
      <c r="AX460" s="5" t="s">
        <v>1285</v>
      </c>
      <c r="AY460" s="5" t="s">
        <v>1745</v>
      </c>
      <c r="AZ460" s="5" t="s">
        <v>1745</v>
      </c>
      <c r="BA460" s="5" t="s">
        <v>1745</v>
      </c>
      <c r="BB460" s="5" t="s">
        <v>1745</v>
      </c>
      <c r="BC460" s="5" t="s">
        <v>1745</v>
      </c>
      <c r="BD460" s="5" t="s">
        <v>1745</v>
      </c>
      <c r="BE460" s="5" t="s">
        <v>1745</v>
      </c>
      <c r="BF460" s="5" t="s">
        <v>1745</v>
      </c>
      <c r="BG460" s="5" t="s">
        <v>1745</v>
      </c>
      <c r="BH460" s="5" t="s">
        <v>1745</v>
      </c>
      <c r="BI460" s="5" t="s">
        <v>1745</v>
      </c>
      <c r="BJ460" s="5" t="s">
        <v>1745</v>
      </c>
    </row>
    <row r="461" spans="1:62" ht="17.25" customHeight="1" x14ac:dyDescent="0.3">
      <c r="A461" t="s">
        <v>1691</v>
      </c>
      <c r="B461" t="s">
        <v>2192</v>
      </c>
      <c r="C461" t="s">
        <v>173</v>
      </c>
      <c r="D461" t="str">
        <f t="shared" si="106"/>
        <v>Woodland Park borough, Passaic County</v>
      </c>
      <c r="E461" t="s">
        <v>1769</v>
      </c>
      <c r="F461" t="s">
        <v>70</v>
      </c>
      <c r="G461" s="19">
        <f>COUNTIFS('Raw Data from UFBs'!$A$3:$A$3000,'Summary By Town'!$A461,'Raw Data from UFBs'!$E$3:$E$3000,'Summary By Town'!$G$2)</f>
        <v>0</v>
      </c>
      <c r="H461" s="4">
        <f>SUMIFS('Raw Data from UFBs'!H$3:H$3000,'Raw Data from UFBs'!$A$3:$A$3000,'Summary By Town'!$A461,'Raw Data from UFBs'!$E$3:$E$3000,'Summary By Town'!$G$2)</f>
        <v>0</v>
      </c>
      <c r="I461" s="4">
        <f>SUMIFS('Raw Data from UFBs'!I$3:I$3000,'Raw Data from UFBs'!$A$3:$A$3000,'Summary By Town'!$A461,'Raw Data from UFBs'!$E$3:$E$3000,'Summary By Town'!$G$2)</f>
        <v>0</v>
      </c>
      <c r="J461" s="20">
        <f t="shared" si="107"/>
        <v>0</v>
      </c>
      <c r="K461" s="19">
        <f>COUNTIFS('Raw Data from UFBs'!$A$3:$A$3000,'Summary By Town'!$A461,'Raw Data from UFBs'!$E$3:$E$3000,'Summary By Town'!$K$2)</f>
        <v>0</v>
      </c>
      <c r="L461" s="4">
        <f>SUMIFS('Raw Data from UFBs'!H$3:H$3000,'Raw Data from UFBs'!$A$3:$A$3000,'Summary By Town'!$A461,'Raw Data from UFBs'!$E$3:$E$3000,'Summary By Town'!$K$2)</f>
        <v>0</v>
      </c>
      <c r="M461" s="4">
        <f>SUMIFS('Raw Data from UFBs'!I$3:I$3000,'Raw Data from UFBs'!$A$3:$A$3000,'Summary By Town'!$A461,'Raw Data from UFBs'!$E$3:$E$3000,'Summary By Town'!$K$2)</f>
        <v>0</v>
      </c>
      <c r="N461" s="20">
        <f t="shared" si="108"/>
        <v>0</v>
      </c>
      <c r="O461" s="4">
        <f>COUNTIFS('Raw Data from UFBs'!$A$3:$A$3000,'Summary By Town'!$A461,'Raw Data from UFBs'!$E$3:$E$3000,'Summary By Town'!$O$2)</f>
        <v>0</v>
      </c>
      <c r="P461" s="4">
        <f>SUMIFS('Raw Data from UFBs'!H$3:H$3000,'Raw Data from UFBs'!$A$3:$A$3000,'Summary By Town'!$A461,'Raw Data from UFBs'!$E$3:$E$3000,'Summary By Town'!$O$2)</f>
        <v>0</v>
      </c>
      <c r="Q461" s="4">
        <f>SUMIFS('Raw Data from UFBs'!I$3:I$3000,'Raw Data from UFBs'!$A$3:$A$3000,'Summary By Town'!$A461,'Raw Data from UFBs'!$E$3:$E$3000,'Summary By Town'!$O$2)</f>
        <v>0</v>
      </c>
      <c r="R461" s="4">
        <f t="shared" si="113"/>
        <v>0</v>
      </c>
      <c r="S461" s="104">
        <f>COUNTIFS('Raw Data from UFBs'!$A$3:$A$3000,'Summary By Town'!$A461,'Raw Data from UFBs'!$E$3:$E$3000,'Summary By Town'!$S$2)</f>
        <v>0</v>
      </c>
      <c r="T461" s="4">
        <f>SUMIFS('Raw Data from UFBs'!H$3:H$3000,'Raw Data from UFBs'!$A$3:$A$3000,'Summary By Town'!$A461,'Raw Data from UFBs'!$E$3:$E$3000,'Summary By Town'!$S$2)</f>
        <v>0</v>
      </c>
      <c r="U461" s="4">
        <f>SUMIFS('Raw Data from UFBs'!I$3:I$3000,'Raw Data from UFBs'!$A$3:$A$3000,'Summary By Town'!$A461,'Raw Data from UFBs'!$E$3:$E$3000,'Summary By Town'!$S$2)</f>
        <v>0</v>
      </c>
      <c r="V461" s="20">
        <f t="shared" si="114"/>
        <v>0</v>
      </c>
      <c r="W461" s="104">
        <f>COUNTIFS('Raw Data from UFBs'!$A$3:$A$3000,'Summary By Town'!$A461,'Raw Data from UFBs'!$E$3:$E$3000,'Summary By Town'!$W$2)</f>
        <v>0</v>
      </c>
      <c r="X461" s="4">
        <f>SUMIFS('Raw Data from UFBs'!H$3:H$3000,'Raw Data from UFBs'!$A$3:$A$3000,'Summary By Town'!$A461,'Raw Data from UFBs'!$E$3:$E$3000,'Summary By Town'!$W$2)</f>
        <v>0</v>
      </c>
      <c r="Y461" s="4">
        <f>SUMIFS('Raw Data from UFBs'!I$3:I$3000,'Raw Data from UFBs'!$A$3:$A$3000,'Summary By Town'!$A461,'Raw Data from UFBs'!$E$3:$E$3000,'Summary By Town'!$W$2)</f>
        <v>0</v>
      </c>
      <c r="Z461" s="20">
        <f t="shared" si="115"/>
        <v>0</v>
      </c>
      <c r="AA461" s="4">
        <f>COUNTIFS('Raw Data from UFBs'!$A$3:$A$3000,'Summary By Town'!$A461,'Raw Data from UFBs'!$E$3:$E$3000,'Summary By Town'!$AA$2)</f>
        <v>0</v>
      </c>
      <c r="AB461" s="4">
        <f>SUMIFS('Raw Data from UFBs'!H$3:H$3000,'Raw Data from UFBs'!$A$3:$A$3000,'Summary By Town'!$A461,'Raw Data from UFBs'!$E$3:$E$3000,'Summary By Town'!$AA$2)</f>
        <v>0</v>
      </c>
      <c r="AC461" s="4">
        <f>SUMIFS('Raw Data from UFBs'!I$3:I$3000,'Raw Data from UFBs'!$A$3:$A$3000,'Summary By Town'!$A461,'Raw Data from UFBs'!$E$3:$E$3000,'Summary By Town'!$AA$2)</f>
        <v>0</v>
      </c>
      <c r="AD461" s="4">
        <f t="shared" si="116"/>
        <v>0</v>
      </c>
      <c r="AE461" s="19">
        <f>COUNTIFS('Raw Data from UFBs'!$A$3:$A$3000,'Summary By Town'!$A461,'Raw Data from UFBs'!$E$3:$E$3000,'Summary By Town'!$AE$2)</f>
        <v>1</v>
      </c>
      <c r="AF461" s="4">
        <f>SUMIFS('Raw Data from UFBs'!H$3:H$3000,'Raw Data from UFBs'!$A$3:$A$3000,'Summary By Town'!$A461,'Raw Data from UFBs'!$E$3:$E$3000,'Summary By Town'!$AE$2)</f>
        <v>4142.88</v>
      </c>
      <c r="AG461" s="4">
        <f>SUMIFS('Raw Data from UFBs'!I$3:I$3000,'Raw Data from UFBs'!$A$3:$A$3000,'Summary By Town'!$A461,'Raw Data from UFBs'!$E$3:$E$3000,'Summary By Town'!$AE$2)</f>
        <v>291900</v>
      </c>
      <c r="AH461" s="20">
        <f t="shared" si="109"/>
        <v>10026.145221232538</v>
      </c>
      <c r="AI461" s="19">
        <f t="shared" si="117"/>
        <v>1</v>
      </c>
      <c r="AJ461" s="4">
        <f t="shared" si="118"/>
        <v>4142.88</v>
      </c>
      <c r="AK461" s="4">
        <f t="shared" si="119"/>
        <v>291900</v>
      </c>
      <c r="AL461" s="20">
        <f t="shared" si="120"/>
        <v>10026.145221232538</v>
      </c>
      <c r="AM461" s="59">
        <v>1917490164</v>
      </c>
      <c r="AN461" s="60">
        <v>3.4347876742831582</v>
      </c>
      <c r="AO461" s="61">
        <v>0.3180440864868711</v>
      </c>
      <c r="AP461" s="4">
        <f t="shared" si="110"/>
        <v>1871.1377128468823</v>
      </c>
      <c r="AQ461" s="8">
        <f t="shared" si="111"/>
        <v>1.5223024632944089E-4</v>
      </c>
      <c r="AR461" s="59">
        <v>22778775.140000001</v>
      </c>
      <c r="AS461" s="6">
        <f t="shared" si="112"/>
        <v>8.2143912539051569E-5</v>
      </c>
      <c r="AU461" s="5" t="s">
        <v>823</v>
      </c>
      <c r="AV461" s="5" t="s">
        <v>1507</v>
      </c>
      <c r="AW461" s="5" t="s">
        <v>1165</v>
      </c>
      <c r="AX461" s="5" t="s">
        <v>306</v>
      </c>
      <c r="AY461" s="5" t="s">
        <v>1745</v>
      </c>
      <c r="AZ461" s="5" t="s">
        <v>1745</v>
      </c>
      <c r="BA461" s="5" t="s">
        <v>1745</v>
      </c>
      <c r="BB461" s="5" t="s">
        <v>1745</v>
      </c>
      <c r="BC461" s="5" t="s">
        <v>1745</v>
      </c>
      <c r="BD461" s="5" t="s">
        <v>1745</v>
      </c>
      <c r="BE461" s="5" t="s">
        <v>1745</v>
      </c>
      <c r="BF461" s="5" t="s">
        <v>1745</v>
      </c>
      <c r="BG461" s="5" t="s">
        <v>1745</v>
      </c>
      <c r="BH461" s="5" t="s">
        <v>1745</v>
      </c>
      <c r="BI461" s="5" t="s">
        <v>1745</v>
      </c>
      <c r="BJ461" s="5" t="s">
        <v>1745</v>
      </c>
    </row>
    <row r="462" spans="1:62" ht="17.25" customHeight="1" x14ac:dyDescent="0.3">
      <c r="A462" t="s">
        <v>823</v>
      </c>
      <c r="B462" t="s">
        <v>2193</v>
      </c>
      <c r="C462" t="s">
        <v>173</v>
      </c>
      <c r="D462" t="str">
        <f t="shared" si="106"/>
        <v>Little Falls township, Passaic County</v>
      </c>
      <c r="E462" t="s">
        <v>1769</v>
      </c>
      <c r="F462" t="s">
        <v>7</v>
      </c>
      <c r="G462" s="19">
        <f>COUNTIFS('Raw Data from UFBs'!$A$3:$A$3000,'Summary By Town'!$A462,'Raw Data from UFBs'!$E$3:$E$3000,'Summary By Town'!$G$2)</f>
        <v>0</v>
      </c>
      <c r="H462" s="4">
        <f>SUMIFS('Raw Data from UFBs'!H$3:H$3000,'Raw Data from UFBs'!$A$3:$A$3000,'Summary By Town'!$A462,'Raw Data from UFBs'!$E$3:$E$3000,'Summary By Town'!$G$2)</f>
        <v>0</v>
      </c>
      <c r="I462" s="4">
        <f>SUMIFS('Raw Data from UFBs'!I$3:I$3000,'Raw Data from UFBs'!$A$3:$A$3000,'Summary By Town'!$A462,'Raw Data from UFBs'!$E$3:$E$3000,'Summary By Town'!$G$2)</f>
        <v>0</v>
      </c>
      <c r="J462" s="20">
        <f t="shared" si="107"/>
        <v>0</v>
      </c>
      <c r="K462" s="19">
        <f>COUNTIFS('Raw Data from UFBs'!$A$3:$A$3000,'Summary By Town'!$A462,'Raw Data from UFBs'!$E$3:$E$3000,'Summary By Town'!$K$2)</f>
        <v>0</v>
      </c>
      <c r="L462" s="4">
        <f>SUMIFS('Raw Data from UFBs'!H$3:H$3000,'Raw Data from UFBs'!$A$3:$A$3000,'Summary By Town'!$A462,'Raw Data from UFBs'!$E$3:$E$3000,'Summary By Town'!$K$2)</f>
        <v>0</v>
      </c>
      <c r="M462" s="4">
        <f>SUMIFS('Raw Data from UFBs'!I$3:I$3000,'Raw Data from UFBs'!$A$3:$A$3000,'Summary By Town'!$A462,'Raw Data from UFBs'!$E$3:$E$3000,'Summary By Town'!$K$2)</f>
        <v>0</v>
      </c>
      <c r="N462" s="20">
        <f t="shared" si="108"/>
        <v>0</v>
      </c>
      <c r="O462" s="4">
        <f>COUNTIFS('Raw Data from UFBs'!$A$3:$A$3000,'Summary By Town'!$A462,'Raw Data from UFBs'!$E$3:$E$3000,'Summary By Town'!$O$2)</f>
        <v>0</v>
      </c>
      <c r="P462" s="4">
        <f>SUMIFS('Raw Data from UFBs'!H$3:H$3000,'Raw Data from UFBs'!$A$3:$A$3000,'Summary By Town'!$A462,'Raw Data from UFBs'!$E$3:$E$3000,'Summary By Town'!$O$2)</f>
        <v>0</v>
      </c>
      <c r="Q462" s="4">
        <f>SUMIFS('Raw Data from UFBs'!I$3:I$3000,'Raw Data from UFBs'!$A$3:$A$3000,'Summary By Town'!$A462,'Raw Data from UFBs'!$E$3:$E$3000,'Summary By Town'!$O$2)</f>
        <v>0</v>
      </c>
      <c r="R462" s="4">
        <f t="shared" si="113"/>
        <v>0</v>
      </c>
      <c r="S462" s="104">
        <f>COUNTIFS('Raw Data from UFBs'!$A$3:$A$3000,'Summary By Town'!$A462,'Raw Data from UFBs'!$E$3:$E$3000,'Summary By Town'!$S$2)</f>
        <v>1</v>
      </c>
      <c r="T462" s="4">
        <f>SUMIFS('Raw Data from UFBs'!H$3:H$3000,'Raw Data from UFBs'!$A$3:$A$3000,'Summary By Town'!$A462,'Raw Data from UFBs'!$E$3:$E$3000,'Summary By Town'!$S$2)</f>
        <v>1596000</v>
      </c>
      <c r="U462" s="4">
        <f>SUMIFS('Raw Data from UFBs'!I$3:I$3000,'Raw Data from UFBs'!$A$3:$A$3000,'Summary By Town'!$A462,'Raw Data from UFBs'!$E$3:$E$3000,'Summary By Town'!$S$2)</f>
        <v>44924400</v>
      </c>
      <c r="V462" s="20">
        <f t="shared" si="114"/>
        <v>1570430.9322485172</v>
      </c>
      <c r="W462" s="104">
        <f>COUNTIFS('Raw Data from UFBs'!$A$3:$A$3000,'Summary By Town'!$A462,'Raw Data from UFBs'!$E$3:$E$3000,'Summary By Town'!$W$2)</f>
        <v>0</v>
      </c>
      <c r="X462" s="4">
        <f>SUMIFS('Raw Data from UFBs'!H$3:H$3000,'Raw Data from UFBs'!$A$3:$A$3000,'Summary By Town'!$A462,'Raw Data from UFBs'!$E$3:$E$3000,'Summary By Town'!$W$2)</f>
        <v>0</v>
      </c>
      <c r="Y462" s="4">
        <f>SUMIFS('Raw Data from UFBs'!I$3:I$3000,'Raw Data from UFBs'!$A$3:$A$3000,'Summary By Town'!$A462,'Raw Data from UFBs'!$E$3:$E$3000,'Summary By Town'!$W$2)</f>
        <v>0</v>
      </c>
      <c r="Z462" s="20">
        <f t="shared" si="115"/>
        <v>0</v>
      </c>
      <c r="AA462" s="4">
        <f>COUNTIFS('Raw Data from UFBs'!$A$3:$A$3000,'Summary By Town'!$A462,'Raw Data from UFBs'!$E$3:$E$3000,'Summary By Town'!$AA$2)</f>
        <v>2</v>
      </c>
      <c r="AB462" s="4">
        <f>SUMIFS('Raw Data from UFBs'!H$3:H$3000,'Raw Data from UFBs'!$A$3:$A$3000,'Summary By Town'!$A462,'Raw Data from UFBs'!$E$3:$E$3000,'Summary By Town'!$AA$2)</f>
        <v>1988000</v>
      </c>
      <c r="AC462" s="4">
        <f>SUMIFS('Raw Data from UFBs'!I$3:I$3000,'Raw Data from UFBs'!$A$3:$A$3000,'Summary By Town'!$A462,'Raw Data from UFBs'!$E$3:$E$3000,'Summary By Town'!$AA$2)</f>
        <v>33000000</v>
      </c>
      <c r="AD462" s="4">
        <f t="shared" si="116"/>
        <v>1153587.3771091227</v>
      </c>
      <c r="AE462" s="19">
        <f>COUNTIFS('Raw Data from UFBs'!$A$3:$A$3000,'Summary By Town'!$A462,'Raw Data from UFBs'!$E$3:$E$3000,'Summary By Town'!$AE$2)</f>
        <v>0</v>
      </c>
      <c r="AF462" s="4">
        <f>SUMIFS('Raw Data from UFBs'!H$3:H$3000,'Raw Data from UFBs'!$A$3:$A$3000,'Summary By Town'!$A462,'Raw Data from UFBs'!$E$3:$E$3000,'Summary By Town'!$AE$2)</f>
        <v>0</v>
      </c>
      <c r="AG462" s="4">
        <f>SUMIFS('Raw Data from UFBs'!I$3:I$3000,'Raw Data from UFBs'!$A$3:$A$3000,'Summary By Town'!$A462,'Raw Data from UFBs'!$E$3:$E$3000,'Summary By Town'!$AE$2)</f>
        <v>0</v>
      </c>
      <c r="AH462" s="20">
        <f t="shared" si="109"/>
        <v>0</v>
      </c>
      <c r="AI462" s="19">
        <f t="shared" si="117"/>
        <v>3</v>
      </c>
      <c r="AJ462" s="4">
        <f t="shared" si="118"/>
        <v>3584000</v>
      </c>
      <c r="AK462" s="4">
        <f t="shared" si="119"/>
        <v>77924400</v>
      </c>
      <c r="AL462" s="20">
        <f t="shared" si="120"/>
        <v>2724018.3093576399</v>
      </c>
      <c r="AM462" s="59">
        <v>2026951780</v>
      </c>
      <c r="AN462" s="60">
        <v>3.4957193245730989</v>
      </c>
      <c r="AO462" s="61">
        <v>0.32778914575653662</v>
      </c>
      <c r="AP462" s="4">
        <f t="shared" si="110"/>
        <v>-281892.66374192137</v>
      </c>
      <c r="AQ462" s="8">
        <f t="shared" si="111"/>
        <v>3.8444131117909473E-2</v>
      </c>
      <c r="AR462" s="59">
        <v>25107762.700000003</v>
      </c>
      <c r="AS462" s="6">
        <f t="shared" si="112"/>
        <v>-1.1227311135210041E-2</v>
      </c>
      <c r="AU462" s="5" t="s">
        <v>988</v>
      </c>
      <c r="AV462" s="5" t="s">
        <v>265</v>
      </c>
      <c r="AW462" s="5" t="s">
        <v>1081</v>
      </c>
      <c r="AX462" s="5" t="s">
        <v>1691</v>
      </c>
      <c r="AY462" s="5" t="s">
        <v>475</v>
      </c>
      <c r="AZ462" s="5" t="s">
        <v>1507</v>
      </c>
      <c r="BA462" s="5" t="s">
        <v>1601</v>
      </c>
      <c r="BB462" s="5" t="s">
        <v>306</v>
      </c>
      <c r="BC462" s="5" t="s">
        <v>1745</v>
      </c>
      <c r="BD462" s="5" t="s">
        <v>1745</v>
      </c>
      <c r="BE462" s="5" t="s">
        <v>1745</v>
      </c>
      <c r="BF462" s="5" t="s">
        <v>1745</v>
      </c>
      <c r="BG462" s="5" t="s">
        <v>1745</v>
      </c>
      <c r="BH462" s="5" t="s">
        <v>1745</v>
      </c>
      <c r="BI462" s="5" t="s">
        <v>1745</v>
      </c>
      <c r="BJ462" s="5" t="s">
        <v>1745</v>
      </c>
    </row>
    <row r="463" spans="1:62" ht="17.25" customHeight="1" x14ac:dyDescent="0.3">
      <c r="A463" t="s">
        <v>1601</v>
      </c>
      <c r="B463" t="s">
        <v>2194</v>
      </c>
      <c r="C463" t="s">
        <v>173</v>
      </c>
      <c r="D463" t="str">
        <f t="shared" si="106"/>
        <v>Wayne township, Passaic County</v>
      </c>
      <c r="E463" t="s">
        <v>1769</v>
      </c>
      <c r="F463" t="s">
        <v>7</v>
      </c>
      <c r="G463" s="19">
        <f>COUNTIFS('Raw Data from UFBs'!$A$3:$A$3000,'Summary By Town'!$A463,'Raw Data from UFBs'!$E$3:$E$3000,'Summary By Town'!$G$2)</f>
        <v>3</v>
      </c>
      <c r="H463" s="4">
        <f>SUMIFS('Raw Data from UFBs'!H$3:H$3000,'Raw Data from UFBs'!$A$3:$A$3000,'Summary By Town'!$A463,'Raw Data from UFBs'!$E$3:$E$3000,'Summary By Town'!$G$2)</f>
        <v>498209</v>
      </c>
      <c r="I463" s="4">
        <f>SUMIFS('Raw Data from UFBs'!I$3:I$3000,'Raw Data from UFBs'!$A$3:$A$3000,'Summary By Town'!$A463,'Raw Data from UFBs'!$E$3:$E$3000,'Summary By Town'!$G$2)</f>
        <v>41055400</v>
      </c>
      <c r="J463" s="20">
        <f t="shared" si="107"/>
        <v>2462442.1766872648</v>
      </c>
      <c r="K463" s="19">
        <f>COUNTIFS('Raw Data from UFBs'!$A$3:$A$3000,'Summary By Town'!$A463,'Raw Data from UFBs'!$E$3:$E$3000,'Summary By Town'!$K$2)</f>
        <v>0</v>
      </c>
      <c r="L463" s="4">
        <f>SUMIFS('Raw Data from UFBs'!H$3:H$3000,'Raw Data from UFBs'!$A$3:$A$3000,'Summary By Town'!$A463,'Raw Data from UFBs'!$E$3:$E$3000,'Summary By Town'!$K$2)</f>
        <v>0</v>
      </c>
      <c r="M463" s="4">
        <f>SUMIFS('Raw Data from UFBs'!I$3:I$3000,'Raw Data from UFBs'!$A$3:$A$3000,'Summary By Town'!$A463,'Raw Data from UFBs'!$E$3:$E$3000,'Summary By Town'!$K$2)</f>
        <v>0</v>
      </c>
      <c r="N463" s="20">
        <f t="shared" si="108"/>
        <v>0</v>
      </c>
      <c r="O463" s="4">
        <f>COUNTIFS('Raw Data from UFBs'!$A$3:$A$3000,'Summary By Town'!$A463,'Raw Data from UFBs'!$E$3:$E$3000,'Summary By Town'!$O$2)</f>
        <v>0</v>
      </c>
      <c r="P463" s="4">
        <f>SUMIFS('Raw Data from UFBs'!H$3:H$3000,'Raw Data from UFBs'!$A$3:$A$3000,'Summary By Town'!$A463,'Raw Data from UFBs'!$E$3:$E$3000,'Summary By Town'!$O$2)</f>
        <v>0</v>
      </c>
      <c r="Q463" s="4">
        <f>SUMIFS('Raw Data from UFBs'!I$3:I$3000,'Raw Data from UFBs'!$A$3:$A$3000,'Summary By Town'!$A463,'Raw Data from UFBs'!$E$3:$E$3000,'Summary By Town'!$O$2)</f>
        <v>0</v>
      </c>
      <c r="R463" s="4">
        <f t="shared" si="113"/>
        <v>0</v>
      </c>
      <c r="S463" s="104">
        <f>COUNTIFS('Raw Data from UFBs'!$A$3:$A$3000,'Summary By Town'!$A463,'Raw Data from UFBs'!$E$3:$E$3000,'Summary By Town'!$S$2)</f>
        <v>0</v>
      </c>
      <c r="T463" s="4">
        <f>SUMIFS('Raw Data from UFBs'!H$3:H$3000,'Raw Data from UFBs'!$A$3:$A$3000,'Summary By Town'!$A463,'Raw Data from UFBs'!$E$3:$E$3000,'Summary By Town'!$S$2)</f>
        <v>0</v>
      </c>
      <c r="U463" s="4">
        <f>SUMIFS('Raw Data from UFBs'!I$3:I$3000,'Raw Data from UFBs'!$A$3:$A$3000,'Summary By Town'!$A463,'Raw Data from UFBs'!$E$3:$E$3000,'Summary By Town'!$S$2)</f>
        <v>0</v>
      </c>
      <c r="V463" s="20">
        <f t="shared" si="114"/>
        <v>0</v>
      </c>
      <c r="W463" s="104">
        <f>COUNTIFS('Raw Data from UFBs'!$A$3:$A$3000,'Summary By Town'!$A463,'Raw Data from UFBs'!$E$3:$E$3000,'Summary By Town'!$W$2)</f>
        <v>0</v>
      </c>
      <c r="X463" s="4">
        <f>SUMIFS('Raw Data from UFBs'!H$3:H$3000,'Raw Data from UFBs'!$A$3:$A$3000,'Summary By Town'!$A463,'Raw Data from UFBs'!$E$3:$E$3000,'Summary By Town'!$W$2)</f>
        <v>0</v>
      </c>
      <c r="Y463" s="4">
        <f>SUMIFS('Raw Data from UFBs'!I$3:I$3000,'Raw Data from UFBs'!$A$3:$A$3000,'Summary By Town'!$A463,'Raw Data from UFBs'!$E$3:$E$3000,'Summary By Town'!$W$2)</f>
        <v>0</v>
      </c>
      <c r="Z463" s="20">
        <f t="shared" si="115"/>
        <v>0</v>
      </c>
      <c r="AA463" s="4">
        <f>COUNTIFS('Raw Data from UFBs'!$A$3:$A$3000,'Summary By Town'!$A463,'Raw Data from UFBs'!$E$3:$E$3000,'Summary By Town'!$AA$2)</f>
        <v>0</v>
      </c>
      <c r="AB463" s="4">
        <f>SUMIFS('Raw Data from UFBs'!H$3:H$3000,'Raw Data from UFBs'!$A$3:$A$3000,'Summary By Town'!$A463,'Raw Data from UFBs'!$E$3:$E$3000,'Summary By Town'!$AA$2)</f>
        <v>0</v>
      </c>
      <c r="AC463" s="4">
        <f>SUMIFS('Raw Data from UFBs'!I$3:I$3000,'Raw Data from UFBs'!$A$3:$A$3000,'Summary By Town'!$A463,'Raw Data from UFBs'!$E$3:$E$3000,'Summary By Town'!$AA$2)</f>
        <v>0</v>
      </c>
      <c r="AD463" s="4">
        <f t="shared" si="116"/>
        <v>0</v>
      </c>
      <c r="AE463" s="19">
        <f>COUNTIFS('Raw Data from UFBs'!$A$3:$A$3000,'Summary By Town'!$A463,'Raw Data from UFBs'!$E$3:$E$3000,'Summary By Town'!$AE$2)</f>
        <v>1</v>
      </c>
      <c r="AF463" s="4">
        <f>SUMIFS('Raw Data from UFBs'!H$3:H$3000,'Raw Data from UFBs'!$A$3:$A$3000,'Summary By Town'!$A463,'Raw Data from UFBs'!$E$3:$E$3000,'Summary By Town'!$AE$2)</f>
        <v>50000</v>
      </c>
      <c r="AG463" s="4">
        <f>SUMIFS('Raw Data from UFBs'!I$3:I$3000,'Raw Data from UFBs'!$A$3:$A$3000,'Summary By Town'!$A463,'Raw Data from UFBs'!$E$3:$E$3000,'Summary By Town'!$AE$2)</f>
        <v>5835300</v>
      </c>
      <c r="AH463" s="20">
        <f t="shared" si="109"/>
        <v>349992.66439063306</v>
      </c>
      <c r="AI463" s="19">
        <f t="shared" si="117"/>
        <v>4</v>
      </c>
      <c r="AJ463" s="4">
        <f t="shared" si="118"/>
        <v>548209</v>
      </c>
      <c r="AK463" s="4">
        <f t="shared" si="119"/>
        <v>46890700</v>
      </c>
      <c r="AL463" s="20">
        <f t="shared" si="120"/>
        <v>2812434.8410778977</v>
      </c>
      <c r="AM463" s="59">
        <v>5946069628</v>
      </c>
      <c r="AN463" s="60">
        <v>5.9978521136982339</v>
      </c>
      <c r="AO463" s="61">
        <v>0.23497007133140516</v>
      </c>
      <c r="AP463" s="4">
        <f t="shared" si="110"/>
        <v>532025.30738848448</v>
      </c>
      <c r="AQ463" s="8">
        <f t="shared" si="111"/>
        <v>7.8859991445764475E-3</v>
      </c>
      <c r="AR463" s="59">
        <v>96535363</v>
      </c>
      <c r="AS463" s="6">
        <f t="shared" si="112"/>
        <v>5.5111960099894636E-3</v>
      </c>
      <c r="AU463" s="5" t="s">
        <v>808</v>
      </c>
      <c r="AV463" s="5" t="s">
        <v>1192</v>
      </c>
      <c r="AW463" s="5" t="s">
        <v>1081</v>
      </c>
      <c r="AX463" s="5" t="s">
        <v>823</v>
      </c>
      <c r="AY463" s="5" t="s">
        <v>475</v>
      </c>
      <c r="AZ463" s="5" t="s">
        <v>1507</v>
      </c>
      <c r="BA463" s="5" t="s">
        <v>604</v>
      </c>
      <c r="BB463" s="5" t="s">
        <v>1084</v>
      </c>
      <c r="BC463" s="5" t="s">
        <v>1240</v>
      </c>
      <c r="BD463" s="5" t="s">
        <v>513</v>
      </c>
      <c r="BE463" s="5" t="s">
        <v>1108</v>
      </c>
      <c r="BF463" s="5" t="s">
        <v>1745</v>
      </c>
      <c r="BG463" s="5" t="s">
        <v>1745</v>
      </c>
      <c r="BH463" s="5" t="s">
        <v>1745</v>
      </c>
      <c r="BI463" s="5" t="s">
        <v>1745</v>
      </c>
      <c r="BJ463" s="5" t="s">
        <v>1745</v>
      </c>
    </row>
    <row r="464" spans="1:62" ht="17.25" customHeight="1" x14ac:dyDescent="0.3">
      <c r="A464" t="s">
        <v>1625</v>
      </c>
      <c r="B464" t="s">
        <v>2195</v>
      </c>
      <c r="C464" t="s">
        <v>173</v>
      </c>
      <c r="D464" t="str">
        <f t="shared" si="106"/>
        <v>West Milford township, Passaic County</v>
      </c>
      <c r="E464" t="s">
        <v>1769</v>
      </c>
      <c r="F464" t="s">
        <v>26</v>
      </c>
      <c r="G464" s="19">
        <f>COUNTIFS('Raw Data from UFBs'!$A$3:$A$3000,'Summary By Town'!$A464,'Raw Data from UFBs'!$E$3:$E$3000,'Summary By Town'!$G$2)</f>
        <v>1</v>
      </c>
      <c r="H464" s="4">
        <f>SUMIFS('Raw Data from UFBs'!H$3:H$3000,'Raw Data from UFBs'!$A$3:$A$3000,'Summary By Town'!$A464,'Raw Data from UFBs'!$E$3:$E$3000,'Summary By Town'!$G$2)</f>
        <v>21613.11</v>
      </c>
      <c r="I464" s="4">
        <f>SUMIFS('Raw Data from UFBs'!I$3:I$3000,'Raw Data from UFBs'!$A$3:$A$3000,'Summary By Town'!$A464,'Raw Data from UFBs'!$E$3:$E$3000,'Summary By Town'!$G$2)</f>
        <v>2585300</v>
      </c>
      <c r="J464" s="20">
        <f t="shared" si="107"/>
        <v>108920.46372608733</v>
      </c>
      <c r="K464" s="19">
        <f>COUNTIFS('Raw Data from UFBs'!$A$3:$A$3000,'Summary By Town'!$A464,'Raw Data from UFBs'!$E$3:$E$3000,'Summary By Town'!$K$2)</f>
        <v>1</v>
      </c>
      <c r="L464" s="4">
        <f>SUMIFS('Raw Data from UFBs'!H$3:H$3000,'Raw Data from UFBs'!$A$3:$A$3000,'Summary By Town'!$A464,'Raw Data from UFBs'!$E$3:$E$3000,'Summary By Town'!$K$2)</f>
        <v>335762.23</v>
      </c>
      <c r="M464" s="4">
        <f>SUMIFS('Raw Data from UFBs'!I$3:I$3000,'Raw Data from UFBs'!$A$3:$A$3000,'Summary By Town'!$A464,'Raw Data from UFBs'!$E$3:$E$3000,'Summary By Town'!$K$2)</f>
        <v>12440500</v>
      </c>
      <c r="N464" s="20">
        <f t="shared" si="108"/>
        <v>524126.80500691972</v>
      </c>
      <c r="O464" s="4">
        <f>COUNTIFS('Raw Data from UFBs'!$A$3:$A$3000,'Summary By Town'!$A464,'Raw Data from UFBs'!$E$3:$E$3000,'Summary By Town'!$O$2)</f>
        <v>0</v>
      </c>
      <c r="P464" s="4">
        <f>SUMIFS('Raw Data from UFBs'!H$3:H$3000,'Raw Data from UFBs'!$A$3:$A$3000,'Summary By Town'!$A464,'Raw Data from UFBs'!$E$3:$E$3000,'Summary By Town'!$O$2)</f>
        <v>0</v>
      </c>
      <c r="Q464" s="4">
        <f>SUMIFS('Raw Data from UFBs'!I$3:I$3000,'Raw Data from UFBs'!$A$3:$A$3000,'Summary By Town'!$A464,'Raw Data from UFBs'!$E$3:$E$3000,'Summary By Town'!$O$2)</f>
        <v>0</v>
      </c>
      <c r="R464" s="4">
        <f t="shared" si="113"/>
        <v>0</v>
      </c>
      <c r="S464" s="104">
        <f>COUNTIFS('Raw Data from UFBs'!$A$3:$A$3000,'Summary By Town'!$A464,'Raw Data from UFBs'!$E$3:$E$3000,'Summary By Town'!$S$2)</f>
        <v>0</v>
      </c>
      <c r="T464" s="4">
        <f>SUMIFS('Raw Data from UFBs'!H$3:H$3000,'Raw Data from UFBs'!$A$3:$A$3000,'Summary By Town'!$A464,'Raw Data from UFBs'!$E$3:$E$3000,'Summary By Town'!$S$2)</f>
        <v>0</v>
      </c>
      <c r="U464" s="4">
        <f>SUMIFS('Raw Data from UFBs'!I$3:I$3000,'Raw Data from UFBs'!$A$3:$A$3000,'Summary By Town'!$A464,'Raw Data from UFBs'!$E$3:$E$3000,'Summary By Town'!$S$2)</f>
        <v>0</v>
      </c>
      <c r="V464" s="20">
        <f t="shared" si="114"/>
        <v>0</v>
      </c>
      <c r="W464" s="104">
        <f>COUNTIFS('Raw Data from UFBs'!$A$3:$A$3000,'Summary By Town'!$A464,'Raw Data from UFBs'!$E$3:$E$3000,'Summary By Town'!$W$2)</f>
        <v>0</v>
      </c>
      <c r="X464" s="4">
        <f>SUMIFS('Raw Data from UFBs'!H$3:H$3000,'Raw Data from UFBs'!$A$3:$A$3000,'Summary By Town'!$A464,'Raw Data from UFBs'!$E$3:$E$3000,'Summary By Town'!$W$2)</f>
        <v>0</v>
      </c>
      <c r="Y464" s="4">
        <f>SUMIFS('Raw Data from UFBs'!I$3:I$3000,'Raw Data from UFBs'!$A$3:$A$3000,'Summary By Town'!$A464,'Raw Data from UFBs'!$E$3:$E$3000,'Summary By Town'!$W$2)</f>
        <v>0</v>
      </c>
      <c r="Z464" s="20">
        <f t="shared" si="115"/>
        <v>0</v>
      </c>
      <c r="AA464" s="4">
        <f>COUNTIFS('Raw Data from UFBs'!$A$3:$A$3000,'Summary By Town'!$A464,'Raw Data from UFBs'!$E$3:$E$3000,'Summary By Town'!$AA$2)</f>
        <v>0</v>
      </c>
      <c r="AB464" s="4">
        <f>SUMIFS('Raw Data from UFBs'!H$3:H$3000,'Raw Data from UFBs'!$A$3:$A$3000,'Summary By Town'!$A464,'Raw Data from UFBs'!$E$3:$E$3000,'Summary By Town'!$AA$2)</f>
        <v>0</v>
      </c>
      <c r="AC464" s="4">
        <f>SUMIFS('Raw Data from UFBs'!I$3:I$3000,'Raw Data from UFBs'!$A$3:$A$3000,'Summary By Town'!$A464,'Raw Data from UFBs'!$E$3:$E$3000,'Summary By Town'!$AA$2)</f>
        <v>0</v>
      </c>
      <c r="AD464" s="4">
        <f t="shared" si="116"/>
        <v>0</v>
      </c>
      <c r="AE464" s="19">
        <f>COUNTIFS('Raw Data from UFBs'!$A$3:$A$3000,'Summary By Town'!$A464,'Raw Data from UFBs'!$E$3:$E$3000,'Summary By Town'!$AE$2)</f>
        <v>0</v>
      </c>
      <c r="AF464" s="4">
        <f>SUMIFS('Raw Data from UFBs'!H$3:H$3000,'Raw Data from UFBs'!$A$3:$A$3000,'Summary By Town'!$A464,'Raw Data from UFBs'!$E$3:$E$3000,'Summary By Town'!$AE$2)</f>
        <v>0</v>
      </c>
      <c r="AG464" s="4">
        <f>SUMIFS('Raw Data from UFBs'!I$3:I$3000,'Raw Data from UFBs'!$A$3:$A$3000,'Summary By Town'!$A464,'Raw Data from UFBs'!$E$3:$E$3000,'Summary By Town'!$AE$2)</f>
        <v>0</v>
      </c>
      <c r="AH464" s="20">
        <f t="shared" si="109"/>
        <v>0</v>
      </c>
      <c r="AI464" s="19">
        <f t="shared" si="117"/>
        <v>2</v>
      </c>
      <c r="AJ464" s="4">
        <f t="shared" si="118"/>
        <v>357375.33999999997</v>
      </c>
      <c r="AK464" s="4">
        <f t="shared" si="119"/>
        <v>15025800</v>
      </c>
      <c r="AL464" s="20">
        <f t="shared" si="120"/>
        <v>633047.26873300702</v>
      </c>
      <c r="AM464" s="59">
        <v>3059464500</v>
      </c>
      <c r="AN464" s="60">
        <v>4.2130686468141931</v>
      </c>
      <c r="AO464" s="61">
        <v>0.2119185402811791</v>
      </c>
      <c r="AP464" s="4">
        <f t="shared" si="110"/>
        <v>58419.992733596089</v>
      </c>
      <c r="AQ464" s="8">
        <f t="shared" si="111"/>
        <v>4.9112516258972769E-3</v>
      </c>
      <c r="AR464" s="59">
        <v>38131206</v>
      </c>
      <c r="AS464" s="6">
        <f t="shared" si="112"/>
        <v>1.5320782860525337E-3</v>
      </c>
      <c r="AU464" s="5" t="s">
        <v>236</v>
      </c>
      <c r="AV464" s="5" t="s">
        <v>171</v>
      </c>
      <c r="AW464" s="5" t="s">
        <v>1285</v>
      </c>
      <c r="AX464" s="5" t="s">
        <v>633</v>
      </c>
      <c r="AY464" s="5" t="s">
        <v>1545</v>
      </c>
      <c r="AZ464" s="5" t="s">
        <v>758</v>
      </c>
      <c r="BA464" s="5" t="s">
        <v>1312</v>
      </c>
      <c r="BB464" s="5" t="s">
        <v>737</v>
      </c>
      <c r="BC464" s="5" t="s">
        <v>1745</v>
      </c>
      <c r="BD464" s="5" t="s">
        <v>1745</v>
      </c>
      <c r="BE464" s="5" t="s">
        <v>1745</v>
      </c>
      <c r="BF464" s="5" t="s">
        <v>1745</v>
      </c>
      <c r="BG464" s="5" t="s">
        <v>1745</v>
      </c>
      <c r="BH464" s="5" t="s">
        <v>1745</v>
      </c>
      <c r="BI464" s="5" t="s">
        <v>1745</v>
      </c>
      <c r="BJ464" s="5" t="s">
        <v>1745</v>
      </c>
    </row>
    <row r="465" spans="1:62" ht="17.25" customHeight="1" x14ac:dyDescent="0.3">
      <c r="A465" t="s">
        <v>433</v>
      </c>
      <c r="B465" t="s">
        <v>2196</v>
      </c>
      <c r="C465" t="s">
        <v>51</v>
      </c>
      <c r="D465" t="str">
        <f t="shared" si="106"/>
        <v>Elmer borough, Salem County</v>
      </c>
      <c r="E465" t="s">
        <v>1744</v>
      </c>
      <c r="F465" t="s">
        <v>46</v>
      </c>
      <c r="G465" s="19">
        <f>COUNTIFS('Raw Data from UFBs'!$A$3:$A$3000,'Summary By Town'!$A465,'Raw Data from UFBs'!$E$3:$E$3000,'Summary By Town'!$G$2)</f>
        <v>0</v>
      </c>
      <c r="H465" s="4">
        <f>SUMIFS('Raw Data from UFBs'!H$3:H$3000,'Raw Data from UFBs'!$A$3:$A$3000,'Summary By Town'!$A465,'Raw Data from UFBs'!$E$3:$E$3000,'Summary By Town'!$G$2)</f>
        <v>0</v>
      </c>
      <c r="I465" s="4">
        <f>SUMIFS('Raw Data from UFBs'!I$3:I$3000,'Raw Data from UFBs'!$A$3:$A$3000,'Summary By Town'!$A465,'Raw Data from UFBs'!$E$3:$E$3000,'Summary By Town'!$G$2)</f>
        <v>0</v>
      </c>
      <c r="J465" s="20">
        <f t="shared" si="107"/>
        <v>0</v>
      </c>
      <c r="K465" s="19">
        <f>COUNTIFS('Raw Data from UFBs'!$A$3:$A$3000,'Summary By Town'!$A465,'Raw Data from UFBs'!$E$3:$E$3000,'Summary By Town'!$K$2)</f>
        <v>0</v>
      </c>
      <c r="L465" s="4">
        <f>SUMIFS('Raw Data from UFBs'!H$3:H$3000,'Raw Data from UFBs'!$A$3:$A$3000,'Summary By Town'!$A465,'Raw Data from UFBs'!$E$3:$E$3000,'Summary By Town'!$K$2)</f>
        <v>0</v>
      </c>
      <c r="M465" s="4">
        <f>SUMIFS('Raw Data from UFBs'!I$3:I$3000,'Raw Data from UFBs'!$A$3:$A$3000,'Summary By Town'!$A465,'Raw Data from UFBs'!$E$3:$E$3000,'Summary By Town'!$K$2)</f>
        <v>0</v>
      </c>
      <c r="N465" s="20">
        <f t="shared" si="108"/>
        <v>0</v>
      </c>
      <c r="O465" s="4">
        <f>COUNTIFS('Raw Data from UFBs'!$A$3:$A$3000,'Summary By Town'!$A465,'Raw Data from UFBs'!$E$3:$E$3000,'Summary By Town'!$O$2)</f>
        <v>0</v>
      </c>
      <c r="P465" s="4">
        <f>SUMIFS('Raw Data from UFBs'!H$3:H$3000,'Raw Data from UFBs'!$A$3:$A$3000,'Summary By Town'!$A465,'Raw Data from UFBs'!$E$3:$E$3000,'Summary By Town'!$O$2)</f>
        <v>0</v>
      </c>
      <c r="Q465" s="4">
        <f>SUMIFS('Raw Data from UFBs'!I$3:I$3000,'Raw Data from UFBs'!$A$3:$A$3000,'Summary By Town'!$A465,'Raw Data from UFBs'!$E$3:$E$3000,'Summary By Town'!$O$2)</f>
        <v>0</v>
      </c>
      <c r="R465" s="4">
        <f t="shared" si="113"/>
        <v>0</v>
      </c>
      <c r="S465" s="104">
        <f>COUNTIFS('Raw Data from UFBs'!$A$3:$A$3000,'Summary By Town'!$A465,'Raw Data from UFBs'!$E$3:$E$3000,'Summary By Town'!$S$2)</f>
        <v>0</v>
      </c>
      <c r="T465" s="4">
        <f>SUMIFS('Raw Data from UFBs'!H$3:H$3000,'Raw Data from UFBs'!$A$3:$A$3000,'Summary By Town'!$A465,'Raw Data from UFBs'!$E$3:$E$3000,'Summary By Town'!$S$2)</f>
        <v>0</v>
      </c>
      <c r="U465" s="4">
        <f>SUMIFS('Raw Data from UFBs'!I$3:I$3000,'Raw Data from UFBs'!$A$3:$A$3000,'Summary By Town'!$A465,'Raw Data from UFBs'!$E$3:$E$3000,'Summary By Town'!$S$2)</f>
        <v>0</v>
      </c>
      <c r="V465" s="20">
        <f t="shared" si="114"/>
        <v>0</v>
      </c>
      <c r="W465" s="104">
        <f>COUNTIFS('Raw Data from UFBs'!$A$3:$A$3000,'Summary By Town'!$A465,'Raw Data from UFBs'!$E$3:$E$3000,'Summary By Town'!$W$2)</f>
        <v>0</v>
      </c>
      <c r="X465" s="4">
        <f>SUMIFS('Raw Data from UFBs'!H$3:H$3000,'Raw Data from UFBs'!$A$3:$A$3000,'Summary By Town'!$A465,'Raw Data from UFBs'!$E$3:$E$3000,'Summary By Town'!$W$2)</f>
        <v>0</v>
      </c>
      <c r="Y465" s="4">
        <f>SUMIFS('Raw Data from UFBs'!I$3:I$3000,'Raw Data from UFBs'!$A$3:$A$3000,'Summary By Town'!$A465,'Raw Data from UFBs'!$E$3:$E$3000,'Summary By Town'!$W$2)</f>
        <v>0</v>
      </c>
      <c r="Z465" s="20">
        <f t="shared" si="115"/>
        <v>0</v>
      </c>
      <c r="AA465" s="4">
        <f>COUNTIFS('Raw Data from UFBs'!$A$3:$A$3000,'Summary By Town'!$A465,'Raw Data from UFBs'!$E$3:$E$3000,'Summary By Town'!$AA$2)</f>
        <v>0</v>
      </c>
      <c r="AB465" s="4">
        <f>SUMIFS('Raw Data from UFBs'!H$3:H$3000,'Raw Data from UFBs'!$A$3:$A$3000,'Summary By Town'!$A465,'Raw Data from UFBs'!$E$3:$E$3000,'Summary By Town'!$AA$2)</f>
        <v>0</v>
      </c>
      <c r="AC465" s="4">
        <f>SUMIFS('Raw Data from UFBs'!I$3:I$3000,'Raw Data from UFBs'!$A$3:$A$3000,'Summary By Town'!$A465,'Raw Data from UFBs'!$E$3:$E$3000,'Summary By Town'!$AA$2)</f>
        <v>0</v>
      </c>
      <c r="AD465" s="4">
        <f t="shared" si="116"/>
        <v>0</v>
      </c>
      <c r="AE465" s="19">
        <f>COUNTIFS('Raw Data from UFBs'!$A$3:$A$3000,'Summary By Town'!$A465,'Raw Data from UFBs'!$E$3:$E$3000,'Summary By Town'!$AE$2)</f>
        <v>0</v>
      </c>
      <c r="AF465" s="4">
        <f>SUMIFS('Raw Data from UFBs'!H$3:H$3000,'Raw Data from UFBs'!$A$3:$A$3000,'Summary By Town'!$A465,'Raw Data from UFBs'!$E$3:$E$3000,'Summary By Town'!$AE$2)</f>
        <v>0</v>
      </c>
      <c r="AG465" s="4">
        <f>SUMIFS('Raw Data from UFBs'!I$3:I$3000,'Raw Data from UFBs'!$A$3:$A$3000,'Summary By Town'!$A465,'Raw Data from UFBs'!$E$3:$E$3000,'Summary By Town'!$AE$2)</f>
        <v>0</v>
      </c>
      <c r="AH465" s="20">
        <f t="shared" si="109"/>
        <v>0</v>
      </c>
      <c r="AI465" s="19">
        <f t="shared" si="117"/>
        <v>0</v>
      </c>
      <c r="AJ465" s="4">
        <f t="shared" si="118"/>
        <v>0</v>
      </c>
      <c r="AK465" s="4">
        <f t="shared" si="119"/>
        <v>0</v>
      </c>
      <c r="AL465" s="20">
        <f t="shared" si="120"/>
        <v>0</v>
      </c>
      <c r="AM465" s="59">
        <v>140004700</v>
      </c>
      <c r="AN465" s="60">
        <v>4.1012703701228652</v>
      </c>
      <c r="AO465" s="61">
        <v>0.18287074954172328</v>
      </c>
      <c r="AP465" s="4">
        <f t="shared" si="110"/>
        <v>0</v>
      </c>
      <c r="AQ465" s="8">
        <f t="shared" si="111"/>
        <v>0</v>
      </c>
      <c r="AR465" s="59">
        <v>1391285</v>
      </c>
      <c r="AS465" s="6">
        <f t="shared" si="112"/>
        <v>0</v>
      </c>
      <c r="AU465" s="5" t="s">
        <v>1216</v>
      </c>
      <c r="AV465" s="5" t="s">
        <v>1533</v>
      </c>
      <c r="AW465" s="5" t="s">
        <v>1745</v>
      </c>
      <c r="AX465" s="5" t="s">
        <v>1745</v>
      </c>
      <c r="AY465" s="5" t="s">
        <v>1745</v>
      </c>
      <c r="AZ465" s="5" t="s">
        <v>1745</v>
      </c>
      <c r="BA465" s="5" t="s">
        <v>1745</v>
      </c>
      <c r="BB465" s="5" t="s">
        <v>1745</v>
      </c>
      <c r="BC465" s="5" t="s">
        <v>1745</v>
      </c>
      <c r="BD465" s="5" t="s">
        <v>1745</v>
      </c>
      <c r="BE465" s="5" t="s">
        <v>1745</v>
      </c>
      <c r="BF465" s="5" t="s">
        <v>1745</v>
      </c>
      <c r="BG465" s="5" t="s">
        <v>1745</v>
      </c>
      <c r="BH465" s="5" t="s">
        <v>1745</v>
      </c>
      <c r="BI465" s="5" t="s">
        <v>1745</v>
      </c>
      <c r="BJ465" s="5" t="s">
        <v>1745</v>
      </c>
    </row>
    <row r="466" spans="1:62" ht="17.25" customHeight="1" x14ac:dyDescent="0.3">
      <c r="A466" t="s">
        <v>1183</v>
      </c>
      <c r="B466" t="s">
        <v>2197</v>
      </c>
      <c r="C466" t="s">
        <v>51</v>
      </c>
      <c r="D466" t="str">
        <f t="shared" si="106"/>
        <v>Penns Grove borough, Salem County</v>
      </c>
      <c r="E466" t="s">
        <v>1744</v>
      </c>
      <c r="F466" t="s">
        <v>70</v>
      </c>
      <c r="G466" s="19">
        <f>COUNTIFS('Raw Data from UFBs'!$A$3:$A$3000,'Summary By Town'!$A466,'Raw Data from UFBs'!$E$3:$E$3000,'Summary By Town'!$G$2)</f>
        <v>3</v>
      </c>
      <c r="H466" s="4">
        <f>SUMIFS('Raw Data from UFBs'!H$3:H$3000,'Raw Data from UFBs'!$A$3:$A$3000,'Summary By Town'!$A466,'Raw Data from UFBs'!$E$3:$E$3000,'Summary By Town'!$G$2)</f>
        <v>275570.03999999998</v>
      </c>
      <c r="I466" s="4">
        <f>SUMIFS('Raw Data from UFBs'!I$3:I$3000,'Raw Data from UFBs'!$A$3:$A$3000,'Summary By Town'!$A466,'Raw Data from UFBs'!$E$3:$E$3000,'Summary By Town'!$G$2)</f>
        <v>18336400</v>
      </c>
      <c r="J466" s="20">
        <f t="shared" si="107"/>
        <v>1035662.2295360385</v>
      </c>
      <c r="K466" s="19">
        <f>COUNTIFS('Raw Data from UFBs'!$A$3:$A$3000,'Summary By Town'!$A466,'Raw Data from UFBs'!$E$3:$E$3000,'Summary By Town'!$K$2)</f>
        <v>0</v>
      </c>
      <c r="L466" s="4">
        <f>SUMIFS('Raw Data from UFBs'!H$3:H$3000,'Raw Data from UFBs'!$A$3:$A$3000,'Summary By Town'!$A466,'Raw Data from UFBs'!$E$3:$E$3000,'Summary By Town'!$K$2)</f>
        <v>0</v>
      </c>
      <c r="M466" s="4">
        <f>SUMIFS('Raw Data from UFBs'!I$3:I$3000,'Raw Data from UFBs'!$A$3:$A$3000,'Summary By Town'!$A466,'Raw Data from UFBs'!$E$3:$E$3000,'Summary By Town'!$K$2)</f>
        <v>0</v>
      </c>
      <c r="N466" s="20">
        <f t="shared" si="108"/>
        <v>0</v>
      </c>
      <c r="O466" s="4">
        <f>COUNTIFS('Raw Data from UFBs'!$A$3:$A$3000,'Summary By Town'!$A466,'Raw Data from UFBs'!$E$3:$E$3000,'Summary By Town'!$O$2)</f>
        <v>0</v>
      </c>
      <c r="P466" s="4">
        <f>SUMIFS('Raw Data from UFBs'!H$3:H$3000,'Raw Data from UFBs'!$A$3:$A$3000,'Summary By Town'!$A466,'Raw Data from UFBs'!$E$3:$E$3000,'Summary By Town'!$O$2)</f>
        <v>0</v>
      </c>
      <c r="Q466" s="4">
        <f>SUMIFS('Raw Data from UFBs'!I$3:I$3000,'Raw Data from UFBs'!$A$3:$A$3000,'Summary By Town'!$A466,'Raw Data from UFBs'!$E$3:$E$3000,'Summary By Town'!$O$2)</f>
        <v>0</v>
      </c>
      <c r="R466" s="4">
        <f t="shared" si="113"/>
        <v>0</v>
      </c>
      <c r="S466" s="104">
        <f>COUNTIFS('Raw Data from UFBs'!$A$3:$A$3000,'Summary By Town'!$A466,'Raw Data from UFBs'!$E$3:$E$3000,'Summary By Town'!$S$2)</f>
        <v>0</v>
      </c>
      <c r="T466" s="4">
        <f>SUMIFS('Raw Data from UFBs'!H$3:H$3000,'Raw Data from UFBs'!$A$3:$A$3000,'Summary By Town'!$A466,'Raw Data from UFBs'!$E$3:$E$3000,'Summary By Town'!$S$2)</f>
        <v>0</v>
      </c>
      <c r="U466" s="4">
        <f>SUMIFS('Raw Data from UFBs'!I$3:I$3000,'Raw Data from UFBs'!$A$3:$A$3000,'Summary By Town'!$A466,'Raw Data from UFBs'!$E$3:$E$3000,'Summary By Town'!$S$2)</f>
        <v>0</v>
      </c>
      <c r="V466" s="20">
        <f t="shared" si="114"/>
        <v>0</v>
      </c>
      <c r="W466" s="104">
        <f>COUNTIFS('Raw Data from UFBs'!$A$3:$A$3000,'Summary By Town'!$A466,'Raw Data from UFBs'!$E$3:$E$3000,'Summary By Town'!$W$2)</f>
        <v>0</v>
      </c>
      <c r="X466" s="4">
        <f>SUMIFS('Raw Data from UFBs'!H$3:H$3000,'Raw Data from UFBs'!$A$3:$A$3000,'Summary By Town'!$A466,'Raw Data from UFBs'!$E$3:$E$3000,'Summary By Town'!$W$2)</f>
        <v>0</v>
      </c>
      <c r="Y466" s="4">
        <f>SUMIFS('Raw Data from UFBs'!I$3:I$3000,'Raw Data from UFBs'!$A$3:$A$3000,'Summary By Town'!$A466,'Raw Data from UFBs'!$E$3:$E$3000,'Summary By Town'!$W$2)</f>
        <v>0</v>
      </c>
      <c r="Z466" s="20">
        <f t="shared" si="115"/>
        <v>0</v>
      </c>
      <c r="AA466" s="4">
        <f>COUNTIFS('Raw Data from UFBs'!$A$3:$A$3000,'Summary By Town'!$A466,'Raw Data from UFBs'!$E$3:$E$3000,'Summary By Town'!$AA$2)</f>
        <v>0</v>
      </c>
      <c r="AB466" s="4">
        <f>SUMIFS('Raw Data from UFBs'!H$3:H$3000,'Raw Data from UFBs'!$A$3:$A$3000,'Summary By Town'!$A466,'Raw Data from UFBs'!$E$3:$E$3000,'Summary By Town'!$AA$2)</f>
        <v>0</v>
      </c>
      <c r="AC466" s="4">
        <f>SUMIFS('Raw Data from UFBs'!I$3:I$3000,'Raw Data from UFBs'!$A$3:$A$3000,'Summary By Town'!$A466,'Raw Data from UFBs'!$E$3:$E$3000,'Summary By Town'!$AA$2)</f>
        <v>0</v>
      </c>
      <c r="AD466" s="4">
        <f t="shared" si="116"/>
        <v>0</v>
      </c>
      <c r="AE466" s="19">
        <f>COUNTIFS('Raw Data from UFBs'!$A$3:$A$3000,'Summary By Town'!$A466,'Raw Data from UFBs'!$E$3:$E$3000,'Summary By Town'!$AE$2)</f>
        <v>0</v>
      </c>
      <c r="AF466" s="4">
        <f>SUMIFS('Raw Data from UFBs'!H$3:H$3000,'Raw Data from UFBs'!$A$3:$A$3000,'Summary By Town'!$A466,'Raw Data from UFBs'!$E$3:$E$3000,'Summary By Town'!$AE$2)</f>
        <v>0</v>
      </c>
      <c r="AG466" s="4">
        <f>SUMIFS('Raw Data from UFBs'!I$3:I$3000,'Raw Data from UFBs'!$A$3:$A$3000,'Summary By Town'!$A466,'Raw Data from UFBs'!$E$3:$E$3000,'Summary By Town'!$AE$2)</f>
        <v>0</v>
      </c>
      <c r="AH466" s="20">
        <f t="shared" si="109"/>
        <v>0</v>
      </c>
      <c r="AI466" s="19">
        <f t="shared" si="117"/>
        <v>3</v>
      </c>
      <c r="AJ466" s="4">
        <f t="shared" si="118"/>
        <v>275570.03999999998</v>
      </c>
      <c r="AK466" s="4">
        <f t="shared" si="119"/>
        <v>18336400</v>
      </c>
      <c r="AL466" s="20">
        <f t="shared" si="120"/>
        <v>1035662.2295360385</v>
      </c>
      <c r="AM466" s="59">
        <v>183358950</v>
      </c>
      <c r="AN466" s="60">
        <v>5.648121929801043</v>
      </c>
      <c r="AO466" s="61">
        <v>0.46451728201882736</v>
      </c>
      <c r="AP466" s="4">
        <f t="shared" si="110"/>
        <v>353075.95796701999</v>
      </c>
      <c r="AQ466" s="8">
        <f t="shared" si="111"/>
        <v>0.10000275416062319</v>
      </c>
      <c r="AR466" s="59">
        <v>8621327.3599999994</v>
      </c>
      <c r="AS466" s="6">
        <f t="shared" si="112"/>
        <v>4.0953781618961752E-2</v>
      </c>
      <c r="AU466" s="5" t="s">
        <v>258</v>
      </c>
      <c r="AV466" s="5" t="s">
        <v>1745</v>
      </c>
      <c r="AW466" s="5" t="s">
        <v>1745</v>
      </c>
      <c r="AX466" s="5" t="s">
        <v>1745</v>
      </c>
      <c r="AY466" s="5" t="s">
        <v>1745</v>
      </c>
      <c r="AZ466" s="5" t="s">
        <v>1745</v>
      </c>
      <c r="BA466" s="5" t="s">
        <v>1745</v>
      </c>
      <c r="BB466" s="5" t="s">
        <v>1745</v>
      </c>
      <c r="BC466" s="5" t="s">
        <v>1745</v>
      </c>
      <c r="BD466" s="5" t="s">
        <v>1745</v>
      </c>
      <c r="BE466" s="5" t="s">
        <v>1745</v>
      </c>
      <c r="BF466" s="5" t="s">
        <v>1745</v>
      </c>
      <c r="BG466" s="5" t="s">
        <v>1745</v>
      </c>
      <c r="BH466" s="5" t="s">
        <v>1745</v>
      </c>
      <c r="BI466" s="5" t="s">
        <v>1745</v>
      </c>
      <c r="BJ466" s="5" t="s">
        <v>1745</v>
      </c>
    </row>
    <row r="467" spans="1:62" ht="17.25" customHeight="1" x14ac:dyDescent="0.3">
      <c r="A467" t="s">
        <v>1351</v>
      </c>
      <c r="B467" t="s">
        <v>2198</v>
      </c>
      <c r="C467" t="s">
        <v>51</v>
      </c>
      <c r="D467" t="str">
        <f t="shared" si="106"/>
        <v>Salem city, Salem County</v>
      </c>
      <c r="E467" t="s">
        <v>1744</v>
      </c>
      <c r="F467" t="s">
        <v>46</v>
      </c>
      <c r="G467" s="19">
        <f>COUNTIFS('Raw Data from UFBs'!$A$3:$A$3000,'Summary By Town'!$A467,'Raw Data from UFBs'!$E$3:$E$3000,'Summary By Town'!$G$2)</f>
        <v>3</v>
      </c>
      <c r="H467" s="4">
        <f>SUMIFS('Raw Data from UFBs'!H$3:H$3000,'Raw Data from UFBs'!$A$3:$A$3000,'Summary By Town'!$A467,'Raw Data from UFBs'!$E$3:$E$3000,'Summary By Town'!$G$2)</f>
        <v>506543.85</v>
      </c>
      <c r="I467" s="4">
        <f>SUMIFS('Raw Data from UFBs'!I$3:I$3000,'Raw Data from UFBs'!$A$3:$A$3000,'Summary By Town'!$A467,'Raw Data from UFBs'!$E$3:$E$3000,'Summary By Town'!$G$2)</f>
        <v>19971800</v>
      </c>
      <c r="J467" s="20">
        <f t="shared" si="107"/>
        <v>1722989.0999966473</v>
      </c>
      <c r="K467" s="19">
        <f>COUNTIFS('Raw Data from UFBs'!$A$3:$A$3000,'Summary By Town'!$A467,'Raw Data from UFBs'!$E$3:$E$3000,'Summary By Town'!$K$2)</f>
        <v>0</v>
      </c>
      <c r="L467" s="4">
        <f>SUMIFS('Raw Data from UFBs'!H$3:H$3000,'Raw Data from UFBs'!$A$3:$A$3000,'Summary By Town'!$A467,'Raw Data from UFBs'!$E$3:$E$3000,'Summary By Town'!$K$2)</f>
        <v>0</v>
      </c>
      <c r="M467" s="4">
        <f>SUMIFS('Raw Data from UFBs'!I$3:I$3000,'Raw Data from UFBs'!$A$3:$A$3000,'Summary By Town'!$A467,'Raw Data from UFBs'!$E$3:$E$3000,'Summary By Town'!$K$2)</f>
        <v>0</v>
      </c>
      <c r="N467" s="20">
        <f t="shared" si="108"/>
        <v>0</v>
      </c>
      <c r="O467" s="4">
        <f>COUNTIFS('Raw Data from UFBs'!$A$3:$A$3000,'Summary By Town'!$A467,'Raw Data from UFBs'!$E$3:$E$3000,'Summary By Town'!$O$2)</f>
        <v>0</v>
      </c>
      <c r="P467" s="4">
        <f>SUMIFS('Raw Data from UFBs'!H$3:H$3000,'Raw Data from UFBs'!$A$3:$A$3000,'Summary By Town'!$A467,'Raw Data from UFBs'!$E$3:$E$3000,'Summary By Town'!$O$2)</f>
        <v>0</v>
      </c>
      <c r="Q467" s="4">
        <f>SUMIFS('Raw Data from UFBs'!I$3:I$3000,'Raw Data from UFBs'!$A$3:$A$3000,'Summary By Town'!$A467,'Raw Data from UFBs'!$E$3:$E$3000,'Summary By Town'!$O$2)</f>
        <v>0</v>
      </c>
      <c r="R467" s="4">
        <f t="shared" si="113"/>
        <v>0</v>
      </c>
      <c r="S467" s="104">
        <f>COUNTIFS('Raw Data from UFBs'!$A$3:$A$3000,'Summary By Town'!$A467,'Raw Data from UFBs'!$E$3:$E$3000,'Summary By Town'!$S$2)</f>
        <v>0</v>
      </c>
      <c r="T467" s="4">
        <f>SUMIFS('Raw Data from UFBs'!H$3:H$3000,'Raw Data from UFBs'!$A$3:$A$3000,'Summary By Town'!$A467,'Raw Data from UFBs'!$E$3:$E$3000,'Summary By Town'!$S$2)</f>
        <v>0</v>
      </c>
      <c r="U467" s="4">
        <f>SUMIFS('Raw Data from UFBs'!I$3:I$3000,'Raw Data from UFBs'!$A$3:$A$3000,'Summary By Town'!$A467,'Raw Data from UFBs'!$E$3:$E$3000,'Summary By Town'!$S$2)</f>
        <v>0</v>
      </c>
      <c r="V467" s="20">
        <f t="shared" si="114"/>
        <v>0</v>
      </c>
      <c r="W467" s="104">
        <f>COUNTIFS('Raw Data from UFBs'!$A$3:$A$3000,'Summary By Town'!$A467,'Raw Data from UFBs'!$E$3:$E$3000,'Summary By Town'!$W$2)</f>
        <v>0</v>
      </c>
      <c r="X467" s="4">
        <f>SUMIFS('Raw Data from UFBs'!H$3:H$3000,'Raw Data from UFBs'!$A$3:$A$3000,'Summary By Town'!$A467,'Raw Data from UFBs'!$E$3:$E$3000,'Summary By Town'!$W$2)</f>
        <v>0</v>
      </c>
      <c r="Y467" s="4">
        <f>SUMIFS('Raw Data from UFBs'!I$3:I$3000,'Raw Data from UFBs'!$A$3:$A$3000,'Summary By Town'!$A467,'Raw Data from UFBs'!$E$3:$E$3000,'Summary By Town'!$W$2)</f>
        <v>0</v>
      </c>
      <c r="Z467" s="20">
        <f t="shared" si="115"/>
        <v>0</v>
      </c>
      <c r="AA467" s="4">
        <f>COUNTIFS('Raw Data from UFBs'!$A$3:$A$3000,'Summary By Town'!$A467,'Raw Data from UFBs'!$E$3:$E$3000,'Summary By Town'!$AA$2)</f>
        <v>0</v>
      </c>
      <c r="AB467" s="4">
        <f>SUMIFS('Raw Data from UFBs'!H$3:H$3000,'Raw Data from UFBs'!$A$3:$A$3000,'Summary By Town'!$A467,'Raw Data from UFBs'!$E$3:$E$3000,'Summary By Town'!$AA$2)</f>
        <v>0</v>
      </c>
      <c r="AC467" s="4">
        <f>SUMIFS('Raw Data from UFBs'!I$3:I$3000,'Raw Data from UFBs'!$A$3:$A$3000,'Summary By Town'!$A467,'Raw Data from UFBs'!$E$3:$E$3000,'Summary By Town'!$AA$2)</f>
        <v>0</v>
      </c>
      <c r="AD467" s="4">
        <f t="shared" si="116"/>
        <v>0</v>
      </c>
      <c r="AE467" s="19">
        <f>COUNTIFS('Raw Data from UFBs'!$A$3:$A$3000,'Summary By Town'!$A467,'Raw Data from UFBs'!$E$3:$E$3000,'Summary By Town'!$AE$2)</f>
        <v>0</v>
      </c>
      <c r="AF467" s="4">
        <f>SUMIFS('Raw Data from UFBs'!H$3:H$3000,'Raw Data from UFBs'!$A$3:$A$3000,'Summary By Town'!$A467,'Raw Data from UFBs'!$E$3:$E$3000,'Summary By Town'!$AE$2)</f>
        <v>0</v>
      </c>
      <c r="AG467" s="4">
        <f>SUMIFS('Raw Data from UFBs'!I$3:I$3000,'Raw Data from UFBs'!$A$3:$A$3000,'Summary By Town'!$A467,'Raw Data from UFBs'!$E$3:$E$3000,'Summary By Town'!$AE$2)</f>
        <v>0</v>
      </c>
      <c r="AH467" s="20">
        <f t="shared" si="109"/>
        <v>0</v>
      </c>
      <c r="AI467" s="19">
        <f t="shared" si="117"/>
        <v>3</v>
      </c>
      <c r="AJ467" s="4">
        <f t="shared" si="118"/>
        <v>506543.85</v>
      </c>
      <c r="AK467" s="4">
        <f t="shared" si="119"/>
        <v>19971800</v>
      </c>
      <c r="AL467" s="20">
        <f t="shared" si="120"/>
        <v>1722989.0999966473</v>
      </c>
      <c r="AM467" s="59">
        <v>184590930</v>
      </c>
      <c r="AN467" s="60">
        <v>8.6271097246950568</v>
      </c>
      <c r="AO467" s="61">
        <v>0.49928895926060241</v>
      </c>
      <c r="AP467" s="4">
        <f t="shared" si="110"/>
        <v>607357.68286832934</v>
      </c>
      <c r="AQ467" s="8">
        <f t="shared" si="111"/>
        <v>0.10819491510227507</v>
      </c>
      <c r="AR467" s="59">
        <v>14043802.290000001</v>
      </c>
      <c r="AS467" s="6">
        <f t="shared" si="112"/>
        <v>4.3247382035618884E-2</v>
      </c>
      <c r="AU467" s="5" t="s">
        <v>859</v>
      </c>
      <c r="AV467" s="5" t="s">
        <v>439</v>
      </c>
      <c r="AW467" s="5" t="s">
        <v>1252</v>
      </c>
      <c r="AX467" s="5" t="s">
        <v>889</v>
      </c>
      <c r="AY467" s="5" t="s">
        <v>1189</v>
      </c>
      <c r="AZ467" s="5" t="s">
        <v>1745</v>
      </c>
      <c r="BA467" s="5" t="s">
        <v>1745</v>
      </c>
      <c r="BB467" s="5" t="s">
        <v>1745</v>
      </c>
      <c r="BC467" s="5" t="s">
        <v>1745</v>
      </c>
      <c r="BD467" s="5" t="s">
        <v>1745</v>
      </c>
      <c r="BE467" s="5" t="s">
        <v>1745</v>
      </c>
      <c r="BF467" s="5" t="s">
        <v>1745</v>
      </c>
      <c r="BG467" s="5" t="s">
        <v>1745</v>
      </c>
      <c r="BH467" s="5" t="s">
        <v>1745</v>
      </c>
      <c r="BI467" s="5" t="s">
        <v>1745</v>
      </c>
      <c r="BJ467" s="5" t="s">
        <v>1745</v>
      </c>
    </row>
    <row r="468" spans="1:62" ht="17.25" customHeight="1" x14ac:dyDescent="0.3">
      <c r="A468" t="s">
        <v>1703</v>
      </c>
      <c r="B468" t="s">
        <v>2199</v>
      </c>
      <c r="C468" t="s">
        <v>51</v>
      </c>
      <c r="D468" t="str">
        <f t="shared" si="106"/>
        <v>Woodstown borough, Salem County</v>
      </c>
      <c r="E468" t="s">
        <v>1744</v>
      </c>
      <c r="F468" t="s">
        <v>46</v>
      </c>
      <c r="G468" s="19">
        <f>COUNTIFS('Raw Data from UFBs'!$A$3:$A$3000,'Summary By Town'!$A468,'Raw Data from UFBs'!$E$3:$E$3000,'Summary By Town'!$G$2)</f>
        <v>2</v>
      </c>
      <c r="H468" s="4">
        <f>SUMIFS('Raw Data from UFBs'!H$3:H$3000,'Raw Data from UFBs'!$A$3:$A$3000,'Summary By Town'!$A468,'Raw Data from UFBs'!$E$3:$E$3000,'Summary By Town'!$G$2)</f>
        <v>26167.75</v>
      </c>
      <c r="I468" s="4">
        <f>SUMIFS('Raw Data from UFBs'!I$3:I$3000,'Raw Data from UFBs'!$A$3:$A$3000,'Summary By Town'!$A468,'Raw Data from UFBs'!$E$3:$E$3000,'Summary By Town'!$G$2)</f>
        <v>518100</v>
      </c>
      <c r="J468" s="20">
        <f t="shared" si="107"/>
        <v>21512.826014479328</v>
      </c>
      <c r="K468" s="19">
        <f>COUNTIFS('Raw Data from UFBs'!$A$3:$A$3000,'Summary By Town'!$A468,'Raw Data from UFBs'!$E$3:$E$3000,'Summary By Town'!$K$2)</f>
        <v>0</v>
      </c>
      <c r="L468" s="4">
        <f>SUMIFS('Raw Data from UFBs'!H$3:H$3000,'Raw Data from UFBs'!$A$3:$A$3000,'Summary By Town'!$A468,'Raw Data from UFBs'!$E$3:$E$3000,'Summary By Town'!$K$2)</f>
        <v>0</v>
      </c>
      <c r="M468" s="4">
        <f>SUMIFS('Raw Data from UFBs'!I$3:I$3000,'Raw Data from UFBs'!$A$3:$A$3000,'Summary By Town'!$A468,'Raw Data from UFBs'!$E$3:$E$3000,'Summary By Town'!$K$2)</f>
        <v>0</v>
      </c>
      <c r="N468" s="20">
        <f t="shared" si="108"/>
        <v>0</v>
      </c>
      <c r="O468" s="4">
        <f>COUNTIFS('Raw Data from UFBs'!$A$3:$A$3000,'Summary By Town'!$A468,'Raw Data from UFBs'!$E$3:$E$3000,'Summary By Town'!$O$2)</f>
        <v>0</v>
      </c>
      <c r="P468" s="4">
        <f>SUMIFS('Raw Data from UFBs'!H$3:H$3000,'Raw Data from UFBs'!$A$3:$A$3000,'Summary By Town'!$A468,'Raw Data from UFBs'!$E$3:$E$3000,'Summary By Town'!$O$2)</f>
        <v>0</v>
      </c>
      <c r="Q468" s="4">
        <f>SUMIFS('Raw Data from UFBs'!I$3:I$3000,'Raw Data from UFBs'!$A$3:$A$3000,'Summary By Town'!$A468,'Raw Data from UFBs'!$E$3:$E$3000,'Summary By Town'!$O$2)</f>
        <v>0</v>
      </c>
      <c r="R468" s="4">
        <f t="shared" si="113"/>
        <v>0</v>
      </c>
      <c r="S468" s="104">
        <f>COUNTIFS('Raw Data from UFBs'!$A$3:$A$3000,'Summary By Town'!$A468,'Raw Data from UFBs'!$E$3:$E$3000,'Summary By Town'!$S$2)</f>
        <v>0</v>
      </c>
      <c r="T468" s="4">
        <f>SUMIFS('Raw Data from UFBs'!H$3:H$3000,'Raw Data from UFBs'!$A$3:$A$3000,'Summary By Town'!$A468,'Raw Data from UFBs'!$E$3:$E$3000,'Summary By Town'!$S$2)</f>
        <v>0</v>
      </c>
      <c r="U468" s="4">
        <f>SUMIFS('Raw Data from UFBs'!I$3:I$3000,'Raw Data from UFBs'!$A$3:$A$3000,'Summary By Town'!$A468,'Raw Data from UFBs'!$E$3:$E$3000,'Summary By Town'!$S$2)</f>
        <v>0</v>
      </c>
      <c r="V468" s="20">
        <f t="shared" si="114"/>
        <v>0</v>
      </c>
      <c r="W468" s="104">
        <f>COUNTIFS('Raw Data from UFBs'!$A$3:$A$3000,'Summary By Town'!$A468,'Raw Data from UFBs'!$E$3:$E$3000,'Summary By Town'!$W$2)</f>
        <v>0</v>
      </c>
      <c r="X468" s="4">
        <f>SUMIFS('Raw Data from UFBs'!H$3:H$3000,'Raw Data from UFBs'!$A$3:$A$3000,'Summary By Town'!$A468,'Raw Data from UFBs'!$E$3:$E$3000,'Summary By Town'!$W$2)</f>
        <v>0</v>
      </c>
      <c r="Y468" s="4">
        <f>SUMIFS('Raw Data from UFBs'!I$3:I$3000,'Raw Data from UFBs'!$A$3:$A$3000,'Summary By Town'!$A468,'Raw Data from UFBs'!$E$3:$E$3000,'Summary By Town'!$W$2)</f>
        <v>0</v>
      </c>
      <c r="Z468" s="20">
        <f t="shared" si="115"/>
        <v>0</v>
      </c>
      <c r="AA468" s="4">
        <f>COUNTIFS('Raw Data from UFBs'!$A$3:$A$3000,'Summary By Town'!$A468,'Raw Data from UFBs'!$E$3:$E$3000,'Summary By Town'!$AA$2)</f>
        <v>0</v>
      </c>
      <c r="AB468" s="4">
        <f>SUMIFS('Raw Data from UFBs'!H$3:H$3000,'Raw Data from UFBs'!$A$3:$A$3000,'Summary By Town'!$A468,'Raw Data from UFBs'!$E$3:$E$3000,'Summary By Town'!$AA$2)</f>
        <v>0</v>
      </c>
      <c r="AC468" s="4">
        <f>SUMIFS('Raw Data from UFBs'!I$3:I$3000,'Raw Data from UFBs'!$A$3:$A$3000,'Summary By Town'!$A468,'Raw Data from UFBs'!$E$3:$E$3000,'Summary By Town'!$AA$2)</f>
        <v>0</v>
      </c>
      <c r="AD468" s="4">
        <f t="shared" si="116"/>
        <v>0</v>
      </c>
      <c r="AE468" s="19">
        <f>COUNTIFS('Raw Data from UFBs'!$A$3:$A$3000,'Summary By Town'!$A468,'Raw Data from UFBs'!$E$3:$E$3000,'Summary By Town'!$AE$2)</f>
        <v>0</v>
      </c>
      <c r="AF468" s="4">
        <f>SUMIFS('Raw Data from UFBs'!H$3:H$3000,'Raw Data from UFBs'!$A$3:$A$3000,'Summary By Town'!$A468,'Raw Data from UFBs'!$E$3:$E$3000,'Summary By Town'!$AE$2)</f>
        <v>0</v>
      </c>
      <c r="AG468" s="4">
        <f>SUMIFS('Raw Data from UFBs'!I$3:I$3000,'Raw Data from UFBs'!$A$3:$A$3000,'Summary By Town'!$A468,'Raw Data from UFBs'!$E$3:$E$3000,'Summary By Town'!$AE$2)</f>
        <v>0</v>
      </c>
      <c r="AH468" s="20">
        <f t="shared" si="109"/>
        <v>0</v>
      </c>
      <c r="AI468" s="19">
        <f t="shared" si="117"/>
        <v>2</v>
      </c>
      <c r="AJ468" s="4">
        <f t="shared" si="118"/>
        <v>26167.75</v>
      </c>
      <c r="AK468" s="4">
        <f t="shared" si="119"/>
        <v>518100</v>
      </c>
      <c r="AL468" s="20">
        <f t="shared" si="120"/>
        <v>21512.826014479328</v>
      </c>
      <c r="AM468" s="59">
        <v>365400400</v>
      </c>
      <c r="AN468" s="60">
        <v>4.1522536217871702</v>
      </c>
      <c r="AO468" s="61">
        <v>0.21318297580289824</v>
      </c>
      <c r="AP468" s="4">
        <f t="shared" si="110"/>
        <v>-992.35054736958421</v>
      </c>
      <c r="AQ468" s="8">
        <f t="shared" si="111"/>
        <v>1.4178966416019249E-3</v>
      </c>
      <c r="AR468" s="59">
        <v>4587416.0600000005</v>
      </c>
      <c r="AS468" s="6">
        <f t="shared" si="112"/>
        <v>-2.1632015374022648E-4</v>
      </c>
      <c r="AU468" s="5" t="s">
        <v>1201</v>
      </c>
      <c r="AV468" s="5" t="s">
        <v>1745</v>
      </c>
      <c r="AW468" s="5" t="s">
        <v>1745</v>
      </c>
      <c r="AX468" s="5" t="s">
        <v>1745</v>
      </c>
      <c r="AY468" s="5" t="s">
        <v>1745</v>
      </c>
      <c r="AZ468" s="5" t="s">
        <v>1745</v>
      </c>
      <c r="BA468" s="5" t="s">
        <v>1745</v>
      </c>
      <c r="BB468" s="5" t="s">
        <v>1745</v>
      </c>
      <c r="BC468" s="5" t="s">
        <v>1745</v>
      </c>
      <c r="BD468" s="5" t="s">
        <v>1745</v>
      </c>
      <c r="BE468" s="5" t="s">
        <v>1745</v>
      </c>
      <c r="BF468" s="5" t="s">
        <v>1745</v>
      </c>
      <c r="BG468" s="5" t="s">
        <v>1745</v>
      </c>
      <c r="BH468" s="5" t="s">
        <v>1745</v>
      </c>
      <c r="BI468" s="5" t="s">
        <v>1745</v>
      </c>
      <c r="BJ468" s="5" t="s">
        <v>1745</v>
      </c>
    </row>
    <row r="469" spans="1:62" ht="17.25" customHeight="1" x14ac:dyDescent="0.3">
      <c r="A469" t="s">
        <v>49</v>
      </c>
      <c r="B469" t="s">
        <v>2200</v>
      </c>
      <c r="C469" t="s">
        <v>51</v>
      </c>
      <c r="D469" t="str">
        <f t="shared" si="106"/>
        <v>Alloway township, Salem County</v>
      </c>
      <c r="E469" t="s">
        <v>1744</v>
      </c>
      <c r="F469" t="s">
        <v>26</v>
      </c>
      <c r="G469" s="19">
        <f>COUNTIFS('Raw Data from UFBs'!$A$3:$A$3000,'Summary By Town'!$A469,'Raw Data from UFBs'!$E$3:$E$3000,'Summary By Town'!$G$2)</f>
        <v>0</v>
      </c>
      <c r="H469" s="4">
        <f>SUMIFS('Raw Data from UFBs'!H$3:H$3000,'Raw Data from UFBs'!$A$3:$A$3000,'Summary By Town'!$A469,'Raw Data from UFBs'!$E$3:$E$3000,'Summary By Town'!$G$2)</f>
        <v>0</v>
      </c>
      <c r="I469" s="4">
        <f>SUMIFS('Raw Data from UFBs'!I$3:I$3000,'Raw Data from UFBs'!$A$3:$A$3000,'Summary By Town'!$A469,'Raw Data from UFBs'!$E$3:$E$3000,'Summary By Town'!$G$2)</f>
        <v>0</v>
      </c>
      <c r="J469" s="20">
        <f t="shared" si="107"/>
        <v>0</v>
      </c>
      <c r="K469" s="19">
        <f>COUNTIFS('Raw Data from UFBs'!$A$3:$A$3000,'Summary By Town'!$A469,'Raw Data from UFBs'!$E$3:$E$3000,'Summary By Town'!$K$2)</f>
        <v>0</v>
      </c>
      <c r="L469" s="4">
        <f>SUMIFS('Raw Data from UFBs'!H$3:H$3000,'Raw Data from UFBs'!$A$3:$A$3000,'Summary By Town'!$A469,'Raw Data from UFBs'!$E$3:$E$3000,'Summary By Town'!$K$2)</f>
        <v>0</v>
      </c>
      <c r="M469" s="4">
        <f>SUMIFS('Raw Data from UFBs'!I$3:I$3000,'Raw Data from UFBs'!$A$3:$A$3000,'Summary By Town'!$A469,'Raw Data from UFBs'!$E$3:$E$3000,'Summary By Town'!$K$2)</f>
        <v>0</v>
      </c>
      <c r="N469" s="20">
        <f t="shared" si="108"/>
        <v>0</v>
      </c>
      <c r="O469" s="4">
        <f>COUNTIFS('Raw Data from UFBs'!$A$3:$A$3000,'Summary By Town'!$A469,'Raw Data from UFBs'!$E$3:$E$3000,'Summary By Town'!$O$2)</f>
        <v>0</v>
      </c>
      <c r="P469" s="4">
        <f>SUMIFS('Raw Data from UFBs'!H$3:H$3000,'Raw Data from UFBs'!$A$3:$A$3000,'Summary By Town'!$A469,'Raw Data from UFBs'!$E$3:$E$3000,'Summary By Town'!$O$2)</f>
        <v>0</v>
      </c>
      <c r="Q469" s="4">
        <f>SUMIFS('Raw Data from UFBs'!I$3:I$3000,'Raw Data from UFBs'!$A$3:$A$3000,'Summary By Town'!$A469,'Raw Data from UFBs'!$E$3:$E$3000,'Summary By Town'!$O$2)</f>
        <v>0</v>
      </c>
      <c r="R469" s="4">
        <f t="shared" si="113"/>
        <v>0</v>
      </c>
      <c r="S469" s="104">
        <f>COUNTIFS('Raw Data from UFBs'!$A$3:$A$3000,'Summary By Town'!$A469,'Raw Data from UFBs'!$E$3:$E$3000,'Summary By Town'!$S$2)</f>
        <v>0</v>
      </c>
      <c r="T469" s="4">
        <f>SUMIFS('Raw Data from UFBs'!H$3:H$3000,'Raw Data from UFBs'!$A$3:$A$3000,'Summary By Town'!$A469,'Raw Data from UFBs'!$E$3:$E$3000,'Summary By Town'!$S$2)</f>
        <v>0</v>
      </c>
      <c r="U469" s="4">
        <f>SUMIFS('Raw Data from UFBs'!I$3:I$3000,'Raw Data from UFBs'!$A$3:$A$3000,'Summary By Town'!$A469,'Raw Data from UFBs'!$E$3:$E$3000,'Summary By Town'!$S$2)</f>
        <v>0</v>
      </c>
      <c r="V469" s="20">
        <f t="shared" si="114"/>
        <v>0</v>
      </c>
      <c r="W469" s="104">
        <f>COUNTIFS('Raw Data from UFBs'!$A$3:$A$3000,'Summary By Town'!$A469,'Raw Data from UFBs'!$E$3:$E$3000,'Summary By Town'!$W$2)</f>
        <v>0</v>
      </c>
      <c r="X469" s="4">
        <f>SUMIFS('Raw Data from UFBs'!H$3:H$3000,'Raw Data from UFBs'!$A$3:$A$3000,'Summary By Town'!$A469,'Raw Data from UFBs'!$E$3:$E$3000,'Summary By Town'!$W$2)</f>
        <v>0</v>
      </c>
      <c r="Y469" s="4">
        <f>SUMIFS('Raw Data from UFBs'!I$3:I$3000,'Raw Data from UFBs'!$A$3:$A$3000,'Summary By Town'!$A469,'Raw Data from UFBs'!$E$3:$E$3000,'Summary By Town'!$W$2)</f>
        <v>0</v>
      </c>
      <c r="Z469" s="20">
        <f t="shared" si="115"/>
        <v>0</v>
      </c>
      <c r="AA469" s="4">
        <f>COUNTIFS('Raw Data from UFBs'!$A$3:$A$3000,'Summary By Town'!$A469,'Raw Data from UFBs'!$E$3:$E$3000,'Summary By Town'!$AA$2)</f>
        <v>0</v>
      </c>
      <c r="AB469" s="4">
        <f>SUMIFS('Raw Data from UFBs'!H$3:H$3000,'Raw Data from UFBs'!$A$3:$A$3000,'Summary By Town'!$A469,'Raw Data from UFBs'!$E$3:$E$3000,'Summary By Town'!$AA$2)</f>
        <v>0</v>
      </c>
      <c r="AC469" s="4">
        <f>SUMIFS('Raw Data from UFBs'!I$3:I$3000,'Raw Data from UFBs'!$A$3:$A$3000,'Summary By Town'!$A469,'Raw Data from UFBs'!$E$3:$E$3000,'Summary By Town'!$AA$2)</f>
        <v>0</v>
      </c>
      <c r="AD469" s="4">
        <f t="shared" si="116"/>
        <v>0</v>
      </c>
      <c r="AE469" s="19">
        <f>COUNTIFS('Raw Data from UFBs'!$A$3:$A$3000,'Summary By Town'!$A469,'Raw Data from UFBs'!$E$3:$E$3000,'Summary By Town'!$AE$2)</f>
        <v>0</v>
      </c>
      <c r="AF469" s="4">
        <f>SUMIFS('Raw Data from UFBs'!H$3:H$3000,'Raw Data from UFBs'!$A$3:$A$3000,'Summary By Town'!$A469,'Raw Data from UFBs'!$E$3:$E$3000,'Summary By Town'!$AE$2)</f>
        <v>0</v>
      </c>
      <c r="AG469" s="4">
        <f>SUMIFS('Raw Data from UFBs'!I$3:I$3000,'Raw Data from UFBs'!$A$3:$A$3000,'Summary By Town'!$A469,'Raw Data from UFBs'!$E$3:$E$3000,'Summary By Town'!$AE$2)</f>
        <v>0</v>
      </c>
      <c r="AH469" s="20">
        <f t="shared" si="109"/>
        <v>0</v>
      </c>
      <c r="AI469" s="19">
        <f t="shared" si="117"/>
        <v>0</v>
      </c>
      <c r="AJ469" s="4">
        <f t="shared" si="118"/>
        <v>0</v>
      </c>
      <c r="AK469" s="4">
        <f t="shared" si="119"/>
        <v>0</v>
      </c>
      <c r="AL469" s="20">
        <f t="shared" si="120"/>
        <v>0</v>
      </c>
      <c r="AM469" s="59">
        <v>334087392</v>
      </c>
      <c r="AN469" s="60">
        <v>3.6266808704205755</v>
      </c>
      <c r="AO469" s="61">
        <v>8.001614167574965E-2</v>
      </c>
      <c r="AP469" s="4">
        <f t="shared" si="110"/>
        <v>0</v>
      </c>
      <c r="AQ469" s="8">
        <f t="shared" si="111"/>
        <v>0</v>
      </c>
      <c r="AR469" s="59">
        <v>2273345.2599999998</v>
      </c>
      <c r="AS469" s="6">
        <f t="shared" si="112"/>
        <v>0</v>
      </c>
      <c r="AU469" s="5" t="s">
        <v>1466</v>
      </c>
      <c r="AV469" s="5" t="s">
        <v>711</v>
      </c>
      <c r="AW469" s="5" t="s">
        <v>1527</v>
      </c>
      <c r="AX469" s="5" t="s">
        <v>1252</v>
      </c>
      <c r="AY469" s="5" t="s">
        <v>1533</v>
      </c>
      <c r="AZ469" s="5" t="s">
        <v>889</v>
      </c>
      <c r="BA469" s="5" t="s">
        <v>1201</v>
      </c>
      <c r="BB469" s="5" t="s">
        <v>1745</v>
      </c>
      <c r="BC469" s="5" t="s">
        <v>1745</v>
      </c>
      <c r="BD469" s="5" t="s">
        <v>1745</v>
      </c>
      <c r="BE469" s="5" t="s">
        <v>1745</v>
      </c>
      <c r="BF469" s="5" t="s">
        <v>1745</v>
      </c>
      <c r="BG469" s="5" t="s">
        <v>1745</v>
      </c>
      <c r="BH469" s="5" t="s">
        <v>1745</v>
      </c>
      <c r="BI469" s="5" t="s">
        <v>1745</v>
      </c>
      <c r="BJ469" s="5" t="s">
        <v>1745</v>
      </c>
    </row>
    <row r="470" spans="1:62" ht="17.25" customHeight="1" x14ac:dyDescent="0.3">
      <c r="A470" t="s">
        <v>258</v>
      </c>
      <c r="B470" t="s">
        <v>2201</v>
      </c>
      <c r="C470" t="s">
        <v>51</v>
      </c>
      <c r="D470" t="str">
        <f t="shared" si="106"/>
        <v>Carneys Point township, Salem County</v>
      </c>
      <c r="E470" t="s">
        <v>1744</v>
      </c>
      <c r="F470" t="s">
        <v>7</v>
      </c>
      <c r="G470" s="19">
        <f>COUNTIFS('Raw Data from UFBs'!$A$3:$A$3000,'Summary By Town'!$A470,'Raw Data from UFBs'!$E$3:$E$3000,'Summary By Town'!$G$2)</f>
        <v>1</v>
      </c>
      <c r="H470" s="4">
        <f>SUMIFS('Raw Data from UFBs'!H$3:H$3000,'Raw Data from UFBs'!$A$3:$A$3000,'Summary By Town'!$A470,'Raw Data from UFBs'!$E$3:$E$3000,'Summary By Town'!$G$2)</f>
        <v>90000</v>
      </c>
      <c r="I470" s="4">
        <f>SUMIFS('Raw Data from UFBs'!I$3:I$3000,'Raw Data from UFBs'!$A$3:$A$3000,'Summary By Town'!$A470,'Raw Data from UFBs'!$E$3:$E$3000,'Summary By Town'!$G$2)</f>
        <v>12537300</v>
      </c>
      <c r="J470" s="20">
        <f t="shared" si="107"/>
        <v>302062.55908751726</v>
      </c>
      <c r="K470" s="19">
        <f>COUNTIFS('Raw Data from UFBs'!$A$3:$A$3000,'Summary By Town'!$A470,'Raw Data from UFBs'!$E$3:$E$3000,'Summary By Town'!$K$2)</f>
        <v>6</v>
      </c>
      <c r="L470" s="4">
        <f>SUMIFS('Raw Data from UFBs'!H$3:H$3000,'Raw Data from UFBs'!$A$3:$A$3000,'Summary By Town'!$A470,'Raw Data from UFBs'!$E$3:$E$3000,'Summary By Town'!$K$2)</f>
        <v>1916318</v>
      </c>
      <c r="M470" s="4">
        <f>SUMIFS('Raw Data from UFBs'!I$3:I$3000,'Raw Data from UFBs'!$A$3:$A$3000,'Summary By Town'!$A470,'Raw Data from UFBs'!$E$3:$E$3000,'Summary By Town'!$K$2)</f>
        <v>47313000</v>
      </c>
      <c r="N470" s="20">
        <f t="shared" si="108"/>
        <v>1139917.3552605191</v>
      </c>
      <c r="O470" s="4">
        <f>COUNTIFS('Raw Data from UFBs'!$A$3:$A$3000,'Summary By Town'!$A470,'Raw Data from UFBs'!$E$3:$E$3000,'Summary By Town'!$O$2)</f>
        <v>0</v>
      </c>
      <c r="P470" s="4">
        <f>SUMIFS('Raw Data from UFBs'!H$3:H$3000,'Raw Data from UFBs'!$A$3:$A$3000,'Summary By Town'!$A470,'Raw Data from UFBs'!$E$3:$E$3000,'Summary By Town'!$O$2)</f>
        <v>0</v>
      </c>
      <c r="Q470" s="4">
        <f>SUMIFS('Raw Data from UFBs'!I$3:I$3000,'Raw Data from UFBs'!$A$3:$A$3000,'Summary By Town'!$A470,'Raw Data from UFBs'!$E$3:$E$3000,'Summary By Town'!$O$2)</f>
        <v>0</v>
      </c>
      <c r="R470" s="4">
        <f t="shared" si="113"/>
        <v>0</v>
      </c>
      <c r="S470" s="104">
        <f>COUNTIFS('Raw Data from UFBs'!$A$3:$A$3000,'Summary By Town'!$A470,'Raw Data from UFBs'!$E$3:$E$3000,'Summary By Town'!$S$2)</f>
        <v>0</v>
      </c>
      <c r="T470" s="4">
        <f>SUMIFS('Raw Data from UFBs'!H$3:H$3000,'Raw Data from UFBs'!$A$3:$A$3000,'Summary By Town'!$A470,'Raw Data from UFBs'!$E$3:$E$3000,'Summary By Town'!$S$2)</f>
        <v>0</v>
      </c>
      <c r="U470" s="4">
        <f>SUMIFS('Raw Data from UFBs'!I$3:I$3000,'Raw Data from UFBs'!$A$3:$A$3000,'Summary By Town'!$A470,'Raw Data from UFBs'!$E$3:$E$3000,'Summary By Town'!$S$2)</f>
        <v>0</v>
      </c>
      <c r="V470" s="20">
        <f t="shared" si="114"/>
        <v>0</v>
      </c>
      <c r="W470" s="104">
        <f>COUNTIFS('Raw Data from UFBs'!$A$3:$A$3000,'Summary By Town'!$A470,'Raw Data from UFBs'!$E$3:$E$3000,'Summary By Town'!$W$2)</f>
        <v>0</v>
      </c>
      <c r="X470" s="4">
        <f>SUMIFS('Raw Data from UFBs'!H$3:H$3000,'Raw Data from UFBs'!$A$3:$A$3000,'Summary By Town'!$A470,'Raw Data from UFBs'!$E$3:$E$3000,'Summary By Town'!$W$2)</f>
        <v>0</v>
      </c>
      <c r="Y470" s="4">
        <f>SUMIFS('Raw Data from UFBs'!I$3:I$3000,'Raw Data from UFBs'!$A$3:$A$3000,'Summary By Town'!$A470,'Raw Data from UFBs'!$E$3:$E$3000,'Summary By Town'!$W$2)</f>
        <v>0</v>
      </c>
      <c r="Z470" s="20">
        <f t="shared" si="115"/>
        <v>0</v>
      </c>
      <c r="AA470" s="4">
        <f>COUNTIFS('Raw Data from UFBs'!$A$3:$A$3000,'Summary By Town'!$A470,'Raw Data from UFBs'!$E$3:$E$3000,'Summary By Town'!$AA$2)</f>
        <v>0</v>
      </c>
      <c r="AB470" s="4">
        <f>SUMIFS('Raw Data from UFBs'!H$3:H$3000,'Raw Data from UFBs'!$A$3:$A$3000,'Summary By Town'!$A470,'Raw Data from UFBs'!$E$3:$E$3000,'Summary By Town'!$AA$2)</f>
        <v>0</v>
      </c>
      <c r="AC470" s="4">
        <f>SUMIFS('Raw Data from UFBs'!I$3:I$3000,'Raw Data from UFBs'!$A$3:$A$3000,'Summary By Town'!$A470,'Raw Data from UFBs'!$E$3:$E$3000,'Summary By Town'!$AA$2)</f>
        <v>0</v>
      </c>
      <c r="AD470" s="4">
        <f t="shared" si="116"/>
        <v>0</v>
      </c>
      <c r="AE470" s="19">
        <f>COUNTIFS('Raw Data from UFBs'!$A$3:$A$3000,'Summary By Town'!$A470,'Raw Data from UFBs'!$E$3:$E$3000,'Summary By Town'!$AE$2)</f>
        <v>0</v>
      </c>
      <c r="AF470" s="4">
        <f>SUMIFS('Raw Data from UFBs'!H$3:H$3000,'Raw Data from UFBs'!$A$3:$A$3000,'Summary By Town'!$A470,'Raw Data from UFBs'!$E$3:$E$3000,'Summary By Town'!$AE$2)</f>
        <v>0</v>
      </c>
      <c r="AG470" s="4">
        <f>SUMIFS('Raw Data from UFBs'!I$3:I$3000,'Raw Data from UFBs'!$A$3:$A$3000,'Summary By Town'!$A470,'Raw Data from UFBs'!$E$3:$E$3000,'Summary By Town'!$AE$2)</f>
        <v>0</v>
      </c>
      <c r="AH470" s="20">
        <f t="shared" si="109"/>
        <v>0</v>
      </c>
      <c r="AI470" s="19">
        <f t="shared" si="117"/>
        <v>7</v>
      </c>
      <c r="AJ470" s="4">
        <f t="shared" si="118"/>
        <v>2006318</v>
      </c>
      <c r="AK470" s="4">
        <f t="shared" si="119"/>
        <v>59850300</v>
      </c>
      <c r="AL470" s="20">
        <f t="shared" si="120"/>
        <v>1441979.9143480363</v>
      </c>
      <c r="AM470" s="59">
        <v>1658380900</v>
      </c>
      <c r="AN470" s="60">
        <v>2.4093110884123159</v>
      </c>
      <c r="AO470" s="61">
        <v>0.21311143705378124</v>
      </c>
      <c r="AP470" s="4">
        <f t="shared" si="110"/>
        <v>-120266.90041746988</v>
      </c>
      <c r="AQ470" s="8">
        <f t="shared" si="111"/>
        <v>3.6089597992837473E-2</v>
      </c>
      <c r="AR470" s="59">
        <v>13309271.449999999</v>
      </c>
      <c r="AS470" s="6">
        <f t="shared" si="112"/>
        <v>-9.036324855893587E-3</v>
      </c>
      <c r="AU470" s="5" t="s">
        <v>889</v>
      </c>
      <c r="AV470" s="5" t="s">
        <v>1189</v>
      </c>
      <c r="AW470" s="5" t="s">
        <v>1201</v>
      </c>
      <c r="AX470" s="5" t="s">
        <v>1183</v>
      </c>
      <c r="AY470" s="5" t="s">
        <v>1137</v>
      </c>
      <c r="AZ470" s="5" t="s">
        <v>1745</v>
      </c>
      <c r="BA470" s="5" t="s">
        <v>1745</v>
      </c>
      <c r="BB470" s="5" t="s">
        <v>1745</v>
      </c>
      <c r="BC470" s="5" t="s">
        <v>1745</v>
      </c>
      <c r="BD470" s="5" t="s">
        <v>1745</v>
      </c>
      <c r="BE470" s="5" t="s">
        <v>1745</v>
      </c>
      <c r="BF470" s="5" t="s">
        <v>1745</v>
      </c>
      <c r="BG470" s="5" t="s">
        <v>1745</v>
      </c>
      <c r="BH470" s="5" t="s">
        <v>1745</v>
      </c>
      <c r="BI470" s="5" t="s">
        <v>1745</v>
      </c>
      <c r="BJ470" s="5" t="s">
        <v>1745</v>
      </c>
    </row>
    <row r="471" spans="1:62" ht="17.25" customHeight="1" x14ac:dyDescent="0.3">
      <c r="A471" t="s">
        <v>439</v>
      </c>
      <c r="B471" t="s">
        <v>2202</v>
      </c>
      <c r="C471" t="s">
        <v>51</v>
      </c>
      <c r="D471" t="str">
        <f t="shared" si="106"/>
        <v>Elsinboro township, Salem County</v>
      </c>
      <c r="E471" t="s">
        <v>1744</v>
      </c>
      <c r="F471" t="s">
        <v>26</v>
      </c>
      <c r="G471" s="19">
        <f>COUNTIFS('Raw Data from UFBs'!$A$3:$A$3000,'Summary By Town'!$A471,'Raw Data from UFBs'!$E$3:$E$3000,'Summary By Town'!$G$2)</f>
        <v>0</v>
      </c>
      <c r="H471" s="4">
        <f>SUMIFS('Raw Data from UFBs'!H$3:H$3000,'Raw Data from UFBs'!$A$3:$A$3000,'Summary By Town'!$A471,'Raw Data from UFBs'!$E$3:$E$3000,'Summary By Town'!$G$2)</f>
        <v>0</v>
      </c>
      <c r="I471" s="4">
        <f>SUMIFS('Raw Data from UFBs'!I$3:I$3000,'Raw Data from UFBs'!$A$3:$A$3000,'Summary By Town'!$A471,'Raw Data from UFBs'!$E$3:$E$3000,'Summary By Town'!$G$2)</f>
        <v>0</v>
      </c>
      <c r="J471" s="20">
        <f t="shared" si="107"/>
        <v>0</v>
      </c>
      <c r="K471" s="19">
        <f>COUNTIFS('Raw Data from UFBs'!$A$3:$A$3000,'Summary By Town'!$A471,'Raw Data from UFBs'!$E$3:$E$3000,'Summary By Town'!$K$2)</f>
        <v>0</v>
      </c>
      <c r="L471" s="4">
        <f>SUMIFS('Raw Data from UFBs'!H$3:H$3000,'Raw Data from UFBs'!$A$3:$A$3000,'Summary By Town'!$A471,'Raw Data from UFBs'!$E$3:$E$3000,'Summary By Town'!$K$2)</f>
        <v>0</v>
      </c>
      <c r="M471" s="4">
        <f>SUMIFS('Raw Data from UFBs'!I$3:I$3000,'Raw Data from UFBs'!$A$3:$A$3000,'Summary By Town'!$A471,'Raw Data from UFBs'!$E$3:$E$3000,'Summary By Town'!$K$2)</f>
        <v>0</v>
      </c>
      <c r="N471" s="20">
        <f t="shared" si="108"/>
        <v>0</v>
      </c>
      <c r="O471" s="4">
        <f>COUNTIFS('Raw Data from UFBs'!$A$3:$A$3000,'Summary By Town'!$A471,'Raw Data from UFBs'!$E$3:$E$3000,'Summary By Town'!$O$2)</f>
        <v>0</v>
      </c>
      <c r="P471" s="4">
        <f>SUMIFS('Raw Data from UFBs'!H$3:H$3000,'Raw Data from UFBs'!$A$3:$A$3000,'Summary By Town'!$A471,'Raw Data from UFBs'!$E$3:$E$3000,'Summary By Town'!$O$2)</f>
        <v>0</v>
      </c>
      <c r="Q471" s="4">
        <f>SUMIFS('Raw Data from UFBs'!I$3:I$3000,'Raw Data from UFBs'!$A$3:$A$3000,'Summary By Town'!$A471,'Raw Data from UFBs'!$E$3:$E$3000,'Summary By Town'!$O$2)</f>
        <v>0</v>
      </c>
      <c r="R471" s="4">
        <f t="shared" si="113"/>
        <v>0</v>
      </c>
      <c r="S471" s="104">
        <f>COUNTIFS('Raw Data from UFBs'!$A$3:$A$3000,'Summary By Town'!$A471,'Raw Data from UFBs'!$E$3:$E$3000,'Summary By Town'!$S$2)</f>
        <v>0</v>
      </c>
      <c r="T471" s="4">
        <f>SUMIFS('Raw Data from UFBs'!H$3:H$3000,'Raw Data from UFBs'!$A$3:$A$3000,'Summary By Town'!$A471,'Raw Data from UFBs'!$E$3:$E$3000,'Summary By Town'!$S$2)</f>
        <v>0</v>
      </c>
      <c r="U471" s="4">
        <f>SUMIFS('Raw Data from UFBs'!I$3:I$3000,'Raw Data from UFBs'!$A$3:$A$3000,'Summary By Town'!$A471,'Raw Data from UFBs'!$E$3:$E$3000,'Summary By Town'!$S$2)</f>
        <v>0</v>
      </c>
      <c r="V471" s="20">
        <f t="shared" si="114"/>
        <v>0</v>
      </c>
      <c r="W471" s="104">
        <f>COUNTIFS('Raw Data from UFBs'!$A$3:$A$3000,'Summary By Town'!$A471,'Raw Data from UFBs'!$E$3:$E$3000,'Summary By Town'!$W$2)</f>
        <v>0</v>
      </c>
      <c r="X471" s="4">
        <f>SUMIFS('Raw Data from UFBs'!H$3:H$3000,'Raw Data from UFBs'!$A$3:$A$3000,'Summary By Town'!$A471,'Raw Data from UFBs'!$E$3:$E$3000,'Summary By Town'!$W$2)</f>
        <v>0</v>
      </c>
      <c r="Y471" s="4">
        <f>SUMIFS('Raw Data from UFBs'!I$3:I$3000,'Raw Data from UFBs'!$A$3:$A$3000,'Summary By Town'!$A471,'Raw Data from UFBs'!$E$3:$E$3000,'Summary By Town'!$W$2)</f>
        <v>0</v>
      </c>
      <c r="Z471" s="20">
        <f t="shared" si="115"/>
        <v>0</v>
      </c>
      <c r="AA471" s="4">
        <f>COUNTIFS('Raw Data from UFBs'!$A$3:$A$3000,'Summary By Town'!$A471,'Raw Data from UFBs'!$E$3:$E$3000,'Summary By Town'!$AA$2)</f>
        <v>0</v>
      </c>
      <c r="AB471" s="4">
        <f>SUMIFS('Raw Data from UFBs'!H$3:H$3000,'Raw Data from UFBs'!$A$3:$A$3000,'Summary By Town'!$A471,'Raw Data from UFBs'!$E$3:$E$3000,'Summary By Town'!$AA$2)</f>
        <v>0</v>
      </c>
      <c r="AC471" s="4">
        <f>SUMIFS('Raw Data from UFBs'!I$3:I$3000,'Raw Data from UFBs'!$A$3:$A$3000,'Summary By Town'!$A471,'Raw Data from UFBs'!$E$3:$E$3000,'Summary By Town'!$AA$2)</f>
        <v>0</v>
      </c>
      <c r="AD471" s="4">
        <f t="shared" si="116"/>
        <v>0</v>
      </c>
      <c r="AE471" s="19">
        <f>COUNTIFS('Raw Data from UFBs'!$A$3:$A$3000,'Summary By Town'!$A471,'Raw Data from UFBs'!$E$3:$E$3000,'Summary By Town'!$AE$2)</f>
        <v>0</v>
      </c>
      <c r="AF471" s="4">
        <f>SUMIFS('Raw Data from UFBs'!H$3:H$3000,'Raw Data from UFBs'!$A$3:$A$3000,'Summary By Town'!$A471,'Raw Data from UFBs'!$E$3:$E$3000,'Summary By Town'!$AE$2)</f>
        <v>0</v>
      </c>
      <c r="AG471" s="4">
        <f>SUMIFS('Raw Data from UFBs'!I$3:I$3000,'Raw Data from UFBs'!$A$3:$A$3000,'Summary By Town'!$A471,'Raw Data from UFBs'!$E$3:$E$3000,'Summary By Town'!$AE$2)</f>
        <v>0</v>
      </c>
      <c r="AH471" s="20">
        <f t="shared" si="109"/>
        <v>0</v>
      </c>
      <c r="AI471" s="19">
        <f t="shared" si="117"/>
        <v>0</v>
      </c>
      <c r="AJ471" s="4">
        <f t="shared" si="118"/>
        <v>0</v>
      </c>
      <c r="AK471" s="4">
        <f t="shared" si="119"/>
        <v>0</v>
      </c>
      <c r="AL471" s="20">
        <f t="shared" si="120"/>
        <v>0</v>
      </c>
      <c r="AM471" s="59">
        <v>122334900</v>
      </c>
      <c r="AN471" s="60">
        <v>3.1719130064803291</v>
      </c>
      <c r="AO471" s="61">
        <v>0.13807378992374936</v>
      </c>
      <c r="AP471" s="4">
        <f t="shared" si="110"/>
        <v>0</v>
      </c>
      <c r="AQ471" s="8">
        <f t="shared" si="111"/>
        <v>0</v>
      </c>
      <c r="AR471" s="59">
        <v>1064168.93</v>
      </c>
      <c r="AS471" s="6">
        <f t="shared" si="112"/>
        <v>0</v>
      </c>
      <c r="AU471" s="5" t="s">
        <v>859</v>
      </c>
      <c r="AV471" s="5" t="s">
        <v>1252</v>
      </c>
      <c r="AW471" s="5" t="s">
        <v>1351</v>
      </c>
      <c r="AX471" s="5" t="s">
        <v>1189</v>
      </c>
      <c r="AY471" s="5" t="s">
        <v>1745</v>
      </c>
      <c r="AZ471" s="5" t="s">
        <v>1745</v>
      </c>
      <c r="BA471" s="5" t="s">
        <v>1745</v>
      </c>
      <c r="BB471" s="5" t="s">
        <v>1745</v>
      </c>
      <c r="BC471" s="5" t="s">
        <v>1745</v>
      </c>
      <c r="BD471" s="5" t="s">
        <v>1745</v>
      </c>
      <c r="BE471" s="5" t="s">
        <v>1745</v>
      </c>
      <c r="BF471" s="5" t="s">
        <v>1745</v>
      </c>
      <c r="BG471" s="5" t="s">
        <v>1745</v>
      </c>
      <c r="BH471" s="5" t="s">
        <v>1745</v>
      </c>
      <c r="BI471" s="5" t="s">
        <v>1745</v>
      </c>
      <c r="BJ471" s="5" t="s">
        <v>1745</v>
      </c>
    </row>
    <row r="472" spans="1:62" ht="17.25" customHeight="1" x14ac:dyDescent="0.3">
      <c r="A472" t="s">
        <v>859</v>
      </c>
      <c r="B472" t="s">
        <v>2203</v>
      </c>
      <c r="C472" t="s">
        <v>51</v>
      </c>
      <c r="D472" t="str">
        <f t="shared" si="106"/>
        <v>Lower Alloways Creek township, Salem County</v>
      </c>
      <c r="E472" t="s">
        <v>1744</v>
      </c>
      <c r="F472" t="s">
        <v>26</v>
      </c>
      <c r="G472" s="19">
        <f>COUNTIFS('Raw Data from UFBs'!$A$3:$A$3000,'Summary By Town'!$A472,'Raw Data from UFBs'!$E$3:$E$3000,'Summary By Town'!$G$2)</f>
        <v>0</v>
      </c>
      <c r="H472" s="4">
        <f>SUMIFS('Raw Data from UFBs'!H$3:H$3000,'Raw Data from UFBs'!$A$3:$A$3000,'Summary By Town'!$A472,'Raw Data from UFBs'!$E$3:$E$3000,'Summary By Town'!$G$2)</f>
        <v>0</v>
      </c>
      <c r="I472" s="4">
        <f>SUMIFS('Raw Data from UFBs'!I$3:I$3000,'Raw Data from UFBs'!$A$3:$A$3000,'Summary By Town'!$A472,'Raw Data from UFBs'!$E$3:$E$3000,'Summary By Town'!$G$2)</f>
        <v>0</v>
      </c>
      <c r="J472" s="20">
        <f t="shared" si="107"/>
        <v>0</v>
      </c>
      <c r="K472" s="19">
        <f>COUNTIFS('Raw Data from UFBs'!$A$3:$A$3000,'Summary By Town'!$A472,'Raw Data from UFBs'!$E$3:$E$3000,'Summary By Town'!$K$2)</f>
        <v>0</v>
      </c>
      <c r="L472" s="4">
        <f>SUMIFS('Raw Data from UFBs'!H$3:H$3000,'Raw Data from UFBs'!$A$3:$A$3000,'Summary By Town'!$A472,'Raw Data from UFBs'!$E$3:$E$3000,'Summary By Town'!$K$2)</f>
        <v>0</v>
      </c>
      <c r="M472" s="4">
        <f>SUMIFS('Raw Data from UFBs'!I$3:I$3000,'Raw Data from UFBs'!$A$3:$A$3000,'Summary By Town'!$A472,'Raw Data from UFBs'!$E$3:$E$3000,'Summary By Town'!$K$2)</f>
        <v>0</v>
      </c>
      <c r="N472" s="20">
        <f t="shared" si="108"/>
        <v>0</v>
      </c>
      <c r="O472" s="4">
        <f>COUNTIFS('Raw Data from UFBs'!$A$3:$A$3000,'Summary By Town'!$A472,'Raw Data from UFBs'!$E$3:$E$3000,'Summary By Town'!$O$2)</f>
        <v>0</v>
      </c>
      <c r="P472" s="4">
        <f>SUMIFS('Raw Data from UFBs'!H$3:H$3000,'Raw Data from UFBs'!$A$3:$A$3000,'Summary By Town'!$A472,'Raw Data from UFBs'!$E$3:$E$3000,'Summary By Town'!$O$2)</f>
        <v>0</v>
      </c>
      <c r="Q472" s="4">
        <f>SUMIFS('Raw Data from UFBs'!I$3:I$3000,'Raw Data from UFBs'!$A$3:$A$3000,'Summary By Town'!$A472,'Raw Data from UFBs'!$E$3:$E$3000,'Summary By Town'!$O$2)</f>
        <v>0</v>
      </c>
      <c r="R472" s="4">
        <f t="shared" si="113"/>
        <v>0</v>
      </c>
      <c r="S472" s="104">
        <f>COUNTIFS('Raw Data from UFBs'!$A$3:$A$3000,'Summary By Town'!$A472,'Raw Data from UFBs'!$E$3:$E$3000,'Summary By Town'!$S$2)</f>
        <v>0</v>
      </c>
      <c r="T472" s="4">
        <f>SUMIFS('Raw Data from UFBs'!H$3:H$3000,'Raw Data from UFBs'!$A$3:$A$3000,'Summary By Town'!$A472,'Raw Data from UFBs'!$E$3:$E$3000,'Summary By Town'!$S$2)</f>
        <v>0</v>
      </c>
      <c r="U472" s="4">
        <f>SUMIFS('Raw Data from UFBs'!I$3:I$3000,'Raw Data from UFBs'!$A$3:$A$3000,'Summary By Town'!$A472,'Raw Data from UFBs'!$E$3:$E$3000,'Summary By Town'!$S$2)</f>
        <v>0</v>
      </c>
      <c r="V472" s="20">
        <f t="shared" si="114"/>
        <v>0</v>
      </c>
      <c r="W472" s="104">
        <f>COUNTIFS('Raw Data from UFBs'!$A$3:$A$3000,'Summary By Town'!$A472,'Raw Data from UFBs'!$E$3:$E$3000,'Summary By Town'!$W$2)</f>
        <v>0</v>
      </c>
      <c r="X472" s="4">
        <f>SUMIFS('Raw Data from UFBs'!H$3:H$3000,'Raw Data from UFBs'!$A$3:$A$3000,'Summary By Town'!$A472,'Raw Data from UFBs'!$E$3:$E$3000,'Summary By Town'!$W$2)</f>
        <v>0</v>
      </c>
      <c r="Y472" s="4">
        <f>SUMIFS('Raw Data from UFBs'!I$3:I$3000,'Raw Data from UFBs'!$A$3:$A$3000,'Summary By Town'!$A472,'Raw Data from UFBs'!$E$3:$E$3000,'Summary By Town'!$W$2)</f>
        <v>0</v>
      </c>
      <c r="Z472" s="20">
        <f t="shared" si="115"/>
        <v>0</v>
      </c>
      <c r="AA472" s="4">
        <f>COUNTIFS('Raw Data from UFBs'!$A$3:$A$3000,'Summary By Town'!$A472,'Raw Data from UFBs'!$E$3:$E$3000,'Summary By Town'!$AA$2)</f>
        <v>0</v>
      </c>
      <c r="AB472" s="4">
        <f>SUMIFS('Raw Data from UFBs'!H$3:H$3000,'Raw Data from UFBs'!$A$3:$A$3000,'Summary By Town'!$A472,'Raw Data from UFBs'!$E$3:$E$3000,'Summary By Town'!$AA$2)</f>
        <v>0</v>
      </c>
      <c r="AC472" s="4">
        <f>SUMIFS('Raw Data from UFBs'!I$3:I$3000,'Raw Data from UFBs'!$A$3:$A$3000,'Summary By Town'!$A472,'Raw Data from UFBs'!$E$3:$E$3000,'Summary By Town'!$AA$2)</f>
        <v>0</v>
      </c>
      <c r="AD472" s="4">
        <f t="shared" si="116"/>
        <v>0</v>
      </c>
      <c r="AE472" s="19">
        <f>COUNTIFS('Raw Data from UFBs'!$A$3:$A$3000,'Summary By Town'!$A472,'Raw Data from UFBs'!$E$3:$E$3000,'Summary By Town'!$AE$2)</f>
        <v>0</v>
      </c>
      <c r="AF472" s="4">
        <f>SUMIFS('Raw Data from UFBs'!H$3:H$3000,'Raw Data from UFBs'!$A$3:$A$3000,'Summary By Town'!$A472,'Raw Data from UFBs'!$E$3:$E$3000,'Summary By Town'!$AE$2)</f>
        <v>0</v>
      </c>
      <c r="AG472" s="4">
        <f>SUMIFS('Raw Data from UFBs'!I$3:I$3000,'Raw Data from UFBs'!$A$3:$A$3000,'Summary By Town'!$A472,'Raw Data from UFBs'!$E$3:$E$3000,'Summary By Town'!$AE$2)</f>
        <v>0</v>
      </c>
      <c r="AH472" s="20">
        <f t="shared" si="109"/>
        <v>0</v>
      </c>
      <c r="AI472" s="19">
        <f t="shared" si="117"/>
        <v>0</v>
      </c>
      <c r="AJ472" s="4">
        <f t="shared" si="118"/>
        <v>0</v>
      </c>
      <c r="AK472" s="4">
        <f t="shared" si="119"/>
        <v>0</v>
      </c>
      <c r="AL472" s="20">
        <f t="shared" si="120"/>
        <v>0</v>
      </c>
      <c r="AM472" s="59">
        <v>251984500</v>
      </c>
      <c r="AN472" s="60">
        <v>2.0030965615296714</v>
      </c>
      <c r="AO472" s="61">
        <v>0</v>
      </c>
      <c r="AP472" s="4">
        <f t="shared" si="110"/>
        <v>0</v>
      </c>
      <c r="AQ472" s="8">
        <f t="shared" si="111"/>
        <v>0</v>
      </c>
      <c r="AR472" s="59">
        <v>10545666.539999999</v>
      </c>
      <c r="AS472" s="6">
        <f t="shared" si="112"/>
        <v>0</v>
      </c>
      <c r="AU472" s="5" t="s">
        <v>1466</v>
      </c>
      <c r="AV472" s="5" t="s">
        <v>576</v>
      </c>
      <c r="AW472" s="5" t="s">
        <v>439</v>
      </c>
      <c r="AX472" s="5" t="s">
        <v>1252</v>
      </c>
      <c r="AY472" s="5" t="s">
        <v>1351</v>
      </c>
      <c r="AZ472" s="5" t="s">
        <v>1745</v>
      </c>
      <c r="BA472" s="5" t="s">
        <v>1745</v>
      </c>
      <c r="BB472" s="5" t="s">
        <v>1745</v>
      </c>
      <c r="BC472" s="5" t="s">
        <v>1745</v>
      </c>
      <c r="BD472" s="5" t="s">
        <v>1745</v>
      </c>
      <c r="BE472" s="5" t="s">
        <v>1745</v>
      </c>
      <c r="BF472" s="5" t="s">
        <v>1745</v>
      </c>
      <c r="BG472" s="5" t="s">
        <v>1745</v>
      </c>
      <c r="BH472" s="5" t="s">
        <v>1745</v>
      </c>
      <c r="BI472" s="5" t="s">
        <v>1745</v>
      </c>
      <c r="BJ472" s="5" t="s">
        <v>1745</v>
      </c>
    </row>
    <row r="473" spans="1:62" ht="17.25" customHeight="1" x14ac:dyDescent="0.3">
      <c r="A473" t="s">
        <v>889</v>
      </c>
      <c r="B473" t="s">
        <v>2204</v>
      </c>
      <c r="C473" t="s">
        <v>51</v>
      </c>
      <c r="D473" t="str">
        <f t="shared" si="106"/>
        <v>Mannington township, Salem County</v>
      </c>
      <c r="E473" t="s">
        <v>1744</v>
      </c>
      <c r="F473" t="s">
        <v>26</v>
      </c>
      <c r="G473" s="19">
        <f>COUNTIFS('Raw Data from UFBs'!$A$3:$A$3000,'Summary By Town'!$A473,'Raw Data from UFBs'!$E$3:$E$3000,'Summary By Town'!$G$2)</f>
        <v>0</v>
      </c>
      <c r="H473" s="4">
        <f>SUMIFS('Raw Data from UFBs'!H$3:H$3000,'Raw Data from UFBs'!$A$3:$A$3000,'Summary By Town'!$A473,'Raw Data from UFBs'!$E$3:$E$3000,'Summary By Town'!$G$2)</f>
        <v>0</v>
      </c>
      <c r="I473" s="4">
        <f>SUMIFS('Raw Data from UFBs'!I$3:I$3000,'Raw Data from UFBs'!$A$3:$A$3000,'Summary By Town'!$A473,'Raw Data from UFBs'!$E$3:$E$3000,'Summary By Town'!$G$2)</f>
        <v>0</v>
      </c>
      <c r="J473" s="20">
        <f t="shared" si="107"/>
        <v>0</v>
      </c>
      <c r="K473" s="19">
        <f>COUNTIFS('Raw Data from UFBs'!$A$3:$A$3000,'Summary By Town'!$A473,'Raw Data from UFBs'!$E$3:$E$3000,'Summary By Town'!$K$2)</f>
        <v>0</v>
      </c>
      <c r="L473" s="4">
        <f>SUMIFS('Raw Data from UFBs'!H$3:H$3000,'Raw Data from UFBs'!$A$3:$A$3000,'Summary By Town'!$A473,'Raw Data from UFBs'!$E$3:$E$3000,'Summary By Town'!$K$2)</f>
        <v>0</v>
      </c>
      <c r="M473" s="4">
        <f>SUMIFS('Raw Data from UFBs'!I$3:I$3000,'Raw Data from UFBs'!$A$3:$A$3000,'Summary By Town'!$A473,'Raw Data from UFBs'!$E$3:$E$3000,'Summary By Town'!$K$2)</f>
        <v>0</v>
      </c>
      <c r="N473" s="20">
        <f t="shared" si="108"/>
        <v>0</v>
      </c>
      <c r="O473" s="4">
        <f>COUNTIFS('Raw Data from UFBs'!$A$3:$A$3000,'Summary By Town'!$A473,'Raw Data from UFBs'!$E$3:$E$3000,'Summary By Town'!$O$2)</f>
        <v>0</v>
      </c>
      <c r="P473" s="4">
        <f>SUMIFS('Raw Data from UFBs'!H$3:H$3000,'Raw Data from UFBs'!$A$3:$A$3000,'Summary By Town'!$A473,'Raw Data from UFBs'!$E$3:$E$3000,'Summary By Town'!$O$2)</f>
        <v>0</v>
      </c>
      <c r="Q473" s="4">
        <f>SUMIFS('Raw Data from UFBs'!I$3:I$3000,'Raw Data from UFBs'!$A$3:$A$3000,'Summary By Town'!$A473,'Raw Data from UFBs'!$E$3:$E$3000,'Summary By Town'!$O$2)</f>
        <v>0</v>
      </c>
      <c r="R473" s="4">
        <f t="shared" si="113"/>
        <v>0</v>
      </c>
      <c r="S473" s="104">
        <f>COUNTIFS('Raw Data from UFBs'!$A$3:$A$3000,'Summary By Town'!$A473,'Raw Data from UFBs'!$E$3:$E$3000,'Summary By Town'!$S$2)</f>
        <v>0</v>
      </c>
      <c r="T473" s="4">
        <f>SUMIFS('Raw Data from UFBs'!H$3:H$3000,'Raw Data from UFBs'!$A$3:$A$3000,'Summary By Town'!$A473,'Raw Data from UFBs'!$E$3:$E$3000,'Summary By Town'!$S$2)</f>
        <v>0</v>
      </c>
      <c r="U473" s="4">
        <f>SUMIFS('Raw Data from UFBs'!I$3:I$3000,'Raw Data from UFBs'!$A$3:$A$3000,'Summary By Town'!$A473,'Raw Data from UFBs'!$E$3:$E$3000,'Summary By Town'!$S$2)</f>
        <v>0</v>
      </c>
      <c r="V473" s="20">
        <f t="shared" si="114"/>
        <v>0</v>
      </c>
      <c r="W473" s="104">
        <f>COUNTIFS('Raw Data from UFBs'!$A$3:$A$3000,'Summary By Town'!$A473,'Raw Data from UFBs'!$E$3:$E$3000,'Summary By Town'!$W$2)</f>
        <v>0</v>
      </c>
      <c r="X473" s="4">
        <f>SUMIFS('Raw Data from UFBs'!H$3:H$3000,'Raw Data from UFBs'!$A$3:$A$3000,'Summary By Town'!$A473,'Raw Data from UFBs'!$E$3:$E$3000,'Summary By Town'!$W$2)</f>
        <v>0</v>
      </c>
      <c r="Y473" s="4">
        <f>SUMIFS('Raw Data from UFBs'!I$3:I$3000,'Raw Data from UFBs'!$A$3:$A$3000,'Summary By Town'!$A473,'Raw Data from UFBs'!$E$3:$E$3000,'Summary By Town'!$W$2)</f>
        <v>0</v>
      </c>
      <c r="Z473" s="20">
        <f t="shared" si="115"/>
        <v>0</v>
      </c>
      <c r="AA473" s="4">
        <f>COUNTIFS('Raw Data from UFBs'!$A$3:$A$3000,'Summary By Town'!$A473,'Raw Data from UFBs'!$E$3:$E$3000,'Summary By Town'!$AA$2)</f>
        <v>0</v>
      </c>
      <c r="AB473" s="4">
        <f>SUMIFS('Raw Data from UFBs'!H$3:H$3000,'Raw Data from UFBs'!$A$3:$A$3000,'Summary By Town'!$A473,'Raw Data from UFBs'!$E$3:$E$3000,'Summary By Town'!$AA$2)</f>
        <v>0</v>
      </c>
      <c r="AC473" s="4">
        <f>SUMIFS('Raw Data from UFBs'!I$3:I$3000,'Raw Data from UFBs'!$A$3:$A$3000,'Summary By Town'!$A473,'Raw Data from UFBs'!$E$3:$E$3000,'Summary By Town'!$AA$2)</f>
        <v>0</v>
      </c>
      <c r="AD473" s="4">
        <f t="shared" si="116"/>
        <v>0</v>
      </c>
      <c r="AE473" s="19">
        <f>COUNTIFS('Raw Data from UFBs'!$A$3:$A$3000,'Summary By Town'!$A473,'Raw Data from UFBs'!$E$3:$E$3000,'Summary By Town'!$AE$2)</f>
        <v>0</v>
      </c>
      <c r="AF473" s="4">
        <f>SUMIFS('Raw Data from UFBs'!H$3:H$3000,'Raw Data from UFBs'!$A$3:$A$3000,'Summary By Town'!$A473,'Raw Data from UFBs'!$E$3:$E$3000,'Summary By Town'!$AE$2)</f>
        <v>0</v>
      </c>
      <c r="AG473" s="4">
        <f>SUMIFS('Raw Data from UFBs'!I$3:I$3000,'Raw Data from UFBs'!$A$3:$A$3000,'Summary By Town'!$A473,'Raw Data from UFBs'!$E$3:$E$3000,'Summary By Town'!$AE$2)</f>
        <v>0</v>
      </c>
      <c r="AH473" s="20">
        <f t="shared" si="109"/>
        <v>0</v>
      </c>
      <c r="AI473" s="19">
        <f t="shared" si="117"/>
        <v>0</v>
      </c>
      <c r="AJ473" s="4">
        <f t="shared" si="118"/>
        <v>0</v>
      </c>
      <c r="AK473" s="4">
        <f t="shared" si="119"/>
        <v>0</v>
      </c>
      <c r="AL473" s="20">
        <f t="shared" si="120"/>
        <v>0</v>
      </c>
      <c r="AM473" s="59">
        <v>236946300</v>
      </c>
      <c r="AN473" s="60">
        <v>3.5591547856940937</v>
      </c>
      <c r="AO473" s="61">
        <v>8.2978576549700547E-2</v>
      </c>
      <c r="AP473" s="4">
        <f t="shared" si="110"/>
        <v>0</v>
      </c>
      <c r="AQ473" s="8">
        <f t="shared" si="111"/>
        <v>0</v>
      </c>
      <c r="AR473" s="59">
        <v>1576607.0499999998</v>
      </c>
      <c r="AS473" s="6">
        <f t="shared" si="112"/>
        <v>0</v>
      </c>
      <c r="AU473" s="5" t="s">
        <v>1252</v>
      </c>
      <c r="AV473" s="5" t="s">
        <v>1351</v>
      </c>
      <c r="AW473" s="5" t="s">
        <v>49</v>
      </c>
      <c r="AX473" s="5" t="s">
        <v>1189</v>
      </c>
      <c r="AY473" s="5" t="s">
        <v>1201</v>
      </c>
      <c r="AZ473" s="5" t="s">
        <v>258</v>
      </c>
      <c r="BA473" s="5" t="s">
        <v>1745</v>
      </c>
      <c r="BB473" s="5" t="s">
        <v>1745</v>
      </c>
      <c r="BC473" s="5" t="s">
        <v>1745</v>
      </c>
      <c r="BD473" s="5" t="s">
        <v>1745</v>
      </c>
      <c r="BE473" s="5" t="s">
        <v>1745</v>
      </c>
      <c r="BF473" s="5" t="s">
        <v>1745</v>
      </c>
      <c r="BG473" s="5" t="s">
        <v>1745</v>
      </c>
      <c r="BH473" s="5" t="s">
        <v>1745</v>
      </c>
      <c r="BI473" s="5" t="s">
        <v>1745</v>
      </c>
      <c r="BJ473" s="5" t="s">
        <v>1745</v>
      </c>
    </row>
    <row r="474" spans="1:62" ht="17.25" customHeight="1" x14ac:dyDescent="0.3">
      <c r="A474" t="s">
        <v>1137</v>
      </c>
      <c r="B474" t="s">
        <v>2205</v>
      </c>
      <c r="C474" t="s">
        <v>51</v>
      </c>
      <c r="D474" t="str">
        <f t="shared" si="106"/>
        <v>Oldmans township, Salem County</v>
      </c>
      <c r="E474" t="s">
        <v>1744</v>
      </c>
      <c r="F474" t="s">
        <v>26</v>
      </c>
      <c r="G474" s="19">
        <f>COUNTIFS('Raw Data from UFBs'!$A$3:$A$3000,'Summary By Town'!$A474,'Raw Data from UFBs'!$E$3:$E$3000,'Summary By Town'!$G$2)</f>
        <v>0</v>
      </c>
      <c r="H474" s="4">
        <f>SUMIFS('Raw Data from UFBs'!H$3:H$3000,'Raw Data from UFBs'!$A$3:$A$3000,'Summary By Town'!$A474,'Raw Data from UFBs'!$E$3:$E$3000,'Summary By Town'!$G$2)</f>
        <v>0</v>
      </c>
      <c r="I474" s="4">
        <f>SUMIFS('Raw Data from UFBs'!I$3:I$3000,'Raw Data from UFBs'!$A$3:$A$3000,'Summary By Town'!$A474,'Raw Data from UFBs'!$E$3:$E$3000,'Summary By Town'!$G$2)</f>
        <v>0</v>
      </c>
      <c r="J474" s="20">
        <f t="shared" si="107"/>
        <v>0</v>
      </c>
      <c r="K474" s="19">
        <f>COUNTIFS('Raw Data from UFBs'!$A$3:$A$3000,'Summary By Town'!$A474,'Raw Data from UFBs'!$E$3:$E$3000,'Summary By Town'!$K$2)</f>
        <v>5</v>
      </c>
      <c r="L474" s="4">
        <f>SUMIFS('Raw Data from UFBs'!H$3:H$3000,'Raw Data from UFBs'!$A$3:$A$3000,'Summary By Town'!$A474,'Raw Data from UFBs'!$E$3:$E$3000,'Summary By Town'!$K$2)</f>
        <v>1227729</v>
      </c>
      <c r="M474" s="4">
        <f>SUMIFS('Raw Data from UFBs'!I$3:I$3000,'Raw Data from UFBs'!$A$3:$A$3000,'Summary By Town'!$A474,'Raw Data from UFBs'!$E$3:$E$3000,'Summary By Town'!$K$2)</f>
        <v>131775200</v>
      </c>
      <c r="N474" s="20">
        <f t="shared" si="108"/>
        <v>3556209.2586517814</v>
      </c>
      <c r="O474" s="4">
        <f>COUNTIFS('Raw Data from UFBs'!$A$3:$A$3000,'Summary By Town'!$A474,'Raw Data from UFBs'!$E$3:$E$3000,'Summary By Town'!$O$2)</f>
        <v>0</v>
      </c>
      <c r="P474" s="4">
        <f>SUMIFS('Raw Data from UFBs'!H$3:H$3000,'Raw Data from UFBs'!$A$3:$A$3000,'Summary By Town'!$A474,'Raw Data from UFBs'!$E$3:$E$3000,'Summary By Town'!$O$2)</f>
        <v>0</v>
      </c>
      <c r="Q474" s="4">
        <f>SUMIFS('Raw Data from UFBs'!I$3:I$3000,'Raw Data from UFBs'!$A$3:$A$3000,'Summary By Town'!$A474,'Raw Data from UFBs'!$E$3:$E$3000,'Summary By Town'!$O$2)</f>
        <v>0</v>
      </c>
      <c r="R474" s="4">
        <f t="shared" si="113"/>
        <v>0</v>
      </c>
      <c r="S474" s="104">
        <f>COUNTIFS('Raw Data from UFBs'!$A$3:$A$3000,'Summary By Town'!$A474,'Raw Data from UFBs'!$E$3:$E$3000,'Summary By Town'!$S$2)</f>
        <v>0</v>
      </c>
      <c r="T474" s="4">
        <f>SUMIFS('Raw Data from UFBs'!H$3:H$3000,'Raw Data from UFBs'!$A$3:$A$3000,'Summary By Town'!$A474,'Raw Data from UFBs'!$E$3:$E$3000,'Summary By Town'!$S$2)</f>
        <v>0</v>
      </c>
      <c r="U474" s="4">
        <f>SUMIFS('Raw Data from UFBs'!I$3:I$3000,'Raw Data from UFBs'!$A$3:$A$3000,'Summary By Town'!$A474,'Raw Data from UFBs'!$E$3:$E$3000,'Summary By Town'!$S$2)</f>
        <v>0</v>
      </c>
      <c r="V474" s="20">
        <f t="shared" si="114"/>
        <v>0</v>
      </c>
      <c r="W474" s="104">
        <f>COUNTIFS('Raw Data from UFBs'!$A$3:$A$3000,'Summary By Town'!$A474,'Raw Data from UFBs'!$E$3:$E$3000,'Summary By Town'!$W$2)</f>
        <v>0</v>
      </c>
      <c r="X474" s="4">
        <f>SUMIFS('Raw Data from UFBs'!H$3:H$3000,'Raw Data from UFBs'!$A$3:$A$3000,'Summary By Town'!$A474,'Raw Data from UFBs'!$E$3:$E$3000,'Summary By Town'!$W$2)</f>
        <v>0</v>
      </c>
      <c r="Y474" s="4">
        <f>SUMIFS('Raw Data from UFBs'!I$3:I$3000,'Raw Data from UFBs'!$A$3:$A$3000,'Summary By Town'!$A474,'Raw Data from UFBs'!$E$3:$E$3000,'Summary By Town'!$W$2)</f>
        <v>0</v>
      </c>
      <c r="Z474" s="20">
        <f t="shared" si="115"/>
        <v>0</v>
      </c>
      <c r="AA474" s="4">
        <f>COUNTIFS('Raw Data from UFBs'!$A$3:$A$3000,'Summary By Town'!$A474,'Raw Data from UFBs'!$E$3:$E$3000,'Summary By Town'!$AA$2)</f>
        <v>0</v>
      </c>
      <c r="AB474" s="4">
        <f>SUMIFS('Raw Data from UFBs'!H$3:H$3000,'Raw Data from UFBs'!$A$3:$A$3000,'Summary By Town'!$A474,'Raw Data from UFBs'!$E$3:$E$3000,'Summary By Town'!$AA$2)</f>
        <v>0</v>
      </c>
      <c r="AC474" s="4">
        <f>SUMIFS('Raw Data from UFBs'!I$3:I$3000,'Raw Data from UFBs'!$A$3:$A$3000,'Summary By Town'!$A474,'Raw Data from UFBs'!$E$3:$E$3000,'Summary By Town'!$AA$2)</f>
        <v>0</v>
      </c>
      <c r="AD474" s="4">
        <f t="shared" si="116"/>
        <v>0</v>
      </c>
      <c r="AE474" s="19">
        <f>COUNTIFS('Raw Data from UFBs'!$A$3:$A$3000,'Summary By Town'!$A474,'Raw Data from UFBs'!$E$3:$E$3000,'Summary By Town'!$AE$2)</f>
        <v>0</v>
      </c>
      <c r="AF474" s="4">
        <f>SUMIFS('Raw Data from UFBs'!H$3:H$3000,'Raw Data from UFBs'!$A$3:$A$3000,'Summary By Town'!$A474,'Raw Data from UFBs'!$E$3:$E$3000,'Summary By Town'!$AE$2)</f>
        <v>0</v>
      </c>
      <c r="AG474" s="4">
        <f>SUMIFS('Raw Data from UFBs'!I$3:I$3000,'Raw Data from UFBs'!$A$3:$A$3000,'Summary By Town'!$A474,'Raw Data from UFBs'!$E$3:$E$3000,'Summary By Town'!$AE$2)</f>
        <v>0</v>
      </c>
      <c r="AH474" s="20">
        <f t="shared" si="109"/>
        <v>0</v>
      </c>
      <c r="AI474" s="19">
        <f t="shared" si="117"/>
        <v>5</v>
      </c>
      <c r="AJ474" s="4">
        <f t="shared" si="118"/>
        <v>1227729</v>
      </c>
      <c r="AK474" s="4">
        <f t="shared" si="119"/>
        <v>131775200</v>
      </c>
      <c r="AL474" s="20">
        <f t="shared" si="120"/>
        <v>3556209.2586517814</v>
      </c>
      <c r="AM474" s="59">
        <v>476469300</v>
      </c>
      <c r="AN474" s="60">
        <v>2.6986938806784444</v>
      </c>
      <c r="AO474" s="61">
        <v>7.2991381939026517E-2</v>
      </c>
      <c r="AP474" s="4">
        <f t="shared" si="110"/>
        <v>169958.99189673542</v>
      </c>
      <c r="AQ474" s="8">
        <f t="shared" si="111"/>
        <v>0.27656598232037194</v>
      </c>
      <c r="AR474" s="59">
        <v>2840761.19</v>
      </c>
      <c r="AS474" s="6">
        <f t="shared" si="112"/>
        <v>5.9828679895734364E-2</v>
      </c>
      <c r="AU474" s="5" t="s">
        <v>1201</v>
      </c>
      <c r="AV474" s="5" t="s">
        <v>258</v>
      </c>
      <c r="AW474" s="5" t="s">
        <v>1706</v>
      </c>
      <c r="AX474" s="5" t="s">
        <v>841</v>
      </c>
      <c r="AY474" s="5" t="s">
        <v>1745</v>
      </c>
      <c r="AZ474" s="5" t="s">
        <v>1745</v>
      </c>
      <c r="BA474" s="5" t="s">
        <v>1745</v>
      </c>
      <c r="BB474" s="5" t="s">
        <v>1745</v>
      </c>
      <c r="BC474" s="5" t="s">
        <v>1745</v>
      </c>
      <c r="BD474" s="5" t="s">
        <v>1745</v>
      </c>
      <c r="BE474" s="5" t="s">
        <v>1745</v>
      </c>
      <c r="BF474" s="5" t="s">
        <v>1745</v>
      </c>
      <c r="BG474" s="5" t="s">
        <v>1745</v>
      </c>
      <c r="BH474" s="5" t="s">
        <v>1745</v>
      </c>
      <c r="BI474" s="5" t="s">
        <v>1745</v>
      </c>
      <c r="BJ474" s="5" t="s">
        <v>1745</v>
      </c>
    </row>
    <row r="475" spans="1:62" ht="17.25" customHeight="1" x14ac:dyDescent="0.3">
      <c r="A475" t="s">
        <v>1189</v>
      </c>
      <c r="B475" t="s">
        <v>2206</v>
      </c>
      <c r="C475" t="s">
        <v>51</v>
      </c>
      <c r="D475" t="str">
        <f t="shared" si="106"/>
        <v>Pennsville township, Salem County</v>
      </c>
      <c r="E475" t="s">
        <v>1744</v>
      </c>
      <c r="F475" t="s">
        <v>7</v>
      </c>
      <c r="G475" s="19">
        <f>COUNTIFS('Raw Data from UFBs'!$A$3:$A$3000,'Summary By Town'!$A475,'Raw Data from UFBs'!$E$3:$E$3000,'Summary By Town'!$G$2)</f>
        <v>2</v>
      </c>
      <c r="H475" s="4">
        <f>SUMIFS('Raw Data from UFBs'!H$3:H$3000,'Raw Data from UFBs'!$A$3:$A$3000,'Summary By Town'!$A475,'Raw Data from UFBs'!$E$3:$E$3000,'Summary By Town'!$G$2)</f>
        <v>0</v>
      </c>
      <c r="I475" s="4">
        <f>SUMIFS('Raw Data from UFBs'!I$3:I$3000,'Raw Data from UFBs'!$A$3:$A$3000,'Summary By Town'!$A475,'Raw Data from UFBs'!$E$3:$E$3000,'Summary By Town'!$G$2)</f>
        <v>7139500</v>
      </c>
      <c r="J475" s="20">
        <f t="shared" si="107"/>
        <v>371177.73967368418</v>
      </c>
      <c r="K475" s="19">
        <f>COUNTIFS('Raw Data from UFBs'!$A$3:$A$3000,'Summary By Town'!$A475,'Raw Data from UFBs'!$E$3:$E$3000,'Summary By Town'!$K$2)</f>
        <v>3</v>
      </c>
      <c r="L475" s="4">
        <f>SUMIFS('Raw Data from UFBs'!H$3:H$3000,'Raw Data from UFBs'!$A$3:$A$3000,'Summary By Town'!$A475,'Raw Data from UFBs'!$E$3:$E$3000,'Summary By Town'!$K$2)</f>
        <v>1035000</v>
      </c>
      <c r="M475" s="4">
        <f>SUMIFS('Raw Data from UFBs'!I$3:I$3000,'Raw Data from UFBs'!$A$3:$A$3000,'Summary By Town'!$A475,'Raw Data from UFBs'!$E$3:$E$3000,'Summary By Town'!$K$2)</f>
        <v>14908700</v>
      </c>
      <c r="N475" s="20">
        <f t="shared" si="108"/>
        <v>775093.15322824498</v>
      </c>
      <c r="O475" s="4">
        <f>COUNTIFS('Raw Data from UFBs'!$A$3:$A$3000,'Summary By Town'!$A475,'Raw Data from UFBs'!$E$3:$E$3000,'Summary By Town'!$O$2)</f>
        <v>0</v>
      </c>
      <c r="P475" s="4">
        <f>SUMIFS('Raw Data from UFBs'!H$3:H$3000,'Raw Data from UFBs'!$A$3:$A$3000,'Summary By Town'!$A475,'Raw Data from UFBs'!$E$3:$E$3000,'Summary By Town'!$O$2)</f>
        <v>0</v>
      </c>
      <c r="Q475" s="4">
        <f>SUMIFS('Raw Data from UFBs'!I$3:I$3000,'Raw Data from UFBs'!$A$3:$A$3000,'Summary By Town'!$A475,'Raw Data from UFBs'!$E$3:$E$3000,'Summary By Town'!$O$2)</f>
        <v>0</v>
      </c>
      <c r="R475" s="4">
        <f t="shared" si="113"/>
        <v>0</v>
      </c>
      <c r="S475" s="104">
        <f>COUNTIFS('Raw Data from UFBs'!$A$3:$A$3000,'Summary By Town'!$A475,'Raw Data from UFBs'!$E$3:$E$3000,'Summary By Town'!$S$2)</f>
        <v>0</v>
      </c>
      <c r="T475" s="4">
        <f>SUMIFS('Raw Data from UFBs'!H$3:H$3000,'Raw Data from UFBs'!$A$3:$A$3000,'Summary By Town'!$A475,'Raw Data from UFBs'!$E$3:$E$3000,'Summary By Town'!$S$2)</f>
        <v>0</v>
      </c>
      <c r="U475" s="4">
        <f>SUMIFS('Raw Data from UFBs'!I$3:I$3000,'Raw Data from UFBs'!$A$3:$A$3000,'Summary By Town'!$A475,'Raw Data from UFBs'!$E$3:$E$3000,'Summary By Town'!$S$2)</f>
        <v>0</v>
      </c>
      <c r="V475" s="20">
        <f t="shared" si="114"/>
        <v>0</v>
      </c>
      <c r="W475" s="104">
        <f>COUNTIFS('Raw Data from UFBs'!$A$3:$A$3000,'Summary By Town'!$A475,'Raw Data from UFBs'!$E$3:$E$3000,'Summary By Town'!$W$2)</f>
        <v>0</v>
      </c>
      <c r="X475" s="4">
        <f>SUMIFS('Raw Data from UFBs'!H$3:H$3000,'Raw Data from UFBs'!$A$3:$A$3000,'Summary By Town'!$A475,'Raw Data from UFBs'!$E$3:$E$3000,'Summary By Town'!$W$2)</f>
        <v>0</v>
      </c>
      <c r="Y475" s="4">
        <f>SUMIFS('Raw Data from UFBs'!I$3:I$3000,'Raw Data from UFBs'!$A$3:$A$3000,'Summary By Town'!$A475,'Raw Data from UFBs'!$E$3:$E$3000,'Summary By Town'!$W$2)</f>
        <v>0</v>
      </c>
      <c r="Z475" s="20">
        <f t="shared" si="115"/>
        <v>0</v>
      </c>
      <c r="AA475" s="4">
        <f>COUNTIFS('Raw Data from UFBs'!$A$3:$A$3000,'Summary By Town'!$A475,'Raw Data from UFBs'!$E$3:$E$3000,'Summary By Town'!$AA$2)</f>
        <v>0</v>
      </c>
      <c r="AB475" s="4">
        <f>SUMIFS('Raw Data from UFBs'!H$3:H$3000,'Raw Data from UFBs'!$A$3:$A$3000,'Summary By Town'!$A475,'Raw Data from UFBs'!$E$3:$E$3000,'Summary By Town'!$AA$2)</f>
        <v>0</v>
      </c>
      <c r="AC475" s="4">
        <f>SUMIFS('Raw Data from UFBs'!I$3:I$3000,'Raw Data from UFBs'!$A$3:$A$3000,'Summary By Town'!$A475,'Raw Data from UFBs'!$E$3:$E$3000,'Summary By Town'!$AA$2)</f>
        <v>0</v>
      </c>
      <c r="AD475" s="4">
        <f t="shared" si="116"/>
        <v>0</v>
      </c>
      <c r="AE475" s="19">
        <f>COUNTIFS('Raw Data from UFBs'!$A$3:$A$3000,'Summary By Town'!$A475,'Raw Data from UFBs'!$E$3:$E$3000,'Summary By Town'!$AE$2)</f>
        <v>0</v>
      </c>
      <c r="AF475" s="4">
        <f>SUMIFS('Raw Data from UFBs'!H$3:H$3000,'Raw Data from UFBs'!$A$3:$A$3000,'Summary By Town'!$A475,'Raw Data from UFBs'!$E$3:$E$3000,'Summary By Town'!$AE$2)</f>
        <v>0</v>
      </c>
      <c r="AG475" s="4">
        <f>SUMIFS('Raw Data from UFBs'!I$3:I$3000,'Raw Data from UFBs'!$A$3:$A$3000,'Summary By Town'!$A475,'Raw Data from UFBs'!$E$3:$E$3000,'Summary By Town'!$AE$2)</f>
        <v>0</v>
      </c>
      <c r="AH475" s="20">
        <f t="shared" si="109"/>
        <v>0</v>
      </c>
      <c r="AI475" s="19">
        <f t="shared" si="117"/>
        <v>5</v>
      </c>
      <c r="AJ475" s="4">
        <f t="shared" si="118"/>
        <v>1035000</v>
      </c>
      <c r="AK475" s="4">
        <f t="shared" si="119"/>
        <v>22048200</v>
      </c>
      <c r="AL475" s="20">
        <f t="shared" si="120"/>
        <v>1146270.8929019291</v>
      </c>
      <c r="AM475" s="59">
        <v>1124922643</v>
      </c>
      <c r="AN475" s="60">
        <v>5.1989318534026774</v>
      </c>
      <c r="AO475" s="61">
        <v>0.21013895441279809</v>
      </c>
      <c r="AP475" s="4">
        <f t="shared" si="110"/>
        <v>23382.349090989817</v>
      </c>
      <c r="AQ475" s="8">
        <f t="shared" si="111"/>
        <v>1.9599747713496776E-2</v>
      </c>
      <c r="AR475" s="59">
        <v>22983102.439999998</v>
      </c>
      <c r="AS475" s="6">
        <f t="shared" si="112"/>
        <v>1.0173713123383624E-3</v>
      </c>
      <c r="AU475" s="5" t="s">
        <v>439</v>
      </c>
      <c r="AV475" s="5" t="s">
        <v>1351</v>
      </c>
      <c r="AW475" s="5" t="s">
        <v>889</v>
      </c>
      <c r="AX475" s="5" t="s">
        <v>258</v>
      </c>
      <c r="AY475" s="5" t="s">
        <v>1745</v>
      </c>
      <c r="AZ475" s="5" t="s">
        <v>1745</v>
      </c>
      <c r="BA475" s="5" t="s">
        <v>1745</v>
      </c>
      <c r="BB475" s="5" t="s">
        <v>1745</v>
      </c>
      <c r="BC475" s="5" t="s">
        <v>1745</v>
      </c>
      <c r="BD475" s="5" t="s">
        <v>1745</v>
      </c>
      <c r="BE475" s="5" t="s">
        <v>1745</v>
      </c>
      <c r="BF475" s="5" t="s">
        <v>1745</v>
      </c>
      <c r="BG475" s="5" t="s">
        <v>1745</v>
      </c>
      <c r="BH475" s="5" t="s">
        <v>1745</v>
      </c>
      <c r="BI475" s="5" t="s">
        <v>1745</v>
      </c>
      <c r="BJ475" s="5" t="s">
        <v>1745</v>
      </c>
    </row>
    <row r="476" spans="1:62" ht="17.25" customHeight="1" x14ac:dyDescent="0.3">
      <c r="A476" t="s">
        <v>1201</v>
      </c>
      <c r="B476" t="s">
        <v>2207</v>
      </c>
      <c r="C476" t="s">
        <v>51</v>
      </c>
      <c r="D476" t="str">
        <f t="shared" si="106"/>
        <v>Pilesgrove township, Salem County</v>
      </c>
      <c r="E476" t="s">
        <v>1744</v>
      </c>
      <c r="F476" t="s">
        <v>26</v>
      </c>
      <c r="G476" s="19">
        <f>COUNTIFS('Raw Data from UFBs'!$A$3:$A$3000,'Summary By Town'!$A476,'Raw Data from UFBs'!$E$3:$E$3000,'Summary By Town'!$G$2)</f>
        <v>0</v>
      </c>
      <c r="H476" s="4">
        <f>SUMIFS('Raw Data from UFBs'!H$3:H$3000,'Raw Data from UFBs'!$A$3:$A$3000,'Summary By Town'!$A476,'Raw Data from UFBs'!$E$3:$E$3000,'Summary By Town'!$G$2)</f>
        <v>0</v>
      </c>
      <c r="I476" s="4">
        <f>SUMIFS('Raw Data from UFBs'!I$3:I$3000,'Raw Data from UFBs'!$A$3:$A$3000,'Summary By Town'!$A476,'Raw Data from UFBs'!$E$3:$E$3000,'Summary By Town'!$G$2)</f>
        <v>0</v>
      </c>
      <c r="J476" s="20">
        <f t="shared" si="107"/>
        <v>0</v>
      </c>
      <c r="K476" s="19">
        <f>COUNTIFS('Raw Data from UFBs'!$A$3:$A$3000,'Summary By Town'!$A476,'Raw Data from UFBs'!$E$3:$E$3000,'Summary By Town'!$K$2)</f>
        <v>0</v>
      </c>
      <c r="L476" s="4">
        <f>SUMIFS('Raw Data from UFBs'!H$3:H$3000,'Raw Data from UFBs'!$A$3:$A$3000,'Summary By Town'!$A476,'Raw Data from UFBs'!$E$3:$E$3000,'Summary By Town'!$K$2)</f>
        <v>0</v>
      </c>
      <c r="M476" s="4">
        <f>SUMIFS('Raw Data from UFBs'!I$3:I$3000,'Raw Data from UFBs'!$A$3:$A$3000,'Summary By Town'!$A476,'Raw Data from UFBs'!$E$3:$E$3000,'Summary By Town'!$K$2)</f>
        <v>0</v>
      </c>
      <c r="N476" s="20">
        <f t="shared" si="108"/>
        <v>0</v>
      </c>
      <c r="O476" s="4">
        <f>COUNTIFS('Raw Data from UFBs'!$A$3:$A$3000,'Summary By Town'!$A476,'Raw Data from UFBs'!$E$3:$E$3000,'Summary By Town'!$O$2)</f>
        <v>0</v>
      </c>
      <c r="P476" s="4">
        <f>SUMIFS('Raw Data from UFBs'!H$3:H$3000,'Raw Data from UFBs'!$A$3:$A$3000,'Summary By Town'!$A476,'Raw Data from UFBs'!$E$3:$E$3000,'Summary By Town'!$O$2)</f>
        <v>0</v>
      </c>
      <c r="Q476" s="4">
        <f>SUMIFS('Raw Data from UFBs'!I$3:I$3000,'Raw Data from UFBs'!$A$3:$A$3000,'Summary By Town'!$A476,'Raw Data from UFBs'!$E$3:$E$3000,'Summary By Town'!$O$2)</f>
        <v>0</v>
      </c>
      <c r="R476" s="4">
        <f t="shared" si="113"/>
        <v>0</v>
      </c>
      <c r="S476" s="104">
        <f>COUNTIFS('Raw Data from UFBs'!$A$3:$A$3000,'Summary By Town'!$A476,'Raw Data from UFBs'!$E$3:$E$3000,'Summary By Town'!$S$2)</f>
        <v>0</v>
      </c>
      <c r="T476" s="4">
        <f>SUMIFS('Raw Data from UFBs'!H$3:H$3000,'Raw Data from UFBs'!$A$3:$A$3000,'Summary By Town'!$A476,'Raw Data from UFBs'!$E$3:$E$3000,'Summary By Town'!$S$2)</f>
        <v>0</v>
      </c>
      <c r="U476" s="4">
        <f>SUMIFS('Raw Data from UFBs'!I$3:I$3000,'Raw Data from UFBs'!$A$3:$A$3000,'Summary By Town'!$A476,'Raw Data from UFBs'!$E$3:$E$3000,'Summary By Town'!$S$2)</f>
        <v>0</v>
      </c>
      <c r="V476" s="20">
        <f t="shared" si="114"/>
        <v>0</v>
      </c>
      <c r="W476" s="104">
        <f>COUNTIFS('Raw Data from UFBs'!$A$3:$A$3000,'Summary By Town'!$A476,'Raw Data from UFBs'!$E$3:$E$3000,'Summary By Town'!$W$2)</f>
        <v>0</v>
      </c>
      <c r="X476" s="4">
        <f>SUMIFS('Raw Data from UFBs'!H$3:H$3000,'Raw Data from UFBs'!$A$3:$A$3000,'Summary By Town'!$A476,'Raw Data from UFBs'!$E$3:$E$3000,'Summary By Town'!$W$2)</f>
        <v>0</v>
      </c>
      <c r="Y476" s="4">
        <f>SUMIFS('Raw Data from UFBs'!I$3:I$3000,'Raw Data from UFBs'!$A$3:$A$3000,'Summary By Town'!$A476,'Raw Data from UFBs'!$E$3:$E$3000,'Summary By Town'!$W$2)</f>
        <v>0</v>
      </c>
      <c r="Z476" s="20">
        <f t="shared" si="115"/>
        <v>0</v>
      </c>
      <c r="AA476" s="4">
        <f>COUNTIFS('Raw Data from UFBs'!$A$3:$A$3000,'Summary By Town'!$A476,'Raw Data from UFBs'!$E$3:$E$3000,'Summary By Town'!$AA$2)</f>
        <v>0</v>
      </c>
      <c r="AB476" s="4">
        <f>SUMIFS('Raw Data from UFBs'!H$3:H$3000,'Raw Data from UFBs'!$A$3:$A$3000,'Summary By Town'!$A476,'Raw Data from UFBs'!$E$3:$E$3000,'Summary By Town'!$AA$2)</f>
        <v>0</v>
      </c>
      <c r="AC476" s="4">
        <f>SUMIFS('Raw Data from UFBs'!I$3:I$3000,'Raw Data from UFBs'!$A$3:$A$3000,'Summary By Town'!$A476,'Raw Data from UFBs'!$E$3:$E$3000,'Summary By Town'!$AA$2)</f>
        <v>0</v>
      </c>
      <c r="AD476" s="4">
        <f t="shared" si="116"/>
        <v>0</v>
      </c>
      <c r="AE476" s="19">
        <f>COUNTIFS('Raw Data from UFBs'!$A$3:$A$3000,'Summary By Town'!$A476,'Raw Data from UFBs'!$E$3:$E$3000,'Summary By Town'!$AE$2)</f>
        <v>0</v>
      </c>
      <c r="AF476" s="4">
        <f>SUMIFS('Raw Data from UFBs'!H$3:H$3000,'Raw Data from UFBs'!$A$3:$A$3000,'Summary By Town'!$A476,'Raw Data from UFBs'!$E$3:$E$3000,'Summary By Town'!$AE$2)</f>
        <v>0</v>
      </c>
      <c r="AG476" s="4">
        <f>SUMIFS('Raw Data from UFBs'!I$3:I$3000,'Raw Data from UFBs'!$A$3:$A$3000,'Summary By Town'!$A476,'Raw Data from UFBs'!$E$3:$E$3000,'Summary By Town'!$AE$2)</f>
        <v>0</v>
      </c>
      <c r="AH476" s="20">
        <f t="shared" si="109"/>
        <v>0</v>
      </c>
      <c r="AI476" s="19">
        <f t="shared" si="117"/>
        <v>0</v>
      </c>
      <c r="AJ476" s="4">
        <f t="shared" si="118"/>
        <v>0</v>
      </c>
      <c r="AK476" s="4">
        <f t="shared" si="119"/>
        <v>0</v>
      </c>
      <c r="AL476" s="20">
        <f t="shared" si="120"/>
        <v>0</v>
      </c>
      <c r="AM476" s="59">
        <v>534358500</v>
      </c>
      <c r="AN476" s="60">
        <v>3.7453062230053478</v>
      </c>
      <c r="AO476" s="61">
        <v>8.6764858067014616E-2</v>
      </c>
      <c r="AP476" s="4">
        <f t="shared" si="110"/>
        <v>0</v>
      </c>
      <c r="AQ476" s="8">
        <f t="shared" si="111"/>
        <v>0</v>
      </c>
      <c r="AR476" s="59">
        <v>3713973.55</v>
      </c>
      <c r="AS476" s="6">
        <f t="shared" si="112"/>
        <v>0</v>
      </c>
      <c r="AU476" s="5" t="s">
        <v>49</v>
      </c>
      <c r="AV476" s="5" t="s">
        <v>1703</v>
      </c>
      <c r="AW476" s="5" t="s">
        <v>1533</v>
      </c>
      <c r="AX476" s="5" t="s">
        <v>889</v>
      </c>
      <c r="AY476" s="5" t="s">
        <v>1416</v>
      </c>
      <c r="AZ476" s="5" t="s">
        <v>258</v>
      </c>
      <c r="BA476" s="5" t="s">
        <v>1137</v>
      </c>
      <c r="BB476" s="5" t="s">
        <v>1706</v>
      </c>
      <c r="BC476" s="5" t="s">
        <v>1745</v>
      </c>
      <c r="BD476" s="5" t="s">
        <v>1745</v>
      </c>
      <c r="BE476" s="5" t="s">
        <v>1745</v>
      </c>
      <c r="BF476" s="5" t="s">
        <v>1745</v>
      </c>
      <c r="BG476" s="5" t="s">
        <v>1745</v>
      </c>
      <c r="BH476" s="5" t="s">
        <v>1745</v>
      </c>
      <c r="BI476" s="5" t="s">
        <v>1745</v>
      </c>
      <c r="BJ476" s="5" t="s">
        <v>1745</v>
      </c>
    </row>
    <row r="477" spans="1:62" ht="17.25" customHeight="1" x14ac:dyDescent="0.3">
      <c r="A477" t="s">
        <v>1216</v>
      </c>
      <c r="B477" t="s">
        <v>2208</v>
      </c>
      <c r="C477" t="s">
        <v>51</v>
      </c>
      <c r="D477" t="str">
        <f t="shared" si="106"/>
        <v>Pittsgrove township, Salem County</v>
      </c>
      <c r="E477" t="s">
        <v>1744</v>
      </c>
      <c r="F477" t="s">
        <v>26</v>
      </c>
      <c r="G477" s="19">
        <f>COUNTIFS('Raw Data from UFBs'!$A$3:$A$3000,'Summary By Town'!$A477,'Raw Data from UFBs'!$E$3:$E$3000,'Summary By Town'!$G$2)</f>
        <v>0</v>
      </c>
      <c r="H477" s="4">
        <f>SUMIFS('Raw Data from UFBs'!H$3:H$3000,'Raw Data from UFBs'!$A$3:$A$3000,'Summary By Town'!$A477,'Raw Data from UFBs'!$E$3:$E$3000,'Summary By Town'!$G$2)</f>
        <v>0</v>
      </c>
      <c r="I477" s="4">
        <f>SUMIFS('Raw Data from UFBs'!I$3:I$3000,'Raw Data from UFBs'!$A$3:$A$3000,'Summary By Town'!$A477,'Raw Data from UFBs'!$E$3:$E$3000,'Summary By Town'!$G$2)</f>
        <v>0</v>
      </c>
      <c r="J477" s="20">
        <f t="shared" si="107"/>
        <v>0</v>
      </c>
      <c r="K477" s="19">
        <f>COUNTIFS('Raw Data from UFBs'!$A$3:$A$3000,'Summary By Town'!$A477,'Raw Data from UFBs'!$E$3:$E$3000,'Summary By Town'!$K$2)</f>
        <v>0</v>
      </c>
      <c r="L477" s="4">
        <f>SUMIFS('Raw Data from UFBs'!H$3:H$3000,'Raw Data from UFBs'!$A$3:$A$3000,'Summary By Town'!$A477,'Raw Data from UFBs'!$E$3:$E$3000,'Summary By Town'!$K$2)</f>
        <v>0</v>
      </c>
      <c r="M477" s="4">
        <f>SUMIFS('Raw Data from UFBs'!I$3:I$3000,'Raw Data from UFBs'!$A$3:$A$3000,'Summary By Town'!$A477,'Raw Data from UFBs'!$E$3:$E$3000,'Summary By Town'!$K$2)</f>
        <v>0</v>
      </c>
      <c r="N477" s="20">
        <f t="shared" si="108"/>
        <v>0</v>
      </c>
      <c r="O477" s="4">
        <f>COUNTIFS('Raw Data from UFBs'!$A$3:$A$3000,'Summary By Town'!$A477,'Raw Data from UFBs'!$E$3:$E$3000,'Summary By Town'!$O$2)</f>
        <v>0</v>
      </c>
      <c r="P477" s="4">
        <f>SUMIFS('Raw Data from UFBs'!H$3:H$3000,'Raw Data from UFBs'!$A$3:$A$3000,'Summary By Town'!$A477,'Raw Data from UFBs'!$E$3:$E$3000,'Summary By Town'!$O$2)</f>
        <v>0</v>
      </c>
      <c r="Q477" s="4">
        <f>SUMIFS('Raw Data from UFBs'!I$3:I$3000,'Raw Data from UFBs'!$A$3:$A$3000,'Summary By Town'!$A477,'Raw Data from UFBs'!$E$3:$E$3000,'Summary By Town'!$O$2)</f>
        <v>0</v>
      </c>
      <c r="R477" s="4">
        <f t="shared" si="113"/>
        <v>0</v>
      </c>
      <c r="S477" s="104">
        <f>COUNTIFS('Raw Data from UFBs'!$A$3:$A$3000,'Summary By Town'!$A477,'Raw Data from UFBs'!$E$3:$E$3000,'Summary By Town'!$S$2)</f>
        <v>0</v>
      </c>
      <c r="T477" s="4">
        <f>SUMIFS('Raw Data from UFBs'!H$3:H$3000,'Raw Data from UFBs'!$A$3:$A$3000,'Summary By Town'!$A477,'Raw Data from UFBs'!$E$3:$E$3000,'Summary By Town'!$S$2)</f>
        <v>0</v>
      </c>
      <c r="U477" s="4">
        <f>SUMIFS('Raw Data from UFBs'!I$3:I$3000,'Raw Data from UFBs'!$A$3:$A$3000,'Summary By Town'!$A477,'Raw Data from UFBs'!$E$3:$E$3000,'Summary By Town'!$S$2)</f>
        <v>0</v>
      </c>
      <c r="V477" s="20">
        <f t="shared" si="114"/>
        <v>0</v>
      </c>
      <c r="W477" s="104">
        <f>COUNTIFS('Raw Data from UFBs'!$A$3:$A$3000,'Summary By Town'!$A477,'Raw Data from UFBs'!$E$3:$E$3000,'Summary By Town'!$W$2)</f>
        <v>0</v>
      </c>
      <c r="X477" s="4">
        <f>SUMIFS('Raw Data from UFBs'!H$3:H$3000,'Raw Data from UFBs'!$A$3:$A$3000,'Summary By Town'!$A477,'Raw Data from UFBs'!$E$3:$E$3000,'Summary By Town'!$W$2)</f>
        <v>0</v>
      </c>
      <c r="Y477" s="4">
        <f>SUMIFS('Raw Data from UFBs'!I$3:I$3000,'Raw Data from UFBs'!$A$3:$A$3000,'Summary By Town'!$A477,'Raw Data from UFBs'!$E$3:$E$3000,'Summary By Town'!$W$2)</f>
        <v>0</v>
      </c>
      <c r="Z477" s="20">
        <f t="shared" si="115"/>
        <v>0</v>
      </c>
      <c r="AA477" s="4">
        <f>COUNTIFS('Raw Data from UFBs'!$A$3:$A$3000,'Summary By Town'!$A477,'Raw Data from UFBs'!$E$3:$E$3000,'Summary By Town'!$AA$2)</f>
        <v>0</v>
      </c>
      <c r="AB477" s="4">
        <f>SUMIFS('Raw Data from UFBs'!H$3:H$3000,'Raw Data from UFBs'!$A$3:$A$3000,'Summary By Town'!$A477,'Raw Data from UFBs'!$E$3:$E$3000,'Summary By Town'!$AA$2)</f>
        <v>0</v>
      </c>
      <c r="AC477" s="4">
        <f>SUMIFS('Raw Data from UFBs'!I$3:I$3000,'Raw Data from UFBs'!$A$3:$A$3000,'Summary By Town'!$A477,'Raw Data from UFBs'!$E$3:$E$3000,'Summary By Town'!$AA$2)</f>
        <v>0</v>
      </c>
      <c r="AD477" s="4">
        <f t="shared" si="116"/>
        <v>0</v>
      </c>
      <c r="AE477" s="19">
        <f>COUNTIFS('Raw Data from UFBs'!$A$3:$A$3000,'Summary By Town'!$A477,'Raw Data from UFBs'!$E$3:$E$3000,'Summary By Town'!$AE$2)</f>
        <v>0</v>
      </c>
      <c r="AF477" s="4">
        <f>SUMIFS('Raw Data from UFBs'!H$3:H$3000,'Raw Data from UFBs'!$A$3:$A$3000,'Summary By Town'!$A477,'Raw Data from UFBs'!$E$3:$E$3000,'Summary By Town'!$AE$2)</f>
        <v>0</v>
      </c>
      <c r="AG477" s="4">
        <f>SUMIFS('Raw Data from UFBs'!I$3:I$3000,'Raw Data from UFBs'!$A$3:$A$3000,'Summary By Town'!$A477,'Raw Data from UFBs'!$E$3:$E$3000,'Summary By Town'!$AE$2)</f>
        <v>0</v>
      </c>
      <c r="AH477" s="20">
        <f t="shared" si="109"/>
        <v>0</v>
      </c>
      <c r="AI477" s="19">
        <f t="shared" si="117"/>
        <v>0</v>
      </c>
      <c r="AJ477" s="4">
        <f t="shared" si="118"/>
        <v>0</v>
      </c>
      <c r="AK477" s="4">
        <f t="shared" si="119"/>
        <v>0</v>
      </c>
      <c r="AL477" s="20">
        <f t="shared" si="120"/>
        <v>0</v>
      </c>
      <c r="AM477" s="59">
        <v>684858050</v>
      </c>
      <c r="AN477" s="60">
        <v>4.1228895684446067</v>
      </c>
      <c r="AO477" s="61">
        <v>0.10789542968177922</v>
      </c>
      <c r="AP477" s="4">
        <f t="shared" si="110"/>
        <v>0</v>
      </c>
      <c r="AQ477" s="8">
        <f t="shared" si="111"/>
        <v>0</v>
      </c>
      <c r="AR477" s="59">
        <v>5155213.43</v>
      </c>
      <c r="AS477" s="6">
        <f t="shared" si="112"/>
        <v>0</v>
      </c>
      <c r="AU477" s="5" t="s">
        <v>342</v>
      </c>
      <c r="AV477" s="5" t="s">
        <v>1527</v>
      </c>
      <c r="AW477" s="5" t="s">
        <v>1554</v>
      </c>
      <c r="AX477" s="5" t="s">
        <v>433</v>
      </c>
      <c r="AY477" s="5" t="s">
        <v>516</v>
      </c>
      <c r="AZ477" s="5" t="s">
        <v>1533</v>
      </c>
      <c r="BA477" s="5" t="s">
        <v>1745</v>
      </c>
      <c r="BB477" s="5" t="s">
        <v>1745</v>
      </c>
      <c r="BC477" s="5" t="s">
        <v>1745</v>
      </c>
      <c r="BD477" s="5" t="s">
        <v>1745</v>
      </c>
      <c r="BE477" s="5" t="s">
        <v>1745</v>
      </c>
      <c r="BF477" s="5" t="s">
        <v>1745</v>
      </c>
      <c r="BG477" s="5" t="s">
        <v>1745</v>
      </c>
      <c r="BH477" s="5" t="s">
        <v>1745</v>
      </c>
      <c r="BI477" s="5" t="s">
        <v>1745</v>
      </c>
      <c r="BJ477" s="5" t="s">
        <v>1745</v>
      </c>
    </row>
    <row r="478" spans="1:62" ht="17.25" customHeight="1" x14ac:dyDescent="0.3">
      <c r="A478" t="s">
        <v>1252</v>
      </c>
      <c r="B478" t="s">
        <v>2209</v>
      </c>
      <c r="C478" t="s">
        <v>51</v>
      </c>
      <c r="D478" t="str">
        <f t="shared" si="106"/>
        <v>Quinton township, Salem County</v>
      </c>
      <c r="E478" t="s">
        <v>1744</v>
      </c>
      <c r="F478" t="s">
        <v>26</v>
      </c>
      <c r="G478" s="19">
        <f>COUNTIFS('Raw Data from UFBs'!$A$3:$A$3000,'Summary By Town'!$A478,'Raw Data from UFBs'!$E$3:$E$3000,'Summary By Town'!$G$2)</f>
        <v>0</v>
      </c>
      <c r="H478" s="4">
        <f>SUMIFS('Raw Data from UFBs'!H$3:H$3000,'Raw Data from UFBs'!$A$3:$A$3000,'Summary By Town'!$A478,'Raw Data from UFBs'!$E$3:$E$3000,'Summary By Town'!$G$2)</f>
        <v>0</v>
      </c>
      <c r="I478" s="4">
        <f>SUMIFS('Raw Data from UFBs'!I$3:I$3000,'Raw Data from UFBs'!$A$3:$A$3000,'Summary By Town'!$A478,'Raw Data from UFBs'!$E$3:$E$3000,'Summary By Town'!$G$2)</f>
        <v>0</v>
      </c>
      <c r="J478" s="20">
        <f t="shared" si="107"/>
        <v>0</v>
      </c>
      <c r="K478" s="19">
        <f>COUNTIFS('Raw Data from UFBs'!$A$3:$A$3000,'Summary By Town'!$A478,'Raw Data from UFBs'!$E$3:$E$3000,'Summary By Town'!$K$2)</f>
        <v>0</v>
      </c>
      <c r="L478" s="4">
        <f>SUMIFS('Raw Data from UFBs'!H$3:H$3000,'Raw Data from UFBs'!$A$3:$A$3000,'Summary By Town'!$A478,'Raw Data from UFBs'!$E$3:$E$3000,'Summary By Town'!$K$2)</f>
        <v>0</v>
      </c>
      <c r="M478" s="4">
        <f>SUMIFS('Raw Data from UFBs'!I$3:I$3000,'Raw Data from UFBs'!$A$3:$A$3000,'Summary By Town'!$A478,'Raw Data from UFBs'!$E$3:$E$3000,'Summary By Town'!$K$2)</f>
        <v>0</v>
      </c>
      <c r="N478" s="20">
        <f t="shared" si="108"/>
        <v>0</v>
      </c>
      <c r="O478" s="4">
        <f>COUNTIFS('Raw Data from UFBs'!$A$3:$A$3000,'Summary By Town'!$A478,'Raw Data from UFBs'!$E$3:$E$3000,'Summary By Town'!$O$2)</f>
        <v>0</v>
      </c>
      <c r="P478" s="4">
        <f>SUMIFS('Raw Data from UFBs'!H$3:H$3000,'Raw Data from UFBs'!$A$3:$A$3000,'Summary By Town'!$A478,'Raw Data from UFBs'!$E$3:$E$3000,'Summary By Town'!$O$2)</f>
        <v>0</v>
      </c>
      <c r="Q478" s="4">
        <f>SUMIFS('Raw Data from UFBs'!I$3:I$3000,'Raw Data from UFBs'!$A$3:$A$3000,'Summary By Town'!$A478,'Raw Data from UFBs'!$E$3:$E$3000,'Summary By Town'!$O$2)</f>
        <v>0</v>
      </c>
      <c r="R478" s="4">
        <f t="shared" si="113"/>
        <v>0</v>
      </c>
      <c r="S478" s="104">
        <f>COUNTIFS('Raw Data from UFBs'!$A$3:$A$3000,'Summary By Town'!$A478,'Raw Data from UFBs'!$E$3:$E$3000,'Summary By Town'!$S$2)</f>
        <v>0</v>
      </c>
      <c r="T478" s="4">
        <f>SUMIFS('Raw Data from UFBs'!H$3:H$3000,'Raw Data from UFBs'!$A$3:$A$3000,'Summary By Town'!$A478,'Raw Data from UFBs'!$E$3:$E$3000,'Summary By Town'!$S$2)</f>
        <v>0</v>
      </c>
      <c r="U478" s="4">
        <f>SUMIFS('Raw Data from UFBs'!I$3:I$3000,'Raw Data from UFBs'!$A$3:$A$3000,'Summary By Town'!$A478,'Raw Data from UFBs'!$E$3:$E$3000,'Summary By Town'!$S$2)</f>
        <v>0</v>
      </c>
      <c r="V478" s="20">
        <f t="shared" si="114"/>
        <v>0</v>
      </c>
      <c r="W478" s="104">
        <f>COUNTIFS('Raw Data from UFBs'!$A$3:$A$3000,'Summary By Town'!$A478,'Raw Data from UFBs'!$E$3:$E$3000,'Summary By Town'!$W$2)</f>
        <v>0</v>
      </c>
      <c r="X478" s="4">
        <f>SUMIFS('Raw Data from UFBs'!H$3:H$3000,'Raw Data from UFBs'!$A$3:$A$3000,'Summary By Town'!$A478,'Raw Data from UFBs'!$E$3:$E$3000,'Summary By Town'!$W$2)</f>
        <v>0</v>
      </c>
      <c r="Y478" s="4">
        <f>SUMIFS('Raw Data from UFBs'!I$3:I$3000,'Raw Data from UFBs'!$A$3:$A$3000,'Summary By Town'!$A478,'Raw Data from UFBs'!$E$3:$E$3000,'Summary By Town'!$W$2)</f>
        <v>0</v>
      </c>
      <c r="Z478" s="20">
        <f t="shared" si="115"/>
        <v>0</v>
      </c>
      <c r="AA478" s="4">
        <f>COUNTIFS('Raw Data from UFBs'!$A$3:$A$3000,'Summary By Town'!$A478,'Raw Data from UFBs'!$E$3:$E$3000,'Summary By Town'!$AA$2)</f>
        <v>0</v>
      </c>
      <c r="AB478" s="4">
        <f>SUMIFS('Raw Data from UFBs'!H$3:H$3000,'Raw Data from UFBs'!$A$3:$A$3000,'Summary By Town'!$A478,'Raw Data from UFBs'!$E$3:$E$3000,'Summary By Town'!$AA$2)</f>
        <v>0</v>
      </c>
      <c r="AC478" s="4">
        <f>SUMIFS('Raw Data from UFBs'!I$3:I$3000,'Raw Data from UFBs'!$A$3:$A$3000,'Summary By Town'!$A478,'Raw Data from UFBs'!$E$3:$E$3000,'Summary By Town'!$AA$2)</f>
        <v>0</v>
      </c>
      <c r="AD478" s="4">
        <f t="shared" si="116"/>
        <v>0</v>
      </c>
      <c r="AE478" s="19">
        <f>COUNTIFS('Raw Data from UFBs'!$A$3:$A$3000,'Summary By Town'!$A478,'Raw Data from UFBs'!$E$3:$E$3000,'Summary By Town'!$AE$2)</f>
        <v>0</v>
      </c>
      <c r="AF478" s="4">
        <f>SUMIFS('Raw Data from UFBs'!H$3:H$3000,'Raw Data from UFBs'!$A$3:$A$3000,'Summary By Town'!$A478,'Raw Data from UFBs'!$E$3:$E$3000,'Summary By Town'!$AE$2)</f>
        <v>0</v>
      </c>
      <c r="AG478" s="4">
        <f>SUMIFS('Raw Data from UFBs'!I$3:I$3000,'Raw Data from UFBs'!$A$3:$A$3000,'Summary By Town'!$A478,'Raw Data from UFBs'!$E$3:$E$3000,'Summary By Town'!$AE$2)</f>
        <v>0</v>
      </c>
      <c r="AH478" s="20">
        <f t="shared" si="109"/>
        <v>0</v>
      </c>
      <c r="AI478" s="19">
        <f t="shared" si="117"/>
        <v>0</v>
      </c>
      <c r="AJ478" s="4">
        <f t="shared" si="118"/>
        <v>0</v>
      </c>
      <c r="AK478" s="4">
        <f t="shared" si="119"/>
        <v>0</v>
      </c>
      <c r="AL478" s="20">
        <f t="shared" si="120"/>
        <v>0</v>
      </c>
      <c r="AM478" s="59">
        <v>201312441</v>
      </c>
      <c r="AN478" s="60">
        <v>3.8400431406860172</v>
      </c>
      <c r="AO478" s="61">
        <v>0.13966352681871999</v>
      </c>
      <c r="AP478" s="4">
        <f t="shared" si="110"/>
        <v>0</v>
      </c>
      <c r="AQ478" s="8">
        <f t="shared" si="111"/>
        <v>0</v>
      </c>
      <c r="AR478" s="59">
        <v>2050818.4</v>
      </c>
      <c r="AS478" s="6">
        <f t="shared" si="112"/>
        <v>0</v>
      </c>
      <c r="AU478" s="5" t="s">
        <v>1466</v>
      </c>
      <c r="AV478" s="5" t="s">
        <v>859</v>
      </c>
      <c r="AW478" s="5" t="s">
        <v>439</v>
      </c>
      <c r="AX478" s="5" t="s">
        <v>1351</v>
      </c>
      <c r="AY478" s="5" t="s">
        <v>49</v>
      </c>
      <c r="AZ478" s="5" t="s">
        <v>889</v>
      </c>
      <c r="BA478" s="5" t="s">
        <v>1745</v>
      </c>
      <c r="BB478" s="5" t="s">
        <v>1745</v>
      </c>
      <c r="BC478" s="5" t="s">
        <v>1745</v>
      </c>
      <c r="BD478" s="5" t="s">
        <v>1745</v>
      </c>
      <c r="BE478" s="5" t="s">
        <v>1745</v>
      </c>
      <c r="BF478" s="5" t="s">
        <v>1745</v>
      </c>
      <c r="BG478" s="5" t="s">
        <v>1745</v>
      </c>
      <c r="BH478" s="5" t="s">
        <v>1745</v>
      </c>
      <c r="BI478" s="5" t="s">
        <v>1745</v>
      </c>
      <c r="BJ478" s="5" t="s">
        <v>1745</v>
      </c>
    </row>
    <row r="479" spans="1:62" ht="17.25" customHeight="1" x14ac:dyDescent="0.3">
      <c r="A479" t="s">
        <v>1533</v>
      </c>
      <c r="B479" t="s">
        <v>2210</v>
      </c>
      <c r="C479" t="s">
        <v>51</v>
      </c>
      <c r="D479" t="str">
        <f t="shared" si="106"/>
        <v>Upper Pittsgrove township, Salem County</v>
      </c>
      <c r="E479" t="s">
        <v>1744</v>
      </c>
      <c r="F479" t="s">
        <v>26</v>
      </c>
      <c r="G479" s="19">
        <f>COUNTIFS('Raw Data from UFBs'!$A$3:$A$3000,'Summary By Town'!$A479,'Raw Data from UFBs'!$E$3:$E$3000,'Summary By Town'!$G$2)</f>
        <v>0</v>
      </c>
      <c r="H479" s="4">
        <f>SUMIFS('Raw Data from UFBs'!H$3:H$3000,'Raw Data from UFBs'!$A$3:$A$3000,'Summary By Town'!$A479,'Raw Data from UFBs'!$E$3:$E$3000,'Summary By Town'!$G$2)</f>
        <v>0</v>
      </c>
      <c r="I479" s="4">
        <f>SUMIFS('Raw Data from UFBs'!I$3:I$3000,'Raw Data from UFBs'!$A$3:$A$3000,'Summary By Town'!$A479,'Raw Data from UFBs'!$E$3:$E$3000,'Summary By Town'!$G$2)</f>
        <v>0</v>
      </c>
      <c r="J479" s="20">
        <f t="shared" si="107"/>
        <v>0</v>
      </c>
      <c r="K479" s="19">
        <f>COUNTIFS('Raw Data from UFBs'!$A$3:$A$3000,'Summary By Town'!$A479,'Raw Data from UFBs'!$E$3:$E$3000,'Summary By Town'!$K$2)</f>
        <v>0</v>
      </c>
      <c r="L479" s="4">
        <f>SUMIFS('Raw Data from UFBs'!H$3:H$3000,'Raw Data from UFBs'!$A$3:$A$3000,'Summary By Town'!$A479,'Raw Data from UFBs'!$E$3:$E$3000,'Summary By Town'!$K$2)</f>
        <v>0</v>
      </c>
      <c r="M479" s="4">
        <f>SUMIFS('Raw Data from UFBs'!I$3:I$3000,'Raw Data from UFBs'!$A$3:$A$3000,'Summary By Town'!$A479,'Raw Data from UFBs'!$E$3:$E$3000,'Summary By Town'!$K$2)</f>
        <v>0</v>
      </c>
      <c r="N479" s="20">
        <f t="shared" si="108"/>
        <v>0</v>
      </c>
      <c r="O479" s="4">
        <f>COUNTIFS('Raw Data from UFBs'!$A$3:$A$3000,'Summary By Town'!$A479,'Raw Data from UFBs'!$E$3:$E$3000,'Summary By Town'!$O$2)</f>
        <v>0</v>
      </c>
      <c r="P479" s="4">
        <f>SUMIFS('Raw Data from UFBs'!H$3:H$3000,'Raw Data from UFBs'!$A$3:$A$3000,'Summary By Town'!$A479,'Raw Data from UFBs'!$E$3:$E$3000,'Summary By Town'!$O$2)</f>
        <v>0</v>
      </c>
      <c r="Q479" s="4">
        <f>SUMIFS('Raw Data from UFBs'!I$3:I$3000,'Raw Data from UFBs'!$A$3:$A$3000,'Summary By Town'!$A479,'Raw Data from UFBs'!$E$3:$E$3000,'Summary By Town'!$O$2)</f>
        <v>0</v>
      </c>
      <c r="R479" s="4">
        <f t="shared" si="113"/>
        <v>0</v>
      </c>
      <c r="S479" s="104">
        <f>COUNTIFS('Raw Data from UFBs'!$A$3:$A$3000,'Summary By Town'!$A479,'Raw Data from UFBs'!$E$3:$E$3000,'Summary By Town'!$S$2)</f>
        <v>0</v>
      </c>
      <c r="T479" s="4">
        <f>SUMIFS('Raw Data from UFBs'!H$3:H$3000,'Raw Data from UFBs'!$A$3:$A$3000,'Summary By Town'!$A479,'Raw Data from UFBs'!$E$3:$E$3000,'Summary By Town'!$S$2)</f>
        <v>0</v>
      </c>
      <c r="U479" s="4">
        <f>SUMIFS('Raw Data from UFBs'!I$3:I$3000,'Raw Data from UFBs'!$A$3:$A$3000,'Summary By Town'!$A479,'Raw Data from UFBs'!$E$3:$E$3000,'Summary By Town'!$S$2)</f>
        <v>0</v>
      </c>
      <c r="V479" s="20">
        <f t="shared" si="114"/>
        <v>0</v>
      </c>
      <c r="W479" s="104">
        <f>COUNTIFS('Raw Data from UFBs'!$A$3:$A$3000,'Summary By Town'!$A479,'Raw Data from UFBs'!$E$3:$E$3000,'Summary By Town'!$W$2)</f>
        <v>0</v>
      </c>
      <c r="X479" s="4">
        <f>SUMIFS('Raw Data from UFBs'!H$3:H$3000,'Raw Data from UFBs'!$A$3:$A$3000,'Summary By Town'!$A479,'Raw Data from UFBs'!$E$3:$E$3000,'Summary By Town'!$W$2)</f>
        <v>0</v>
      </c>
      <c r="Y479" s="4">
        <f>SUMIFS('Raw Data from UFBs'!I$3:I$3000,'Raw Data from UFBs'!$A$3:$A$3000,'Summary By Town'!$A479,'Raw Data from UFBs'!$E$3:$E$3000,'Summary By Town'!$W$2)</f>
        <v>0</v>
      </c>
      <c r="Z479" s="20">
        <f t="shared" si="115"/>
        <v>0</v>
      </c>
      <c r="AA479" s="4">
        <f>COUNTIFS('Raw Data from UFBs'!$A$3:$A$3000,'Summary By Town'!$A479,'Raw Data from UFBs'!$E$3:$E$3000,'Summary By Town'!$AA$2)</f>
        <v>0</v>
      </c>
      <c r="AB479" s="4">
        <f>SUMIFS('Raw Data from UFBs'!H$3:H$3000,'Raw Data from UFBs'!$A$3:$A$3000,'Summary By Town'!$A479,'Raw Data from UFBs'!$E$3:$E$3000,'Summary By Town'!$AA$2)</f>
        <v>0</v>
      </c>
      <c r="AC479" s="4">
        <f>SUMIFS('Raw Data from UFBs'!I$3:I$3000,'Raw Data from UFBs'!$A$3:$A$3000,'Summary By Town'!$A479,'Raw Data from UFBs'!$E$3:$E$3000,'Summary By Town'!$AA$2)</f>
        <v>0</v>
      </c>
      <c r="AD479" s="4">
        <f t="shared" si="116"/>
        <v>0</v>
      </c>
      <c r="AE479" s="19">
        <f>COUNTIFS('Raw Data from UFBs'!$A$3:$A$3000,'Summary By Town'!$A479,'Raw Data from UFBs'!$E$3:$E$3000,'Summary By Town'!$AE$2)</f>
        <v>0</v>
      </c>
      <c r="AF479" s="4">
        <f>SUMIFS('Raw Data from UFBs'!H$3:H$3000,'Raw Data from UFBs'!$A$3:$A$3000,'Summary By Town'!$A479,'Raw Data from UFBs'!$E$3:$E$3000,'Summary By Town'!$AE$2)</f>
        <v>0</v>
      </c>
      <c r="AG479" s="4">
        <f>SUMIFS('Raw Data from UFBs'!I$3:I$3000,'Raw Data from UFBs'!$A$3:$A$3000,'Summary By Town'!$A479,'Raw Data from UFBs'!$E$3:$E$3000,'Summary By Town'!$AE$2)</f>
        <v>0</v>
      </c>
      <c r="AH479" s="20">
        <f t="shared" si="109"/>
        <v>0</v>
      </c>
      <c r="AI479" s="19">
        <f t="shared" si="117"/>
        <v>0</v>
      </c>
      <c r="AJ479" s="4">
        <f t="shared" si="118"/>
        <v>0</v>
      </c>
      <c r="AK479" s="4">
        <f t="shared" si="119"/>
        <v>0</v>
      </c>
      <c r="AL479" s="20">
        <f t="shared" si="120"/>
        <v>0</v>
      </c>
      <c r="AM479" s="59">
        <v>375881800</v>
      </c>
      <c r="AN479" s="60">
        <v>3.0979003315290541</v>
      </c>
      <c r="AO479" s="61">
        <v>7.6487775753405082E-2</v>
      </c>
      <c r="AP479" s="4">
        <f t="shared" si="110"/>
        <v>0</v>
      </c>
      <c r="AQ479" s="8">
        <f t="shared" si="111"/>
        <v>0</v>
      </c>
      <c r="AR479" s="59">
        <v>2233413.87</v>
      </c>
      <c r="AS479" s="6">
        <f t="shared" si="112"/>
        <v>0</v>
      </c>
      <c r="AU479" s="5" t="s">
        <v>1216</v>
      </c>
      <c r="AV479" s="5" t="s">
        <v>1527</v>
      </c>
      <c r="AW479" s="5" t="s">
        <v>433</v>
      </c>
      <c r="AX479" s="5" t="s">
        <v>49</v>
      </c>
      <c r="AY479" s="5" t="s">
        <v>516</v>
      </c>
      <c r="AZ479" s="5" t="s">
        <v>430</v>
      </c>
      <c r="BA479" s="5" t="s">
        <v>1201</v>
      </c>
      <c r="BB479" s="5" t="s">
        <v>1416</v>
      </c>
      <c r="BC479" s="5" t="s">
        <v>1745</v>
      </c>
      <c r="BD479" s="5" t="s">
        <v>1745</v>
      </c>
      <c r="BE479" s="5" t="s">
        <v>1745</v>
      </c>
      <c r="BF479" s="5" t="s">
        <v>1745</v>
      </c>
      <c r="BG479" s="5" t="s">
        <v>1745</v>
      </c>
      <c r="BH479" s="5" t="s">
        <v>1745</v>
      </c>
      <c r="BI479" s="5" t="s">
        <v>1745</v>
      </c>
      <c r="BJ479" s="5" t="s">
        <v>1745</v>
      </c>
    </row>
    <row r="480" spans="1:62" ht="17.25" customHeight="1" x14ac:dyDescent="0.3">
      <c r="A480" t="s">
        <v>156</v>
      </c>
      <c r="B480" t="s">
        <v>2211</v>
      </c>
      <c r="C480" t="s">
        <v>122</v>
      </c>
      <c r="D480" t="str">
        <f t="shared" si="106"/>
        <v>Bernardsville borough, Somerset County</v>
      </c>
      <c r="E480" t="s">
        <v>2000</v>
      </c>
      <c r="F480" t="s">
        <v>7</v>
      </c>
      <c r="G480" s="19">
        <f>COUNTIFS('Raw Data from UFBs'!$A$3:$A$3000,'Summary By Town'!$A480,'Raw Data from UFBs'!$E$3:$E$3000,'Summary By Town'!$G$2)</f>
        <v>0</v>
      </c>
      <c r="H480" s="4">
        <f>SUMIFS('Raw Data from UFBs'!H$3:H$3000,'Raw Data from UFBs'!$A$3:$A$3000,'Summary By Town'!$A480,'Raw Data from UFBs'!$E$3:$E$3000,'Summary By Town'!$G$2)</f>
        <v>0</v>
      </c>
      <c r="I480" s="4">
        <f>SUMIFS('Raw Data from UFBs'!I$3:I$3000,'Raw Data from UFBs'!$A$3:$A$3000,'Summary By Town'!$A480,'Raw Data from UFBs'!$E$3:$E$3000,'Summary By Town'!$G$2)</f>
        <v>0</v>
      </c>
      <c r="J480" s="20">
        <f t="shared" si="107"/>
        <v>0</v>
      </c>
      <c r="K480" s="19">
        <f>COUNTIFS('Raw Data from UFBs'!$A$3:$A$3000,'Summary By Town'!$A480,'Raw Data from UFBs'!$E$3:$E$3000,'Summary By Town'!$K$2)</f>
        <v>0</v>
      </c>
      <c r="L480" s="4">
        <f>SUMIFS('Raw Data from UFBs'!H$3:H$3000,'Raw Data from UFBs'!$A$3:$A$3000,'Summary By Town'!$A480,'Raw Data from UFBs'!$E$3:$E$3000,'Summary By Town'!$K$2)</f>
        <v>0</v>
      </c>
      <c r="M480" s="4">
        <f>SUMIFS('Raw Data from UFBs'!I$3:I$3000,'Raw Data from UFBs'!$A$3:$A$3000,'Summary By Town'!$A480,'Raw Data from UFBs'!$E$3:$E$3000,'Summary By Town'!$K$2)</f>
        <v>0</v>
      </c>
      <c r="N480" s="20">
        <f t="shared" si="108"/>
        <v>0</v>
      </c>
      <c r="O480" s="4">
        <f>COUNTIFS('Raw Data from UFBs'!$A$3:$A$3000,'Summary By Town'!$A480,'Raw Data from UFBs'!$E$3:$E$3000,'Summary By Town'!$O$2)</f>
        <v>0</v>
      </c>
      <c r="P480" s="4">
        <f>SUMIFS('Raw Data from UFBs'!H$3:H$3000,'Raw Data from UFBs'!$A$3:$A$3000,'Summary By Town'!$A480,'Raw Data from UFBs'!$E$3:$E$3000,'Summary By Town'!$O$2)</f>
        <v>0</v>
      </c>
      <c r="Q480" s="4">
        <f>SUMIFS('Raw Data from UFBs'!I$3:I$3000,'Raw Data from UFBs'!$A$3:$A$3000,'Summary By Town'!$A480,'Raw Data from UFBs'!$E$3:$E$3000,'Summary By Town'!$O$2)</f>
        <v>0</v>
      </c>
      <c r="R480" s="4">
        <f t="shared" si="113"/>
        <v>0</v>
      </c>
      <c r="S480" s="104">
        <f>COUNTIFS('Raw Data from UFBs'!$A$3:$A$3000,'Summary By Town'!$A480,'Raw Data from UFBs'!$E$3:$E$3000,'Summary By Town'!$S$2)</f>
        <v>0</v>
      </c>
      <c r="T480" s="4">
        <f>SUMIFS('Raw Data from UFBs'!H$3:H$3000,'Raw Data from UFBs'!$A$3:$A$3000,'Summary By Town'!$A480,'Raw Data from UFBs'!$E$3:$E$3000,'Summary By Town'!$S$2)</f>
        <v>0</v>
      </c>
      <c r="U480" s="4">
        <f>SUMIFS('Raw Data from UFBs'!I$3:I$3000,'Raw Data from UFBs'!$A$3:$A$3000,'Summary By Town'!$A480,'Raw Data from UFBs'!$E$3:$E$3000,'Summary By Town'!$S$2)</f>
        <v>0</v>
      </c>
      <c r="V480" s="20">
        <f t="shared" si="114"/>
        <v>0</v>
      </c>
      <c r="W480" s="104">
        <f>COUNTIFS('Raw Data from UFBs'!$A$3:$A$3000,'Summary By Town'!$A480,'Raw Data from UFBs'!$E$3:$E$3000,'Summary By Town'!$W$2)</f>
        <v>0</v>
      </c>
      <c r="X480" s="4">
        <f>SUMIFS('Raw Data from UFBs'!H$3:H$3000,'Raw Data from UFBs'!$A$3:$A$3000,'Summary By Town'!$A480,'Raw Data from UFBs'!$E$3:$E$3000,'Summary By Town'!$W$2)</f>
        <v>0</v>
      </c>
      <c r="Y480" s="4">
        <f>SUMIFS('Raw Data from UFBs'!I$3:I$3000,'Raw Data from UFBs'!$A$3:$A$3000,'Summary By Town'!$A480,'Raw Data from UFBs'!$E$3:$E$3000,'Summary By Town'!$W$2)</f>
        <v>0</v>
      </c>
      <c r="Z480" s="20">
        <f t="shared" si="115"/>
        <v>0</v>
      </c>
      <c r="AA480" s="4">
        <f>COUNTIFS('Raw Data from UFBs'!$A$3:$A$3000,'Summary By Town'!$A480,'Raw Data from UFBs'!$E$3:$E$3000,'Summary By Town'!$AA$2)</f>
        <v>0</v>
      </c>
      <c r="AB480" s="4">
        <f>SUMIFS('Raw Data from UFBs'!H$3:H$3000,'Raw Data from UFBs'!$A$3:$A$3000,'Summary By Town'!$A480,'Raw Data from UFBs'!$E$3:$E$3000,'Summary By Town'!$AA$2)</f>
        <v>0</v>
      </c>
      <c r="AC480" s="4">
        <f>SUMIFS('Raw Data from UFBs'!I$3:I$3000,'Raw Data from UFBs'!$A$3:$A$3000,'Summary By Town'!$A480,'Raw Data from UFBs'!$E$3:$E$3000,'Summary By Town'!$AA$2)</f>
        <v>0</v>
      </c>
      <c r="AD480" s="4">
        <f t="shared" si="116"/>
        <v>0</v>
      </c>
      <c r="AE480" s="19">
        <f>COUNTIFS('Raw Data from UFBs'!$A$3:$A$3000,'Summary By Town'!$A480,'Raw Data from UFBs'!$E$3:$E$3000,'Summary By Town'!$AE$2)</f>
        <v>0</v>
      </c>
      <c r="AF480" s="4">
        <f>SUMIFS('Raw Data from UFBs'!H$3:H$3000,'Raw Data from UFBs'!$A$3:$A$3000,'Summary By Town'!$A480,'Raw Data from UFBs'!$E$3:$E$3000,'Summary By Town'!$AE$2)</f>
        <v>0</v>
      </c>
      <c r="AG480" s="4">
        <f>SUMIFS('Raw Data from UFBs'!I$3:I$3000,'Raw Data from UFBs'!$A$3:$A$3000,'Summary By Town'!$A480,'Raw Data from UFBs'!$E$3:$E$3000,'Summary By Town'!$AE$2)</f>
        <v>0</v>
      </c>
      <c r="AH480" s="20">
        <f t="shared" si="109"/>
        <v>0</v>
      </c>
      <c r="AI480" s="19">
        <f t="shared" si="117"/>
        <v>0</v>
      </c>
      <c r="AJ480" s="4">
        <f t="shared" si="118"/>
        <v>0</v>
      </c>
      <c r="AK480" s="4">
        <f t="shared" si="119"/>
        <v>0</v>
      </c>
      <c r="AL480" s="20">
        <f t="shared" si="120"/>
        <v>0</v>
      </c>
      <c r="AM480" s="59">
        <v>2981347600</v>
      </c>
      <c r="AN480" s="60">
        <v>1.8974275203563478</v>
      </c>
      <c r="AO480" s="61">
        <v>0.27429482622618967</v>
      </c>
      <c r="AP480" s="4">
        <f t="shared" si="110"/>
        <v>0</v>
      </c>
      <c r="AQ480" s="8">
        <f t="shared" si="111"/>
        <v>0</v>
      </c>
      <c r="AR480" s="59">
        <v>20389332.25</v>
      </c>
      <c r="AS480" s="6">
        <f t="shared" si="112"/>
        <v>0</v>
      </c>
      <c r="AU480" s="5" t="s">
        <v>627</v>
      </c>
      <c r="AV480" s="5" t="s">
        <v>933</v>
      </c>
      <c r="AW480" s="5" t="s">
        <v>936</v>
      </c>
      <c r="AX480" s="5" t="s">
        <v>483</v>
      </c>
      <c r="AY480" s="5" t="s">
        <v>1171</v>
      </c>
      <c r="AZ480" s="5" t="s">
        <v>153</v>
      </c>
      <c r="BA480" s="5" t="s">
        <v>1745</v>
      </c>
      <c r="BB480" s="5" t="s">
        <v>1745</v>
      </c>
      <c r="BC480" s="5" t="s">
        <v>1745</v>
      </c>
      <c r="BD480" s="5" t="s">
        <v>1745</v>
      </c>
      <c r="BE480" s="5" t="s">
        <v>1745</v>
      </c>
      <c r="BF480" s="5" t="s">
        <v>1745</v>
      </c>
      <c r="BG480" s="5" t="s">
        <v>1745</v>
      </c>
      <c r="BH480" s="5" t="s">
        <v>1745</v>
      </c>
      <c r="BI480" s="5" t="s">
        <v>1745</v>
      </c>
      <c r="BJ480" s="5" t="s">
        <v>1745</v>
      </c>
    </row>
    <row r="481" spans="1:62" ht="17.25" customHeight="1" x14ac:dyDescent="0.3">
      <c r="A481" t="s">
        <v>194</v>
      </c>
      <c r="B481" t="s">
        <v>2212</v>
      </c>
      <c r="C481" t="s">
        <v>122</v>
      </c>
      <c r="D481" t="str">
        <f t="shared" si="106"/>
        <v>Bound Brook borough, Somerset County</v>
      </c>
      <c r="E481" t="s">
        <v>2000</v>
      </c>
      <c r="F481" t="s">
        <v>70</v>
      </c>
      <c r="G481" s="19">
        <f>COUNTIFS('Raw Data from UFBs'!$A$3:$A$3000,'Summary By Town'!$A481,'Raw Data from UFBs'!$E$3:$E$3000,'Summary By Town'!$G$2)</f>
        <v>0</v>
      </c>
      <c r="H481" s="4">
        <f>SUMIFS('Raw Data from UFBs'!H$3:H$3000,'Raw Data from UFBs'!$A$3:$A$3000,'Summary By Town'!$A481,'Raw Data from UFBs'!$E$3:$E$3000,'Summary By Town'!$G$2)</f>
        <v>0</v>
      </c>
      <c r="I481" s="4">
        <f>SUMIFS('Raw Data from UFBs'!I$3:I$3000,'Raw Data from UFBs'!$A$3:$A$3000,'Summary By Town'!$A481,'Raw Data from UFBs'!$E$3:$E$3000,'Summary By Town'!$G$2)</f>
        <v>0</v>
      </c>
      <c r="J481" s="20">
        <f t="shared" si="107"/>
        <v>0</v>
      </c>
      <c r="K481" s="19">
        <f>COUNTIFS('Raw Data from UFBs'!$A$3:$A$3000,'Summary By Town'!$A481,'Raw Data from UFBs'!$E$3:$E$3000,'Summary By Town'!$K$2)</f>
        <v>0</v>
      </c>
      <c r="L481" s="4">
        <f>SUMIFS('Raw Data from UFBs'!H$3:H$3000,'Raw Data from UFBs'!$A$3:$A$3000,'Summary By Town'!$A481,'Raw Data from UFBs'!$E$3:$E$3000,'Summary By Town'!$K$2)</f>
        <v>0</v>
      </c>
      <c r="M481" s="4">
        <f>SUMIFS('Raw Data from UFBs'!I$3:I$3000,'Raw Data from UFBs'!$A$3:$A$3000,'Summary By Town'!$A481,'Raw Data from UFBs'!$E$3:$E$3000,'Summary By Town'!$K$2)</f>
        <v>0</v>
      </c>
      <c r="N481" s="20">
        <f t="shared" si="108"/>
        <v>0</v>
      </c>
      <c r="O481" s="4">
        <f>COUNTIFS('Raw Data from UFBs'!$A$3:$A$3000,'Summary By Town'!$A481,'Raw Data from UFBs'!$E$3:$E$3000,'Summary By Town'!$O$2)</f>
        <v>0</v>
      </c>
      <c r="P481" s="4">
        <f>SUMIFS('Raw Data from UFBs'!H$3:H$3000,'Raw Data from UFBs'!$A$3:$A$3000,'Summary By Town'!$A481,'Raw Data from UFBs'!$E$3:$E$3000,'Summary By Town'!$O$2)</f>
        <v>0</v>
      </c>
      <c r="Q481" s="4">
        <f>SUMIFS('Raw Data from UFBs'!I$3:I$3000,'Raw Data from UFBs'!$A$3:$A$3000,'Summary By Town'!$A481,'Raw Data from UFBs'!$E$3:$E$3000,'Summary By Town'!$O$2)</f>
        <v>0</v>
      </c>
      <c r="R481" s="4">
        <f t="shared" si="113"/>
        <v>0</v>
      </c>
      <c r="S481" s="104">
        <f>COUNTIFS('Raw Data from UFBs'!$A$3:$A$3000,'Summary By Town'!$A481,'Raw Data from UFBs'!$E$3:$E$3000,'Summary By Town'!$S$2)</f>
        <v>0</v>
      </c>
      <c r="T481" s="4">
        <f>SUMIFS('Raw Data from UFBs'!H$3:H$3000,'Raw Data from UFBs'!$A$3:$A$3000,'Summary By Town'!$A481,'Raw Data from UFBs'!$E$3:$E$3000,'Summary By Town'!$S$2)</f>
        <v>0</v>
      </c>
      <c r="U481" s="4">
        <f>SUMIFS('Raw Data from UFBs'!I$3:I$3000,'Raw Data from UFBs'!$A$3:$A$3000,'Summary By Town'!$A481,'Raw Data from UFBs'!$E$3:$E$3000,'Summary By Town'!$S$2)</f>
        <v>0</v>
      </c>
      <c r="V481" s="20">
        <f t="shared" si="114"/>
        <v>0</v>
      </c>
      <c r="W481" s="104">
        <f>COUNTIFS('Raw Data from UFBs'!$A$3:$A$3000,'Summary By Town'!$A481,'Raw Data from UFBs'!$E$3:$E$3000,'Summary By Town'!$W$2)</f>
        <v>0</v>
      </c>
      <c r="X481" s="4">
        <f>SUMIFS('Raw Data from UFBs'!H$3:H$3000,'Raw Data from UFBs'!$A$3:$A$3000,'Summary By Town'!$A481,'Raw Data from UFBs'!$E$3:$E$3000,'Summary By Town'!$W$2)</f>
        <v>0</v>
      </c>
      <c r="Y481" s="4">
        <f>SUMIFS('Raw Data from UFBs'!I$3:I$3000,'Raw Data from UFBs'!$A$3:$A$3000,'Summary By Town'!$A481,'Raw Data from UFBs'!$E$3:$E$3000,'Summary By Town'!$W$2)</f>
        <v>0</v>
      </c>
      <c r="Z481" s="20">
        <f t="shared" si="115"/>
        <v>0</v>
      </c>
      <c r="AA481" s="4">
        <f>COUNTIFS('Raw Data from UFBs'!$A$3:$A$3000,'Summary By Town'!$A481,'Raw Data from UFBs'!$E$3:$E$3000,'Summary By Town'!$AA$2)</f>
        <v>0</v>
      </c>
      <c r="AB481" s="4">
        <f>SUMIFS('Raw Data from UFBs'!H$3:H$3000,'Raw Data from UFBs'!$A$3:$A$3000,'Summary By Town'!$A481,'Raw Data from UFBs'!$E$3:$E$3000,'Summary By Town'!$AA$2)</f>
        <v>0</v>
      </c>
      <c r="AC481" s="4">
        <f>SUMIFS('Raw Data from UFBs'!I$3:I$3000,'Raw Data from UFBs'!$A$3:$A$3000,'Summary By Town'!$A481,'Raw Data from UFBs'!$E$3:$E$3000,'Summary By Town'!$AA$2)</f>
        <v>0</v>
      </c>
      <c r="AD481" s="4">
        <f t="shared" si="116"/>
        <v>0</v>
      </c>
      <c r="AE481" s="19">
        <f>COUNTIFS('Raw Data from UFBs'!$A$3:$A$3000,'Summary By Town'!$A481,'Raw Data from UFBs'!$E$3:$E$3000,'Summary By Town'!$AE$2)</f>
        <v>10</v>
      </c>
      <c r="AF481" s="4">
        <f>SUMIFS('Raw Data from UFBs'!H$3:H$3000,'Raw Data from UFBs'!$A$3:$A$3000,'Summary By Town'!$A481,'Raw Data from UFBs'!$E$3:$E$3000,'Summary By Town'!$AE$2)</f>
        <v>1670761.7</v>
      </c>
      <c r="AG481" s="4">
        <f>SUMIFS('Raw Data from UFBs'!I$3:I$3000,'Raw Data from UFBs'!$A$3:$A$3000,'Summary By Town'!$A481,'Raw Data from UFBs'!$E$3:$E$3000,'Summary By Town'!$AE$2)</f>
        <v>0</v>
      </c>
      <c r="AH481" s="20">
        <f t="shared" si="109"/>
        <v>0</v>
      </c>
      <c r="AI481" s="19">
        <f t="shared" si="117"/>
        <v>10</v>
      </c>
      <c r="AJ481" s="4">
        <f t="shared" si="118"/>
        <v>1670761.7</v>
      </c>
      <c r="AK481" s="4">
        <f t="shared" si="119"/>
        <v>0</v>
      </c>
      <c r="AL481" s="20">
        <f t="shared" si="120"/>
        <v>0</v>
      </c>
      <c r="AM481" s="59">
        <v>1626183700</v>
      </c>
      <c r="AN481" s="60">
        <v>2.206341720670955</v>
      </c>
      <c r="AO481" s="61">
        <v>0.34151097727554341</v>
      </c>
      <c r="AP481" s="4">
        <f t="shared" si="110"/>
        <v>-570583.46096154826</v>
      </c>
      <c r="AQ481" s="8">
        <f t="shared" si="111"/>
        <v>0</v>
      </c>
      <c r="AR481" s="59">
        <v>20706634.950000003</v>
      </c>
      <c r="AS481" s="6">
        <f t="shared" si="112"/>
        <v>-2.75555860399011E-2</v>
      </c>
      <c r="AU481" s="5" t="s">
        <v>1407</v>
      </c>
      <c r="AV481" s="5" t="s">
        <v>948</v>
      </c>
      <c r="AW481" s="5" t="s">
        <v>213</v>
      </c>
      <c r="AX481" s="5" t="s">
        <v>1745</v>
      </c>
      <c r="AY481" s="5" t="s">
        <v>1745</v>
      </c>
      <c r="AZ481" s="5" t="s">
        <v>1745</v>
      </c>
      <c r="BA481" s="5" t="s">
        <v>1745</v>
      </c>
      <c r="BB481" s="5" t="s">
        <v>1745</v>
      </c>
      <c r="BC481" s="5" t="s">
        <v>1745</v>
      </c>
      <c r="BD481" s="5" t="s">
        <v>1745</v>
      </c>
      <c r="BE481" s="5" t="s">
        <v>1745</v>
      </c>
      <c r="BF481" s="5" t="s">
        <v>1745</v>
      </c>
      <c r="BG481" s="5" t="s">
        <v>1745</v>
      </c>
      <c r="BH481" s="5" t="s">
        <v>1745</v>
      </c>
      <c r="BI481" s="5" t="s">
        <v>1745</v>
      </c>
      <c r="BJ481" s="5" t="s">
        <v>1745</v>
      </c>
    </row>
    <row r="482" spans="1:62" ht="17.25" customHeight="1" x14ac:dyDescent="0.3">
      <c r="A482" t="s">
        <v>483</v>
      </c>
      <c r="B482" t="s">
        <v>2213</v>
      </c>
      <c r="C482" t="s">
        <v>122</v>
      </c>
      <c r="D482" t="str">
        <f t="shared" si="106"/>
        <v>Far Hills borough, Somerset County</v>
      </c>
      <c r="E482" t="s">
        <v>2000</v>
      </c>
      <c r="F482" t="s">
        <v>26</v>
      </c>
      <c r="G482" s="19">
        <f>COUNTIFS('Raw Data from UFBs'!$A$3:$A$3000,'Summary By Town'!$A482,'Raw Data from UFBs'!$E$3:$E$3000,'Summary By Town'!$G$2)</f>
        <v>0</v>
      </c>
      <c r="H482" s="4">
        <f>SUMIFS('Raw Data from UFBs'!H$3:H$3000,'Raw Data from UFBs'!$A$3:$A$3000,'Summary By Town'!$A482,'Raw Data from UFBs'!$E$3:$E$3000,'Summary By Town'!$G$2)</f>
        <v>0</v>
      </c>
      <c r="I482" s="4">
        <f>SUMIFS('Raw Data from UFBs'!I$3:I$3000,'Raw Data from UFBs'!$A$3:$A$3000,'Summary By Town'!$A482,'Raw Data from UFBs'!$E$3:$E$3000,'Summary By Town'!$G$2)</f>
        <v>0</v>
      </c>
      <c r="J482" s="20">
        <f t="shared" si="107"/>
        <v>0</v>
      </c>
      <c r="K482" s="19">
        <f>COUNTIFS('Raw Data from UFBs'!$A$3:$A$3000,'Summary By Town'!$A482,'Raw Data from UFBs'!$E$3:$E$3000,'Summary By Town'!$K$2)</f>
        <v>0</v>
      </c>
      <c r="L482" s="4">
        <f>SUMIFS('Raw Data from UFBs'!H$3:H$3000,'Raw Data from UFBs'!$A$3:$A$3000,'Summary By Town'!$A482,'Raw Data from UFBs'!$E$3:$E$3000,'Summary By Town'!$K$2)</f>
        <v>0</v>
      </c>
      <c r="M482" s="4">
        <f>SUMIFS('Raw Data from UFBs'!I$3:I$3000,'Raw Data from UFBs'!$A$3:$A$3000,'Summary By Town'!$A482,'Raw Data from UFBs'!$E$3:$E$3000,'Summary By Town'!$K$2)</f>
        <v>0</v>
      </c>
      <c r="N482" s="20">
        <f t="shared" si="108"/>
        <v>0</v>
      </c>
      <c r="O482" s="4">
        <f>COUNTIFS('Raw Data from UFBs'!$A$3:$A$3000,'Summary By Town'!$A482,'Raw Data from UFBs'!$E$3:$E$3000,'Summary By Town'!$O$2)</f>
        <v>0</v>
      </c>
      <c r="P482" s="4">
        <f>SUMIFS('Raw Data from UFBs'!H$3:H$3000,'Raw Data from UFBs'!$A$3:$A$3000,'Summary By Town'!$A482,'Raw Data from UFBs'!$E$3:$E$3000,'Summary By Town'!$O$2)</f>
        <v>0</v>
      </c>
      <c r="Q482" s="4">
        <f>SUMIFS('Raw Data from UFBs'!I$3:I$3000,'Raw Data from UFBs'!$A$3:$A$3000,'Summary By Town'!$A482,'Raw Data from UFBs'!$E$3:$E$3000,'Summary By Town'!$O$2)</f>
        <v>0</v>
      </c>
      <c r="R482" s="4">
        <f t="shared" si="113"/>
        <v>0</v>
      </c>
      <c r="S482" s="104">
        <f>COUNTIFS('Raw Data from UFBs'!$A$3:$A$3000,'Summary By Town'!$A482,'Raw Data from UFBs'!$E$3:$E$3000,'Summary By Town'!$S$2)</f>
        <v>0</v>
      </c>
      <c r="T482" s="4">
        <f>SUMIFS('Raw Data from UFBs'!H$3:H$3000,'Raw Data from UFBs'!$A$3:$A$3000,'Summary By Town'!$A482,'Raw Data from UFBs'!$E$3:$E$3000,'Summary By Town'!$S$2)</f>
        <v>0</v>
      </c>
      <c r="U482" s="4">
        <f>SUMIFS('Raw Data from UFBs'!I$3:I$3000,'Raw Data from UFBs'!$A$3:$A$3000,'Summary By Town'!$A482,'Raw Data from UFBs'!$E$3:$E$3000,'Summary By Town'!$S$2)</f>
        <v>0</v>
      </c>
      <c r="V482" s="20">
        <f t="shared" si="114"/>
        <v>0</v>
      </c>
      <c r="W482" s="104">
        <f>COUNTIFS('Raw Data from UFBs'!$A$3:$A$3000,'Summary By Town'!$A482,'Raw Data from UFBs'!$E$3:$E$3000,'Summary By Town'!$W$2)</f>
        <v>0</v>
      </c>
      <c r="X482" s="4">
        <f>SUMIFS('Raw Data from UFBs'!H$3:H$3000,'Raw Data from UFBs'!$A$3:$A$3000,'Summary By Town'!$A482,'Raw Data from UFBs'!$E$3:$E$3000,'Summary By Town'!$W$2)</f>
        <v>0</v>
      </c>
      <c r="Y482" s="4">
        <f>SUMIFS('Raw Data from UFBs'!I$3:I$3000,'Raw Data from UFBs'!$A$3:$A$3000,'Summary By Town'!$A482,'Raw Data from UFBs'!$E$3:$E$3000,'Summary By Town'!$W$2)</f>
        <v>0</v>
      </c>
      <c r="Z482" s="20">
        <f t="shared" si="115"/>
        <v>0</v>
      </c>
      <c r="AA482" s="4">
        <f>COUNTIFS('Raw Data from UFBs'!$A$3:$A$3000,'Summary By Town'!$A482,'Raw Data from UFBs'!$E$3:$E$3000,'Summary By Town'!$AA$2)</f>
        <v>0</v>
      </c>
      <c r="AB482" s="4">
        <f>SUMIFS('Raw Data from UFBs'!H$3:H$3000,'Raw Data from UFBs'!$A$3:$A$3000,'Summary By Town'!$A482,'Raw Data from UFBs'!$E$3:$E$3000,'Summary By Town'!$AA$2)</f>
        <v>0</v>
      </c>
      <c r="AC482" s="4">
        <f>SUMIFS('Raw Data from UFBs'!I$3:I$3000,'Raw Data from UFBs'!$A$3:$A$3000,'Summary By Town'!$A482,'Raw Data from UFBs'!$E$3:$E$3000,'Summary By Town'!$AA$2)</f>
        <v>0</v>
      </c>
      <c r="AD482" s="4">
        <f t="shared" si="116"/>
        <v>0</v>
      </c>
      <c r="AE482" s="19">
        <f>COUNTIFS('Raw Data from UFBs'!$A$3:$A$3000,'Summary By Town'!$A482,'Raw Data from UFBs'!$E$3:$E$3000,'Summary By Town'!$AE$2)</f>
        <v>0</v>
      </c>
      <c r="AF482" s="4">
        <f>SUMIFS('Raw Data from UFBs'!H$3:H$3000,'Raw Data from UFBs'!$A$3:$A$3000,'Summary By Town'!$A482,'Raw Data from UFBs'!$E$3:$E$3000,'Summary By Town'!$AE$2)</f>
        <v>0</v>
      </c>
      <c r="AG482" s="4">
        <f>SUMIFS('Raw Data from UFBs'!I$3:I$3000,'Raw Data from UFBs'!$A$3:$A$3000,'Summary By Town'!$A482,'Raw Data from UFBs'!$E$3:$E$3000,'Summary By Town'!$AE$2)</f>
        <v>0</v>
      </c>
      <c r="AH482" s="20">
        <f t="shared" si="109"/>
        <v>0</v>
      </c>
      <c r="AI482" s="19">
        <f t="shared" si="117"/>
        <v>0</v>
      </c>
      <c r="AJ482" s="4">
        <f t="shared" si="118"/>
        <v>0</v>
      </c>
      <c r="AK482" s="4">
        <f t="shared" si="119"/>
        <v>0</v>
      </c>
      <c r="AL482" s="20">
        <f t="shared" si="120"/>
        <v>0</v>
      </c>
      <c r="AM482" s="59">
        <v>571888300</v>
      </c>
      <c r="AN482" s="60">
        <v>1.1597454247025933</v>
      </c>
      <c r="AO482" s="61">
        <v>0.44606226981527913</v>
      </c>
      <c r="AP482" s="4">
        <f t="shared" si="110"/>
        <v>0</v>
      </c>
      <c r="AQ482" s="8">
        <f t="shared" si="111"/>
        <v>0</v>
      </c>
      <c r="AR482" s="59">
        <v>4496157.0600000005</v>
      </c>
      <c r="AS482" s="6">
        <f t="shared" si="112"/>
        <v>0</v>
      </c>
      <c r="AU482" s="5" t="s">
        <v>120</v>
      </c>
      <c r="AV482" s="5" t="s">
        <v>1171</v>
      </c>
      <c r="AW482" s="5" t="s">
        <v>156</v>
      </c>
      <c r="AX482" s="5" t="s">
        <v>153</v>
      </c>
      <c r="AY482" s="5" t="s">
        <v>1745</v>
      </c>
      <c r="AZ482" s="5" t="s">
        <v>1745</v>
      </c>
      <c r="BA482" s="5" t="s">
        <v>1745</v>
      </c>
      <c r="BB482" s="5" t="s">
        <v>1745</v>
      </c>
      <c r="BC482" s="5" t="s">
        <v>1745</v>
      </c>
      <c r="BD482" s="5" t="s">
        <v>1745</v>
      </c>
      <c r="BE482" s="5" t="s">
        <v>1745</v>
      </c>
      <c r="BF482" s="5" t="s">
        <v>1745</v>
      </c>
      <c r="BG482" s="5" t="s">
        <v>1745</v>
      </c>
      <c r="BH482" s="5" t="s">
        <v>1745</v>
      </c>
      <c r="BI482" s="5" t="s">
        <v>1745</v>
      </c>
      <c r="BJ482" s="5" t="s">
        <v>1745</v>
      </c>
    </row>
    <row r="483" spans="1:62" ht="17.25" customHeight="1" x14ac:dyDescent="0.3">
      <c r="A483" t="s">
        <v>903</v>
      </c>
      <c r="B483" t="s">
        <v>2214</v>
      </c>
      <c r="C483" t="s">
        <v>122</v>
      </c>
      <c r="D483" t="str">
        <f t="shared" si="106"/>
        <v>Manville borough, Somerset County</v>
      </c>
      <c r="E483" t="s">
        <v>2000</v>
      </c>
      <c r="F483" t="s">
        <v>7</v>
      </c>
      <c r="G483" s="19">
        <f>COUNTIFS('Raw Data from UFBs'!$A$3:$A$3000,'Summary By Town'!$A483,'Raw Data from UFBs'!$E$3:$E$3000,'Summary By Town'!$G$2)</f>
        <v>0</v>
      </c>
      <c r="H483" s="4">
        <f>SUMIFS('Raw Data from UFBs'!H$3:H$3000,'Raw Data from UFBs'!$A$3:$A$3000,'Summary By Town'!$A483,'Raw Data from UFBs'!$E$3:$E$3000,'Summary By Town'!$G$2)</f>
        <v>0</v>
      </c>
      <c r="I483" s="4">
        <f>SUMIFS('Raw Data from UFBs'!I$3:I$3000,'Raw Data from UFBs'!$A$3:$A$3000,'Summary By Town'!$A483,'Raw Data from UFBs'!$E$3:$E$3000,'Summary By Town'!$G$2)</f>
        <v>0</v>
      </c>
      <c r="J483" s="20">
        <f t="shared" si="107"/>
        <v>0</v>
      </c>
      <c r="K483" s="19">
        <f>COUNTIFS('Raw Data from UFBs'!$A$3:$A$3000,'Summary By Town'!$A483,'Raw Data from UFBs'!$E$3:$E$3000,'Summary By Town'!$K$2)</f>
        <v>0</v>
      </c>
      <c r="L483" s="4">
        <f>SUMIFS('Raw Data from UFBs'!H$3:H$3000,'Raw Data from UFBs'!$A$3:$A$3000,'Summary By Town'!$A483,'Raw Data from UFBs'!$E$3:$E$3000,'Summary By Town'!$K$2)</f>
        <v>0</v>
      </c>
      <c r="M483" s="4">
        <f>SUMIFS('Raw Data from UFBs'!I$3:I$3000,'Raw Data from UFBs'!$A$3:$A$3000,'Summary By Town'!$A483,'Raw Data from UFBs'!$E$3:$E$3000,'Summary By Town'!$K$2)</f>
        <v>0</v>
      </c>
      <c r="N483" s="20">
        <f t="shared" si="108"/>
        <v>0</v>
      </c>
      <c r="O483" s="4">
        <f>COUNTIFS('Raw Data from UFBs'!$A$3:$A$3000,'Summary By Town'!$A483,'Raw Data from UFBs'!$E$3:$E$3000,'Summary By Town'!$O$2)</f>
        <v>0</v>
      </c>
      <c r="P483" s="4">
        <f>SUMIFS('Raw Data from UFBs'!H$3:H$3000,'Raw Data from UFBs'!$A$3:$A$3000,'Summary By Town'!$A483,'Raw Data from UFBs'!$E$3:$E$3000,'Summary By Town'!$O$2)</f>
        <v>0</v>
      </c>
      <c r="Q483" s="4">
        <f>SUMIFS('Raw Data from UFBs'!I$3:I$3000,'Raw Data from UFBs'!$A$3:$A$3000,'Summary By Town'!$A483,'Raw Data from UFBs'!$E$3:$E$3000,'Summary By Town'!$O$2)</f>
        <v>0</v>
      </c>
      <c r="R483" s="4">
        <f t="shared" si="113"/>
        <v>0</v>
      </c>
      <c r="S483" s="104">
        <f>COUNTIFS('Raw Data from UFBs'!$A$3:$A$3000,'Summary By Town'!$A483,'Raw Data from UFBs'!$E$3:$E$3000,'Summary By Town'!$S$2)</f>
        <v>0</v>
      </c>
      <c r="T483" s="4">
        <f>SUMIFS('Raw Data from UFBs'!H$3:H$3000,'Raw Data from UFBs'!$A$3:$A$3000,'Summary By Town'!$A483,'Raw Data from UFBs'!$E$3:$E$3000,'Summary By Town'!$S$2)</f>
        <v>0</v>
      </c>
      <c r="U483" s="4">
        <f>SUMIFS('Raw Data from UFBs'!I$3:I$3000,'Raw Data from UFBs'!$A$3:$A$3000,'Summary By Town'!$A483,'Raw Data from UFBs'!$E$3:$E$3000,'Summary By Town'!$S$2)</f>
        <v>0</v>
      </c>
      <c r="V483" s="20">
        <f t="shared" si="114"/>
        <v>0</v>
      </c>
      <c r="W483" s="104">
        <f>COUNTIFS('Raw Data from UFBs'!$A$3:$A$3000,'Summary By Town'!$A483,'Raw Data from UFBs'!$E$3:$E$3000,'Summary By Town'!$W$2)</f>
        <v>0</v>
      </c>
      <c r="X483" s="4">
        <f>SUMIFS('Raw Data from UFBs'!H$3:H$3000,'Raw Data from UFBs'!$A$3:$A$3000,'Summary By Town'!$A483,'Raw Data from UFBs'!$E$3:$E$3000,'Summary By Town'!$W$2)</f>
        <v>0</v>
      </c>
      <c r="Y483" s="4">
        <f>SUMIFS('Raw Data from UFBs'!I$3:I$3000,'Raw Data from UFBs'!$A$3:$A$3000,'Summary By Town'!$A483,'Raw Data from UFBs'!$E$3:$E$3000,'Summary By Town'!$W$2)</f>
        <v>0</v>
      </c>
      <c r="Z483" s="20">
        <f t="shared" si="115"/>
        <v>0</v>
      </c>
      <c r="AA483" s="4">
        <f>COUNTIFS('Raw Data from UFBs'!$A$3:$A$3000,'Summary By Town'!$A483,'Raw Data from UFBs'!$E$3:$E$3000,'Summary By Town'!$AA$2)</f>
        <v>0</v>
      </c>
      <c r="AB483" s="4">
        <f>SUMIFS('Raw Data from UFBs'!H$3:H$3000,'Raw Data from UFBs'!$A$3:$A$3000,'Summary By Town'!$A483,'Raw Data from UFBs'!$E$3:$E$3000,'Summary By Town'!$AA$2)</f>
        <v>0</v>
      </c>
      <c r="AC483" s="4">
        <f>SUMIFS('Raw Data from UFBs'!I$3:I$3000,'Raw Data from UFBs'!$A$3:$A$3000,'Summary By Town'!$A483,'Raw Data from UFBs'!$E$3:$E$3000,'Summary By Town'!$AA$2)</f>
        <v>0</v>
      </c>
      <c r="AD483" s="4">
        <f t="shared" si="116"/>
        <v>0</v>
      </c>
      <c r="AE483" s="19">
        <f>COUNTIFS('Raw Data from UFBs'!$A$3:$A$3000,'Summary By Town'!$A483,'Raw Data from UFBs'!$E$3:$E$3000,'Summary By Town'!$AE$2)</f>
        <v>0</v>
      </c>
      <c r="AF483" s="4">
        <f>SUMIFS('Raw Data from UFBs'!H$3:H$3000,'Raw Data from UFBs'!$A$3:$A$3000,'Summary By Town'!$A483,'Raw Data from UFBs'!$E$3:$E$3000,'Summary By Town'!$AE$2)</f>
        <v>0</v>
      </c>
      <c r="AG483" s="4">
        <f>SUMIFS('Raw Data from UFBs'!I$3:I$3000,'Raw Data from UFBs'!$A$3:$A$3000,'Summary By Town'!$A483,'Raw Data from UFBs'!$E$3:$E$3000,'Summary By Town'!$AE$2)</f>
        <v>0</v>
      </c>
      <c r="AH483" s="20">
        <f t="shared" si="109"/>
        <v>0</v>
      </c>
      <c r="AI483" s="19">
        <f t="shared" si="117"/>
        <v>0</v>
      </c>
      <c r="AJ483" s="4">
        <f t="shared" si="118"/>
        <v>0</v>
      </c>
      <c r="AK483" s="4">
        <f t="shared" si="119"/>
        <v>0</v>
      </c>
      <c r="AL483" s="20">
        <f t="shared" si="120"/>
        <v>0</v>
      </c>
      <c r="AM483" s="59">
        <v>1604225500</v>
      </c>
      <c r="AN483" s="60">
        <v>2.1095616658900447</v>
      </c>
      <c r="AO483" s="61">
        <v>0.33110750352486423</v>
      </c>
      <c r="AP483" s="4">
        <f t="shared" si="110"/>
        <v>0</v>
      </c>
      <c r="AQ483" s="8">
        <f t="shared" si="111"/>
        <v>0</v>
      </c>
      <c r="AR483" s="59">
        <v>17740838.640000001</v>
      </c>
      <c r="AS483" s="6">
        <f t="shared" si="112"/>
        <v>0</v>
      </c>
      <c r="AU483" s="5" t="s">
        <v>522</v>
      </c>
      <c r="AV483" s="5" t="s">
        <v>678</v>
      </c>
      <c r="AW483" s="5" t="s">
        <v>213</v>
      </c>
      <c r="AX483" s="5" t="s">
        <v>1745</v>
      </c>
      <c r="AY483" s="5" t="s">
        <v>1745</v>
      </c>
      <c r="AZ483" s="5" t="s">
        <v>1745</v>
      </c>
      <c r="BA483" s="5" t="s">
        <v>1745</v>
      </c>
      <c r="BB483" s="5" t="s">
        <v>1745</v>
      </c>
      <c r="BC483" s="5" t="s">
        <v>1745</v>
      </c>
      <c r="BD483" s="5" t="s">
        <v>1745</v>
      </c>
      <c r="BE483" s="5" t="s">
        <v>1745</v>
      </c>
      <c r="BF483" s="5" t="s">
        <v>1745</v>
      </c>
      <c r="BG483" s="5" t="s">
        <v>1745</v>
      </c>
      <c r="BH483" s="5" t="s">
        <v>1745</v>
      </c>
      <c r="BI483" s="5" t="s">
        <v>1745</v>
      </c>
      <c r="BJ483" s="5" t="s">
        <v>1745</v>
      </c>
    </row>
    <row r="484" spans="1:62" ht="17.25" customHeight="1" x14ac:dyDescent="0.3">
      <c r="A484" t="s">
        <v>962</v>
      </c>
      <c r="B484" t="s">
        <v>2215</v>
      </c>
      <c r="C484" t="s">
        <v>122</v>
      </c>
      <c r="D484" t="str">
        <f t="shared" si="106"/>
        <v>Millstone borough, Somerset County</v>
      </c>
      <c r="E484" t="s">
        <v>2000</v>
      </c>
      <c r="F484" t="s">
        <v>7</v>
      </c>
      <c r="G484" s="19">
        <f>COUNTIFS('Raw Data from UFBs'!$A$3:$A$3000,'Summary By Town'!$A484,'Raw Data from UFBs'!$E$3:$E$3000,'Summary By Town'!$G$2)</f>
        <v>0</v>
      </c>
      <c r="H484" s="4">
        <f>SUMIFS('Raw Data from UFBs'!H$3:H$3000,'Raw Data from UFBs'!$A$3:$A$3000,'Summary By Town'!$A484,'Raw Data from UFBs'!$E$3:$E$3000,'Summary By Town'!$G$2)</f>
        <v>0</v>
      </c>
      <c r="I484" s="4">
        <f>SUMIFS('Raw Data from UFBs'!I$3:I$3000,'Raw Data from UFBs'!$A$3:$A$3000,'Summary By Town'!$A484,'Raw Data from UFBs'!$E$3:$E$3000,'Summary By Town'!$G$2)</f>
        <v>0</v>
      </c>
      <c r="J484" s="20">
        <f t="shared" si="107"/>
        <v>0</v>
      </c>
      <c r="K484" s="19">
        <f>COUNTIFS('Raw Data from UFBs'!$A$3:$A$3000,'Summary By Town'!$A484,'Raw Data from UFBs'!$E$3:$E$3000,'Summary By Town'!$K$2)</f>
        <v>0</v>
      </c>
      <c r="L484" s="4">
        <f>SUMIFS('Raw Data from UFBs'!H$3:H$3000,'Raw Data from UFBs'!$A$3:$A$3000,'Summary By Town'!$A484,'Raw Data from UFBs'!$E$3:$E$3000,'Summary By Town'!$K$2)</f>
        <v>0</v>
      </c>
      <c r="M484" s="4">
        <f>SUMIFS('Raw Data from UFBs'!I$3:I$3000,'Raw Data from UFBs'!$A$3:$A$3000,'Summary By Town'!$A484,'Raw Data from UFBs'!$E$3:$E$3000,'Summary By Town'!$K$2)</f>
        <v>0</v>
      </c>
      <c r="N484" s="20">
        <f t="shared" si="108"/>
        <v>0</v>
      </c>
      <c r="O484" s="4">
        <f>COUNTIFS('Raw Data from UFBs'!$A$3:$A$3000,'Summary By Town'!$A484,'Raw Data from UFBs'!$E$3:$E$3000,'Summary By Town'!$O$2)</f>
        <v>0</v>
      </c>
      <c r="P484" s="4">
        <f>SUMIFS('Raw Data from UFBs'!H$3:H$3000,'Raw Data from UFBs'!$A$3:$A$3000,'Summary By Town'!$A484,'Raw Data from UFBs'!$E$3:$E$3000,'Summary By Town'!$O$2)</f>
        <v>0</v>
      </c>
      <c r="Q484" s="4">
        <f>SUMIFS('Raw Data from UFBs'!I$3:I$3000,'Raw Data from UFBs'!$A$3:$A$3000,'Summary By Town'!$A484,'Raw Data from UFBs'!$E$3:$E$3000,'Summary By Town'!$O$2)</f>
        <v>0</v>
      </c>
      <c r="R484" s="4">
        <f t="shared" si="113"/>
        <v>0</v>
      </c>
      <c r="S484" s="104">
        <f>COUNTIFS('Raw Data from UFBs'!$A$3:$A$3000,'Summary By Town'!$A484,'Raw Data from UFBs'!$E$3:$E$3000,'Summary By Town'!$S$2)</f>
        <v>0</v>
      </c>
      <c r="T484" s="4">
        <f>SUMIFS('Raw Data from UFBs'!H$3:H$3000,'Raw Data from UFBs'!$A$3:$A$3000,'Summary By Town'!$A484,'Raw Data from UFBs'!$E$3:$E$3000,'Summary By Town'!$S$2)</f>
        <v>0</v>
      </c>
      <c r="U484" s="4">
        <f>SUMIFS('Raw Data from UFBs'!I$3:I$3000,'Raw Data from UFBs'!$A$3:$A$3000,'Summary By Town'!$A484,'Raw Data from UFBs'!$E$3:$E$3000,'Summary By Town'!$S$2)</f>
        <v>0</v>
      </c>
      <c r="V484" s="20">
        <f t="shared" si="114"/>
        <v>0</v>
      </c>
      <c r="W484" s="104">
        <f>COUNTIFS('Raw Data from UFBs'!$A$3:$A$3000,'Summary By Town'!$A484,'Raw Data from UFBs'!$E$3:$E$3000,'Summary By Town'!$W$2)</f>
        <v>0</v>
      </c>
      <c r="X484" s="4">
        <f>SUMIFS('Raw Data from UFBs'!H$3:H$3000,'Raw Data from UFBs'!$A$3:$A$3000,'Summary By Town'!$A484,'Raw Data from UFBs'!$E$3:$E$3000,'Summary By Town'!$W$2)</f>
        <v>0</v>
      </c>
      <c r="Y484" s="4">
        <f>SUMIFS('Raw Data from UFBs'!I$3:I$3000,'Raw Data from UFBs'!$A$3:$A$3000,'Summary By Town'!$A484,'Raw Data from UFBs'!$E$3:$E$3000,'Summary By Town'!$W$2)</f>
        <v>0</v>
      </c>
      <c r="Z484" s="20">
        <f t="shared" si="115"/>
        <v>0</v>
      </c>
      <c r="AA484" s="4">
        <f>COUNTIFS('Raw Data from UFBs'!$A$3:$A$3000,'Summary By Town'!$A484,'Raw Data from UFBs'!$E$3:$E$3000,'Summary By Town'!$AA$2)</f>
        <v>0</v>
      </c>
      <c r="AB484" s="4">
        <f>SUMIFS('Raw Data from UFBs'!H$3:H$3000,'Raw Data from UFBs'!$A$3:$A$3000,'Summary By Town'!$A484,'Raw Data from UFBs'!$E$3:$E$3000,'Summary By Town'!$AA$2)</f>
        <v>0</v>
      </c>
      <c r="AC484" s="4">
        <f>SUMIFS('Raw Data from UFBs'!I$3:I$3000,'Raw Data from UFBs'!$A$3:$A$3000,'Summary By Town'!$A484,'Raw Data from UFBs'!$E$3:$E$3000,'Summary By Town'!$AA$2)</f>
        <v>0</v>
      </c>
      <c r="AD484" s="4">
        <f t="shared" si="116"/>
        <v>0</v>
      </c>
      <c r="AE484" s="19">
        <f>COUNTIFS('Raw Data from UFBs'!$A$3:$A$3000,'Summary By Town'!$A484,'Raw Data from UFBs'!$E$3:$E$3000,'Summary By Town'!$AE$2)</f>
        <v>0</v>
      </c>
      <c r="AF484" s="4">
        <f>SUMIFS('Raw Data from UFBs'!H$3:H$3000,'Raw Data from UFBs'!$A$3:$A$3000,'Summary By Town'!$A484,'Raw Data from UFBs'!$E$3:$E$3000,'Summary By Town'!$AE$2)</f>
        <v>0</v>
      </c>
      <c r="AG484" s="4">
        <f>SUMIFS('Raw Data from UFBs'!I$3:I$3000,'Raw Data from UFBs'!$A$3:$A$3000,'Summary By Town'!$A484,'Raw Data from UFBs'!$E$3:$E$3000,'Summary By Town'!$AE$2)</f>
        <v>0</v>
      </c>
      <c r="AH484" s="20">
        <f t="shared" si="109"/>
        <v>0</v>
      </c>
      <c r="AI484" s="19">
        <f t="shared" si="117"/>
        <v>0</v>
      </c>
      <c r="AJ484" s="4">
        <f t="shared" si="118"/>
        <v>0</v>
      </c>
      <c r="AK484" s="4">
        <f t="shared" si="119"/>
        <v>0</v>
      </c>
      <c r="AL484" s="20">
        <f t="shared" si="120"/>
        <v>0</v>
      </c>
      <c r="AM484" s="59">
        <v>84696600</v>
      </c>
      <c r="AN484" s="60">
        <v>2.1538283562835887</v>
      </c>
      <c r="AO484" s="61">
        <v>0.26432701478356802</v>
      </c>
      <c r="AP484" s="4">
        <f t="shared" si="110"/>
        <v>0</v>
      </c>
      <c r="AQ484" s="8">
        <f t="shared" si="111"/>
        <v>0</v>
      </c>
      <c r="AR484" s="59">
        <v>1045296</v>
      </c>
      <c r="AS484" s="6">
        <f t="shared" si="112"/>
        <v>0</v>
      </c>
      <c r="AU484" s="5" t="s">
        <v>522</v>
      </c>
      <c r="AV484" s="5" t="s">
        <v>678</v>
      </c>
      <c r="AW484" s="5" t="s">
        <v>1745</v>
      </c>
      <c r="AX484" s="5" t="s">
        <v>1745</v>
      </c>
      <c r="AY484" s="5" t="s">
        <v>1745</v>
      </c>
      <c r="AZ484" s="5" t="s">
        <v>1745</v>
      </c>
      <c r="BA484" s="5" t="s">
        <v>1745</v>
      </c>
      <c r="BB484" s="5" t="s">
        <v>1745</v>
      </c>
      <c r="BC484" s="5" t="s">
        <v>1745</v>
      </c>
      <c r="BD484" s="5" t="s">
        <v>1745</v>
      </c>
      <c r="BE484" s="5" t="s">
        <v>1745</v>
      </c>
      <c r="BF484" s="5" t="s">
        <v>1745</v>
      </c>
      <c r="BG484" s="5" t="s">
        <v>1745</v>
      </c>
      <c r="BH484" s="5" t="s">
        <v>1745</v>
      </c>
      <c r="BI484" s="5" t="s">
        <v>1745</v>
      </c>
      <c r="BJ484" s="5" t="s">
        <v>1745</v>
      </c>
    </row>
    <row r="485" spans="1:62" ht="17.25" customHeight="1" x14ac:dyDescent="0.3">
      <c r="A485" t="s">
        <v>1090</v>
      </c>
      <c r="B485" t="s">
        <v>2216</v>
      </c>
      <c r="C485" t="s">
        <v>122</v>
      </c>
      <c r="D485" t="str">
        <f t="shared" si="106"/>
        <v>North Plainfield borough, Somerset County</v>
      </c>
      <c r="E485" t="s">
        <v>2000</v>
      </c>
      <c r="F485" t="s">
        <v>7</v>
      </c>
      <c r="G485" s="19">
        <f>COUNTIFS('Raw Data from UFBs'!$A$3:$A$3000,'Summary By Town'!$A485,'Raw Data from UFBs'!$E$3:$E$3000,'Summary By Town'!$G$2)</f>
        <v>0</v>
      </c>
      <c r="H485" s="4">
        <f>SUMIFS('Raw Data from UFBs'!H$3:H$3000,'Raw Data from UFBs'!$A$3:$A$3000,'Summary By Town'!$A485,'Raw Data from UFBs'!$E$3:$E$3000,'Summary By Town'!$G$2)</f>
        <v>0</v>
      </c>
      <c r="I485" s="4">
        <f>SUMIFS('Raw Data from UFBs'!I$3:I$3000,'Raw Data from UFBs'!$A$3:$A$3000,'Summary By Town'!$A485,'Raw Data from UFBs'!$E$3:$E$3000,'Summary By Town'!$G$2)</f>
        <v>0</v>
      </c>
      <c r="J485" s="20">
        <f t="shared" si="107"/>
        <v>0</v>
      </c>
      <c r="K485" s="19">
        <f>COUNTIFS('Raw Data from UFBs'!$A$3:$A$3000,'Summary By Town'!$A485,'Raw Data from UFBs'!$E$3:$E$3000,'Summary By Town'!$K$2)</f>
        <v>0</v>
      </c>
      <c r="L485" s="4">
        <f>SUMIFS('Raw Data from UFBs'!H$3:H$3000,'Raw Data from UFBs'!$A$3:$A$3000,'Summary By Town'!$A485,'Raw Data from UFBs'!$E$3:$E$3000,'Summary By Town'!$K$2)</f>
        <v>0</v>
      </c>
      <c r="M485" s="4">
        <f>SUMIFS('Raw Data from UFBs'!I$3:I$3000,'Raw Data from UFBs'!$A$3:$A$3000,'Summary By Town'!$A485,'Raw Data from UFBs'!$E$3:$E$3000,'Summary By Town'!$K$2)</f>
        <v>0</v>
      </c>
      <c r="N485" s="20">
        <f t="shared" si="108"/>
        <v>0</v>
      </c>
      <c r="O485" s="4">
        <f>COUNTIFS('Raw Data from UFBs'!$A$3:$A$3000,'Summary By Town'!$A485,'Raw Data from UFBs'!$E$3:$E$3000,'Summary By Town'!$O$2)</f>
        <v>0</v>
      </c>
      <c r="P485" s="4">
        <f>SUMIFS('Raw Data from UFBs'!H$3:H$3000,'Raw Data from UFBs'!$A$3:$A$3000,'Summary By Town'!$A485,'Raw Data from UFBs'!$E$3:$E$3000,'Summary By Town'!$O$2)</f>
        <v>0</v>
      </c>
      <c r="Q485" s="4">
        <f>SUMIFS('Raw Data from UFBs'!I$3:I$3000,'Raw Data from UFBs'!$A$3:$A$3000,'Summary By Town'!$A485,'Raw Data from UFBs'!$E$3:$E$3000,'Summary By Town'!$O$2)</f>
        <v>0</v>
      </c>
      <c r="R485" s="4">
        <f t="shared" si="113"/>
        <v>0</v>
      </c>
      <c r="S485" s="104">
        <f>COUNTIFS('Raw Data from UFBs'!$A$3:$A$3000,'Summary By Town'!$A485,'Raw Data from UFBs'!$E$3:$E$3000,'Summary By Town'!$S$2)</f>
        <v>0</v>
      </c>
      <c r="T485" s="4">
        <f>SUMIFS('Raw Data from UFBs'!H$3:H$3000,'Raw Data from UFBs'!$A$3:$A$3000,'Summary By Town'!$A485,'Raw Data from UFBs'!$E$3:$E$3000,'Summary By Town'!$S$2)</f>
        <v>0</v>
      </c>
      <c r="U485" s="4">
        <f>SUMIFS('Raw Data from UFBs'!I$3:I$3000,'Raw Data from UFBs'!$A$3:$A$3000,'Summary By Town'!$A485,'Raw Data from UFBs'!$E$3:$E$3000,'Summary By Town'!$S$2)</f>
        <v>0</v>
      </c>
      <c r="V485" s="20">
        <f t="shared" si="114"/>
        <v>0</v>
      </c>
      <c r="W485" s="104">
        <f>COUNTIFS('Raw Data from UFBs'!$A$3:$A$3000,'Summary By Town'!$A485,'Raw Data from UFBs'!$E$3:$E$3000,'Summary By Town'!$W$2)</f>
        <v>0</v>
      </c>
      <c r="X485" s="4">
        <f>SUMIFS('Raw Data from UFBs'!H$3:H$3000,'Raw Data from UFBs'!$A$3:$A$3000,'Summary By Town'!$A485,'Raw Data from UFBs'!$E$3:$E$3000,'Summary By Town'!$W$2)</f>
        <v>0</v>
      </c>
      <c r="Y485" s="4">
        <f>SUMIFS('Raw Data from UFBs'!I$3:I$3000,'Raw Data from UFBs'!$A$3:$A$3000,'Summary By Town'!$A485,'Raw Data from UFBs'!$E$3:$E$3000,'Summary By Town'!$W$2)</f>
        <v>0</v>
      </c>
      <c r="Z485" s="20">
        <f t="shared" si="115"/>
        <v>0</v>
      </c>
      <c r="AA485" s="4">
        <f>COUNTIFS('Raw Data from UFBs'!$A$3:$A$3000,'Summary By Town'!$A485,'Raw Data from UFBs'!$E$3:$E$3000,'Summary By Town'!$AA$2)</f>
        <v>0</v>
      </c>
      <c r="AB485" s="4">
        <f>SUMIFS('Raw Data from UFBs'!H$3:H$3000,'Raw Data from UFBs'!$A$3:$A$3000,'Summary By Town'!$A485,'Raw Data from UFBs'!$E$3:$E$3000,'Summary By Town'!$AA$2)</f>
        <v>0</v>
      </c>
      <c r="AC485" s="4">
        <f>SUMIFS('Raw Data from UFBs'!I$3:I$3000,'Raw Data from UFBs'!$A$3:$A$3000,'Summary By Town'!$A485,'Raw Data from UFBs'!$E$3:$E$3000,'Summary By Town'!$AA$2)</f>
        <v>0</v>
      </c>
      <c r="AD485" s="4">
        <f t="shared" si="116"/>
        <v>0</v>
      </c>
      <c r="AE485" s="19">
        <f>COUNTIFS('Raw Data from UFBs'!$A$3:$A$3000,'Summary By Town'!$A485,'Raw Data from UFBs'!$E$3:$E$3000,'Summary By Town'!$AE$2)</f>
        <v>0</v>
      </c>
      <c r="AF485" s="4">
        <f>SUMIFS('Raw Data from UFBs'!H$3:H$3000,'Raw Data from UFBs'!$A$3:$A$3000,'Summary By Town'!$A485,'Raw Data from UFBs'!$E$3:$E$3000,'Summary By Town'!$AE$2)</f>
        <v>0</v>
      </c>
      <c r="AG485" s="4">
        <f>SUMIFS('Raw Data from UFBs'!I$3:I$3000,'Raw Data from UFBs'!$A$3:$A$3000,'Summary By Town'!$A485,'Raw Data from UFBs'!$E$3:$E$3000,'Summary By Town'!$AE$2)</f>
        <v>0</v>
      </c>
      <c r="AH485" s="20">
        <f t="shared" si="109"/>
        <v>0</v>
      </c>
      <c r="AI485" s="19">
        <f t="shared" si="117"/>
        <v>0</v>
      </c>
      <c r="AJ485" s="4">
        <f t="shared" si="118"/>
        <v>0</v>
      </c>
      <c r="AK485" s="4">
        <f t="shared" si="119"/>
        <v>0</v>
      </c>
      <c r="AL485" s="20">
        <f t="shared" si="120"/>
        <v>0</v>
      </c>
      <c r="AM485" s="59">
        <v>1647238558</v>
      </c>
      <c r="AN485" s="60">
        <v>4.5425410348414843</v>
      </c>
      <c r="AO485" s="61">
        <v>0.37035560582160942</v>
      </c>
      <c r="AP485" s="4">
        <f t="shared" si="110"/>
        <v>0</v>
      </c>
      <c r="AQ485" s="8">
        <f t="shared" si="111"/>
        <v>0</v>
      </c>
      <c r="AR485" s="59">
        <v>33381575.720000003</v>
      </c>
      <c r="AS485" s="6">
        <f t="shared" si="112"/>
        <v>0</v>
      </c>
      <c r="AU485" s="5" t="s">
        <v>570</v>
      </c>
      <c r="AV485" s="5" t="s">
        <v>1219</v>
      </c>
      <c r="AW485" s="5" t="s">
        <v>1595</v>
      </c>
      <c r="AX485" s="5" t="s">
        <v>1745</v>
      </c>
      <c r="AY485" s="5" t="s">
        <v>1745</v>
      </c>
      <c r="AZ485" s="5" t="s">
        <v>1745</v>
      </c>
      <c r="BA485" s="5" t="s">
        <v>1745</v>
      </c>
      <c r="BB485" s="5" t="s">
        <v>1745</v>
      </c>
      <c r="BC485" s="5" t="s">
        <v>1745</v>
      </c>
      <c r="BD485" s="5" t="s">
        <v>1745</v>
      </c>
      <c r="BE485" s="5" t="s">
        <v>1745</v>
      </c>
      <c r="BF485" s="5" t="s">
        <v>1745</v>
      </c>
      <c r="BG485" s="5" t="s">
        <v>1745</v>
      </c>
      <c r="BH485" s="5" t="s">
        <v>1745</v>
      </c>
      <c r="BI485" s="5" t="s">
        <v>1745</v>
      </c>
      <c r="BJ485" s="5" t="s">
        <v>1745</v>
      </c>
    </row>
    <row r="486" spans="1:62" ht="17.25" customHeight="1" x14ac:dyDescent="0.3">
      <c r="A486" t="s">
        <v>1171</v>
      </c>
      <c r="B486" t="s">
        <v>2217</v>
      </c>
      <c r="C486" t="s">
        <v>122</v>
      </c>
      <c r="D486" t="str">
        <f t="shared" si="106"/>
        <v>Peapack and Gladstone borough, Somerset County</v>
      </c>
      <c r="E486" t="s">
        <v>2000</v>
      </c>
      <c r="F486" t="s">
        <v>26</v>
      </c>
      <c r="G486" s="19">
        <f>COUNTIFS('Raw Data from UFBs'!$A$3:$A$3000,'Summary By Town'!$A486,'Raw Data from UFBs'!$E$3:$E$3000,'Summary By Town'!$G$2)</f>
        <v>1</v>
      </c>
      <c r="H486" s="4">
        <f>SUMIFS('Raw Data from UFBs'!H$3:H$3000,'Raw Data from UFBs'!$A$3:$A$3000,'Summary By Town'!$A486,'Raw Data from UFBs'!$E$3:$E$3000,'Summary By Town'!$G$2)</f>
        <v>0</v>
      </c>
      <c r="I486" s="4">
        <f>SUMIFS('Raw Data from UFBs'!I$3:I$3000,'Raw Data from UFBs'!$A$3:$A$3000,'Summary By Town'!$A486,'Raw Data from UFBs'!$E$3:$E$3000,'Summary By Town'!$G$2)</f>
        <v>2420000</v>
      </c>
      <c r="J486" s="20">
        <f t="shared" si="107"/>
        <v>38147.97108716052</v>
      </c>
      <c r="K486" s="19">
        <f>COUNTIFS('Raw Data from UFBs'!$A$3:$A$3000,'Summary By Town'!$A486,'Raw Data from UFBs'!$E$3:$E$3000,'Summary By Town'!$K$2)</f>
        <v>0</v>
      </c>
      <c r="L486" s="4">
        <f>SUMIFS('Raw Data from UFBs'!H$3:H$3000,'Raw Data from UFBs'!$A$3:$A$3000,'Summary By Town'!$A486,'Raw Data from UFBs'!$E$3:$E$3000,'Summary By Town'!$K$2)</f>
        <v>0</v>
      </c>
      <c r="M486" s="4">
        <f>SUMIFS('Raw Data from UFBs'!I$3:I$3000,'Raw Data from UFBs'!$A$3:$A$3000,'Summary By Town'!$A486,'Raw Data from UFBs'!$E$3:$E$3000,'Summary By Town'!$K$2)</f>
        <v>0</v>
      </c>
      <c r="N486" s="20">
        <f t="shared" si="108"/>
        <v>0</v>
      </c>
      <c r="O486" s="4">
        <f>COUNTIFS('Raw Data from UFBs'!$A$3:$A$3000,'Summary By Town'!$A486,'Raw Data from UFBs'!$E$3:$E$3000,'Summary By Town'!$O$2)</f>
        <v>0</v>
      </c>
      <c r="P486" s="4">
        <f>SUMIFS('Raw Data from UFBs'!H$3:H$3000,'Raw Data from UFBs'!$A$3:$A$3000,'Summary By Town'!$A486,'Raw Data from UFBs'!$E$3:$E$3000,'Summary By Town'!$O$2)</f>
        <v>0</v>
      </c>
      <c r="Q486" s="4">
        <f>SUMIFS('Raw Data from UFBs'!I$3:I$3000,'Raw Data from UFBs'!$A$3:$A$3000,'Summary By Town'!$A486,'Raw Data from UFBs'!$E$3:$E$3000,'Summary By Town'!$O$2)</f>
        <v>0</v>
      </c>
      <c r="R486" s="4">
        <f t="shared" si="113"/>
        <v>0</v>
      </c>
      <c r="S486" s="104">
        <f>COUNTIFS('Raw Data from UFBs'!$A$3:$A$3000,'Summary By Town'!$A486,'Raw Data from UFBs'!$E$3:$E$3000,'Summary By Town'!$S$2)</f>
        <v>0</v>
      </c>
      <c r="T486" s="4">
        <f>SUMIFS('Raw Data from UFBs'!H$3:H$3000,'Raw Data from UFBs'!$A$3:$A$3000,'Summary By Town'!$A486,'Raw Data from UFBs'!$E$3:$E$3000,'Summary By Town'!$S$2)</f>
        <v>0</v>
      </c>
      <c r="U486" s="4">
        <f>SUMIFS('Raw Data from UFBs'!I$3:I$3000,'Raw Data from UFBs'!$A$3:$A$3000,'Summary By Town'!$A486,'Raw Data from UFBs'!$E$3:$E$3000,'Summary By Town'!$S$2)</f>
        <v>0</v>
      </c>
      <c r="V486" s="20">
        <f t="shared" si="114"/>
        <v>0</v>
      </c>
      <c r="W486" s="104">
        <f>COUNTIFS('Raw Data from UFBs'!$A$3:$A$3000,'Summary By Town'!$A486,'Raw Data from UFBs'!$E$3:$E$3000,'Summary By Town'!$W$2)</f>
        <v>0</v>
      </c>
      <c r="X486" s="4">
        <f>SUMIFS('Raw Data from UFBs'!H$3:H$3000,'Raw Data from UFBs'!$A$3:$A$3000,'Summary By Town'!$A486,'Raw Data from UFBs'!$E$3:$E$3000,'Summary By Town'!$W$2)</f>
        <v>0</v>
      </c>
      <c r="Y486" s="4">
        <f>SUMIFS('Raw Data from UFBs'!I$3:I$3000,'Raw Data from UFBs'!$A$3:$A$3000,'Summary By Town'!$A486,'Raw Data from UFBs'!$E$3:$E$3000,'Summary By Town'!$W$2)</f>
        <v>0</v>
      </c>
      <c r="Z486" s="20">
        <f t="shared" si="115"/>
        <v>0</v>
      </c>
      <c r="AA486" s="4">
        <f>COUNTIFS('Raw Data from UFBs'!$A$3:$A$3000,'Summary By Town'!$A486,'Raw Data from UFBs'!$E$3:$E$3000,'Summary By Town'!$AA$2)</f>
        <v>0</v>
      </c>
      <c r="AB486" s="4">
        <f>SUMIFS('Raw Data from UFBs'!H$3:H$3000,'Raw Data from UFBs'!$A$3:$A$3000,'Summary By Town'!$A486,'Raw Data from UFBs'!$E$3:$E$3000,'Summary By Town'!$AA$2)</f>
        <v>0</v>
      </c>
      <c r="AC486" s="4">
        <f>SUMIFS('Raw Data from UFBs'!I$3:I$3000,'Raw Data from UFBs'!$A$3:$A$3000,'Summary By Town'!$A486,'Raw Data from UFBs'!$E$3:$E$3000,'Summary By Town'!$AA$2)</f>
        <v>0</v>
      </c>
      <c r="AD486" s="4">
        <f t="shared" si="116"/>
        <v>0</v>
      </c>
      <c r="AE486" s="19">
        <f>COUNTIFS('Raw Data from UFBs'!$A$3:$A$3000,'Summary By Town'!$A486,'Raw Data from UFBs'!$E$3:$E$3000,'Summary By Town'!$AE$2)</f>
        <v>0</v>
      </c>
      <c r="AF486" s="4">
        <f>SUMIFS('Raw Data from UFBs'!H$3:H$3000,'Raw Data from UFBs'!$A$3:$A$3000,'Summary By Town'!$A486,'Raw Data from UFBs'!$E$3:$E$3000,'Summary By Town'!$AE$2)</f>
        <v>0</v>
      </c>
      <c r="AG486" s="4">
        <f>SUMIFS('Raw Data from UFBs'!I$3:I$3000,'Raw Data from UFBs'!$A$3:$A$3000,'Summary By Town'!$A486,'Raw Data from UFBs'!$E$3:$E$3000,'Summary By Town'!$AE$2)</f>
        <v>0</v>
      </c>
      <c r="AH486" s="20">
        <f t="shared" si="109"/>
        <v>0</v>
      </c>
      <c r="AI486" s="19">
        <f t="shared" si="117"/>
        <v>1</v>
      </c>
      <c r="AJ486" s="4">
        <f t="shared" si="118"/>
        <v>0</v>
      </c>
      <c r="AK486" s="4">
        <f t="shared" si="119"/>
        <v>2420000</v>
      </c>
      <c r="AL486" s="20">
        <f t="shared" si="120"/>
        <v>38147.97108716052</v>
      </c>
      <c r="AM486" s="59">
        <v>1016246300</v>
      </c>
      <c r="AN486" s="60">
        <v>1.5763624416182034</v>
      </c>
      <c r="AO486" s="61">
        <v>0.33206308440765303</v>
      </c>
      <c r="AP486" s="4">
        <f t="shared" si="110"/>
        <v>12667.532943096492</v>
      </c>
      <c r="AQ486" s="8">
        <f t="shared" si="111"/>
        <v>2.3813124830073182E-3</v>
      </c>
      <c r="AR486" s="59">
        <v>8329777.5300000003</v>
      </c>
      <c r="AS486" s="6">
        <f t="shared" si="112"/>
        <v>1.520752852939218E-3</v>
      </c>
      <c r="AU486" s="5" t="s">
        <v>936</v>
      </c>
      <c r="AV486" s="5" t="s">
        <v>283</v>
      </c>
      <c r="AW486" s="5" t="s">
        <v>483</v>
      </c>
      <c r="AX486" s="5" t="s">
        <v>120</v>
      </c>
      <c r="AY486" s="5" t="s">
        <v>156</v>
      </c>
      <c r="AZ486" s="5" t="s">
        <v>1745</v>
      </c>
      <c r="BA486" s="5" t="s">
        <v>1745</v>
      </c>
      <c r="BB486" s="5" t="s">
        <v>1745</v>
      </c>
      <c r="BC486" s="5" t="s">
        <v>1745</v>
      </c>
      <c r="BD486" s="5" t="s">
        <v>1745</v>
      </c>
      <c r="BE486" s="5" t="s">
        <v>1745</v>
      </c>
      <c r="BF486" s="5" t="s">
        <v>1745</v>
      </c>
      <c r="BG486" s="5" t="s">
        <v>1745</v>
      </c>
      <c r="BH486" s="5" t="s">
        <v>1745</v>
      </c>
      <c r="BI486" s="5" t="s">
        <v>1745</v>
      </c>
      <c r="BJ486" s="5" t="s">
        <v>1745</v>
      </c>
    </row>
    <row r="487" spans="1:62" ht="17.25" customHeight="1" x14ac:dyDescent="0.3">
      <c r="A487" t="s">
        <v>1264</v>
      </c>
      <c r="B487" t="s">
        <v>2218</v>
      </c>
      <c r="C487" t="s">
        <v>122</v>
      </c>
      <c r="D487" t="str">
        <f t="shared" si="106"/>
        <v>Raritan borough, Somerset County</v>
      </c>
      <c r="E487" t="s">
        <v>2000</v>
      </c>
      <c r="F487" t="s">
        <v>70</v>
      </c>
      <c r="G487" s="19">
        <f>COUNTIFS('Raw Data from UFBs'!$A$3:$A$3000,'Summary By Town'!$A487,'Raw Data from UFBs'!$E$3:$E$3000,'Summary By Town'!$G$2)</f>
        <v>0</v>
      </c>
      <c r="H487" s="4">
        <f>SUMIFS('Raw Data from UFBs'!H$3:H$3000,'Raw Data from UFBs'!$A$3:$A$3000,'Summary By Town'!$A487,'Raw Data from UFBs'!$E$3:$E$3000,'Summary By Town'!$G$2)</f>
        <v>0</v>
      </c>
      <c r="I487" s="4">
        <f>SUMIFS('Raw Data from UFBs'!I$3:I$3000,'Raw Data from UFBs'!$A$3:$A$3000,'Summary By Town'!$A487,'Raw Data from UFBs'!$E$3:$E$3000,'Summary By Town'!$G$2)</f>
        <v>0</v>
      </c>
      <c r="J487" s="20">
        <f t="shared" si="107"/>
        <v>0</v>
      </c>
      <c r="K487" s="19">
        <f>COUNTIFS('Raw Data from UFBs'!$A$3:$A$3000,'Summary By Town'!$A487,'Raw Data from UFBs'!$E$3:$E$3000,'Summary By Town'!$K$2)</f>
        <v>0</v>
      </c>
      <c r="L487" s="4">
        <f>SUMIFS('Raw Data from UFBs'!H$3:H$3000,'Raw Data from UFBs'!$A$3:$A$3000,'Summary By Town'!$A487,'Raw Data from UFBs'!$E$3:$E$3000,'Summary By Town'!$K$2)</f>
        <v>0</v>
      </c>
      <c r="M487" s="4">
        <f>SUMIFS('Raw Data from UFBs'!I$3:I$3000,'Raw Data from UFBs'!$A$3:$A$3000,'Summary By Town'!$A487,'Raw Data from UFBs'!$E$3:$E$3000,'Summary By Town'!$K$2)</f>
        <v>0</v>
      </c>
      <c r="N487" s="20">
        <f t="shared" si="108"/>
        <v>0</v>
      </c>
      <c r="O487" s="4">
        <f>COUNTIFS('Raw Data from UFBs'!$A$3:$A$3000,'Summary By Town'!$A487,'Raw Data from UFBs'!$E$3:$E$3000,'Summary By Town'!$O$2)</f>
        <v>0</v>
      </c>
      <c r="P487" s="4">
        <f>SUMIFS('Raw Data from UFBs'!H$3:H$3000,'Raw Data from UFBs'!$A$3:$A$3000,'Summary By Town'!$A487,'Raw Data from UFBs'!$E$3:$E$3000,'Summary By Town'!$O$2)</f>
        <v>0</v>
      </c>
      <c r="Q487" s="4">
        <f>SUMIFS('Raw Data from UFBs'!I$3:I$3000,'Raw Data from UFBs'!$A$3:$A$3000,'Summary By Town'!$A487,'Raw Data from UFBs'!$E$3:$E$3000,'Summary By Town'!$O$2)</f>
        <v>0</v>
      </c>
      <c r="R487" s="4">
        <f t="shared" si="113"/>
        <v>0</v>
      </c>
      <c r="S487" s="104">
        <f>COUNTIFS('Raw Data from UFBs'!$A$3:$A$3000,'Summary By Town'!$A487,'Raw Data from UFBs'!$E$3:$E$3000,'Summary By Town'!$S$2)</f>
        <v>0</v>
      </c>
      <c r="T487" s="4">
        <f>SUMIFS('Raw Data from UFBs'!H$3:H$3000,'Raw Data from UFBs'!$A$3:$A$3000,'Summary By Town'!$A487,'Raw Data from UFBs'!$E$3:$E$3000,'Summary By Town'!$S$2)</f>
        <v>0</v>
      </c>
      <c r="U487" s="4">
        <f>SUMIFS('Raw Data from UFBs'!I$3:I$3000,'Raw Data from UFBs'!$A$3:$A$3000,'Summary By Town'!$A487,'Raw Data from UFBs'!$E$3:$E$3000,'Summary By Town'!$S$2)</f>
        <v>0</v>
      </c>
      <c r="V487" s="20">
        <f t="shared" si="114"/>
        <v>0</v>
      </c>
      <c r="W487" s="104">
        <f>COUNTIFS('Raw Data from UFBs'!$A$3:$A$3000,'Summary By Town'!$A487,'Raw Data from UFBs'!$E$3:$E$3000,'Summary By Town'!$W$2)</f>
        <v>0</v>
      </c>
      <c r="X487" s="4">
        <f>SUMIFS('Raw Data from UFBs'!H$3:H$3000,'Raw Data from UFBs'!$A$3:$A$3000,'Summary By Town'!$A487,'Raw Data from UFBs'!$E$3:$E$3000,'Summary By Town'!$W$2)</f>
        <v>0</v>
      </c>
      <c r="Y487" s="4">
        <f>SUMIFS('Raw Data from UFBs'!I$3:I$3000,'Raw Data from UFBs'!$A$3:$A$3000,'Summary By Town'!$A487,'Raw Data from UFBs'!$E$3:$E$3000,'Summary By Town'!$W$2)</f>
        <v>0</v>
      </c>
      <c r="Z487" s="20">
        <f t="shared" si="115"/>
        <v>0</v>
      </c>
      <c r="AA487" s="4">
        <f>COUNTIFS('Raw Data from UFBs'!$A$3:$A$3000,'Summary By Town'!$A487,'Raw Data from UFBs'!$E$3:$E$3000,'Summary By Town'!$AA$2)</f>
        <v>0</v>
      </c>
      <c r="AB487" s="4">
        <f>SUMIFS('Raw Data from UFBs'!H$3:H$3000,'Raw Data from UFBs'!$A$3:$A$3000,'Summary By Town'!$A487,'Raw Data from UFBs'!$E$3:$E$3000,'Summary By Town'!$AA$2)</f>
        <v>0</v>
      </c>
      <c r="AC487" s="4">
        <f>SUMIFS('Raw Data from UFBs'!I$3:I$3000,'Raw Data from UFBs'!$A$3:$A$3000,'Summary By Town'!$A487,'Raw Data from UFBs'!$E$3:$E$3000,'Summary By Town'!$AA$2)</f>
        <v>0</v>
      </c>
      <c r="AD487" s="4">
        <f t="shared" si="116"/>
        <v>0</v>
      </c>
      <c r="AE487" s="19">
        <f>COUNTIFS('Raw Data from UFBs'!$A$3:$A$3000,'Summary By Town'!$A487,'Raw Data from UFBs'!$E$3:$E$3000,'Summary By Town'!$AE$2)</f>
        <v>1</v>
      </c>
      <c r="AF487" s="4">
        <f>SUMIFS('Raw Data from UFBs'!H$3:H$3000,'Raw Data from UFBs'!$A$3:$A$3000,'Summary By Town'!$A487,'Raw Data from UFBs'!$E$3:$E$3000,'Summary By Town'!$AE$2)</f>
        <v>1015289</v>
      </c>
      <c r="AG487" s="4">
        <f>SUMIFS('Raw Data from UFBs'!I$3:I$3000,'Raw Data from UFBs'!$A$3:$A$3000,'Summary By Town'!$A487,'Raw Data from UFBs'!$E$3:$E$3000,'Summary By Town'!$AE$2)</f>
        <v>42500000</v>
      </c>
      <c r="AH487" s="20">
        <f t="shared" si="109"/>
        <v>1292542.0661494804</v>
      </c>
      <c r="AI487" s="19">
        <f t="shared" si="117"/>
        <v>1</v>
      </c>
      <c r="AJ487" s="4">
        <f t="shared" si="118"/>
        <v>1015289</v>
      </c>
      <c r="AK487" s="4">
        <f t="shared" si="119"/>
        <v>42500000</v>
      </c>
      <c r="AL487" s="20">
        <f t="shared" si="120"/>
        <v>1292542.0661494804</v>
      </c>
      <c r="AM487" s="59">
        <v>1289769300</v>
      </c>
      <c r="AN487" s="60">
        <v>3.0412754497634835</v>
      </c>
      <c r="AO487" s="61">
        <v>0.23529126475038345</v>
      </c>
      <c r="AP487" s="4">
        <f t="shared" si="110"/>
        <v>65235.224590232967</v>
      </c>
      <c r="AQ487" s="8">
        <f t="shared" si="111"/>
        <v>3.2951629411554453E-2</v>
      </c>
      <c r="AR487" s="59">
        <v>14166357.380000001</v>
      </c>
      <c r="AS487" s="6">
        <f t="shared" si="112"/>
        <v>4.6049399178882608E-3</v>
      </c>
      <c r="AU487" s="5" t="s">
        <v>678</v>
      </c>
      <c r="AV487" s="5" t="s">
        <v>1401</v>
      </c>
      <c r="AW487" s="5" t="s">
        <v>213</v>
      </c>
      <c r="AX487" s="5" t="s">
        <v>1745</v>
      </c>
      <c r="AY487" s="5" t="s">
        <v>1745</v>
      </c>
      <c r="AZ487" s="5" t="s">
        <v>1745</v>
      </c>
      <c r="BA487" s="5" t="s">
        <v>1745</v>
      </c>
      <c r="BB487" s="5" t="s">
        <v>1745</v>
      </c>
      <c r="BC487" s="5" t="s">
        <v>1745</v>
      </c>
      <c r="BD487" s="5" t="s">
        <v>1745</v>
      </c>
      <c r="BE487" s="5" t="s">
        <v>1745</v>
      </c>
      <c r="BF487" s="5" t="s">
        <v>1745</v>
      </c>
      <c r="BG487" s="5" t="s">
        <v>1745</v>
      </c>
      <c r="BH487" s="5" t="s">
        <v>1745</v>
      </c>
      <c r="BI487" s="5" t="s">
        <v>1745</v>
      </c>
      <c r="BJ487" s="5" t="s">
        <v>1745</v>
      </c>
    </row>
    <row r="488" spans="1:62" ht="17.25" customHeight="1" x14ac:dyDescent="0.3">
      <c r="A488" t="s">
        <v>1318</v>
      </c>
      <c r="B488" t="s">
        <v>2219</v>
      </c>
      <c r="C488" t="s">
        <v>122</v>
      </c>
      <c r="D488" t="str">
        <f t="shared" si="106"/>
        <v>Rocky Hill borough, Somerset County</v>
      </c>
      <c r="E488" t="s">
        <v>2000</v>
      </c>
      <c r="F488" t="s">
        <v>7</v>
      </c>
      <c r="G488" s="19">
        <f>COUNTIFS('Raw Data from UFBs'!$A$3:$A$3000,'Summary By Town'!$A488,'Raw Data from UFBs'!$E$3:$E$3000,'Summary By Town'!$G$2)</f>
        <v>0</v>
      </c>
      <c r="H488" s="4">
        <f>SUMIFS('Raw Data from UFBs'!H$3:H$3000,'Raw Data from UFBs'!$A$3:$A$3000,'Summary By Town'!$A488,'Raw Data from UFBs'!$E$3:$E$3000,'Summary By Town'!$G$2)</f>
        <v>0</v>
      </c>
      <c r="I488" s="4">
        <f>SUMIFS('Raw Data from UFBs'!I$3:I$3000,'Raw Data from UFBs'!$A$3:$A$3000,'Summary By Town'!$A488,'Raw Data from UFBs'!$E$3:$E$3000,'Summary By Town'!$G$2)</f>
        <v>0</v>
      </c>
      <c r="J488" s="20">
        <f t="shared" si="107"/>
        <v>0</v>
      </c>
      <c r="K488" s="19">
        <f>COUNTIFS('Raw Data from UFBs'!$A$3:$A$3000,'Summary By Town'!$A488,'Raw Data from UFBs'!$E$3:$E$3000,'Summary By Town'!$K$2)</f>
        <v>0</v>
      </c>
      <c r="L488" s="4">
        <f>SUMIFS('Raw Data from UFBs'!H$3:H$3000,'Raw Data from UFBs'!$A$3:$A$3000,'Summary By Town'!$A488,'Raw Data from UFBs'!$E$3:$E$3000,'Summary By Town'!$K$2)</f>
        <v>0</v>
      </c>
      <c r="M488" s="4">
        <f>SUMIFS('Raw Data from UFBs'!I$3:I$3000,'Raw Data from UFBs'!$A$3:$A$3000,'Summary By Town'!$A488,'Raw Data from UFBs'!$E$3:$E$3000,'Summary By Town'!$K$2)</f>
        <v>0</v>
      </c>
      <c r="N488" s="20">
        <f t="shared" si="108"/>
        <v>0</v>
      </c>
      <c r="O488" s="4">
        <f>COUNTIFS('Raw Data from UFBs'!$A$3:$A$3000,'Summary By Town'!$A488,'Raw Data from UFBs'!$E$3:$E$3000,'Summary By Town'!$O$2)</f>
        <v>0</v>
      </c>
      <c r="P488" s="4">
        <f>SUMIFS('Raw Data from UFBs'!H$3:H$3000,'Raw Data from UFBs'!$A$3:$A$3000,'Summary By Town'!$A488,'Raw Data from UFBs'!$E$3:$E$3000,'Summary By Town'!$O$2)</f>
        <v>0</v>
      </c>
      <c r="Q488" s="4">
        <f>SUMIFS('Raw Data from UFBs'!I$3:I$3000,'Raw Data from UFBs'!$A$3:$A$3000,'Summary By Town'!$A488,'Raw Data from UFBs'!$E$3:$E$3000,'Summary By Town'!$O$2)</f>
        <v>0</v>
      </c>
      <c r="R488" s="4">
        <f t="shared" si="113"/>
        <v>0</v>
      </c>
      <c r="S488" s="104">
        <f>COUNTIFS('Raw Data from UFBs'!$A$3:$A$3000,'Summary By Town'!$A488,'Raw Data from UFBs'!$E$3:$E$3000,'Summary By Town'!$S$2)</f>
        <v>0</v>
      </c>
      <c r="T488" s="4">
        <f>SUMIFS('Raw Data from UFBs'!H$3:H$3000,'Raw Data from UFBs'!$A$3:$A$3000,'Summary By Town'!$A488,'Raw Data from UFBs'!$E$3:$E$3000,'Summary By Town'!$S$2)</f>
        <v>0</v>
      </c>
      <c r="U488" s="4">
        <f>SUMIFS('Raw Data from UFBs'!I$3:I$3000,'Raw Data from UFBs'!$A$3:$A$3000,'Summary By Town'!$A488,'Raw Data from UFBs'!$E$3:$E$3000,'Summary By Town'!$S$2)</f>
        <v>0</v>
      </c>
      <c r="V488" s="20">
        <f t="shared" si="114"/>
        <v>0</v>
      </c>
      <c r="W488" s="104">
        <f>COUNTIFS('Raw Data from UFBs'!$A$3:$A$3000,'Summary By Town'!$A488,'Raw Data from UFBs'!$E$3:$E$3000,'Summary By Town'!$W$2)</f>
        <v>0</v>
      </c>
      <c r="X488" s="4">
        <f>SUMIFS('Raw Data from UFBs'!H$3:H$3000,'Raw Data from UFBs'!$A$3:$A$3000,'Summary By Town'!$A488,'Raw Data from UFBs'!$E$3:$E$3000,'Summary By Town'!$W$2)</f>
        <v>0</v>
      </c>
      <c r="Y488" s="4">
        <f>SUMIFS('Raw Data from UFBs'!I$3:I$3000,'Raw Data from UFBs'!$A$3:$A$3000,'Summary By Town'!$A488,'Raw Data from UFBs'!$E$3:$E$3000,'Summary By Town'!$W$2)</f>
        <v>0</v>
      </c>
      <c r="Z488" s="20">
        <f t="shared" si="115"/>
        <v>0</v>
      </c>
      <c r="AA488" s="4">
        <f>COUNTIFS('Raw Data from UFBs'!$A$3:$A$3000,'Summary By Town'!$A488,'Raw Data from UFBs'!$E$3:$E$3000,'Summary By Town'!$AA$2)</f>
        <v>0</v>
      </c>
      <c r="AB488" s="4">
        <f>SUMIFS('Raw Data from UFBs'!H$3:H$3000,'Raw Data from UFBs'!$A$3:$A$3000,'Summary By Town'!$A488,'Raw Data from UFBs'!$E$3:$E$3000,'Summary By Town'!$AA$2)</f>
        <v>0</v>
      </c>
      <c r="AC488" s="4">
        <f>SUMIFS('Raw Data from UFBs'!I$3:I$3000,'Raw Data from UFBs'!$A$3:$A$3000,'Summary By Town'!$A488,'Raw Data from UFBs'!$E$3:$E$3000,'Summary By Town'!$AA$2)</f>
        <v>0</v>
      </c>
      <c r="AD488" s="4">
        <f t="shared" si="116"/>
        <v>0</v>
      </c>
      <c r="AE488" s="19">
        <f>COUNTIFS('Raw Data from UFBs'!$A$3:$A$3000,'Summary By Town'!$A488,'Raw Data from UFBs'!$E$3:$E$3000,'Summary By Town'!$AE$2)</f>
        <v>0</v>
      </c>
      <c r="AF488" s="4">
        <f>SUMIFS('Raw Data from UFBs'!H$3:H$3000,'Raw Data from UFBs'!$A$3:$A$3000,'Summary By Town'!$A488,'Raw Data from UFBs'!$E$3:$E$3000,'Summary By Town'!$AE$2)</f>
        <v>0</v>
      </c>
      <c r="AG488" s="4">
        <f>SUMIFS('Raw Data from UFBs'!I$3:I$3000,'Raw Data from UFBs'!$A$3:$A$3000,'Summary By Town'!$A488,'Raw Data from UFBs'!$E$3:$E$3000,'Summary By Town'!$AE$2)</f>
        <v>0</v>
      </c>
      <c r="AH488" s="20">
        <f t="shared" si="109"/>
        <v>0</v>
      </c>
      <c r="AI488" s="19">
        <f t="shared" si="117"/>
        <v>0</v>
      </c>
      <c r="AJ488" s="4">
        <f t="shared" si="118"/>
        <v>0</v>
      </c>
      <c r="AK488" s="4">
        <f t="shared" si="119"/>
        <v>0</v>
      </c>
      <c r="AL488" s="20">
        <f t="shared" si="120"/>
        <v>0</v>
      </c>
      <c r="AM488" s="59">
        <v>191177300</v>
      </c>
      <c r="AN488" s="60">
        <v>2.0807078972895861</v>
      </c>
      <c r="AO488" s="61">
        <v>0.21995737492599599</v>
      </c>
      <c r="AP488" s="4">
        <f t="shared" si="110"/>
        <v>0</v>
      </c>
      <c r="AQ488" s="8">
        <f t="shared" si="111"/>
        <v>0</v>
      </c>
      <c r="AR488" s="59">
        <v>1972000</v>
      </c>
      <c r="AS488" s="6">
        <f t="shared" si="112"/>
        <v>0</v>
      </c>
      <c r="AU488" s="5" t="s">
        <v>991</v>
      </c>
      <c r="AV488" s="5" t="s">
        <v>522</v>
      </c>
      <c r="AW488" s="5" t="s">
        <v>1745</v>
      </c>
      <c r="AX488" s="5" t="s">
        <v>1745</v>
      </c>
      <c r="AY488" s="5" t="s">
        <v>1745</v>
      </c>
      <c r="AZ488" s="5" t="s">
        <v>1745</v>
      </c>
      <c r="BA488" s="5" t="s">
        <v>1745</v>
      </c>
      <c r="BB488" s="5" t="s">
        <v>1745</v>
      </c>
      <c r="BC488" s="5" t="s">
        <v>1745</v>
      </c>
      <c r="BD488" s="5" t="s">
        <v>1745</v>
      </c>
      <c r="BE488" s="5" t="s">
        <v>1745</v>
      </c>
      <c r="BF488" s="5" t="s">
        <v>1745</v>
      </c>
      <c r="BG488" s="5" t="s">
        <v>1745</v>
      </c>
      <c r="BH488" s="5" t="s">
        <v>1745</v>
      </c>
      <c r="BI488" s="5" t="s">
        <v>1745</v>
      </c>
      <c r="BJ488" s="5" t="s">
        <v>1745</v>
      </c>
    </row>
    <row r="489" spans="1:62" ht="17.25" customHeight="1" x14ac:dyDescent="0.3">
      <c r="A489" t="s">
        <v>1401</v>
      </c>
      <c r="B489" t="s">
        <v>2220</v>
      </c>
      <c r="C489" t="s">
        <v>122</v>
      </c>
      <c r="D489" t="str">
        <f t="shared" si="106"/>
        <v>Somerville borough, Somerset County</v>
      </c>
      <c r="E489" t="s">
        <v>2000</v>
      </c>
      <c r="F489" t="s">
        <v>70</v>
      </c>
      <c r="G489" s="19">
        <f>COUNTIFS('Raw Data from UFBs'!$A$3:$A$3000,'Summary By Town'!$A489,'Raw Data from UFBs'!$E$3:$E$3000,'Summary By Town'!$G$2)</f>
        <v>0</v>
      </c>
      <c r="H489" s="4">
        <f>SUMIFS('Raw Data from UFBs'!H$3:H$3000,'Raw Data from UFBs'!$A$3:$A$3000,'Summary By Town'!$A489,'Raw Data from UFBs'!$E$3:$E$3000,'Summary By Town'!$G$2)</f>
        <v>0</v>
      </c>
      <c r="I489" s="4">
        <f>SUMIFS('Raw Data from UFBs'!I$3:I$3000,'Raw Data from UFBs'!$A$3:$A$3000,'Summary By Town'!$A489,'Raw Data from UFBs'!$E$3:$E$3000,'Summary By Town'!$G$2)</f>
        <v>0</v>
      </c>
      <c r="J489" s="20">
        <f t="shared" si="107"/>
        <v>0</v>
      </c>
      <c r="K489" s="19">
        <f>COUNTIFS('Raw Data from UFBs'!$A$3:$A$3000,'Summary By Town'!$A489,'Raw Data from UFBs'!$E$3:$E$3000,'Summary By Town'!$K$2)</f>
        <v>0</v>
      </c>
      <c r="L489" s="4">
        <f>SUMIFS('Raw Data from UFBs'!H$3:H$3000,'Raw Data from UFBs'!$A$3:$A$3000,'Summary By Town'!$A489,'Raw Data from UFBs'!$E$3:$E$3000,'Summary By Town'!$K$2)</f>
        <v>0</v>
      </c>
      <c r="M489" s="4">
        <f>SUMIFS('Raw Data from UFBs'!I$3:I$3000,'Raw Data from UFBs'!$A$3:$A$3000,'Summary By Town'!$A489,'Raw Data from UFBs'!$E$3:$E$3000,'Summary By Town'!$K$2)</f>
        <v>0</v>
      </c>
      <c r="N489" s="20">
        <f t="shared" si="108"/>
        <v>0</v>
      </c>
      <c r="O489" s="4">
        <f>COUNTIFS('Raw Data from UFBs'!$A$3:$A$3000,'Summary By Town'!$A489,'Raw Data from UFBs'!$E$3:$E$3000,'Summary By Town'!$O$2)</f>
        <v>0</v>
      </c>
      <c r="P489" s="4">
        <f>SUMIFS('Raw Data from UFBs'!H$3:H$3000,'Raw Data from UFBs'!$A$3:$A$3000,'Summary By Town'!$A489,'Raw Data from UFBs'!$E$3:$E$3000,'Summary By Town'!$O$2)</f>
        <v>0</v>
      </c>
      <c r="Q489" s="4">
        <f>SUMIFS('Raw Data from UFBs'!I$3:I$3000,'Raw Data from UFBs'!$A$3:$A$3000,'Summary By Town'!$A489,'Raw Data from UFBs'!$E$3:$E$3000,'Summary By Town'!$O$2)</f>
        <v>0</v>
      </c>
      <c r="R489" s="4">
        <f t="shared" si="113"/>
        <v>0</v>
      </c>
      <c r="S489" s="104">
        <f>COUNTIFS('Raw Data from UFBs'!$A$3:$A$3000,'Summary By Town'!$A489,'Raw Data from UFBs'!$E$3:$E$3000,'Summary By Town'!$S$2)</f>
        <v>0</v>
      </c>
      <c r="T489" s="4">
        <f>SUMIFS('Raw Data from UFBs'!H$3:H$3000,'Raw Data from UFBs'!$A$3:$A$3000,'Summary By Town'!$A489,'Raw Data from UFBs'!$E$3:$E$3000,'Summary By Town'!$S$2)</f>
        <v>0</v>
      </c>
      <c r="U489" s="4">
        <f>SUMIFS('Raw Data from UFBs'!I$3:I$3000,'Raw Data from UFBs'!$A$3:$A$3000,'Summary By Town'!$A489,'Raw Data from UFBs'!$E$3:$E$3000,'Summary By Town'!$S$2)</f>
        <v>0</v>
      </c>
      <c r="V489" s="20">
        <f t="shared" si="114"/>
        <v>0</v>
      </c>
      <c r="W489" s="104">
        <f>COUNTIFS('Raw Data from UFBs'!$A$3:$A$3000,'Summary By Town'!$A489,'Raw Data from UFBs'!$E$3:$E$3000,'Summary By Town'!$W$2)</f>
        <v>0</v>
      </c>
      <c r="X489" s="4">
        <f>SUMIFS('Raw Data from UFBs'!H$3:H$3000,'Raw Data from UFBs'!$A$3:$A$3000,'Summary By Town'!$A489,'Raw Data from UFBs'!$E$3:$E$3000,'Summary By Town'!$W$2)</f>
        <v>0</v>
      </c>
      <c r="Y489" s="4">
        <f>SUMIFS('Raw Data from UFBs'!I$3:I$3000,'Raw Data from UFBs'!$A$3:$A$3000,'Summary By Town'!$A489,'Raw Data from UFBs'!$E$3:$E$3000,'Summary By Town'!$W$2)</f>
        <v>0</v>
      </c>
      <c r="Z489" s="20">
        <f t="shared" si="115"/>
        <v>0</v>
      </c>
      <c r="AA489" s="4">
        <f>COUNTIFS('Raw Data from UFBs'!$A$3:$A$3000,'Summary By Town'!$A489,'Raw Data from UFBs'!$E$3:$E$3000,'Summary By Town'!$AA$2)</f>
        <v>0</v>
      </c>
      <c r="AB489" s="4">
        <f>SUMIFS('Raw Data from UFBs'!H$3:H$3000,'Raw Data from UFBs'!$A$3:$A$3000,'Summary By Town'!$A489,'Raw Data from UFBs'!$E$3:$E$3000,'Summary By Town'!$AA$2)</f>
        <v>0</v>
      </c>
      <c r="AC489" s="4">
        <f>SUMIFS('Raw Data from UFBs'!I$3:I$3000,'Raw Data from UFBs'!$A$3:$A$3000,'Summary By Town'!$A489,'Raw Data from UFBs'!$E$3:$E$3000,'Summary By Town'!$AA$2)</f>
        <v>0</v>
      </c>
      <c r="AD489" s="4">
        <f t="shared" si="116"/>
        <v>0</v>
      </c>
      <c r="AE489" s="19">
        <f>COUNTIFS('Raw Data from UFBs'!$A$3:$A$3000,'Summary By Town'!$A489,'Raw Data from UFBs'!$E$3:$E$3000,'Summary By Town'!$AE$2)</f>
        <v>11</v>
      </c>
      <c r="AF489" s="4">
        <f>SUMIFS('Raw Data from UFBs'!H$3:H$3000,'Raw Data from UFBs'!$A$3:$A$3000,'Summary By Town'!$A489,'Raw Data from UFBs'!$E$3:$E$3000,'Summary By Town'!$AE$2)</f>
        <v>4282599.4799999995</v>
      </c>
      <c r="AG489" s="4">
        <f>SUMIFS('Raw Data from UFBs'!I$3:I$3000,'Raw Data from UFBs'!$A$3:$A$3000,'Summary By Town'!$A489,'Raw Data from UFBs'!$E$3:$E$3000,'Summary By Town'!$AE$2)</f>
        <v>204483800</v>
      </c>
      <c r="AH489" s="20">
        <f t="shared" si="109"/>
        <v>8339035.8977478575</v>
      </c>
      <c r="AI489" s="19">
        <f t="shared" si="117"/>
        <v>11</v>
      </c>
      <c r="AJ489" s="4">
        <f t="shared" si="118"/>
        <v>4282599.4799999995</v>
      </c>
      <c r="AK489" s="4">
        <f t="shared" si="119"/>
        <v>204483800</v>
      </c>
      <c r="AL489" s="20">
        <f t="shared" si="120"/>
        <v>8339035.8977478575</v>
      </c>
      <c r="AM489" s="59">
        <v>1837412400</v>
      </c>
      <c r="AN489" s="60">
        <v>4.0780912217729997</v>
      </c>
      <c r="AO489" s="61">
        <v>0.27900355436192859</v>
      </c>
      <c r="AP489" s="4">
        <f t="shared" si="110"/>
        <v>1131760.1785948214</v>
      </c>
      <c r="AQ489" s="8">
        <f t="shared" si="111"/>
        <v>0.11128900621330301</v>
      </c>
      <c r="AR489" s="59">
        <v>28255131.509999998</v>
      </c>
      <c r="AS489" s="6">
        <f t="shared" si="112"/>
        <v>4.005503135578297E-2</v>
      </c>
      <c r="AU489" s="5" t="s">
        <v>678</v>
      </c>
      <c r="AV489" s="5" t="s">
        <v>1264</v>
      </c>
      <c r="AW489" s="5" t="s">
        <v>213</v>
      </c>
      <c r="AX489" s="5" t="s">
        <v>1745</v>
      </c>
      <c r="AY489" s="5" t="s">
        <v>1745</v>
      </c>
      <c r="AZ489" s="5" t="s">
        <v>1745</v>
      </c>
      <c r="BA489" s="5" t="s">
        <v>1745</v>
      </c>
      <c r="BB489" s="5" t="s">
        <v>1745</v>
      </c>
      <c r="BC489" s="5" t="s">
        <v>1745</v>
      </c>
      <c r="BD489" s="5" t="s">
        <v>1745</v>
      </c>
      <c r="BE489" s="5" t="s">
        <v>1745</v>
      </c>
      <c r="BF489" s="5" t="s">
        <v>1745</v>
      </c>
      <c r="BG489" s="5" t="s">
        <v>1745</v>
      </c>
      <c r="BH489" s="5" t="s">
        <v>1745</v>
      </c>
      <c r="BI489" s="5" t="s">
        <v>1745</v>
      </c>
      <c r="BJ489" s="5" t="s">
        <v>1745</v>
      </c>
    </row>
    <row r="490" spans="1:62" ht="17.25" customHeight="1" x14ac:dyDescent="0.3">
      <c r="A490" t="s">
        <v>1407</v>
      </c>
      <c r="B490" t="s">
        <v>2221</v>
      </c>
      <c r="C490" t="s">
        <v>122</v>
      </c>
      <c r="D490" t="str">
        <f t="shared" si="106"/>
        <v>South Bound Brook borough, Somerset County</v>
      </c>
      <c r="E490" t="s">
        <v>2000</v>
      </c>
      <c r="F490" t="s">
        <v>7</v>
      </c>
      <c r="G490" s="19">
        <f>COUNTIFS('Raw Data from UFBs'!$A$3:$A$3000,'Summary By Town'!$A490,'Raw Data from UFBs'!$E$3:$E$3000,'Summary By Town'!$G$2)</f>
        <v>0</v>
      </c>
      <c r="H490" s="4">
        <f>SUMIFS('Raw Data from UFBs'!H$3:H$3000,'Raw Data from UFBs'!$A$3:$A$3000,'Summary By Town'!$A490,'Raw Data from UFBs'!$E$3:$E$3000,'Summary By Town'!$G$2)</f>
        <v>0</v>
      </c>
      <c r="I490" s="4">
        <f>SUMIFS('Raw Data from UFBs'!I$3:I$3000,'Raw Data from UFBs'!$A$3:$A$3000,'Summary By Town'!$A490,'Raw Data from UFBs'!$E$3:$E$3000,'Summary By Town'!$G$2)</f>
        <v>0</v>
      </c>
      <c r="J490" s="20">
        <f t="shared" si="107"/>
        <v>0</v>
      </c>
      <c r="K490" s="19">
        <f>COUNTIFS('Raw Data from UFBs'!$A$3:$A$3000,'Summary By Town'!$A490,'Raw Data from UFBs'!$E$3:$E$3000,'Summary By Town'!$K$2)</f>
        <v>0</v>
      </c>
      <c r="L490" s="4">
        <f>SUMIFS('Raw Data from UFBs'!H$3:H$3000,'Raw Data from UFBs'!$A$3:$A$3000,'Summary By Town'!$A490,'Raw Data from UFBs'!$E$3:$E$3000,'Summary By Town'!$K$2)</f>
        <v>0</v>
      </c>
      <c r="M490" s="4">
        <f>SUMIFS('Raw Data from UFBs'!I$3:I$3000,'Raw Data from UFBs'!$A$3:$A$3000,'Summary By Town'!$A490,'Raw Data from UFBs'!$E$3:$E$3000,'Summary By Town'!$K$2)</f>
        <v>0</v>
      </c>
      <c r="N490" s="20">
        <f t="shared" si="108"/>
        <v>0</v>
      </c>
      <c r="O490" s="4">
        <f>COUNTIFS('Raw Data from UFBs'!$A$3:$A$3000,'Summary By Town'!$A490,'Raw Data from UFBs'!$E$3:$E$3000,'Summary By Town'!$O$2)</f>
        <v>0</v>
      </c>
      <c r="P490" s="4">
        <f>SUMIFS('Raw Data from UFBs'!H$3:H$3000,'Raw Data from UFBs'!$A$3:$A$3000,'Summary By Town'!$A490,'Raw Data from UFBs'!$E$3:$E$3000,'Summary By Town'!$O$2)</f>
        <v>0</v>
      </c>
      <c r="Q490" s="4">
        <f>SUMIFS('Raw Data from UFBs'!I$3:I$3000,'Raw Data from UFBs'!$A$3:$A$3000,'Summary By Town'!$A490,'Raw Data from UFBs'!$E$3:$E$3000,'Summary By Town'!$O$2)</f>
        <v>0</v>
      </c>
      <c r="R490" s="4">
        <f t="shared" si="113"/>
        <v>0</v>
      </c>
      <c r="S490" s="104">
        <f>COUNTIFS('Raw Data from UFBs'!$A$3:$A$3000,'Summary By Town'!$A490,'Raw Data from UFBs'!$E$3:$E$3000,'Summary By Town'!$S$2)</f>
        <v>0</v>
      </c>
      <c r="T490" s="4">
        <f>SUMIFS('Raw Data from UFBs'!H$3:H$3000,'Raw Data from UFBs'!$A$3:$A$3000,'Summary By Town'!$A490,'Raw Data from UFBs'!$E$3:$E$3000,'Summary By Town'!$S$2)</f>
        <v>0</v>
      </c>
      <c r="U490" s="4">
        <f>SUMIFS('Raw Data from UFBs'!I$3:I$3000,'Raw Data from UFBs'!$A$3:$A$3000,'Summary By Town'!$A490,'Raw Data from UFBs'!$E$3:$E$3000,'Summary By Town'!$S$2)</f>
        <v>0</v>
      </c>
      <c r="V490" s="20">
        <f t="shared" si="114"/>
        <v>0</v>
      </c>
      <c r="W490" s="104">
        <f>COUNTIFS('Raw Data from UFBs'!$A$3:$A$3000,'Summary By Town'!$A490,'Raw Data from UFBs'!$E$3:$E$3000,'Summary By Town'!$W$2)</f>
        <v>0</v>
      </c>
      <c r="X490" s="4">
        <f>SUMIFS('Raw Data from UFBs'!H$3:H$3000,'Raw Data from UFBs'!$A$3:$A$3000,'Summary By Town'!$A490,'Raw Data from UFBs'!$E$3:$E$3000,'Summary By Town'!$W$2)</f>
        <v>0</v>
      </c>
      <c r="Y490" s="4">
        <f>SUMIFS('Raw Data from UFBs'!I$3:I$3000,'Raw Data from UFBs'!$A$3:$A$3000,'Summary By Town'!$A490,'Raw Data from UFBs'!$E$3:$E$3000,'Summary By Town'!$W$2)</f>
        <v>0</v>
      </c>
      <c r="Z490" s="20">
        <f t="shared" si="115"/>
        <v>0</v>
      </c>
      <c r="AA490" s="4">
        <f>COUNTIFS('Raw Data from UFBs'!$A$3:$A$3000,'Summary By Town'!$A490,'Raw Data from UFBs'!$E$3:$E$3000,'Summary By Town'!$AA$2)</f>
        <v>0</v>
      </c>
      <c r="AB490" s="4">
        <f>SUMIFS('Raw Data from UFBs'!H$3:H$3000,'Raw Data from UFBs'!$A$3:$A$3000,'Summary By Town'!$A490,'Raw Data from UFBs'!$E$3:$E$3000,'Summary By Town'!$AA$2)</f>
        <v>0</v>
      </c>
      <c r="AC490" s="4">
        <f>SUMIFS('Raw Data from UFBs'!I$3:I$3000,'Raw Data from UFBs'!$A$3:$A$3000,'Summary By Town'!$A490,'Raw Data from UFBs'!$E$3:$E$3000,'Summary By Town'!$AA$2)</f>
        <v>0</v>
      </c>
      <c r="AD490" s="4">
        <f t="shared" si="116"/>
        <v>0</v>
      </c>
      <c r="AE490" s="19">
        <f>COUNTIFS('Raw Data from UFBs'!$A$3:$A$3000,'Summary By Town'!$A490,'Raw Data from UFBs'!$E$3:$E$3000,'Summary By Town'!$AE$2)</f>
        <v>1</v>
      </c>
      <c r="AF490" s="4">
        <f>SUMIFS('Raw Data from UFBs'!H$3:H$3000,'Raw Data from UFBs'!$A$3:$A$3000,'Summary By Town'!$A490,'Raw Data from UFBs'!$E$3:$E$3000,'Summary By Town'!$AE$2)</f>
        <v>832739.33</v>
      </c>
      <c r="AG490" s="4">
        <f>SUMIFS('Raw Data from UFBs'!I$3:I$3000,'Raw Data from UFBs'!$A$3:$A$3000,'Summary By Town'!$A490,'Raw Data from UFBs'!$E$3:$E$3000,'Summary By Town'!$AE$2)</f>
        <v>45220000</v>
      </c>
      <c r="AH490" s="20">
        <f t="shared" si="109"/>
        <v>1814838.6305307094</v>
      </c>
      <c r="AI490" s="19">
        <f t="shared" si="117"/>
        <v>1</v>
      </c>
      <c r="AJ490" s="4">
        <f t="shared" si="118"/>
        <v>832739.33</v>
      </c>
      <c r="AK490" s="4">
        <f t="shared" si="119"/>
        <v>45220000</v>
      </c>
      <c r="AL490" s="20">
        <f t="shared" si="120"/>
        <v>1814838.6305307094</v>
      </c>
      <c r="AM490" s="59">
        <v>412757926</v>
      </c>
      <c r="AN490" s="60">
        <v>4.0133538932567658</v>
      </c>
      <c r="AO490" s="61">
        <v>0.32414958940486993</v>
      </c>
      <c r="AP490" s="4">
        <f t="shared" si="110"/>
        <v>318347.08502183942</v>
      </c>
      <c r="AQ490" s="8">
        <f t="shared" si="111"/>
        <v>0.10955573994235061</v>
      </c>
      <c r="AR490" s="59">
        <v>7729684.1799999997</v>
      </c>
      <c r="AS490" s="6">
        <f t="shared" si="112"/>
        <v>4.1185005442465492E-2</v>
      </c>
      <c r="AU490" s="5" t="s">
        <v>522</v>
      </c>
      <c r="AV490" s="5" t="s">
        <v>194</v>
      </c>
      <c r="AW490" s="5" t="s">
        <v>948</v>
      </c>
      <c r="AX490" s="5" t="s">
        <v>1210</v>
      </c>
      <c r="AY490" s="5" t="s">
        <v>213</v>
      </c>
      <c r="AZ490" s="5" t="s">
        <v>1745</v>
      </c>
      <c r="BA490" s="5" t="s">
        <v>1745</v>
      </c>
      <c r="BB490" s="5" t="s">
        <v>1745</v>
      </c>
      <c r="BC490" s="5" t="s">
        <v>1745</v>
      </c>
      <c r="BD490" s="5" t="s">
        <v>1745</v>
      </c>
      <c r="BE490" s="5" t="s">
        <v>1745</v>
      </c>
      <c r="BF490" s="5" t="s">
        <v>1745</v>
      </c>
      <c r="BG490" s="5" t="s">
        <v>1745</v>
      </c>
      <c r="BH490" s="5" t="s">
        <v>1745</v>
      </c>
      <c r="BI490" s="5" t="s">
        <v>1745</v>
      </c>
      <c r="BJ490" s="5" t="s">
        <v>1745</v>
      </c>
    </row>
    <row r="491" spans="1:62" ht="17.25" customHeight="1" x14ac:dyDescent="0.3">
      <c r="A491" t="s">
        <v>1595</v>
      </c>
      <c r="B491" t="s">
        <v>2222</v>
      </c>
      <c r="C491" t="s">
        <v>122</v>
      </c>
      <c r="D491" t="str">
        <f t="shared" si="106"/>
        <v>Watchung borough, Somerset County</v>
      </c>
      <c r="E491" t="s">
        <v>2000</v>
      </c>
      <c r="F491" t="s">
        <v>7</v>
      </c>
      <c r="G491" s="19">
        <f>COUNTIFS('Raw Data from UFBs'!$A$3:$A$3000,'Summary By Town'!$A491,'Raw Data from UFBs'!$E$3:$E$3000,'Summary By Town'!$G$2)</f>
        <v>0</v>
      </c>
      <c r="H491" s="4">
        <f>SUMIFS('Raw Data from UFBs'!H$3:H$3000,'Raw Data from UFBs'!$A$3:$A$3000,'Summary By Town'!$A491,'Raw Data from UFBs'!$E$3:$E$3000,'Summary By Town'!$G$2)</f>
        <v>0</v>
      </c>
      <c r="I491" s="4">
        <f>SUMIFS('Raw Data from UFBs'!I$3:I$3000,'Raw Data from UFBs'!$A$3:$A$3000,'Summary By Town'!$A491,'Raw Data from UFBs'!$E$3:$E$3000,'Summary By Town'!$G$2)</f>
        <v>0</v>
      </c>
      <c r="J491" s="20">
        <f t="shared" si="107"/>
        <v>0</v>
      </c>
      <c r="K491" s="19">
        <f>COUNTIFS('Raw Data from UFBs'!$A$3:$A$3000,'Summary By Town'!$A491,'Raw Data from UFBs'!$E$3:$E$3000,'Summary By Town'!$K$2)</f>
        <v>0</v>
      </c>
      <c r="L491" s="4">
        <f>SUMIFS('Raw Data from UFBs'!H$3:H$3000,'Raw Data from UFBs'!$A$3:$A$3000,'Summary By Town'!$A491,'Raw Data from UFBs'!$E$3:$E$3000,'Summary By Town'!$K$2)</f>
        <v>0</v>
      </c>
      <c r="M491" s="4">
        <f>SUMIFS('Raw Data from UFBs'!I$3:I$3000,'Raw Data from UFBs'!$A$3:$A$3000,'Summary By Town'!$A491,'Raw Data from UFBs'!$E$3:$E$3000,'Summary By Town'!$K$2)</f>
        <v>0</v>
      </c>
      <c r="N491" s="20">
        <f t="shared" si="108"/>
        <v>0</v>
      </c>
      <c r="O491" s="4">
        <f>COUNTIFS('Raw Data from UFBs'!$A$3:$A$3000,'Summary By Town'!$A491,'Raw Data from UFBs'!$E$3:$E$3000,'Summary By Town'!$O$2)</f>
        <v>0</v>
      </c>
      <c r="P491" s="4">
        <f>SUMIFS('Raw Data from UFBs'!H$3:H$3000,'Raw Data from UFBs'!$A$3:$A$3000,'Summary By Town'!$A491,'Raw Data from UFBs'!$E$3:$E$3000,'Summary By Town'!$O$2)</f>
        <v>0</v>
      </c>
      <c r="Q491" s="4">
        <f>SUMIFS('Raw Data from UFBs'!I$3:I$3000,'Raw Data from UFBs'!$A$3:$A$3000,'Summary By Town'!$A491,'Raw Data from UFBs'!$E$3:$E$3000,'Summary By Town'!$O$2)</f>
        <v>0</v>
      </c>
      <c r="R491" s="4">
        <f t="shared" si="113"/>
        <v>0</v>
      </c>
      <c r="S491" s="104">
        <f>COUNTIFS('Raw Data from UFBs'!$A$3:$A$3000,'Summary By Town'!$A491,'Raw Data from UFBs'!$E$3:$E$3000,'Summary By Town'!$S$2)</f>
        <v>0</v>
      </c>
      <c r="T491" s="4">
        <f>SUMIFS('Raw Data from UFBs'!H$3:H$3000,'Raw Data from UFBs'!$A$3:$A$3000,'Summary By Town'!$A491,'Raw Data from UFBs'!$E$3:$E$3000,'Summary By Town'!$S$2)</f>
        <v>0</v>
      </c>
      <c r="U491" s="4">
        <f>SUMIFS('Raw Data from UFBs'!I$3:I$3000,'Raw Data from UFBs'!$A$3:$A$3000,'Summary By Town'!$A491,'Raw Data from UFBs'!$E$3:$E$3000,'Summary By Town'!$S$2)</f>
        <v>0</v>
      </c>
      <c r="V491" s="20">
        <f t="shared" si="114"/>
        <v>0</v>
      </c>
      <c r="W491" s="104">
        <f>COUNTIFS('Raw Data from UFBs'!$A$3:$A$3000,'Summary By Town'!$A491,'Raw Data from UFBs'!$E$3:$E$3000,'Summary By Town'!$W$2)</f>
        <v>0</v>
      </c>
      <c r="X491" s="4">
        <f>SUMIFS('Raw Data from UFBs'!H$3:H$3000,'Raw Data from UFBs'!$A$3:$A$3000,'Summary By Town'!$A491,'Raw Data from UFBs'!$E$3:$E$3000,'Summary By Town'!$W$2)</f>
        <v>0</v>
      </c>
      <c r="Y491" s="4">
        <f>SUMIFS('Raw Data from UFBs'!I$3:I$3000,'Raw Data from UFBs'!$A$3:$A$3000,'Summary By Town'!$A491,'Raw Data from UFBs'!$E$3:$E$3000,'Summary By Town'!$W$2)</f>
        <v>0</v>
      </c>
      <c r="Z491" s="20">
        <f t="shared" si="115"/>
        <v>0</v>
      </c>
      <c r="AA491" s="4">
        <f>COUNTIFS('Raw Data from UFBs'!$A$3:$A$3000,'Summary By Town'!$A491,'Raw Data from UFBs'!$E$3:$E$3000,'Summary By Town'!$AA$2)</f>
        <v>0</v>
      </c>
      <c r="AB491" s="4">
        <f>SUMIFS('Raw Data from UFBs'!H$3:H$3000,'Raw Data from UFBs'!$A$3:$A$3000,'Summary By Town'!$A491,'Raw Data from UFBs'!$E$3:$E$3000,'Summary By Town'!$AA$2)</f>
        <v>0</v>
      </c>
      <c r="AC491" s="4">
        <f>SUMIFS('Raw Data from UFBs'!I$3:I$3000,'Raw Data from UFBs'!$A$3:$A$3000,'Summary By Town'!$A491,'Raw Data from UFBs'!$E$3:$E$3000,'Summary By Town'!$AA$2)</f>
        <v>0</v>
      </c>
      <c r="AD491" s="4">
        <f t="shared" si="116"/>
        <v>0</v>
      </c>
      <c r="AE491" s="19">
        <f>COUNTIFS('Raw Data from UFBs'!$A$3:$A$3000,'Summary By Town'!$A491,'Raw Data from UFBs'!$E$3:$E$3000,'Summary By Town'!$AE$2)</f>
        <v>0</v>
      </c>
      <c r="AF491" s="4">
        <f>SUMIFS('Raw Data from UFBs'!H$3:H$3000,'Raw Data from UFBs'!$A$3:$A$3000,'Summary By Town'!$A491,'Raw Data from UFBs'!$E$3:$E$3000,'Summary By Town'!$AE$2)</f>
        <v>0</v>
      </c>
      <c r="AG491" s="4">
        <f>SUMIFS('Raw Data from UFBs'!I$3:I$3000,'Raw Data from UFBs'!$A$3:$A$3000,'Summary By Town'!$A491,'Raw Data from UFBs'!$E$3:$E$3000,'Summary By Town'!$AE$2)</f>
        <v>0</v>
      </c>
      <c r="AH491" s="20">
        <f t="shared" si="109"/>
        <v>0</v>
      </c>
      <c r="AI491" s="19">
        <f t="shared" si="117"/>
        <v>0</v>
      </c>
      <c r="AJ491" s="4">
        <f t="shared" si="118"/>
        <v>0</v>
      </c>
      <c r="AK491" s="4">
        <f t="shared" si="119"/>
        <v>0</v>
      </c>
      <c r="AL491" s="20">
        <f t="shared" si="120"/>
        <v>0</v>
      </c>
      <c r="AM491" s="59">
        <v>2416209500</v>
      </c>
      <c r="AN491" s="60">
        <v>1.9512300578226831</v>
      </c>
      <c r="AO491" s="61">
        <v>0.30943946826868424</v>
      </c>
      <c r="AP491" s="4">
        <f t="shared" si="110"/>
        <v>0</v>
      </c>
      <c r="AQ491" s="8">
        <f t="shared" si="111"/>
        <v>0</v>
      </c>
      <c r="AR491" s="59">
        <v>19732500</v>
      </c>
      <c r="AS491" s="6">
        <f t="shared" si="112"/>
        <v>0</v>
      </c>
      <c r="AU491" s="5" t="s">
        <v>570</v>
      </c>
      <c r="AV491" s="5" t="s">
        <v>1090</v>
      </c>
      <c r="AW491" s="5" t="s">
        <v>1219</v>
      </c>
      <c r="AX491" s="5" t="s">
        <v>1578</v>
      </c>
      <c r="AY491" s="5" t="s">
        <v>1359</v>
      </c>
      <c r="AZ491" s="5" t="s">
        <v>140</v>
      </c>
      <c r="BA491" s="5" t="s">
        <v>1745</v>
      </c>
      <c r="BB491" s="5" t="s">
        <v>1745</v>
      </c>
      <c r="BC491" s="5" t="s">
        <v>1745</v>
      </c>
      <c r="BD491" s="5" t="s">
        <v>1745</v>
      </c>
      <c r="BE491" s="5" t="s">
        <v>1745</v>
      </c>
      <c r="BF491" s="5" t="s">
        <v>1745</v>
      </c>
      <c r="BG491" s="5" t="s">
        <v>1745</v>
      </c>
      <c r="BH491" s="5" t="s">
        <v>1745</v>
      </c>
      <c r="BI491" s="5" t="s">
        <v>1745</v>
      </c>
      <c r="BJ491" s="5" t="s">
        <v>1745</v>
      </c>
    </row>
    <row r="492" spans="1:62" ht="17.25" customHeight="1" x14ac:dyDescent="0.3">
      <c r="A492" t="s">
        <v>120</v>
      </c>
      <c r="B492" t="s">
        <v>2223</v>
      </c>
      <c r="C492" t="s">
        <v>122</v>
      </c>
      <c r="D492" t="str">
        <f t="shared" si="106"/>
        <v>Bedminster township, Somerset County</v>
      </c>
      <c r="E492" t="s">
        <v>2000</v>
      </c>
      <c r="F492" t="s">
        <v>58</v>
      </c>
      <c r="G492" s="19">
        <f>COUNTIFS('Raw Data from UFBs'!$A$3:$A$3000,'Summary By Town'!$A492,'Raw Data from UFBs'!$E$3:$E$3000,'Summary By Town'!$G$2)</f>
        <v>1</v>
      </c>
      <c r="H492" s="4">
        <f>SUMIFS('Raw Data from UFBs'!H$3:H$3000,'Raw Data from UFBs'!$A$3:$A$3000,'Summary By Town'!$A492,'Raw Data from UFBs'!$E$3:$E$3000,'Summary By Town'!$G$2)</f>
        <v>28717.73</v>
      </c>
      <c r="I492" s="4">
        <f>SUMIFS('Raw Data from UFBs'!I$3:I$3000,'Raw Data from UFBs'!$A$3:$A$3000,'Summary By Town'!$A492,'Raw Data from UFBs'!$E$3:$E$3000,'Summary By Town'!$G$2)</f>
        <v>0</v>
      </c>
      <c r="J492" s="20">
        <f t="shared" si="107"/>
        <v>0</v>
      </c>
      <c r="K492" s="19">
        <f>COUNTIFS('Raw Data from UFBs'!$A$3:$A$3000,'Summary By Town'!$A492,'Raw Data from UFBs'!$E$3:$E$3000,'Summary By Town'!$K$2)</f>
        <v>0</v>
      </c>
      <c r="L492" s="4">
        <f>SUMIFS('Raw Data from UFBs'!H$3:H$3000,'Raw Data from UFBs'!$A$3:$A$3000,'Summary By Town'!$A492,'Raw Data from UFBs'!$E$3:$E$3000,'Summary By Town'!$K$2)</f>
        <v>0</v>
      </c>
      <c r="M492" s="4">
        <f>SUMIFS('Raw Data from UFBs'!I$3:I$3000,'Raw Data from UFBs'!$A$3:$A$3000,'Summary By Town'!$A492,'Raw Data from UFBs'!$E$3:$E$3000,'Summary By Town'!$K$2)</f>
        <v>0</v>
      </c>
      <c r="N492" s="20">
        <f t="shared" si="108"/>
        <v>0</v>
      </c>
      <c r="O492" s="4">
        <f>COUNTIFS('Raw Data from UFBs'!$A$3:$A$3000,'Summary By Town'!$A492,'Raw Data from UFBs'!$E$3:$E$3000,'Summary By Town'!$O$2)</f>
        <v>0</v>
      </c>
      <c r="P492" s="4">
        <f>SUMIFS('Raw Data from UFBs'!H$3:H$3000,'Raw Data from UFBs'!$A$3:$A$3000,'Summary By Town'!$A492,'Raw Data from UFBs'!$E$3:$E$3000,'Summary By Town'!$O$2)</f>
        <v>0</v>
      </c>
      <c r="Q492" s="4">
        <f>SUMIFS('Raw Data from UFBs'!I$3:I$3000,'Raw Data from UFBs'!$A$3:$A$3000,'Summary By Town'!$A492,'Raw Data from UFBs'!$E$3:$E$3000,'Summary By Town'!$O$2)</f>
        <v>0</v>
      </c>
      <c r="R492" s="4">
        <f t="shared" si="113"/>
        <v>0</v>
      </c>
      <c r="S492" s="104">
        <f>COUNTIFS('Raw Data from UFBs'!$A$3:$A$3000,'Summary By Town'!$A492,'Raw Data from UFBs'!$E$3:$E$3000,'Summary By Town'!$S$2)</f>
        <v>0</v>
      </c>
      <c r="T492" s="4">
        <f>SUMIFS('Raw Data from UFBs'!H$3:H$3000,'Raw Data from UFBs'!$A$3:$A$3000,'Summary By Town'!$A492,'Raw Data from UFBs'!$E$3:$E$3000,'Summary By Town'!$S$2)</f>
        <v>0</v>
      </c>
      <c r="U492" s="4">
        <f>SUMIFS('Raw Data from UFBs'!I$3:I$3000,'Raw Data from UFBs'!$A$3:$A$3000,'Summary By Town'!$A492,'Raw Data from UFBs'!$E$3:$E$3000,'Summary By Town'!$S$2)</f>
        <v>0</v>
      </c>
      <c r="V492" s="20">
        <f t="shared" si="114"/>
        <v>0</v>
      </c>
      <c r="W492" s="104">
        <f>COUNTIFS('Raw Data from UFBs'!$A$3:$A$3000,'Summary By Town'!$A492,'Raw Data from UFBs'!$E$3:$E$3000,'Summary By Town'!$W$2)</f>
        <v>0</v>
      </c>
      <c r="X492" s="4">
        <f>SUMIFS('Raw Data from UFBs'!H$3:H$3000,'Raw Data from UFBs'!$A$3:$A$3000,'Summary By Town'!$A492,'Raw Data from UFBs'!$E$3:$E$3000,'Summary By Town'!$W$2)</f>
        <v>0</v>
      </c>
      <c r="Y492" s="4">
        <f>SUMIFS('Raw Data from UFBs'!I$3:I$3000,'Raw Data from UFBs'!$A$3:$A$3000,'Summary By Town'!$A492,'Raw Data from UFBs'!$E$3:$E$3000,'Summary By Town'!$W$2)</f>
        <v>0</v>
      </c>
      <c r="Z492" s="20">
        <f t="shared" si="115"/>
        <v>0</v>
      </c>
      <c r="AA492" s="4">
        <f>COUNTIFS('Raw Data from UFBs'!$A$3:$A$3000,'Summary By Town'!$A492,'Raw Data from UFBs'!$E$3:$E$3000,'Summary By Town'!$AA$2)</f>
        <v>0</v>
      </c>
      <c r="AB492" s="4">
        <f>SUMIFS('Raw Data from UFBs'!H$3:H$3000,'Raw Data from UFBs'!$A$3:$A$3000,'Summary By Town'!$A492,'Raw Data from UFBs'!$E$3:$E$3000,'Summary By Town'!$AA$2)</f>
        <v>0</v>
      </c>
      <c r="AC492" s="4">
        <f>SUMIFS('Raw Data from UFBs'!I$3:I$3000,'Raw Data from UFBs'!$A$3:$A$3000,'Summary By Town'!$A492,'Raw Data from UFBs'!$E$3:$E$3000,'Summary By Town'!$AA$2)</f>
        <v>0</v>
      </c>
      <c r="AD492" s="4">
        <f t="shared" si="116"/>
        <v>0</v>
      </c>
      <c r="AE492" s="19">
        <f>COUNTIFS('Raw Data from UFBs'!$A$3:$A$3000,'Summary By Town'!$A492,'Raw Data from UFBs'!$E$3:$E$3000,'Summary By Town'!$AE$2)</f>
        <v>0</v>
      </c>
      <c r="AF492" s="4">
        <f>SUMIFS('Raw Data from UFBs'!H$3:H$3000,'Raw Data from UFBs'!$A$3:$A$3000,'Summary By Town'!$A492,'Raw Data from UFBs'!$E$3:$E$3000,'Summary By Town'!$AE$2)</f>
        <v>0</v>
      </c>
      <c r="AG492" s="4">
        <f>SUMIFS('Raw Data from UFBs'!I$3:I$3000,'Raw Data from UFBs'!$A$3:$A$3000,'Summary By Town'!$A492,'Raw Data from UFBs'!$E$3:$E$3000,'Summary By Town'!$AE$2)</f>
        <v>0</v>
      </c>
      <c r="AH492" s="20">
        <f t="shared" si="109"/>
        <v>0</v>
      </c>
      <c r="AI492" s="19">
        <f t="shared" si="117"/>
        <v>1</v>
      </c>
      <c r="AJ492" s="4">
        <f t="shared" si="118"/>
        <v>28717.73</v>
      </c>
      <c r="AK492" s="4">
        <f t="shared" si="119"/>
        <v>0</v>
      </c>
      <c r="AL492" s="20">
        <f t="shared" si="120"/>
        <v>0</v>
      </c>
      <c r="AM492" s="59">
        <v>3125789200</v>
      </c>
      <c r="AN492" s="60">
        <v>1.2038922764529256</v>
      </c>
      <c r="AO492" s="61">
        <v>0.23669288213146247</v>
      </c>
      <c r="AP492" s="4">
        <f t="shared" si="110"/>
        <v>-6797.2822819731637</v>
      </c>
      <c r="AQ492" s="8">
        <f t="shared" si="111"/>
        <v>0</v>
      </c>
      <c r="AR492" s="59">
        <v>12450942.859999999</v>
      </c>
      <c r="AS492" s="6">
        <f t="shared" si="112"/>
        <v>-5.4592510450033216E-4</v>
      </c>
      <c r="AU492" s="5" t="s">
        <v>213</v>
      </c>
      <c r="AV492" s="5" t="s">
        <v>283</v>
      </c>
      <c r="AW492" s="5" t="s">
        <v>483</v>
      </c>
      <c r="AX492" s="5" t="s">
        <v>1171</v>
      </c>
      <c r="AY492" s="5" t="s">
        <v>1498</v>
      </c>
      <c r="AZ492" s="5" t="s">
        <v>1270</v>
      </c>
      <c r="BA492" s="5" t="s">
        <v>1591</v>
      </c>
      <c r="BB492" s="5" t="s">
        <v>200</v>
      </c>
      <c r="BC492" s="5" t="s">
        <v>153</v>
      </c>
      <c r="BD492" s="5" t="s">
        <v>1745</v>
      </c>
      <c r="BE492" s="5" t="s">
        <v>1745</v>
      </c>
      <c r="BF492" s="5" t="s">
        <v>1745</v>
      </c>
      <c r="BG492" s="5" t="s">
        <v>1745</v>
      </c>
      <c r="BH492" s="5" t="s">
        <v>1745</v>
      </c>
      <c r="BI492" s="5" t="s">
        <v>1745</v>
      </c>
      <c r="BJ492" s="5" t="s">
        <v>1745</v>
      </c>
    </row>
    <row r="493" spans="1:62" ht="17.25" customHeight="1" x14ac:dyDescent="0.3">
      <c r="A493" t="s">
        <v>153</v>
      </c>
      <c r="B493" t="s">
        <v>2224</v>
      </c>
      <c r="C493" t="s">
        <v>122</v>
      </c>
      <c r="D493" t="str">
        <f t="shared" si="106"/>
        <v>Bernards township, Somerset County</v>
      </c>
      <c r="E493" t="s">
        <v>2000</v>
      </c>
      <c r="F493" t="s">
        <v>58</v>
      </c>
      <c r="G493" s="19">
        <f>COUNTIFS('Raw Data from UFBs'!$A$3:$A$3000,'Summary By Town'!$A493,'Raw Data from UFBs'!$E$3:$E$3000,'Summary By Town'!$G$2)</f>
        <v>3</v>
      </c>
      <c r="H493" s="4">
        <f>SUMIFS('Raw Data from UFBs'!H$3:H$3000,'Raw Data from UFBs'!$A$3:$A$3000,'Summary By Town'!$A493,'Raw Data from UFBs'!$E$3:$E$3000,'Summary By Town'!$G$2)</f>
        <v>494654.95</v>
      </c>
      <c r="I493" s="4">
        <f>SUMIFS('Raw Data from UFBs'!I$3:I$3000,'Raw Data from UFBs'!$A$3:$A$3000,'Summary By Town'!$A493,'Raw Data from UFBs'!$E$3:$E$3000,'Summary By Town'!$G$2)</f>
        <v>25864500</v>
      </c>
      <c r="J493" s="20">
        <f t="shared" si="107"/>
        <v>436369.69078244909</v>
      </c>
      <c r="K493" s="19">
        <f>COUNTIFS('Raw Data from UFBs'!$A$3:$A$3000,'Summary By Town'!$A493,'Raw Data from UFBs'!$E$3:$E$3000,'Summary By Town'!$K$2)</f>
        <v>0</v>
      </c>
      <c r="L493" s="4">
        <f>SUMIFS('Raw Data from UFBs'!H$3:H$3000,'Raw Data from UFBs'!$A$3:$A$3000,'Summary By Town'!$A493,'Raw Data from UFBs'!$E$3:$E$3000,'Summary By Town'!$K$2)</f>
        <v>0</v>
      </c>
      <c r="M493" s="4">
        <f>SUMIFS('Raw Data from UFBs'!I$3:I$3000,'Raw Data from UFBs'!$A$3:$A$3000,'Summary By Town'!$A493,'Raw Data from UFBs'!$E$3:$E$3000,'Summary By Town'!$K$2)</f>
        <v>0</v>
      </c>
      <c r="N493" s="20">
        <f t="shared" si="108"/>
        <v>0</v>
      </c>
      <c r="O493" s="4">
        <f>COUNTIFS('Raw Data from UFBs'!$A$3:$A$3000,'Summary By Town'!$A493,'Raw Data from UFBs'!$E$3:$E$3000,'Summary By Town'!$O$2)</f>
        <v>0</v>
      </c>
      <c r="P493" s="4">
        <f>SUMIFS('Raw Data from UFBs'!H$3:H$3000,'Raw Data from UFBs'!$A$3:$A$3000,'Summary By Town'!$A493,'Raw Data from UFBs'!$E$3:$E$3000,'Summary By Town'!$O$2)</f>
        <v>0</v>
      </c>
      <c r="Q493" s="4">
        <f>SUMIFS('Raw Data from UFBs'!I$3:I$3000,'Raw Data from UFBs'!$A$3:$A$3000,'Summary By Town'!$A493,'Raw Data from UFBs'!$E$3:$E$3000,'Summary By Town'!$O$2)</f>
        <v>0</v>
      </c>
      <c r="R493" s="4">
        <f t="shared" si="113"/>
        <v>0</v>
      </c>
      <c r="S493" s="104">
        <f>COUNTIFS('Raw Data from UFBs'!$A$3:$A$3000,'Summary By Town'!$A493,'Raw Data from UFBs'!$E$3:$E$3000,'Summary By Town'!$S$2)</f>
        <v>0</v>
      </c>
      <c r="T493" s="4">
        <f>SUMIFS('Raw Data from UFBs'!H$3:H$3000,'Raw Data from UFBs'!$A$3:$A$3000,'Summary By Town'!$A493,'Raw Data from UFBs'!$E$3:$E$3000,'Summary By Town'!$S$2)</f>
        <v>0</v>
      </c>
      <c r="U493" s="4">
        <f>SUMIFS('Raw Data from UFBs'!I$3:I$3000,'Raw Data from UFBs'!$A$3:$A$3000,'Summary By Town'!$A493,'Raw Data from UFBs'!$E$3:$E$3000,'Summary By Town'!$S$2)</f>
        <v>0</v>
      </c>
      <c r="V493" s="20">
        <f t="shared" si="114"/>
        <v>0</v>
      </c>
      <c r="W493" s="104">
        <f>COUNTIFS('Raw Data from UFBs'!$A$3:$A$3000,'Summary By Town'!$A493,'Raw Data from UFBs'!$E$3:$E$3000,'Summary By Town'!$W$2)</f>
        <v>0</v>
      </c>
      <c r="X493" s="4">
        <f>SUMIFS('Raw Data from UFBs'!H$3:H$3000,'Raw Data from UFBs'!$A$3:$A$3000,'Summary By Town'!$A493,'Raw Data from UFBs'!$E$3:$E$3000,'Summary By Town'!$W$2)</f>
        <v>0</v>
      </c>
      <c r="Y493" s="4">
        <f>SUMIFS('Raw Data from UFBs'!I$3:I$3000,'Raw Data from UFBs'!$A$3:$A$3000,'Summary By Town'!$A493,'Raw Data from UFBs'!$E$3:$E$3000,'Summary By Town'!$W$2)</f>
        <v>0</v>
      </c>
      <c r="Z493" s="20">
        <f t="shared" si="115"/>
        <v>0</v>
      </c>
      <c r="AA493" s="4">
        <f>COUNTIFS('Raw Data from UFBs'!$A$3:$A$3000,'Summary By Town'!$A493,'Raw Data from UFBs'!$E$3:$E$3000,'Summary By Town'!$AA$2)</f>
        <v>0</v>
      </c>
      <c r="AB493" s="4">
        <f>SUMIFS('Raw Data from UFBs'!H$3:H$3000,'Raw Data from UFBs'!$A$3:$A$3000,'Summary By Town'!$A493,'Raw Data from UFBs'!$E$3:$E$3000,'Summary By Town'!$AA$2)</f>
        <v>0</v>
      </c>
      <c r="AC493" s="4">
        <f>SUMIFS('Raw Data from UFBs'!I$3:I$3000,'Raw Data from UFBs'!$A$3:$A$3000,'Summary By Town'!$A493,'Raw Data from UFBs'!$E$3:$E$3000,'Summary By Town'!$AA$2)</f>
        <v>0</v>
      </c>
      <c r="AD493" s="4">
        <f t="shared" si="116"/>
        <v>0</v>
      </c>
      <c r="AE493" s="19">
        <f>COUNTIFS('Raw Data from UFBs'!$A$3:$A$3000,'Summary By Town'!$A493,'Raw Data from UFBs'!$E$3:$E$3000,'Summary By Town'!$AE$2)</f>
        <v>0</v>
      </c>
      <c r="AF493" s="4">
        <f>SUMIFS('Raw Data from UFBs'!H$3:H$3000,'Raw Data from UFBs'!$A$3:$A$3000,'Summary By Town'!$A493,'Raw Data from UFBs'!$E$3:$E$3000,'Summary By Town'!$AE$2)</f>
        <v>0</v>
      </c>
      <c r="AG493" s="4">
        <f>SUMIFS('Raw Data from UFBs'!I$3:I$3000,'Raw Data from UFBs'!$A$3:$A$3000,'Summary By Town'!$A493,'Raw Data from UFBs'!$E$3:$E$3000,'Summary By Town'!$AE$2)</f>
        <v>0</v>
      </c>
      <c r="AH493" s="20">
        <f t="shared" si="109"/>
        <v>0</v>
      </c>
      <c r="AI493" s="19">
        <f t="shared" si="117"/>
        <v>3</v>
      </c>
      <c r="AJ493" s="4">
        <f t="shared" si="118"/>
        <v>494654.95</v>
      </c>
      <c r="AK493" s="4">
        <f t="shared" si="119"/>
        <v>25864500</v>
      </c>
      <c r="AL493" s="20">
        <f t="shared" si="120"/>
        <v>436369.69078244909</v>
      </c>
      <c r="AM493" s="59">
        <v>9894825100</v>
      </c>
      <c r="AN493" s="60">
        <v>1.6871375467627407</v>
      </c>
      <c r="AO493" s="61">
        <v>0.16878372653441021</v>
      </c>
      <c r="AP493" s="4">
        <f t="shared" si="110"/>
        <v>-9837.6032527623265</v>
      </c>
      <c r="AQ493" s="8">
        <f t="shared" si="111"/>
        <v>2.6139421100025307E-3</v>
      </c>
      <c r="AR493" s="59">
        <v>45545841.310000002</v>
      </c>
      <c r="AS493" s="6">
        <f t="shared" si="112"/>
        <v>-2.1599344681777548E-4</v>
      </c>
      <c r="AU493" s="5" t="s">
        <v>213</v>
      </c>
      <c r="AV493" s="5" t="s">
        <v>1578</v>
      </c>
      <c r="AW493" s="5" t="s">
        <v>627</v>
      </c>
      <c r="AX493" s="5" t="s">
        <v>483</v>
      </c>
      <c r="AY493" s="5" t="s">
        <v>120</v>
      </c>
      <c r="AZ493" s="5" t="s">
        <v>156</v>
      </c>
      <c r="BA493" s="5" t="s">
        <v>850</v>
      </c>
      <c r="BB493" s="5" t="s">
        <v>1745</v>
      </c>
      <c r="BC493" s="5" t="s">
        <v>1745</v>
      </c>
      <c r="BD493" s="5" t="s">
        <v>1745</v>
      </c>
      <c r="BE493" s="5" t="s">
        <v>1745</v>
      </c>
      <c r="BF493" s="5" t="s">
        <v>1745</v>
      </c>
      <c r="BG493" s="5" t="s">
        <v>1745</v>
      </c>
      <c r="BH493" s="5" t="s">
        <v>1745</v>
      </c>
      <c r="BI493" s="5" t="s">
        <v>1745</v>
      </c>
      <c r="BJ493" s="5" t="s">
        <v>1745</v>
      </c>
    </row>
    <row r="494" spans="1:62" ht="17.25" customHeight="1" x14ac:dyDescent="0.3">
      <c r="A494" t="s">
        <v>200</v>
      </c>
      <c r="B494" t="s">
        <v>2225</v>
      </c>
      <c r="C494" t="s">
        <v>122</v>
      </c>
      <c r="D494" t="str">
        <f t="shared" si="106"/>
        <v>Branchburg township, Somerset County</v>
      </c>
      <c r="E494" t="s">
        <v>2000</v>
      </c>
      <c r="F494" t="s">
        <v>58</v>
      </c>
      <c r="G494" s="19">
        <f>COUNTIFS('Raw Data from UFBs'!$A$3:$A$3000,'Summary By Town'!$A494,'Raw Data from UFBs'!$E$3:$E$3000,'Summary By Town'!$G$2)</f>
        <v>2</v>
      </c>
      <c r="H494" s="4">
        <f>SUMIFS('Raw Data from UFBs'!H$3:H$3000,'Raw Data from UFBs'!$A$3:$A$3000,'Summary By Town'!$A494,'Raw Data from UFBs'!$E$3:$E$3000,'Summary By Town'!$G$2)</f>
        <v>95090.8</v>
      </c>
      <c r="I494" s="4">
        <f>SUMIFS('Raw Data from UFBs'!I$3:I$3000,'Raw Data from UFBs'!$A$3:$A$3000,'Summary By Town'!$A494,'Raw Data from UFBs'!$E$3:$E$3000,'Summary By Town'!$G$2)</f>
        <v>20619000</v>
      </c>
      <c r="J494" s="20">
        <f t="shared" si="107"/>
        <v>352367.83379355079</v>
      </c>
      <c r="K494" s="19">
        <f>COUNTIFS('Raw Data from UFBs'!$A$3:$A$3000,'Summary By Town'!$A494,'Raw Data from UFBs'!$E$3:$E$3000,'Summary By Town'!$K$2)</f>
        <v>0</v>
      </c>
      <c r="L494" s="4">
        <f>SUMIFS('Raw Data from UFBs'!H$3:H$3000,'Raw Data from UFBs'!$A$3:$A$3000,'Summary By Town'!$A494,'Raw Data from UFBs'!$E$3:$E$3000,'Summary By Town'!$K$2)</f>
        <v>0</v>
      </c>
      <c r="M494" s="4">
        <f>SUMIFS('Raw Data from UFBs'!I$3:I$3000,'Raw Data from UFBs'!$A$3:$A$3000,'Summary By Town'!$A494,'Raw Data from UFBs'!$E$3:$E$3000,'Summary By Town'!$K$2)</f>
        <v>0</v>
      </c>
      <c r="N494" s="20">
        <f t="shared" si="108"/>
        <v>0</v>
      </c>
      <c r="O494" s="4">
        <f>COUNTIFS('Raw Data from UFBs'!$A$3:$A$3000,'Summary By Town'!$A494,'Raw Data from UFBs'!$E$3:$E$3000,'Summary By Town'!$O$2)</f>
        <v>0</v>
      </c>
      <c r="P494" s="4">
        <f>SUMIFS('Raw Data from UFBs'!H$3:H$3000,'Raw Data from UFBs'!$A$3:$A$3000,'Summary By Town'!$A494,'Raw Data from UFBs'!$E$3:$E$3000,'Summary By Town'!$O$2)</f>
        <v>0</v>
      </c>
      <c r="Q494" s="4">
        <f>SUMIFS('Raw Data from UFBs'!I$3:I$3000,'Raw Data from UFBs'!$A$3:$A$3000,'Summary By Town'!$A494,'Raw Data from UFBs'!$E$3:$E$3000,'Summary By Town'!$O$2)</f>
        <v>0</v>
      </c>
      <c r="R494" s="4">
        <f t="shared" si="113"/>
        <v>0</v>
      </c>
      <c r="S494" s="104">
        <f>COUNTIFS('Raw Data from UFBs'!$A$3:$A$3000,'Summary By Town'!$A494,'Raw Data from UFBs'!$E$3:$E$3000,'Summary By Town'!$S$2)</f>
        <v>0</v>
      </c>
      <c r="T494" s="4">
        <f>SUMIFS('Raw Data from UFBs'!H$3:H$3000,'Raw Data from UFBs'!$A$3:$A$3000,'Summary By Town'!$A494,'Raw Data from UFBs'!$E$3:$E$3000,'Summary By Town'!$S$2)</f>
        <v>0</v>
      </c>
      <c r="U494" s="4">
        <f>SUMIFS('Raw Data from UFBs'!I$3:I$3000,'Raw Data from UFBs'!$A$3:$A$3000,'Summary By Town'!$A494,'Raw Data from UFBs'!$E$3:$E$3000,'Summary By Town'!$S$2)</f>
        <v>0</v>
      </c>
      <c r="V494" s="20">
        <f t="shared" si="114"/>
        <v>0</v>
      </c>
      <c r="W494" s="104">
        <f>COUNTIFS('Raw Data from UFBs'!$A$3:$A$3000,'Summary By Town'!$A494,'Raw Data from UFBs'!$E$3:$E$3000,'Summary By Town'!$W$2)</f>
        <v>0</v>
      </c>
      <c r="X494" s="4">
        <f>SUMIFS('Raw Data from UFBs'!H$3:H$3000,'Raw Data from UFBs'!$A$3:$A$3000,'Summary By Town'!$A494,'Raw Data from UFBs'!$E$3:$E$3000,'Summary By Town'!$W$2)</f>
        <v>0</v>
      </c>
      <c r="Y494" s="4">
        <f>SUMIFS('Raw Data from UFBs'!I$3:I$3000,'Raw Data from UFBs'!$A$3:$A$3000,'Summary By Town'!$A494,'Raw Data from UFBs'!$E$3:$E$3000,'Summary By Town'!$W$2)</f>
        <v>0</v>
      </c>
      <c r="Z494" s="20">
        <f t="shared" si="115"/>
        <v>0</v>
      </c>
      <c r="AA494" s="4">
        <f>COUNTIFS('Raw Data from UFBs'!$A$3:$A$3000,'Summary By Town'!$A494,'Raw Data from UFBs'!$E$3:$E$3000,'Summary By Town'!$AA$2)</f>
        <v>0</v>
      </c>
      <c r="AB494" s="4">
        <f>SUMIFS('Raw Data from UFBs'!H$3:H$3000,'Raw Data from UFBs'!$A$3:$A$3000,'Summary By Town'!$A494,'Raw Data from UFBs'!$E$3:$E$3000,'Summary By Town'!$AA$2)</f>
        <v>0</v>
      </c>
      <c r="AC494" s="4">
        <f>SUMIFS('Raw Data from UFBs'!I$3:I$3000,'Raw Data from UFBs'!$A$3:$A$3000,'Summary By Town'!$A494,'Raw Data from UFBs'!$E$3:$E$3000,'Summary By Town'!$AA$2)</f>
        <v>0</v>
      </c>
      <c r="AD494" s="4">
        <f t="shared" si="116"/>
        <v>0</v>
      </c>
      <c r="AE494" s="19">
        <f>COUNTIFS('Raw Data from UFBs'!$A$3:$A$3000,'Summary By Town'!$A494,'Raw Data from UFBs'!$E$3:$E$3000,'Summary By Town'!$AE$2)</f>
        <v>0</v>
      </c>
      <c r="AF494" s="4">
        <f>SUMIFS('Raw Data from UFBs'!H$3:H$3000,'Raw Data from UFBs'!$A$3:$A$3000,'Summary By Town'!$A494,'Raw Data from UFBs'!$E$3:$E$3000,'Summary By Town'!$AE$2)</f>
        <v>0</v>
      </c>
      <c r="AG494" s="4">
        <f>SUMIFS('Raw Data from UFBs'!I$3:I$3000,'Raw Data from UFBs'!$A$3:$A$3000,'Summary By Town'!$A494,'Raw Data from UFBs'!$E$3:$E$3000,'Summary By Town'!$AE$2)</f>
        <v>0</v>
      </c>
      <c r="AH494" s="20">
        <f t="shared" si="109"/>
        <v>0</v>
      </c>
      <c r="AI494" s="19">
        <f t="shared" si="117"/>
        <v>2</v>
      </c>
      <c r="AJ494" s="4">
        <f t="shared" si="118"/>
        <v>95090.8</v>
      </c>
      <c r="AK494" s="4">
        <f t="shared" si="119"/>
        <v>20619000</v>
      </c>
      <c r="AL494" s="20">
        <f t="shared" si="120"/>
        <v>352367.83379355079</v>
      </c>
      <c r="AM494" s="59">
        <v>5222431300</v>
      </c>
      <c r="AN494" s="60">
        <v>1.7089472515328135</v>
      </c>
      <c r="AO494" s="61">
        <v>0.20753927177717965</v>
      </c>
      <c r="AP494" s="4">
        <f t="shared" si="110"/>
        <v>53395.088238506374</v>
      </c>
      <c r="AQ494" s="8">
        <f t="shared" si="111"/>
        <v>3.9481610796871566E-3</v>
      </c>
      <c r="AR494" s="59">
        <v>27405355.629999999</v>
      </c>
      <c r="AS494" s="6">
        <f t="shared" si="112"/>
        <v>1.9483450227537286E-3</v>
      </c>
      <c r="AU494" s="5" t="s">
        <v>678</v>
      </c>
      <c r="AV494" s="5" t="s">
        <v>213</v>
      </c>
      <c r="AW494" s="5" t="s">
        <v>120</v>
      </c>
      <c r="AX494" s="5" t="s">
        <v>1270</v>
      </c>
      <c r="AY494" s="5" t="s">
        <v>1745</v>
      </c>
      <c r="AZ494" s="5" t="s">
        <v>1745</v>
      </c>
      <c r="BA494" s="5" t="s">
        <v>1745</v>
      </c>
      <c r="BB494" s="5" t="s">
        <v>1745</v>
      </c>
      <c r="BC494" s="5" t="s">
        <v>1745</v>
      </c>
      <c r="BD494" s="5" t="s">
        <v>1745</v>
      </c>
      <c r="BE494" s="5" t="s">
        <v>1745</v>
      </c>
      <c r="BF494" s="5" t="s">
        <v>1745</v>
      </c>
      <c r="BG494" s="5" t="s">
        <v>1745</v>
      </c>
      <c r="BH494" s="5" t="s">
        <v>1745</v>
      </c>
      <c r="BI494" s="5" t="s">
        <v>1745</v>
      </c>
      <c r="BJ494" s="5" t="s">
        <v>1745</v>
      </c>
    </row>
    <row r="495" spans="1:62" ht="17.25" customHeight="1" x14ac:dyDescent="0.3">
      <c r="A495" t="s">
        <v>213</v>
      </c>
      <c r="B495" t="s">
        <v>2226</v>
      </c>
      <c r="C495" t="s">
        <v>122</v>
      </c>
      <c r="D495" t="str">
        <f t="shared" si="106"/>
        <v>Bridgewater township, Somerset County</v>
      </c>
      <c r="E495" t="s">
        <v>2000</v>
      </c>
      <c r="F495" t="s">
        <v>58</v>
      </c>
      <c r="G495" s="19">
        <f>COUNTIFS('Raw Data from UFBs'!$A$3:$A$3000,'Summary By Town'!$A495,'Raw Data from UFBs'!$E$3:$E$3000,'Summary By Town'!$G$2)</f>
        <v>0</v>
      </c>
      <c r="H495" s="4">
        <f>SUMIFS('Raw Data from UFBs'!H$3:H$3000,'Raw Data from UFBs'!$A$3:$A$3000,'Summary By Town'!$A495,'Raw Data from UFBs'!$E$3:$E$3000,'Summary By Town'!$G$2)</f>
        <v>0</v>
      </c>
      <c r="I495" s="4">
        <f>SUMIFS('Raw Data from UFBs'!I$3:I$3000,'Raw Data from UFBs'!$A$3:$A$3000,'Summary By Town'!$A495,'Raw Data from UFBs'!$E$3:$E$3000,'Summary By Town'!$G$2)</f>
        <v>0</v>
      </c>
      <c r="J495" s="20">
        <f t="shared" si="107"/>
        <v>0</v>
      </c>
      <c r="K495" s="19">
        <f>COUNTIFS('Raw Data from UFBs'!$A$3:$A$3000,'Summary By Town'!$A495,'Raw Data from UFBs'!$E$3:$E$3000,'Summary By Town'!$K$2)</f>
        <v>0</v>
      </c>
      <c r="L495" s="4">
        <f>SUMIFS('Raw Data from UFBs'!H$3:H$3000,'Raw Data from UFBs'!$A$3:$A$3000,'Summary By Town'!$A495,'Raw Data from UFBs'!$E$3:$E$3000,'Summary By Town'!$K$2)</f>
        <v>0</v>
      </c>
      <c r="M495" s="4">
        <f>SUMIFS('Raw Data from UFBs'!I$3:I$3000,'Raw Data from UFBs'!$A$3:$A$3000,'Summary By Town'!$A495,'Raw Data from UFBs'!$E$3:$E$3000,'Summary By Town'!$K$2)</f>
        <v>0</v>
      </c>
      <c r="N495" s="20">
        <f t="shared" si="108"/>
        <v>0</v>
      </c>
      <c r="O495" s="4">
        <f>COUNTIFS('Raw Data from UFBs'!$A$3:$A$3000,'Summary By Town'!$A495,'Raw Data from UFBs'!$E$3:$E$3000,'Summary By Town'!$O$2)</f>
        <v>0</v>
      </c>
      <c r="P495" s="4">
        <f>SUMIFS('Raw Data from UFBs'!H$3:H$3000,'Raw Data from UFBs'!$A$3:$A$3000,'Summary By Town'!$A495,'Raw Data from UFBs'!$E$3:$E$3000,'Summary By Town'!$O$2)</f>
        <v>0</v>
      </c>
      <c r="Q495" s="4">
        <f>SUMIFS('Raw Data from UFBs'!I$3:I$3000,'Raw Data from UFBs'!$A$3:$A$3000,'Summary By Town'!$A495,'Raw Data from UFBs'!$E$3:$E$3000,'Summary By Town'!$O$2)</f>
        <v>0</v>
      </c>
      <c r="R495" s="4">
        <f t="shared" si="113"/>
        <v>0</v>
      </c>
      <c r="S495" s="104">
        <f>COUNTIFS('Raw Data from UFBs'!$A$3:$A$3000,'Summary By Town'!$A495,'Raw Data from UFBs'!$E$3:$E$3000,'Summary By Town'!$S$2)</f>
        <v>0</v>
      </c>
      <c r="T495" s="4">
        <f>SUMIFS('Raw Data from UFBs'!H$3:H$3000,'Raw Data from UFBs'!$A$3:$A$3000,'Summary By Town'!$A495,'Raw Data from UFBs'!$E$3:$E$3000,'Summary By Town'!$S$2)</f>
        <v>0</v>
      </c>
      <c r="U495" s="4">
        <f>SUMIFS('Raw Data from UFBs'!I$3:I$3000,'Raw Data from UFBs'!$A$3:$A$3000,'Summary By Town'!$A495,'Raw Data from UFBs'!$E$3:$E$3000,'Summary By Town'!$S$2)</f>
        <v>0</v>
      </c>
      <c r="V495" s="20">
        <f t="shared" si="114"/>
        <v>0</v>
      </c>
      <c r="W495" s="104">
        <f>COUNTIFS('Raw Data from UFBs'!$A$3:$A$3000,'Summary By Town'!$A495,'Raw Data from UFBs'!$E$3:$E$3000,'Summary By Town'!$W$2)</f>
        <v>0</v>
      </c>
      <c r="X495" s="4">
        <f>SUMIFS('Raw Data from UFBs'!H$3:H$3000,'Raw Data from UFBs'!$A$3:$A$3000,'Summary By Town'!$A495,'Raw Data from UFBs'!$E$3:$E$3000,'Summary By Town'!$W$2)</f>
        <v>0</v>
      </c>
      <c r="Y495" s="4">
        <f>SUMIFS('Raw Data from UFBs'!I$3:I$3000,'Raw Data from UFBs'!$A$3:$A$3000,'Summary By Town'!$A495,'Raw Data from UFBs'!$E$3:$E$3000,'Summary By Town'!$W$2)</f>
        <v>0</v>
      </c>
      <c r="Z495" s="20">
        <f t="shared" si="115"/>
        <v>0</v>
      </c>
      <c r="AA495" s="4">
        <f>COUNTIFS('Raw Data from UFBs'!$A$3:$A$3000,'Summary By Town'!$A495,'Raw Data from UFBs'!$E$3:$E$3000,'Summary By Town'!$AA$2)</f>
        <v>0</v>
      </c>
      <c r="AB495" s="4">
        <f>SUMIFS('Raw Data from UFBs'!H$3:H$3000,'Raw Data from UFBs'!$A$3:$A$3000,'Summary By Town'!$A495,'Raw Data from UFBs'!$E$3:$E$3000,'Summary By Town'!$AA$2)</f>
        <v>0</v>
      </c>
      <c r="AC495" s="4">
        <f>SUMIFS('Raw Data from UFBs'!I$3:I$3000,'Raw Data from UFBs'!$A$3:$A$3000,'Summary By Town'!$A495,'Raw Data from UFBs'!$E$3:$E$3000,'Summary By Town'!$AA$2)</f>
        <v>0</v>
      </c>
      <c r="AD495" s="4">
        <f t="shared" si="116"/>
        <v>0</v>
      </c>
      <c r="AE495" s="19">
        <f>COUNTIFS('Raw Data from UFBs'!$A$3:$A$3000,'Summary By Town'!$A495,'Raw Data from UFBs'!$E$3:$E$3000,'Summary By Town'!$AE$2)</f>
        <v>0</v>
      </c>
      <c r="AF495" s="4">
        <f>SUMIFS('Raw Data from UFBs'!H$3:H$3000,'Raw Data from UFBs'!$A$3:$A$3000,'Summary By Town'!$A495,'Raw Data from UFBs'!$E$3:$E$3000,'Summary By Town'!$AE$2)</f>
        <v>0</v>
      </c>
      <c r="AG495" s="4">
        <f>SUMIFS('Raw Data from UFBs'!I$3:I$3000,'Raw Data from UFBs'!$A$3:$A$3000,'Summary By Town'!$A495,'Raw Data from UFBs'!$E$3:$E$3000,'Summary By Town'!$AE$2)</f>
        <v>0</v>
      </c>
      <c r="AH495" s="20">
        <f t="shared" si="109"/>
        <v>0</v>
      </c>
      <c r="AI495" s="19">
        <f t="shared" si="117"/>
        <v>0</v>
      </c>
      <c r="AJ495" s="4">
        <f t="shared" si="118"/>
        <v>0</v>
      </c>
      <c r="AK495" s="4">
        <f t="shared" si="119"/>
        <v>0</v>
      </c>
      <c r="AL495" s="20">
        <f t="shared" si="120"/>
        <v>0</v>
      </c>
      <c r="AM495" s="59">
        <v>12159685400</v>
      </c>
      <c r="AN495" s="60">
        <v>1.9013538621573682</v>
      </c>
      <c r="AO495" s="61">
        <v>0.12828864161317552</v>
      </c>
      <c r="AP495" s="4">
        <f t="shared" si="110"/>
        <v>0</v>
      </c>
      <c r="AQ495" s="8">
        <f t="shared" si="111"/>
        <v>0</v>
      </c>
      <c r="AR495" s="59">
        <v>51588534.339999996</v>
      </c>
      <c r="AS495" s="6">
        <f t="shared" si="112"/>
        <v>0</v>
      </c>
      <c r="AU495" s="5" t="s">
        <v>522</v>
      </c>
      <c r="AV495" s="5" t="s">
        <v>903</v>
      </c>
      <c r="AW495" s="5" t="s">
        <v>1407</v>
      </c>
      <c r="AX495" s="5" t="s">
        <v>678</v>
      </c>
      <c r="AY495" s="5" t="s">
        <v>1401</v>
      </c>
      <c r="AZ495" s="5" t="s">
        <v>194</v>
      </c>
      <c r="BA495" s="5" t="s">
        <v>1264</v>
      </c>
      <c r="BB495" s="5" t="s">
        <v>948</v>
      </c>
      <c r="BC495" s="5" t="s">
        <v>570</v>
      </c>
      <c r="BD495" s="5" t="s">
        <v>1578</v>
      </c>
      <c r="BE495" s="5" t="s">
        <v>120</v>
      </c>
      <c r="BF495" s="5" t="s">
        <v>200</v>
      </c>
      <c r="BG495" s="5" t="s">
        <v>153</v>
      </c>
      <c r="BH495" s="5" t="s">
        <v>1745</v>
      </c>
      <c r="BI495" s="5" t="s">
        <v>1745</v>
      </c>
      <c r="BJ495" s="5" t="s">
        <v>1745</v>
      </c>
    </row>
    <row r="496" spans="1:62" ht="17.25" customHeight="1" x14ac:dyDescent="0.3">
      <c r="A496" t="s">
        <v>522</v>
      </c>
      <c r="B496" t="s">
        <v>1979</v>
      </c>
      <c r="C496" t="s">
        <v>122</v>
      </c>
      <c r="D496" t="str">
        <f t="shared" si="106"/>
        <v>Franklin township, Somerset County</v>
      </c>
      <c r="E496" t="s">
        <v>2000</v>
      </c>
      <c r="F496" t="s">
        <v>70</v>
      </c>
      <c r="G496" s="19">
        <f>COUNTIFS('Raw Data from UFBs'!$A$3:$A$3000,'Summary By Town'!$A496,'Raw Data from UFBs'!$E$3:$E$3000,'Summary By Town'!$G$2)</f>
        <v>0</v>
      </c>
      <c r="H496" s="4">
        <f>SUMIFS('Raw Data from UFBs'!H$3:H$3000,'Raw Data from UFBs'!$A$3:$A$3000,'Summary By Town'!$A496,'Raw Data from UFBs'!$E$3:$E$3000,'Summary By Town'!$G$2)</f>
        <v>0</v>
      </c>
      <c r="I496" s="4">
        <f>SUMIFS('Raw Data from UFBs'!I$3:I$3000,'Raw Data from UFBs'!$A$3:$A$3000,'Summary By Town'!$A496,'Raw Data from UFBs'!$E$3:$E$3000,'Summary By Town'!$G$2)</f>
        <v>0</v>
      </c>
      <c r="J496" s="20">
        <f t="shared" si="107"/>
        <v>0</v>
      </c>
      <c r="K496" s="19">
        <f>COUNTIFS('Raw Data from UFBs'!$A$3:$A$3000,'Summary By Town'!$A496,'Raw Data from UFBs'!$E$3:$E$3000,'Summary By Town'!$K$2)</f>
        <v>0</v>
      </c>
      <c r="L496" s="4">
        <f>SUMIFS('Raw Data from UFBs'!H$3:H$3000,'Raw Data from UFBs'!$A$3:$A$3000,'Summary By Town'!$A496,'Raw Data from UFBs'!$E$3:$E$3000,'Summary By Town'!$K$2)</f>
        <v>0</v>
      </c>
      <c r="M496" s="4">
        <f>SUMIFS('Raw Data from UFBs'!I$3:I$3000,'Raw Data from UFBs'!$A$3:$A$3000,'Summary By Town'!$A496,'Raw Data from UFBs'!$E$3:$E$3000,'Summary By Town'!$K$2)</f>
        <v>0</v>
      </c>
      <c r="N496" s="20">
        <f t="shared" si="108"/>
        <v>0</v>
      </c>
      <c r="O496" s="4">
        <f>COUNTIFS('Raw Data from UFBs'!$A$3:$A$3000,'Summary By Town'!$A496,'Raw Data from UFBs'!$E$3:$E$3000,'Summary By Town'!$O$2)</f>
        <v>0</v>
      </c>
      <c r="P496" s="4">
        <f>SUMIFS('Raw Data from UFBs'!H$3:H$3000,'Raw Data from UFBs'!$A$3:$A$3000,'Summary By Town'!$A496,'Raw Data from UFBs'!$E$3:$E$3000,'Summary By Town'!$O$2)</f>
        <v>0</v>
      </c>
      <c r="Q496" s="4">
        <f>SUMIFS('Raw Data from UFBs'!I$3:I$3000,'Raw Data from UFBs'!$A$3:$A$3000,'Summary By Town'!$A496,'Raw Data from UFBs'!$E$3:$E$3000,'Summary By Town'!$O$2)</f>
        <v>0</v>
      </c>
      <c r="R496" s="4">
        <f t="shared" si="113"/>
        <v>0</v>
      </c>
      <c r="S496" s="104">
        <f>COUNTIFS('Raw Data from UFBs'!$A$3:$A$3000,'Summary By Town'!$A496,'Raw Data from UFBs'!$E$3:$E$3000,'Summary By Town'!$S$2)</f>
        <v>0</v>
      </c>
      <c r="T496" s="4">
        <f>SUMIFS('Raw Data from UFBs'!H$3:H$3000,'Raw Data from UFBs'!$A$3:$A$3000,'Summary By Town'!$A496,'Raw Data from UFBs'!$E$3:$E$3000,'Summary By Town'!$S$2)</f>
        <v>0</v>
      </c>
      <c r="U496" s="4">
        <f>SUMIFS('Raw Data from UFBs'!I$3:I$3000,'Raw Data from UFBs'!$A$3:$A$3000,'Summary By Town'!$A496,'Raw Data from UFBs'!$E$3:$E$3000,'Summary By Town'!$S$2)</f>
        <v>0</v>
      </c>
      <c r="V496" s="20">
        <f t="shared" si="114"/>
        <v>0</v>
      </c>
      <c r="W496" s="104">
        <f>COUNTIFS('Raw Data from UFBs'!$A$3:$A$3000,'Summary By Town'!$A496,'Raw Data from UFBs'!$E$3:$E$3000,'Summary By Town'!$W$2)</f>
        <v>0</v>
      </c>
      <c r="X496" s="4">
        <f>SUMIFS('Raw Data from UFBs'!H$3:H$3000,'Raw Data from UFBs'!$A$3:$A$3000,'Summary By Town'!$A496,'Raw Data from UFBs'!$E$3:$E$3000,'Summary By Town'!$W$2)</f>
        <v>0</v>
      </c>
      <c r="Y496" s="4">
        <f>SUMIFS('Raw Data from UFBs'!I$3:I$3000,'Raw Data from UFBs'!$A$3:$A$3000,'Summary By Town'!$A496,'Raw Data from UFBs'!$E$3:$E$3000,'Summary By Town'!$W$2)</f>
        <v>0</v>
      </c>
      <c r="Z496" s="20">
        <f t="shared" si="115"/>
        <v>0</v>
      </c>
      <c r="AA496" s="4">
        <f>COUNTIFS('Raw Data from UFBs'!$A$3:$A$3000,'Summary By Town'!$A496,'Raw Data from UFBs'!$E$3:$E$3000,'Summary By Town'!$AA$2)</f>
        <v>3</v>
      </c>
      <c r="AB496" s="4">
        <f>SUMIFS('Raw Data from UFBs'!H$3:H$3000,'Raw Data from UFBs'!$A$3:$A$3000,'Summary By Town'!$A496,'Raw Data from UFBs'!$E$3:$E$3000,'Summary By Town'!$AA$2)</f>
        <v>97389.26999999999</v>
      </c>
      <c r="AC496" s="4">
        <f>SUMIFS('Raw Data from UFBs'!I$3:I$3000,'Raw Data from UFBs'!$A$3:$A$3000,'Summary By Town'!$A496,'Raw Data from UFBs'!$E$3:$E$3000,'Summary By Town'!$AA$2)</f>
        <v>17812300</v>
      </c>
      <c r="AD496" s="4">
        <f t="shared" si="116"/>
        <v>298812.27284758945</v>
      </c>
      <c r="AE496" s="19">
        <f>COUNTIFS('Raw Data from UFBs'!$A$3:$A$3000,'Summary By Town'!$A496,'Raw Data from UFBs'!$E$3:$E$3000,'Summary By Town'!$AE$2)</f>
        <v>4</v>
      </c>
      <c r="AF496" s="4">
        <f>SUMIFS('Raw Data from UFBs'!H$3:H$3000,'Raw Data from UFBs'!$A$3:$A$3000,'Summary By Town'!$A496,'Raw Data from UFBs'!$E$3:$E$3000,'Summary By Town'!$AE$2)</f>
        <v>280315.56</v>
      </c>
      <c r="AG496" s="4">
        <f>SUMIFS('Raw Data from UFBs'!I$3:I$3000,'Raw Data from UFBs'!$A$3:$A$3000,'Summary By Town'!$A496,'Raw Data from UFBs'!$E$3:$E$3000,'Summary By Town'!$AE$2)</f>
        <v>12939700</v>
      </c>
      <c r="AH496" s="20">
        <f t="shared" si="109"/>
        <v>217071.41508766153</v>
      </c>
      <c r="AI496" s="19">
        <f t="shared" si="117"/>
        <v>7</v>
      </c>
      <c r="AJ496" s="4">
        <f t="shared" si="118"/>
        <v>377704.82999999996</v>
      </c>
      <c r="AK496" s="4">
        <f t="shared" si="119"/>
        <v>30752000</v>
      </c>
      <c r="AL496" s="20">
        <f t="shared" si="120"/>
        <v>515883.68793525099</v>
      </c>
      <c r="AM496" s="59">
        <v>17470129600</v>
      </c>
      <c r="AN496" s="60">
        <v>1.6775614201848692</v>
      </c>
      <c r="AO496" s="61">
        <v>0.18711173028675915</v>
      </c>
      <c r="AP496" s="4">
        <f t="shared" si="110"/>
        <v>25854.885197313099</v>
      </c>
      <c r="AQ496" s="8">
        <f t="shared" si="111"/>
        <v>1.7602616983448136E-3</v>
      </c>
      <c r="AR496" s="59">
        <v>68848372.810000002</v>
      </c>
      <c r="AS496" s="6">
        <f t="shared" si="112"/>
        <v>3.7553371477150961E-4</v>
      </c>
      <c r="AU496" s="5" t="s">
        <v>1745</v>
      </c>
      <c r="AV496" s="5" t="s">
        <v>1318</v>
      </c>
      <c r="AW496" s="5" t="s">
        <v>1410</v>
      </c>
      <c r="AX496" s="5" t="s">
        <v>991</v>
      </c>
      <c r="AY496" s="5" t="s">
        <v>1078</v>
      </c>
      <c r="AZ496" s="5" t="s">
        <v>962</v>
      </c>
      <c r="BA496" s="5" t="s">
        <v>1051</v>
      </c>
      <c r="BB496" s="5" t="s">
        <v>903</v>
      </c>
      <c r="BC496" s="5" t="s">
        <v>1407</v>
      </c>
      <c r="BD496" s="5" t="s">
        <v>678</v>
      </c>
      <c r="BE496" s="5" t="s">
        <v>1210</v>
      </c>
      <c r="BF496" s="5" t="s">
        <v>213</v>
      </c>
      <c r="BG496" s="5" t="s">
        <v>1745</v>
      </c>
      <c r="BH496" s="5" t="s">
        <v>1745</v>
      </c>
      <c r="BI496" s="5" t="s">
        <v>1745</v>
      </c>
      <c r="BJ496" s="5" t="s">
        <v>1745</v>
      </c>
    </row>
    <row r="497" spans="1:62" ht="17.25" customHeight="1" x14ac:dyDescent="0.3">
      <c r="A497" t="s">
        <v>570</v>
      </c>
      <c r="B497" t="s">
        <v>2227</v>
      </c>
      <c r="C497" t="s">
        <v>122</v>
      </c>
      <c r="D497" t="str">
        <f t="shared" si="106"/>
        <v>Green Brook township, Somerset County</v>
      </c>
      <c r="E497" t="s">
        <v>2000</v>
      </c>
      <c r="F497" t="s">
        <v>58</v>
      </c>
      <c r="G497" s="19">
        <f>COUNTIFS('Raw Data from UFBs'!$A$3:$A$3000,'Summary By Town'!$A497,'Raw Data from UFBs'!$E$3:$E$3000,'Summary By Town'!$G$2)</f>
        <v>0</v>
      </c>
      <c r="H497" s="4">
        <f>SUMIFS('Raw Data from UFBs'!H$3:H$3000,'Raw Data from UFBs'!$A$3:$A$3000,'Summary By Town'!$A497,'Raw Data from UFBs'!$E$3:$E$3000,'Summary By Town'!$G$2)</f>
        <v>0</v>
      </c>
      <c r="I497" s="4">
        <f>SUMIFS('Raw Data from UFBs'!I$3:I$3000,'Raw Data from UFBs'!$A$3:$A$3000,'Summary By Town'!$A497,'Raw Data from UFBs'!$E$3:$E$3000,'Summary By Town'!$G$2)</f>
        <v>0</v>
      </c>
      <c r="J497" s="20">
        <f t="shared" si="107"/>
        <v>0</v>
      </c>
      <c r="K497" s="19">
        <f>COUNTIFS('Raw Data from UFBs'!$A$3:$A$3000,'Summary By Town'!$A497,'Raw Data from UFBs'!$E$3:$E$3000,'Summary By Town'!$K$2)</f>
        <v>0</v>
      </c>
      <c r="L497" s="4">
        <f>SUMIFS('Raw Data from UFBs'!H$3:H$3000,'Raw Data from UFBs'!$A$3:$A$3000,'Summary By Town'!$A497,'Raw Data from UFBs'!$E$3:$E$3000,'Summary By Town'!$K$2)</f>
        <v>0</v>
      </c>
      <c r="M497" s="4">
        <f>SUMIFS('Raw Data from UFBs'!I$3:I$3000,'Raw Data from UFBs'!$A$3:$A$3000,'Summary By Town'!$A497,'Raw Data from UFBs'!$E$3:$E$3000,'Summary By Town'!$K$2)</f>
        <v>0</v>
      </c>
      <c r="N497" s="20">
        <f t="shared" si="108"/>
        <v>0</v>
      </c>
      <c r="O497" s="4">
        <f>COUNTIFS('Raw Data from UFBs'!$A$3:$A$3000,'Summary By Town'!$A497,'Raw Data from UFBs'!$E$3:$E$3000,'Summary By Town'!$O$2)</f>
        <v>0</v>
      </c>
      <c r="P497" s="4">
        <f>SUMIFS('Raw Data from UFBs'!H$3:H$3000,'Raw Data from UFBs'!$A$3:$A$3000,'Summary By Town'!$A497,'Raw Data from UFBs'!$E$3:$E$3000,'Summary By Town'!$O$2)</f>
        <v>0</v>
      </c>
      <c r="Q497" s="4">
        <f>SUMIFS('Raw Data from UFBs'!I$3:I$3000,'Raw Data from UFBs'!$A$3:$A$3000,'Summary By Town'!$A497,'Raw Data from UFBs'!$E$3:$E$3000,'Summary By Town'!$O$2)</f>
        <v>0</v>
      </c>
      <c r="R497" s="4">
        <f t="shared" si="113"/>
        <v>0</v>
      </c>
      <c r="S497" s="104">
        <f>COUNTIFS('Raw Data from UFBs'!$A$3:$A$3000,'Summary By Town'!$A497,'Raw Data from UFBs'!$E$3:$E$3000,'Summary By Town'!$S$2)</f>
        <v>0</v>
      </c>
      <c r="T497" s="4">
        <f>SUMIFS('Raw Data from UFBs'!H$3:H$3000,'Raw Data from UFBs'!$A$3:$A$3000,'Summary By Town'!$A497,'Raw Data from UFBs'!$E$3:$E$3000,'Summary By Town'!$S$2)</f>
        <v>0</v>
      </c>
      <c r="U497" s="4">
        <f>SUMIFS('Raw Data from UFBs'!I$3:I$3000,'Raw Data from UFBs'!$A$3:$A$3000,'Summary By Town'!$A497,'Raw Data from UFBs'!$E$3:$E$3000,'Summary By Town'!$S$2)</f>
        <v>0</v>
      </c>
      <c r="V497" s="20">
        <f t="shared" si="114"/>
        <v>0</v>
      </c>
      <c r="W497" s="104">
        <f>COUNTIFS('Raw Data from UFBs'!$A$3:$A$3000,'Summary By Town'!$A497,'Raw Data from UFBs'!$E$3:$E$3000,'Summary By Town'!$W$2)</f>
        <v>0</v>
      </c>
      <c r="X497" s="4">
        <f>SUMIFS('Raw Data from UFBs'!H$3:H$3000,'Raw Data from UFBs'!$A$3:$A$3000,'Summary By Town'!$A497,'Raw Data from UFBs'!$E$3:$E$3000,'Summary By Town'!$W$2)</f>
        <v>0</v>
      </c>
      <c r="Y497" s="4">
        <f>SUMIFS('Raw Data from UFBs'!I$3:I$3000,'Raw Data from UFBs'!$A$3:$A$3000,'Summary By Town'!$A497,'Raw Data from UFBs'!$E$3:$E$3000,'Summary By Town'!$W$2)</f>
        <v>0</v>
      </c>
      <c r="Z497" s="20">
        <f t="shared" si="115"/>
        <v>0</v>
      </c>
      <c r="AA497" s="4">
        <f>COUNTIFS('Raw Data from UFBs'!$A$3:$A$3000,'Summary By Town'!$A497,'Raw Data from UFBs'!$E$3:$E$3000,'Summary By Town'!$AA$2)</f>
        <v>0</v>
      </c>
      <c r="AB497" s="4">
        <f>SUMIFS('Raw Data from UFBs'!H$3:H$3000,'Raw Data from UFBs'!$A$3:$A$3000,'Summary By Town'!$A497,'Raw Data from UFBs'!$E$3:$E$3000,'Summary By Town'!$AA$2)</f>
        <v>0</v>
      </c>
      <c r="AC497" s="4">
        <f>SUMIFS('Raw Data from UFBs'!I$3:I$3000,'Raw Data from UFBs'!$A$3:$A$3000,'Summary By Town'!$A497,'Raw Data from UFBs'!$E$3:$E$3000,'Summary By Town'!$AA$2)</f>
        <v>0</v>
      </c>
      <c r="AD497" s="4">
        <f t="shared" si="116"/>
        <v>0</v>
      </c>
      <c r="AE497" s="19">
        <f>COUNTIFS('Raw Data from UFBs'!$A$3:$A$3000,'Summary By Town'!$A497,'Raw Data from UFBs'!$E$3:$E$3000,'Summary By Town'!$AE$2)</f>
        <v>0</v>
      </c>
      <c r="AF497" s="4">
        <f>SUMIFS('Raw Data from UFBs'!H$3:H$3000,'Raw Data from UFBs'!$A$3:$A$3000,'Summary By Town'!$A497,'Raw Data from UFBs'!$E$3:$E$3000,'Summary By Town'!$AE$2)</f>
        <v>0</v>
      </c>
      <c r="AG497" s="4">
        <f>SUMIFS('Raw Data from UFBs'!I$3:I$3000,'Raw Data from UFBs'!$A$3:$A$3000,'Summary By Town'!$A497,'Raw Data from UFBs'!$E$3:$E$3000,'Summary By Town'!$AE$2)</f>
        <v>0</v>
      </c>
      <c r="AH497" s="20">
        <f t="shared" si="109"/>
        <v>0</v>
      </c>
      <c r="AI497" s="19">
        <f t="shared" si="117"/>
        <v>0</v>
      </c>
      <c r="AJ497" s="4">
        <f t="shared" si="118"/>
        <v>0</v>
      </c>
      <c r="AK497" s="4">
        <f t="shared" si="119"/>
        <v>0</v>
      </c>
      <c r="AL497" s="20">
        <f t="shared" si="120"/>
        <v>0</v>
      </c>
      <c r="AM497" s="59">
        <v>2090995600</v>
      </c>
      <c r="AN497" s="60">
        <v>2.124247000281462</v>
      </c>
      <c r="AO497" s="61">
        <v>0.20284234091187925</v>
      </c>
      <c r="AP497" s="4">
        <f t="shared" si="110"/>
        <v>0</v>
      </c>
      <c r="AQ497" s="8">
        <f t="shared" si="111"/>
        <v>0</v>
      </c>
      <c r="AR497" s="59">
        <v>11614307.98</v>
      </c>
      <c r="AS497" s="6">
        <f t="shared" si="112"/>
        <v>0</v>
      </c>
      <c r="AU497" s="5" t="s">
        <v>948</v>
      </c>
      <c r="AV497" s="5" t="s">
        <v>375</v>
      </c>
      <c r="AW497" s="5" t="s">
        <v>1090</v>
      </c>
      <c r="AX497" s="5" t="s">
        <v>1219</v>
      </c>
      <c r="AY497" s="5" t="s">
        <v>213</v>
      </c>
      <c r="AZ497" s="5" t="s">
        <v>1595</v>
      </c>
      <c r="BA497" s="5" t="s">
        <v>1578</v>
      </c>
      <c r="BB497" s="5" t="s">
        <v>1745</v>
      </c>
      <c r="BC497" s="5" t="s">
        <v>1745</v>
      </c>
      <c r="BD497" s="5" t="s">
        <v>1745</v>
      </c>
      <c r="BE497" s="5" t="s">
        <v>1745</v>
      </c>
      <c r="BF497" s="5" t="s">
        <v>1745</v>
      </c>
      <c r="BG497" s="5" t="s">
        <v>1745</v>
      </c>
      <c r="BH497" s="5" t="s">
        <v>1745</v>
      </c>
      <c r="BI497" s="5" t="s">
        <v>1745</v>
      </c>
      <c r="BJ497" s="5" t="s">
        <v>1745</v>
      </c>
    </row>
    <row r="498" spans="1:62" ht="17.25" customHeight="1" x14ac:dyDescent="0.3">
      <c r="A498" t="s">
        <v>678</v>
      </c>
      <c r="B498" t="s">
        <v>2228</v>
      </c>
      <c r="C498" t="s">
        <v>122</v>
      </c>
      <c r="D498" t="str">
        <f t="shared" si="106"/>
        <v>Hillsborough township, Somerset County</v>
      </c>
      <c r="E498" t="s">
        <v>2000</v>
      </c>
      <c r="F498" t="s">
        <v>58</v>
      </c>
      <c r="G498" s="19">
        <f>COUNTIFS('Raw Data from UFBs'!$A$3:$A$3000,'Summary By Town'!$A498,'Raw Data from UFBs'!$E$3:$E$3000,'Summary By Town'!$G$2)</f>
        <v>2</v>
      </c>
      <c r="H498" s="4">
        <f>SUMIFS('Raw Data from UFBs'!H$3:H$3000,'Raw Data from UFBs'!$A$3:$A$3000,'Summary By Town'!$A498,'Raw Data from UFBs'!$E$3:$E$3000,'Summary By Town'!$G$2)</f>
        <v>230527</v>
      </c>
      <c r="I498" s="4">
        <f>SUMIFS('Raw Data from UFBs'!I$3:I$3000,'Raw Data from UFBs'!$A$3:$A$3000,'Summary By Town'!$A498,'Raw Data from UFBs'!$E$3:$E$3000,'Summary By Town'!$G$2)</f>
        <v>20836300</v>
      </c>
      <c r="J498" s="20">
        <f t="shared" si="107"/>
        <v>449996.48053706321</v>
      </c>
      <c r="K498" s="19">
        <f>COUNTIFS('Raw Data from UFBs'!$A$3:$A$3000,'Summary By Town'!$A498,'Raw Data from UFBs'!$E$3:$E$3000,'Summary By Town'!$K$2)</f>
        <v>0</v>
      </c>
      <c r="L498" s="4">
        <f>SUMIFS('Raw Data from UFBs'!H$3:H$3000,'Raw Data from UFBs'!$A$3:$A$3000,'Summary By Town'!$A498,'Raw Data from UFBs'!$E$3:$E$3000,'Summary By Town'!$K$2)</f>
        <v>0</v>
      </c>
      <c r="M498" s="4">
        <f>SUMIFS('Raw Data from UFBs'!I$3:I$3000,'Raw Data from UFBs'!$A$3:$A$3000,'Summary By Town'!$A498,'Raw Data from UFBs'!$E$3:$E$3000,'Summary By Town'!$K$2)</f>
        <v>0</v>
      </c>
      <c r="N498" s="20">
        <f t="shared" si="108"/>
        <v>0</v>
      </c>
      <c r="O498" s="4">
        <f>COUNTIFS('Raw Data from UFBs'!$A$3:$A$3000,'Summary By Town'!$A498,'Raw Data from UFBs'!$E$3:$E$3000,'Summary By Town'!$O$2)</f>
        <v>0</v>
      </c>
      <c r="P498" s="4">
        <f>SUMIFS('Raw Data from UFBs'!H$3:H$3000,'Raw Data from UFBs'!$A$3:$A$3000,'Summary By Town'!$A498,'Raw Data from UFBs'!$E$3:$E$3000,'Summary By Town'!$O$2)</f>
        <v>0</v>
      </c>
      <c r="Q498" s="4">
        <f>SUMIFS('Raw Data from UFBs'!I$3:I$3000,'Raw Data from UFBs'!$A$3:$A$3000,'Summary By Town'!$A498,'Raw Data from UFBs'!$E$3:$E$3000,'Summary By Town'!$O$2)</f>
        <v>0</v>
      </c>
      <c r="R498" s="4">
        <f t="shared" si="113"/>
        <v>0</v>
      </c>
      <c r="S498" s="104">
        <f>COUNTIFS('Raw Data from UFBs'!$A$3:$A$3000,'Summary By Town'!$A498,'Raw Data from UFBs'!$E$3:$E$3000,'Summary By Town'!$S$2)</f>
        <v>0</v>
      </c>
      <c r="T498" s="4">
        <f>SUMIFS('Raw Data from UFBs'!H$3:H$3000,'Raw Data from UFBs'!$A$3:$A$3000,'Summary By Town'!$A498,'Raw Data from UFBs'!$E$3:$E$3000,'Summary By Town'!$S$2)</f>
        <v>0</v>
      </c>
      <c r="U498" s="4">
        <f>SUMIFS('Raw Data from UFBs'!I$3:I$3000,'Raw Data from UFBs'!$A$3:$A$3000,'Summary By Town'!$A498,'Raw Data from UFBs'!$E$3:$E$3000,'Summary By Town'!$S$2)</f>
        <v>0</v>
      </c>
      <c r="V498" s="20">
        <f t="shared" si="114"/>
        <v>0</v>
      </c>
      <c r="W498" s="104">
        <f>COUNTIFS('Raw Data from UFBs'!$A$3:$A$3000,'Summary By Town'!$A498,'Raw Data from UFBs'!$E$3:$E$3000,'Summary By Town'!$W$2)</f>
        <v>0</v>
      </c>
      <c r="X498" s="4">
        <f>SUMIFS('Raw Data from UFBs'!H$3:H$3000,'Raw Data from UFBs'!$A$3:$A$3000,'Summary By Town'!$A498,'Raw Data from UFBs'!$E$3:$E$3000,'Summary By Town'!$W$2)</f>
        <v>0</v>
      </c>
      <c r="Y498" s="4">
        <f>SUMIFS('Raw Data from UFBs'!I$3:I$3000,'Raw Data from UFBs'!$A$3:$A$3000,'Summary By Town'!$A498,'Raw Data from UFBs'!$E$3:$E$3000,'Summary By Town'!$W$2)</f>
        <v>0</v>
      </c>
      <c r="Z498" s="20">
        <f t="shared" si="115"/>
        <v>0</v>
      </c>
      <c r="AA498" s="4">
        <f>COUNTIFS('Raw Data from UFBs'!$A$3:$A$3000,'Summary By Town'!$A498,'Raw Data from UFBs'!$E$3:$E$3000,'Summary By Town'!$AA$2)</f>
        <v>0</v>
      </c>
      <c r="AB498" s="4">
        <f>SUMIFS('Raw Data from UFBs'!H$3:H$3000,'Raw Data from UFBs'!$A$3:$A$3000,'Summary By Town'!$A498,'Raw Data from UFBs'!$E$3:$E$3000,'Summary By Town'!$AA$2)</f>
        <v>0</v>
      </c>
      <c r="AC498" s="4">
        <f>SUMIFS('Raw Data from UFBs'!I$3:I$3000,'Raw Data from UFBs'!$A$3:$A$3000,'Summary By Town'!$A498,'Raw Data from UFBs'!$E$3:$E$3000,'Summary By Town'!$AA$2)</f>
        <v>0</v>
      </c>
      <c r="AD498" s="4">
        <f t="shared" si="116"/>
        <v>0</v>
      </c>
      <c r="AE498" s="19">
        <f>COUNTIFS('Raw Data from UFBs'!$A$3:$A$3000,'Summary By Town'!$A498,'Raw Data from UFBs'!$E$3:$E$3000,'Summary By Town'!$AE$2)</f>
        <v>0</v>
      </c>
      <c r="AF498" s="4">
        <f>SUMIFS('Raw Data from UFBs'!H$3:H$3000,'Raw Data from UFBs'!$A$3:$A$3000,'Summary By Town'!$A498,'Raw Data from UFBs'!$E$3:$E$3000,'Summary By Town'!$AE$2)</f>
        <v>0</v>
      </c>
      <c r="AG498" s="4">
        <f>SUMIFS('Raw Data from UFBs'!I$3:I$3000,'Raw Data from UFBs'!$A$3:$A$3000,'Summary By Town'!$A498,'Raw Data from UFBs'!$E$3:$E$3000,'Summary By Town'!$AE$2)</f>
        <v>0</v>
      </c>
      <c r="AH498" s="20">
        <f t="shared" si="109"/>
        <v>0</v>
      </c>
      <c r="AI498" s="19">
        <f t="shared" si="117"/>
        <v>2</v>
      </c>
      <c r="AJ498" s="4">
        <f t="shared" si="118"/>
        <v>230527</v>
      </c>
      <c r="AK498" s="4">
        <f t="shared" si="119"/>
        <v>20836300</v>
      </c>
      <c r="AL498" s="20">
        <f t="shared" si="120"/>
        <v>449996.48053706321</v>
      </c>
      <c r="AM498" s="59">
        <v>9512709900</v>
      </c>
      <c r="AN498" s="60">
        <v>2.1596755687769096</v>
      </c>
      <c r="AO498" s="61">
        <v>0.15819398235129387</v>
      </c>
      <c r="AP498" s="4">
        <f t="shared" si="110"/>
        <v>34718.751130727811</v>
      </c>
      <c r="AQ498" s="8">
        <f t="shared" si="111"/>
        <v>2.1903642830525087E-3</v>
      </c>
      <c r="AR498" s="59">
        <v>40112248.900000006</v>
      </c>
      <c r="AS498" s="6">
        <f t="shared" si="112"/>
        <v>8.6553988078010274E-4</v>
      </c>
      <c r="AU498" s="5" t="s">
        <v>991</v>
      </c>
      <c r="AV498" s="5" t="s">
        <v>381</v>
      </c>
      <c r="AW498" s="5" t="s">
        <v>962</v>
      </c>
      <c r="AX498" s="5" t="s">
        <v>522</v>
      </c>
      <c r="AY498" s="5" t="s">
        <v>903</v>
      </c>
      <c r="AZ498" s="5" t="s">
        <v>1267</v>
      </c>
      <c r="BA498" s="5" t="s">
        <v>1401</v>
      </c>
      <c r="BB498" s="5" t="s">
        <v>1264</v>
      </c>
      <c r="BC498" s="5" t="s">
        <v>213</v>
      </c>
      <c r="BD498" s="5" t="s">
        <v>1270</v>
      </c>
      <c r="BE498" s="5" t="s">
        <v>200</v>
      </c>
      <c r="BF498" s="5" t="s">
        <v>1745</v>
      </c>
      <c r="BG498" s="5" t="s">
        <v>1745</v>
      </c>
      <c r="BH498" s="5" t="s">
        <v>1745</v>
      </c>
      <c r="BI498" s="5" t="s">
        <v>1745</v>
      </c>
      <c r="BJ498" s="5" t="s">
        <v>1745</v>
      </c>
    </row>
    <row r="499" spans="1:62" ht="17.25" customHeight="1" x14ac:dyDescent="0.3">
      <c r="A499" t="s">
        <v>991</v>
      </c>
      <c r="B499" t="s">
        <v>2229</v>
      </c>
      <c r="C499" t="s">
        <v>122</v>
      </c>
      <c r="D499" t="str">
        <f t="shared" si="106"/>
        <v>Montgomery township, Somerset County</v>
      </c>
      <c r="E499" t="s">
        <v>2000</v>
      </c>
      <c r="F499" t="s">
        <v>58</v>
      </c>
      <c r="G499" s="19">
        <f>COUNTIFS('Raw Data from UFBs'!$A$3:$A$3000,'Summary By Town'!$A499,'Raw Data from UFBs'!$E$3:$E$3000,'Summary By Town'!$G$2)</f>
        <v>1</v>
      </c>
      <c r="H499" s="4">
        <f>SUMIFS('Raw Data from UFBs'!H$3:H$3000,'Raw Data from UFBs'!$A$3:$A$3000,'Summary By Town'!$A499,'Raw Data from UFBs'!$E$3:$E$3000,'Summary By Town'!$G$2)</f>
        <v>62400.63</v>
      </c>
      <c r="I499" s="4">
        <f>SUMIFS('Raw Data from UFBs'!I$3:I$3000,'Raw Data from UFBs'!$A$3:$A$3000,'Summary By Town'!$A499,'Raw Data from UFBs'!$E$3:$E$3000,'Summary By Town'!$G$2)</f>
        <v>15480000</v>
      </c>
      <c r="J499" s="20">
        <f t="shared" si="107"/>
        <v>532075.47579310404</v>
      </c>
      <c r="K499" s="19">
        <f>COUNTIFS('Raw Data from UFBs'!$A$3:$A$3000,'Summary By Town'!$A499,'Raw Data from UFBs'!$E$3:$E$3000,'Summary By Town'!$K$2)</f>
        <v>0</v>
      </c>
      <c r="L499" s="4">
        <f>SUMIFS('Raw Data from UFBs'!H$3:H$3000,'Raw Data from UFBs'!$A$3:$A$3000,'Summary By Town'!$A499,'Raw Data from UFBs'!$E$3:$E$3000,'Summary By Town'!$K$2)</f>
        <v>0</v>
      </c>
      <c r="M499" s="4">
        <f>SUMIFS('Raw Data from UFBs'!I$3:I$3000,'Raw Data from UFBs'!$A$3:$A$3000,'Summary By Town'!$A499,'Raw Data from UFBs'!$E$3:$E$3000,'Summary By Town'!$K$2)</f>
        <v>0</v>
      </c>
      <c r="N499" s="20">
        <f t="shared" si="108"/>
        <v>0</v>
      </c>
      <c r="O499" s="4">
        <f>COUNTIFS('Raw Data from UFBs'!$A$3:$A$3000,'Summary By Town'!$A499,'Raw Data from UFBs'!$E$3:$E$3000,'Summary By Town'!$O$2)</f>
        <v>0</v>
      </c>
      <c r="P499" s="4">
        <f>SUMIFS('Raw Data from UFBs'!H$3:H$3000,'Raw Data from UFBs'!$A$3:$A$3000,'Summary By Town'!$A499,'Raw Data from UFBs'!$E$3:$E$3000,'Summary By Town'!$O$2)</f>
        <v>0</v>
      </c>
      <c r="Q499" s="4">
        <f>SUMIFS('Raw Data from UFBs'!I$3:I$3000,'Raw Data from UFBs'!$A$3:$A$3000,'Summary By Town'!$A499,'Raw Data from UFBs'!$E$3:$E$3000,'Summary By Town'!$O$2)</f>
        <v>0</v>
      </c>
      <c r="R499" s="4">
        <f t="shared" si="113"/>
        <v>0</v>
      </c>
      <c r="S499" s="104">
        <f>COUNTIFS('Raw Data from UFBs'!$A$3:$A$3000,'Summary By Town'!$A499,'Raw Data from UFBs'!$E$3:$E$3000,'Summary By Town'!$S$2)</f>
        <v>0</v>
      </c>
      <c r="T499" s="4">
        <f>SUMIFS('Raw Data from UFBs'!H$3:H$3000,'Raw Data from UFBs'!$A$3:$A$3000,'Summary By Town'!$A499,'Raw Data from UFBs'!$E$3:$E$3000,'Summary By Town'!$S$2)</f>
        <v>0</v>
      </c>
      <c r="U499" s="4">
        <f>SUMIFS('Raw Data from UFBs'!I$3:I$3000,'Raw Data from UFBs'!$A$3:$A$3000,'Summary By Town'!$A499,'Raw Data from UFBs'!$E$3:$E$3000,'Summary By Town'!$S$2)</f>
        <v>0</v>
      </c>
      <c r="V499" s="20">
        <f t="shared" si="114"/>
        <v>0</v>
      </c>
      <c r="W499" s="104">
        <f>COUNTIFS('Raw Data from UFBs'!$A$3:$A$3000,'Summary By Town'!$A499,'Raw Data from UFBs'!$E$3:$E$3000,'Summary By Town'!$W$2)</f>
        <v>0</v>
      </c>
      <c r="X499" s="4">
        <f>SUMIFS('Raw Data from UFBs'!H$3:H$3000,'Raw Data from UFBs'!$A$3:$A$3000,'Summary By Town'!$A499,'Raw Data from UFBs'!$E$3:$E$3000,'Summary By Town'!$W$2)</f>
        <v>0</v>
      </c>
      <c r="Y499" s="4">
        <f>SUMIFS('Raw Data from UFBs'!I$3:I$3000,'Raw Data from UFBs'!$A$3:$A$3000,'Summary By Town'!$A499,'Raw Data from UFBs'!$E$3:$E$3000,'Summary By Town'!$W$2)</f>
        <v>0</v>
      </c>
      <c r="Z499" s="20">
        <f t="shared" si="115"/>
        <v>0</v>
      </c>
      <c r="AA499" s="4">
        <f>COUNTIFS('Raw Data from UFBs'!$A$3:$A$3000,'Summary By Town'!$A499,'Raw Data from UFBs'!$E$3:$E$3000,'Summary By Town'!$AA$2)</f>
        <v>0</v>
      </c>
      <c r="AB499" s="4">
        <f>SUMIFS('Raw Data from UFBs'!H$3:H$3000,'Raw Data from UFBs'!$A$3:$A$3000,'Summary By Town'!$A499,'Raw Data from UFBs'!$E$3:$E$3000,'Summary By Town'!$AA$2)</f>
        <v>0</v>
      </c>
      <c r="AC499" s="4">
        <f>SUMIFS('Raw Data from UFBs'!I$3:I$3000,'Raw Data from UFBs'!$A$3:$A$3000,'Summary By Town'!$A499,'Raw Data from UFBs'!$E$3:$E$3000,'Summary By Town'!$AA$2)</f>
        <v>0</v>
      </c>
      <c r="AD499" s="4">
        <f t="shared" si="116"/>
        <v>0</v>
      </c>
      <c r="AE499" s="19">
        <f>COUNTIFS('Raw Data from UFBs'!$A$3:$A$3000,'Summary By Town'!$A499,'Raw Data from UFBs'!$E$3:$E$3000,'Summary By Town'!$AE$2)</f>
        <v>0</v>
      </c>
      <c r="AF499" s="4">
        <f>SUMIFS('Raw Data from UFBs'!H$3:H$3000,'Raw Data from UFBs'!$A$3:$A$3000,'Summary By Town'!$A499,'Raw Data from UFBs'!$E$3:$E$3000,'Summary By Town'!$AE$2)</f>
        <v>0</v>
      </c>
      <c r="AG499" s="4">
        <f>SUMIFS('Raw Data from UFBs'!I$3:I$3000,'Raw Data from UFBs'!$A$3:$A$3000,'Summary By Town'!$A499,'Raw Data from UFBs'!$E$3:$E$3000,'Summary By Town'!$AE$2)</f>
        <v>0</v>
      </c>
      <c r="AH499" s="20">
        <f t="shared" si="109"/>
        <v>0</v>
      </c>
      <c r="AI499" s="19">
        <f t="shared" si="117"/>
        <v>1</v>
      </c>
      <c r="AJ499" s="4">
        <f t="shared" si="118"/>
        <v>62400.63</v>
      </c>
      <c r="AK499" s="4">
        <f t="shared" si="119"/>
        <v>15480000</v>
      </c>
      <c r="AL499" s="20">
        <f t="shared" si="120"/>
        <v>532075.47579310404</v>
      </c>
      <c r="AM499" s="59">
        <v>4400369557</v>
      </c>
      <c r="AN499" s="60">
        <v>3.4371800761828428</v>
      </c>
      <c r="AO499" s="61">
        <v>0.15112345162352989</v>
      </c>
      <c r="AP499" s="4">
        <f t="shared" si="110"/>
        <v>70978.883837003013</v>
      </c>
      <c r="AQ499" s="8">
        <f t="shared" si="111"/>
        <v>3.5178863501077531E-3</v>
      </c>
      <c r="AR499" s="59">
        <v>32627675.27</v>
      </c>
      <c r="AS499" s="6">
        <f t="shared" si="112"/>
        <v>2.1754195862757528E-3</v>
      </c>
      <c r="AU499" s="5" t="s">
        <v>1745</v>
      </c>
      <c r="AV499" s="5" t="s">
        <v>1318</v>
      </c>
      <c r="AW499" s="5" t="s">
        <v>714</v>
      </c>
      <c r="AX499" s="5" t="s">
        <v>381</v>
      </c>
      <c r="AY499" s="5" t="s">
        <v>522</v>
      </c>
      <c r="AZ499" s="5" t="s">
        <v>678</v>
      </c>
      <c r="BA499" s="5" t="s">
        <v>1745</v>
      </c>
      <c r="BB499" s="5" t="s">
        <v>1745</v>
      </c>
      <c r="BC499" s="5" t="s">
        <v>1745</v>
      </c>
      <c r="BD499" s="5" t="s">
        <v>1745</v>
      </c>
      <c r="BE499" s="5" t="s">
        <v>1745</v>
      </c>
      <c r="BF499" s="5" t="s">
        <v>1745</v>
      </c>
      <c r="BG499" s="5" t="s">
        <v>1745</v>
      </c>
      <c r="BH499" s="5" t="s">
        <v>1745</v>
      </c>
      <c r="BI499" s="5" t="s">
        <v>1745</v>
      </c>
      <c r="BJ499" s="5" t="s">
        <v>1745</v>
      </c>
    </row>
    <row r="500" spans="1:62" ht="17.25" customHeight="1" x14ac:dyDescent="0.3">
      <c r="A500" t="s">
        <v>1578</v>
      </c>
      <c r="B500" t="s">
        <v>2230</v>
      </c>
      <c r="C500" t="s">
        <v>122</v>
      </c>
      <c r="D500" t="str">
        <f t="shared" si="106"/>
        <v>Warren township, Somerset County</v>
      </c>
      <c r="E500" t="s">
        <v>2000</v>
      </c>
      <c r="F500" t="s">
        <v>58</v>
      </c>
      <c r="G500" s="19">
        <f>COUNTIFS('Raw Data from UFBs'!$A$3:$A$3000,'Summary By Town'!$A500,'Raw Data from UFBs'!$E$3:$E$3000,'Summary By Town'!$G$2)</f>
        <v>0</v>
      </c>
      <c r="H500" s="4">
        <f>SUMIFS('Raw Data from UFBs'!H$3:H$3000,'Raw Data from UFBs'!$A$3:$A$3000,'Summary By Town'!$A500,'Raw Data from UFBs'!$E$3:$E$3000,'Summary By Town'!$G$2)</f>
        <v>0</v>
      </c>
      <c r="I500" s="4">
        <f>SUMIFS('Raw Data from UFBs'!I$3:I$3000,'Raw Data from UFBs'!$A$3:$A$3000,'Summary By Town'!$A500,'Raw Data from UFBs'!$E$3:$E$3000,'Summary By Town'!$G$2)</f>
        <v>0</v>
      </c>
      <c r="J500" s="20">
        <f t="shared" si="107"/>
        <v>0</v>
      </c>
      <c r="K500" s="19">
        <f>COUNTIFS('Raw Data from UFBs'!$A$3:$A$3000,'Summary By Town'!$A500,'Raw Data from UFBs'!$E$3:$E$3000,'Summary By Town'!$K$2)</f>
        <v>0</v>
      </c>
      <c r="L500" s="4">
        <f>SUMIFS('Raw Data from UFBs'!H$3:H$3000,'Raw Data from UFBs'!$A$3:$A$3000,'Summary By Town'!$A500,'Raw Data from UFBs'!$E$3:$E$3000,'Summary By Town'!$K$2)</f>
        <v>0</v>
      </c>
      <c r="M500" s="4">
        <f>SUMIFS('Raw Data from UFBs'!I$3:I$3000,'Raw Data from UFBs'!$A$3:$A$3000,'Summary By Town'!$A500,'Raw Data from UFBs'!$E$3:$E$3000,'Summary By Town'!$K$2)</f>
        <v>0</v>
      </c>
      <c r="N500" s="20">
        <f t="shared" si="108"/>
        <v>0</v>
      </c>
      <c r="O500" s="4">
        <f>COUNTIFS('Raw Data from UFBs'!$A$3:$A$3000,'Summary By Town'!$A500,'Raw Data from UFBs'!$E$3:$E$3000,'Summary By Town'!$O$2)</f>
        <v>0</v>
      </c>
      <c r="P500" s="4">
        <f>SUMIFS('Raw Data from UFBs'!H$3:H$3000,'Raw Data from UFBs'!$A$3:$A$3000,'Summary By Town'!$A500,'Raw Data from UFBs'!$E$3:$E$3000,'Summary By Town'!$O$2)</f>
        <v>0</v>
      </c>
      <c r="Q500" s="4">
        <f>SUMIFS('Raw Data from UFBs'!I$3:I$3000,'Raw Data from UFBs'!$A$3:$A$3000,'Summary By Town'!$A500,'Raw Data from UFBs'!$E$3:$E$3000,'Summary By Town'!$O$2)</f>
        <v>0</v>
      </c>
      <c r="R500" s="4">
        <f t="shared" si="113"/>
        <v>0</v>
      </c>
      <c r="S500" s="104">
        <f>COUNTIFS('Raw Data from UFBs'!$A$3:$A$3000,'Summary By Town'!$A500,'Raw Data from UFBs'!$E$3:$E$3000,'Summary By Town'!$S$2)</f>
        <v>0</v>
      </c>
      <c r="T500" s="4">
        <f>SUMIFS('Raw Data from UFBs'!H$3:H$3000,'Raw Data from UFBs'!$A$3:$A$3000,'Summary By Town'!$A500,'Raw Data from UFBs'!$E$3:$E$3000,'Summary By Town'!$S$2)</f>
        <v>0</v>
      </c>
      <c r="U500" s="4">
        <f>SUMIFS('Raw Data from UFBs'!I$3:I$3000,'Raw Data from UFBs'!$A$3:$A$3000,'Summary By Town'!$A500,'Raw Data from UFBs'!$E$3:$E$3000,'Summary By Town'!$S$2)</f>
        <v>0</v>
      </c>
      <c r="V500" s="20">
        <f t="shared" si="114"/>
        <v>0</v>
      </c>
      <c r="W500" s="104">
        <f>COUNTIFS('Raw Data from UFBs'!$A$3:$A$3000,'Summary By Town'!$A500,'Raw Data from UFBs'!$E$3:$E$3000,'Summary By Town'!$W$2)</f>
        <v>0</v>
      </c>
      <c r="X500" s="4">
        <f>SUMIFS('Raw Data from UFBs'!H$3:H$3000,'Raw Data from UFBs'!$A$3:$A$3000,'Summary By Town'!$A500,'Raw Data from UFBs'!$E$3:$E$3000,'Summary By Town'!$W$2)</f>
        <v>0</v>
      </c>
      <c r="Y500" s="4">
        <f>SUMIFS('Raw Data from UFBs'!I$3:I$3000,'Raw Data from UFBs'!$A$3:$A$3000,'Summary By Town'!$A500,'Raw Data from UFBs'!$E$3:$E$3000,'Summary By Town'!$W$2)</f>
        <v>0</v>
      </c>
      <c r="Z500" s="20">
        <f t="shared" si="115"/>
        <v>0</v>
      </c>
      <c r="AA500" s="4">
        <f>COUNTIFS('Raw Data from UFBs'!$A$3:$A$3000,'Summary By Town'!$A500,'Raw Data from UFBs'!$E$3:$E$3000,'Summary By Town'!$AA$2)</f>
        <v>1</v>
      </c>
      <c r="AB500" s="4">
        <f>SUMIFS('Raw Data from UFBs'!H$3:H$3000,'Raw Data from UFBs'!$A$3:$A$3000,'Summary By Town'!$A500,'Raw Data from UFBs'!$E$3:$E$3000,'Summary By Town'!$AA$2)</f>
        <v>1354743.23</v>
      </c>
      <c r="AC500" s="4">
        <f>SUMIFS('Raw Data from UFBs'!I$3:I$3000,'Raw Data from UFBs'!$A$3:$A$3000,'Summary By Town'!$A500,'Raw Data from UFBs'!$E$3:$E$3000,'Summary By Town'!$AA$2)</f>
        <v>80478900</v>
      </c>
      <c r="AD500" s="4">
        <f t="shared" si="116"/>
        <v>1409763.0161056248</v>
      </c>
      <c r="AE500" s="19">
        <f>COUNTIFS('Raw Data from UFBs'!$A$3:$A$3000,'Summary By Town'!$A500,'Raw Data from UFBs'!$E$3:$E$3000,'Summary By Town'!$AE$2)</f>
        <v>5</v>
      </c>
      <c r="AF500" s="4">
        <f>SUMIFS('Raw Data from UFBs'!H$3:H$3000,'Raw Data from UFBs'!$A$3:$A$3000,'Summary By Town'!$A500,'Raw Data from UFBs'!$E$3:$E$3000,'Summary By Town'!$AE$2)</f>
        <v>645941.92000000004</v>
      </c>
      <c r="AG500" s="4">
        <f>SUMIFS('Raw Data from UFBs'!I$3:I$3000,'Raw Data from UFBs'!$A$3:$A$3000,'Summary By Town'!$A500,'Raw Data from UFBs'!$E$3:$E$3000,'Summary By Town'!$AE$2)</f>
        <v>45830900</v>
      </c>
      <c r="AH500" s="20">
        <f t="shared" si="109"/>
        <v>802827.91905499808</v>
      </c>
      <c r="AI500" s="19">
        <f t="shared" si="117"/>
        <v>6</v>
      </c>
      <c r="AJ500" s="4">
        <f t="shared" si="118"/>
        <v>2000685.15</v>
      </c>
      <c r="AK500" s="4">
        <f t="shared" si="119"/>
        <v>126309800</v>
      </c>
      <c r="AL500" s="20">
        <f t="shared" si="120"/>
        <v>2212590.9351606229</v>
      </c>
      <c r="AM500" s="59">
        <v>6539993000</v>
      </c>
      <c r="AN500" s="60">
        <v>1.7517175509427003</v>
      </c>
      <c r="AO500" s="61">
        <v>0.15921387504292048</v>
      </c>
      <c r="AP500" s="4">
        <f t="shared" si="110"/>
        <v>33738.341199435388</v>
      </c>
      <c r="AQ500" s="8">
        <f t="shared" si="111"/>
        <v>1.931344574833643E-2</v>
      </c>
      <c r="AR500" s="59">
        <v>25492525.75</v>
      </c>
      <c r="AS500" s="6">
        <f t="shared" si="112"/>
        <v>1.3234601204408075E-3</v>
      </c>
      <c r="AU500" s="5" t="s">
        <v>570</v>
      </c>
      <c r="AV500" s="5" t="s">
        <v>213</v>
      </c>
      <c r="AW500" s="5" t="s">
        <v>1595</v>
      </c>
      <c r="AX500" s="5" t="s">
        <v>140</v>
      </c>
      <c r="AY500" s="5" t="s">
        <v>850</v>
      </c>
      <c r="AZ500" s="5" t="s">
        <v>153</v>
      </c>
      <c r="BA500" s="5" t="s">
        <v>1745</v>
      </c>
      <c r="BB500" s="5" t="s">
        <v>1745</v>
      </c>
      <c r="BC500" s="5" t="s">
        <v>1745</v>
      </c>
      <c r="BD500" s="5" t="s">
        <v>1745</v>
      </c>
      <c r="BE500" s="5" t="s">
        <v>1745</v>
      </c>
      <c r="BF500" s="5" t="s">
        <v>1745</v>
      </c>
      <c r="BG500" s="5" t="s">
        <v>1745</v>
      </c>
      <c r="BH500" s="5" t="s">
        <v>1745</v>
      </c>
      <c r="BI500" s="5" t="s">
        <v>1745</v>
      </c>
      <c r="BJ500" s="5" t="s">
        <v>1745</v>
      </c>
    </row>
    <row r="501" spans="1:62" ht="17.25" customHeight="1" x14ac:dyDescent="0.3">
      <c r="A501" t="s">
        <v>61</v>
      </c>
      <c r="B501" t="s">
        <v>2231</v>
      </c>
      <c r="C501" t="s">
        <v>63</v>
      </c>
      <c r="D501" t="str">
        <f t="shared" si="106"/>
        <v>Andover borough, Sussex County</v>
      </c>
      <c r="E501" t="s">
        <v>1769</v>
      </c>
      <c r="F501" t="s">
        <v>26</v>
      </c>
      <c r="G501" s="19">
        <f>COUNTIFS('Raw Data from UFBs'!$A$3:$A$3000,'Summary By Town'!$A501,'Raw Data from UFBs'!$E$3:$E$3000,'Summary By Town'!$G$2)</f>
        <v>0</v>
      </c>
      <c r="H501" s="4">
        <f>SUMIFS('Raw Data from UFBs'!H$3:H$3000,'Raw Data from UFBs'!$A$3:$A$3000,'Summary By Town'!$A501,'Raw Data from UFBs'!$E$3:$E$3000,'Summary By Town'!$G$2)</f>
        <v>0</v>
      </c>
      <c r="I501" s="4">
        <f>SUMIFS('Raw Data from UFBs'!I$3:I$3000,'Raw Data from UFBs'!$A$3:$A$3000,'Summary By Town'!$A501,'Raw Data from UFBs'!$E$3:$E$3000,'Summary By Town'!$G$2)</f>
        <v>0</v>
      </c>
      <c r="J501" s="20">
        <f t="shared" si="107"/>
        <v>0</v>
      </c>
      <c r="K501" s="19">
        <f>COUNTIFS('Raw Data from UFBs'!$A$3:$A$3000,'Summary By Town'!$A501,'Raw Data from UFBs'!$E$3:$E$3000,'Summary By Town'!$K$2)</f>
        <v>0</v>
      </c>
      <c r="L501" s="4">
        <f>SUMIFS('Raw Data from UFBs'!H$3:H$3000,'Raw Data from UFBs'!$A$3:$A$3000,'Summary By Town'!$A501,'Raw Data from UFBs'!$E$3:$E$3000,'Summary By Town'!$K$2)</f>
        <v>0</v>
      </c>
      <c r="M501" s="4">
        <f>SUMIFS('Raw Data from UFBs'!I$3:I$3000,'Raw Data from UFBs'!$A$3:$A$3000,'Summary By Town'!$A501,'Raw Data from UFBs'!$E$3:$E$3000,'Summary By Town'!$K$2)</f>
        <v>0</v>
      </c>
      <c r="N501" s="20">
        <f t="shared" si="108"/>
        <v>0</v>
      </c>
      <c r="O501" s="4">
        <f>COUNTIFS('Raw Data from UFBs'!$A$3:$A$3000,'Summary By Town'!$A501,'Raw Data from UFBs'!$E$3:$E$3000,'Summary By Town'!$O$2)</f>
        <v>0</v>
      </c>
      <c r="P501" s="4">
        <f>SUMIFS('Raw Data from UFBs'!H$3:H$3000,'Raw Data from UFBs'!$A$3:$A$3000,'Summary By Town'!$A501,'Raw Data from UFBs'!$E$3:$E$3000,'Summary By Town'!$O$2)</f>
        <v>0</v>
      </c>
      <c r="Q501" s="4">
        <f>SUMIFS('Raw Data from UFBs'!I$3:I$3000,'Raw Data from UFBs'!$A$3:$A$3000,'Summary By Town'!$A501,'Raw Data from UFBs'!$E$3:$E$3000,'Summary By Town'!$O$2)</f>
        <v>0</v>
      </c>
      <c r="R501" s="4">
        <f t="shared" si="113"/>
        <v>0</v>
      </c>
      <c r="S501" s="104">
        <f>COUNTIFS('Raw Data from UFBs'!$A$3:$A$3000,'Summary By Town'!$A501,'Raw Data from UFBs'!$E$3:$E$3000,'Summary By Town'!$S$2)</f>
        <v>0</v>
      </c>
      <c r="T501" s="4">
        <f>SUMIFS('Raw Data from UFBs'!H$3:H$3000,'Raw Data from UFBs'!$A$3:$A$3000,'Summary By Town'!$A501,'Raw Data from UFBs'!$E$3:$E$3000,'Summary By Town'!$S$2)</f>
        <v>0</v>
      </c>
      <c r="U501" s="4">
        <f>SUMIFS('Raw Data from UFBs'!I$3:I$3000,'Raw Data from UFBs'!$A$3:$A$3000,'Summary By Town'!$A501,'Raw Data from UFBs'!$E$3:$E$3000,'Summary By Town'!$S$2)</f>
        <v>0</v>
      </c>
      <c r="V501" s="20">
        <f t="shared" si="114"/>
        <v>0</v>
      </c>
      <c r="W501" s="104">
        <f>COUNTIFS('Raw Data from UFBs'!$A$3:$A$3000,'Summary By Town'!$A501,'Raw Data from UFBs'!$E$3:$E$3000,'Summary By Town'!$W$2)</f>
        <v>0</v>
      </c>
      <c r="X501" s="4">
        <f>SUMIFS('Raw Data from UFBs'!H$3:H$3000,'Raw Data from UFBs'!$A$3:$A$3000,'Summary By Town'!$A501,'Raw Data from UFBs'!$E$3:$E$3000,'Summary By Town'!$W$2)</f>
        <v>0</v>
      </c>
      <c r="Y501" s="4">
        <f>SUMIFS('Raw Data from UFBs'!I$3:I$3000,'Raw Data from UFBs'!$A$3:$A$3000,'Summary By Town'!$A501,'Raw Data from UFBs'!$E$3:$E$3000,'Summary By Town'!$W$2)</f>
        <v>0</v>
      </c>
      <c r="Z501" s="20">
        <f t="shared" si="115"/>
        <v>0</v>
      </c>
      <c r="AA501" s="4">
        <f>COUNTIFS('Raw Data from UFBs'!$A$3:$A$3000,'Summary By Town'!$A501,'Raw Data from UFBs'!$E$3:$E$3000,'Summary By Town'!$AA$2)</f>
        <v>0</v>
      </c>
      <c r="AB501" s="4">
        <f>SUMIFS('Raw Data from UFBs'!H$3:H$3000,'Raw Data from UFBs'!$A$3:$A$3000,'Summary By Town'!$A501,'Raw Data from UFBs'!$E$3:$E$3000,'Summary By Town'!$AA$2)</f>
        <v>0</v>
      </c>
      <c r="AC501" s="4">
        <f>SUMIFS('Raw Data from UFBs'!I$3:I$3000,'Raw Data from UFBs'!$A$3:$A$3000,'Summary By Town'!$A501,'Raw Data from UFBs'!$E$3:$E$3000,'Summary By Town'!$AA$2)</f>
        <v>0</v>
      </c>
      <c r="AD501" s="4">
        <f t="shared" si="116"/>
        <v>0</v>
      </c>
      <c r="AE501" s="19">
        <f>COUNTIFS('Raw Data from UFBs'!$A$3:$A$3000,'Summary By Town'!$A501,'Raw Data from UFBs'!$E$3:$E$3000,'Summary By Town'!$AE$2)</f>
        <v>0</v>
      </c>
      <c r="AF501" s="4">
        <f>SUMIFS('Raw Data from UFBs'!H$3:H$3000,'Raw Data from UFBs'!$A$3:$A$3000,'Summary By Town'!$A501,'Raw Data from UFBs'!$E$3:$E$3000,'Summary By Town'!$AE$2)</f>
        <v>0</v>
      </c>
      <c r="AG501" s="4">
        <f>SUMIFS('Raw Data from UFBs'!I$3:I$3000,'Raw Data from UFBs'!$A$3:$A$3000,'Summary By Town'!$A501,'Raw Data from UFBs'!$E$3:$E$3000,'Summary By Town'!$AE$2)</f>
        <v>0</v>
      </c>
      <c r="AH501" s="20">
        <f t="shared" si="109"/>
        <v>0</v>
      </c>
      <c r="AI501" s="19">
        <f t="shared" si="117"/>
        <v>0</v>
      </c>
      <c r="AJ501" s="4">
        <f t="shared" si="118"/>
        <v>0</v>
      </c>
      <c r="AK501" s="4">
        <f t="shared" si="119"/>
        <v>0</v>
      </c>
      <c r="AL501" s="20">
        <f t="shared" si="120"/>
        <v>0</v>
      </c>
      <c r="AM501" s="59">
        <v>77363000</v>
      </c>
      <c r="AN501" s="60">
        <v>3.2995664941533893</v>
      </c>
      <c r="AO501" s="61">
        <v>0.18064058576853545</v>
      </c>
      <c r="AP501" s="4">
        <f t="shared" si="110"/>
        <v>0</v>
      </c>
      <c r="AQ501" s="8">
        <f t="shared" si="111"/>
        <v>0</v>
      </c>
      <c r="AR501" s="59">
        <v>806785.3</v>
      </c>
      <c r="AS501" s="6">
        <f t="shared" si="112"/>
        <v>0</v>
      </c>
      <c r="AU501" s="5" t="s">
        <v>239</v>
      </c>
      <c r="AV501" s="5" t="s">
        <v>573</v>
      </c>
      <c r="AW501" s="5" t="s">
        <v>65</v>
      </c>
      <c r="AX501" s="5" t="s">
        <v>1745</v>
      </c>
      <c r="AY501" s="5" t="s">
        <v>1745</v>
      </c>
      <c r="AZ501" s="5" t="s">
        <v>1745</v>
      </c>
      <c r="BA501" s="5" t="s">
        <v>1745</v>
      </c>
      <c r="BB501" s="5" t="s">
        <v>1745</v>
      </c>
      <c r="BC501" s="5" t="s">
        <v>1745</v>
      </c>
      <c r="BD501" s="5" t="s">
        <v>1745</v>
      </c>
      <c r="BE501" s="5" t="s">
        <v>1745</v>
      </c>
      <c r="BF501" s="5" t="s">
        <v>1745</v>
      </c>
      <c r="BG501" s="5" t="s">
        <v>1745</v>
      </c>
      <c r="BH501" s="5" t="s">
        <v>1745</v>
      </c>
      <c r="BI501" s="5" t="s">
        <v>1745</v>
      </c>
      <c r="BJ501" s="5" t="s">
        <v>1745</v>
      </c>
    </row>
    <row r="502" spans="1:62" ht="17.25" customHeight="1" x14ac:dyDescent="0.3">
      <c r="A502" t="s">
        <v>203</v>
      </c>
      <c r="B502" t="s">
        <v>2232</v>
      </c>
      <c r="C502" t="s">
        <v>63</v>
      </c>
      <c r="D502" t="str">
        <f t="shared" si="106"/>
        <v>Branchville borough, Sussex County</v>
      </c>
      <c r="E502" t="s">
        <v>1769</v>
      </c>
      <c r="F502" t="s">
        <v>46</v>
      </c>
      <c r="G502" s="19">
        <f>COUNTIFS('Raw Data from UFBs'!$A$3:$A$3000,'Summary By Town'!$A502,'Raw Data from UFBs'!$E$3:$E$3000,'Summary By Town'!$G$2)</f>
        <v>0</v>
      </c>
      <c r="H502" s="4">
        <f>SUMIFS('Raw Data from UFBs'!H$3:H$3000,'Raw Data from UFBs'!$A$3:$A$3000,'Summary By Town'!$A502,'Raw Data from UFBs'!$E$3:$E$3000,'Summary By Town'!$G$2)</f>
        <v>0</v>
      </c>
      <c r="I502" s="4">
        <f>SUMIFS('Raw Data from UFBs'!I$3:I$3000,'Raw Data from UFBs'!$A$3:$A$3000,'Summary By Town'!$A502,'Raw Data from UFBs'!$E$3:$E$3000,'Summary By Town'!$G$2)</f>
        <v>0</v>
      </c>
      <c r="J502" s="20">
        <f t="shared" si="107"/>
        <v>0</v>
      </c>
      <c r="K502" s="19">
        <f>COUNTIFS('Raw Data from UFBs'!$A$3:$A$3000,'Summary By Town'!$A502,'Raw Data from UFBs'!$E$3:$E$3000,'Summary By Town'!$K$2)</f>
        <v>0</v>
      </c>
      <c r="L502" s="4">
        <f>SUMIFS('Raw Data from UFBs'!H$3:H$3000,'Raw Data from UFBs'!$A$3:$A$3000,'Summary By Town'!$A502,'Raw Data from UFBs'!$E$3:$E$3000,'Summary By Town'!$K$2)</f>
        <v>0</v>
      </c>
      <c r="M502" s="4">
        <f>SUMIFS('Raw Data from UFBs'!I$3:I$3000,'Raw Data from UFBs'!$A$3:$A$3000,'Summary By Town'!$A502,'Raw Data from UFBs'!$E$3:$E$3000,'Summary By Town'!$K$2)</f>
        <v>0</v>
      </c>
      <c r="N502" s="20">
        <f t="shared" si="108"/>
        <v>0</v>
      </c>
      <c r="O502" s="4">
        <f>COUNTIFS('Raw Data from UFBs'!$A$3:$A$3000,'Summary By Town'!$A502,'Raw Data from UFBs'!$E$3:$E$3000,'Summary By Town'!$O$2)</f>
        <v>0</v>
      </c>
      <c r="P502" s="4">
        <f>SUMIFS('Raw Data from UFBs'!H$3:H$3000,'Raw Data from UFBs'!$A$3:$A$3000,'Summary By Town'!$A502,'Raw Data from UFBs'!$E$3:$E$3000,'Summary By Town'!$O$2)</f>
        <v>0</v>
      </c>
      <c r="Q502" s="4">
        <f>SUMIFS('Raw Data from UFBs'!I$3:I$3000,'Raw Data from UFBs'!$A$3:$A$3000,'Summary By Town'!$A502,'Raw Data from UFBs'!$E$3:$E$3000,'Summary By Town'!$O$2)</f>
        <v>0</v>
      </c>
      <c r="R502" s="4">
        <f t="shared" si="113"/>
        <v>0</v>
      </c>
      <c r="S502" s="104">
        <f>COUNTIFS('Raw Data from UFBs'!$A$3:$A$3000,'Summary By Town'!$A502,'Raw Data from UFBs'!$E$3:$E$3000,'Summary By Town'!$S$2)</f>
        <v>0</v>
      </c>
      <c r="T502" s="4">
        <f>SUMIFS('Raw Data from UFBs'!H$3:H$3000,'Raw Data from UFBs'!$A$3:$A$3000,'Summary By Town'!$A502,'Raw Data from UFBs'!$E$3:$E$3000,'Summary By Town'!$S$2)</f>
        <v>0</v>
      </c>
      <c r="U502" s="4">
        <f>SUMIFS('Raw Data from UFBs'!I$3:I$3000,'Raw Data from UFBs'!$A$3:$A$3000,'Summary By Town'!$A502,'Raw Data from UFBs'!$E$3:$E$3000,'Summary By Town'!$S$2)</f>
        <v>0</v>
      </c>
      <c r="V502" s="20">
        <f t="shared" si="114"/>
        <v>0</v>
      </c>
      <c r="W502" s="104">
        <f>COUNTIFS('Raw Data from UFBs'!$A$3:$A$3000,'Summary By Town'!$A502,'Raw Data from UFBs'!$E$3:$E$3000,'Summary By Town'!$W$2)</f>
        <v>0</v>
      </c>
      <c r="X502" s="4">
        <f>SUMIFS('Raw Data from UFBs'!H$3:H$3000,'Raw Data from UFBs'!$A$3:$A$3000,'Summary By Town'!$A502,'Raw Data from UFBs'!$E$3:$E$3000,'Summary By Town'!$W$2)</f>
        <v>0</v>
      </c>
      <c r="Y502" s="4">
        <f>SUMIFS('Raw Data from UFBs'!I$3:I$3000,'Raw Data from UFBs'!$A$3:$A$3000,'Summary By Town'!$A502,'Raw Data from UFBs'!$E$3:$E$3000,'Summary By Town'!$W$2)</f>
        <v>0</v>
      </c>
      <c r="Z502" s="20">
        <f t="shared" si="115"/>
        <v>0</v>
      </c>
      <c r="AA502" s="4">
        <f>COUNTIFS('Raw Data from UFBs'!$A$3:$A$3000,'Summary By Town'!$A502,'Raw Data from UFBs'!$E$3:$E$3000,'Summary By Town'!$AA$2)</f>
        <v>0</v>
      </c>
      <c r="AB502" s="4">
        <f>SUMIFS('Raw Data from UFBs'!H$3:H$3000,'Raw Data from UFBs'!$A$3:$A$3000,'Summary By Town'!$A502,'Raw Data from UFBs'!$E$3:$E$3000,'Summary By Town'!$AA$2)</f>
        <v>0</v>
      </c>
      <c r="AC502" s="4">
        <f>SUMIFS('Raw Data from UFBs'!I$3:I$3000,'Raw Data from UFBs'!$A$3:$A$3000,'Summary By Town'!$A502,'Raw Data from UFBs'!$E$3:$E$3000,'Summary By Town'!$AA$2)</f>
        <v>0</v>
      </c>
      <c r="AD502" s="4">
        <f t="shared" si="116"/>
        <v>0</v>
      </c>
      <c r="AE502" s="19">
        <f>COUNTIFS('Raw Data from UFBs'!$A$3:$A$3000,'Summary By Town'!$A502,'Raw Data from UFBs'!$E$3:$E$3000,'Summary By Town'!$AE$2)</f>
        <v>0</v>
      </c>
      <c r="AF502" s="4">
        <f>SUMIFS('Raw Data from UFBs'!H$3:H$3000,'Raw Data from UFBs'!$A$3:$A$3000,'Summary By Town'!$A502,'Raw Data from UFBs'!$E$3:$E$3000,'Summary By Town'!$AE$2)</f>
        <v>0</v>
      </c>
      <c r="AG502" s="4">
        <f>SUMIFS('Raw Data from UFBs'!I$3:I$3000,'Raw Data from UFBs'!$A$3:$A$3000,'Summary By Town'!$A502,'Raw Data from UFBs'!$E$3:$E$3000,'Summary By Town'!$AE$2)</f>
        <v>0</v>
      </c>
      <c r="AH502" s="20">
        <f t="shared" si="109"/>
        <v>0</v>
      </c>
      <c r="AI502" s="19">
        <f t="shared" si="117"/>
        <v>0</v>
      </c>
      <c r="AJ502" s="4">
        <f t="shared" si="118"/>
        <v>0</v>
      </c>
      <c r="AK502" s="4">
        <f t="shared" si="119"/>
        <v>0</v>
      </c>
      <c r="AL502" s="20">
        <f t="shared" si="120"/>
        <v>0</v>
      </c>
      <c r="AM502" s="59">
        <v>136608000</v>
      </c>
      <c r="AN502" s="60">
        <v>2.5152852000210659</v>
      </c>
      <c r="AO502" s="61">
        <v>8.7692327398890837E-2</v>
      </c>
      <c r="AP502" s="4">
        <f t="shared" si="110"/>
        <v>0</v>
      </c>
      <c r="AQ502" s="8">
        <f t="shared" si="111"/>
        <v>0</v>
      </c>
      <c r="AR502" s="59">
        <v>633579.61</v>
      </c>
      <c r="AS502" s="6">
        <f t="shared" si="112"/>
        <v>0</v>
      </c>
      <c r="AU502" s="5" t="s">
        <v>507</v>
      </c>
      <c r="AV502" s="5" t="s">
        <v>1745</v>
      </c>
      <c r="AW502" s="5" t="s">
        <v>1745</v>
      </c>
      <c r="AX502" s="5" t="s">
        <v>1745</v>
      </c>
      <c r="AY502" s="5" t="s">
        <v>1745</v>
      </c>
      <c r="AZ502" s="5" t="s">
        <v>1745</v>
      </c>
      <c r="BA502" s="5" t="s">
        <v>1745</v>
      </c>
      <c r="BB502" s="5" t="s">
        <v>1745</v>
      </c>
      <c r="BC502" s="5" t="s">
        <v>1745</v>
      </c>
      <c r="BD502" s="5" t="s">
        <v>1745</v>
      </c>
      <c r="BE502" s="5" t="s">
        <v>1745</v>
      </c>
      <c r="BF502" s="5" t="s">
        <v>1745</v>
      </c>
      <c r="BG502" s="5" t="s">
        <v>1745</v>
      </c>
      <c r="BH502" s="5" t="s">
        <v>1745</v>
      </c>
      <c r="BI502" s="5" t="s">
        <v>1745</v>
      </c>
      <c r="BJ502" s="5" t="s">
        <v>1745</v>
      </c>
    </row>
    <row r="503" spans="1:62" ht="17.25" customHeight="1" x14ac:dyDescent="0.3">
      <c r="A503" t="s">
        <v>510</v>
      </c>
      <c r="B503" t="s">
        <v>2233</v>
      </c>
      <c r="C503" t="s">
        <v>63</v>
      </c>
      <c r="D503" t="str">
        <f t="shared" si="106"/>
        <v>Franklin borough, Sussex County</v>
      </c>
      <c r="E503" t="s">
        <v>1769</v>
      </c>
      <c r="F503" t="s">
        <v>46</v>
      </c>
      <c r="G503" s="19">
        <f>COUNTIFS('Raw Data from UFBs'!$A$3:$A$3000,'Summary By Town'!$A503,'Raw Data from UFBs'!$E$3:$E$3000,'Summary By Town'!$G$2)</f>
        <v>0</v>
      </c>
      <c r="H503" s="4">
        <f>SUMIFS('Raw Data from UFBs'!H$3:H$3000,'Raw Data from UFBs'!$A$3:$A$3000,'Summary By Town'!$A503,'Raw Data from UFBs'!$E$3:$E$3000,'Summary By Town'!$G$2)</f>
        <v>0</v>
      </c>
      <c r="I503" s="4">
        <f>SUMIFS('Raw Data from UFBs'!I$3:I$3000,'Raw Data from UFBs'!$A$3:$A$3000,'Summary By Town'!$A503,'Raw Data from UFBs'!$E$3:$E$3000,'Summary By Town'!$G$2)</f>
        <v>0</v>
      </c>
      <c r="J503" s="20">
        <f t="shared" si="107"/>
        <v>0</v>
      </c>
      <c r="K503" s="19">
        <f>COUNTIFS('Raw Data from UFBs'!$A$3:$A$3000,'Summary By Town'!$A503,'Raw Data from UFBs'!$E$3:$E$3000,'Summary By Town'!$K$2)</f>
        <v>0</v>
      </c>
      <c r="L503" s="4">
        <f>SUMIFS('Raw Data from UFBs'!H$3:H$3000,'Raw Data from UFBs'!$A$3:$A$3000,'Summary By Town'!$A503,'Raw Data from UFBs'!$E$3:$E$3000,'Summary By Town'!$K$2)</f>
        <v>0</v>
      </c>
      <c r="M503" s="4">
        <f>SUMIFS('Raw Data from UFBs'!I$3:I$3000,'Raw Data from UFBs'!$A$3:$A$3000,'Summary By Town'!$A503,'Raw Data from UFBs'!$E$3:$E$3000,'Summary By Town'!$K$2)</f>
        <v>0</v>
      </c>
      <c r="N503" s="20">
        <f t="shared" si="108"/>
        <v>0</v>
      </c>
      <c r="O503" s="4">
        <f>COUNTIFS('Raw Data from UFBs'!$A$3:$A$3000,'Summary By Town'!$A503,'Raw Data from UFBs'!$E$3:$E$3000,'Summary By Town'!$O$2)</f>
        <v>0</v>
      </c>
      <c r="P503" s="4">
        <f>SUMIFS('Raw Data from UFBs'!H$3:H$3000,'Raw Data from UFBs'!$A$3:$A$3000,'Summary By Town'!$A503,'Raw Data from UFBs'!$E$3:$E$3000,'Summary By Town'!$O$2)</f>
        <v>0</v>
      </c>
      <c r="Q503" s="4">
        <f>SUMIFS('Raw Data from UFBs'!I$3:I$3000,'Raw Data from UFBs'!$A$3:$A$3000,'Summary By Town'!$A503,'Raw Data from UFBs'!$E$3:$E$3000,'Summary By Town'!$O$2)</f>
        <v>0</v>
      </c>
      <c r="R503" s="4">
        <f t="shared" si="113"/>
        <v>0</v>
      </c>
      <c r="S503" s="104">
        <f>COUNTIFS('Raw Data from UFBs'!$A$3:$A$3000,'Summary By Town'!$A503,'Raw Data from UFBs'!$E$3:$E$3000,'Summary By Town'!$S$2)</f>
        <v>0</v>
      </c>
      <c r="T503" s="4">
        <f>SUMIFS('Raw Data from UFBs'!H$3:H$3000,'Raw Data from UFBs'!$A$3:$A$3000,'Summary By Town'!$A503,'Raw Data from UFBs'!$E$3:$E$3000,'Summary By Town'!$S$2)</f>
        <v>0</v>
      </c>
      <c r="U503" s="4">
        <f>SUMIFS('Raw Data from UFBs'!I$3:I$3000,'Raw Data from UFBs'!$A$3:$A$3000,'Summary By Town'!$A503,'Raw Data from UFBs'!$E$3:$E$3000,'Summary By Town'!$S$2)</f>
        <v>0</v>
      </c>
      <c r="V503" s="20">
        <f t="shared" si="114"/>
        <v>0</v>
      </c>
      <c r="W503" s="104">
        <f>COUNTIFS('Raw Data from UFBs'!$A$3:$A$3000,'Summary By Town'!$A503,'Raw Data from UFBs'!$E$3:$E$3000,'Summary By Town'!$W$2)</f>
        <v>0</v>
      </c>
      <c r="X503" s="4">
        <f>SUMIFS('Raw Data from UFBs'!H$3:H$3000,'Raw Data from UFBs'!$A$3:$A$3000,'Summary By Town'!$A503,'Raw Data from UFBs'!$E$3:$E$3000,'Summary By Town'!$W$2)</f>
        <v>0</v>
      </c>
      <c r="Y503" s="4">
        <f>SUMIFS('Raw Data from UFBs'!I$3:I$3000,'Raw Data from UFBs'!$A$3:$A$3000,'Summary By Town'!$A503,'Raw Data from UFBs'!$E$3:$E$3000,'Summary By Town'!$W$2)</f>
        <v>0</v>
      </c>
      <c r="Z503" s="20">
        <f t="shared" si="115"/>
        <v>0</v>
      </c>
      <c r="AA503" s="4">
        <f>COUNTIFS('Raw Data from UFBs'!$A$3:$A$3000,'Summary By Town'!$A503,'Raw Data from UFBs'!$E$3:$E$3000,'Summary By Town'!$AA$2)</f>
        <v>0</v>
      </c>
      <c r="AB503" s="4">
        <f>SUMIFS('Raw Data from UFBs'!H$3:H$3000,'Raw Data from UFBs'!$A$3:$A$3000,'Summary By Town'!$A503,'Raw Data from UFBs'!$E$3:$E$3000,'Summary By Town'!$AA$2)</f>
        <v>0</v>
      </c>
      <c r="AC503" s="4">
        <f>SUMIFS('Raw Data from UFBs'!I$3:I$3000,'Raw Data from UFBs'!$A$3:$A$3000,'Summary By Town'!$A503,'Raw Data from UFBs'!$E$3:$E$3000,'Summary By Town'!$AA$2)</f>
        <v>0</v>
      </c>
      <c r="AD503" s="4">
        <f t="shared" si="116"/>
        <v>0</v>
      </c>
      <c r="AE503" s="19">
        <f>COUNTIFS('Raw Data from UFBs'!$A$3:$A$3000,'Summary By Town'!$A503,'Raw Data from UFBs'!$E$3:$E$3000,'Summary By Town'!$AE$2)</f>
        <v>0</v>
      </c>
      <c r="AF503" s="4">
        <f>SUMIFS('Raw Data from UFBs'!H$3:H$3000,'Raw Data from UFBs'!$A$3:$A$3000,'Summary By Town'!$A503,'Raw Data from UFBs'!$E$3:$E$3000,'Summary By Town'!$AE$2)</f>
        <v>0</v>
      </c>
      <c r="AG503" s="4">
        <f>SUMIFS('Raw Data from UFBs'!I$3:I$3000,'Raw Data from UFBs'!$A$3:$A$3000,'Summary By Town'!$A503,'Raw Data from UFBs'!$E$3:$E$3000,'Summary By Town'!$AE$2)</f>
        <v>0</v>
      </c>
      <c r="AH503" s="20">
        <f t="shared" si="109"/>
        <v>0</v>
      </c>
      <c r="AI503" s="19">
        <f t="shared" si="117"/>
        <v>0</v>
      </c>
      <c r="AJ503" s="4">
        <f t="shared" si="118"/>
        <v>0</v>
      </c>
      <c r="AK503" s="4">
        <f t="shared" si="119"/>
        <v>0</v>
      </c>
      <c r="AL503" s="20">
        <f t="shared" si="120"/>
        <v>0</v>
      </c>
      <c r="AM503" s="59">
        <v>780173419</v>
      </c>
      <c r="AN503" s="60">
        <v>2.5148373370290407</v>
      </c>
      <c r="AO503" s="61">
        <v>0.30424957468542124</v>
      </c>
      <c r="AP503" s="4">
        <f t="shared" si="110"/>
        <v>0</v>
      </c>
      <c r="AQ503" s="8">
        <f t="shared" si="111"/>
        <v>0</v>
      </c>
      <c r="AR503" s="59">
        <v>9131246.6999999993</v>
      </c>
      <c r="AS503" s="6">
        <f t="shared" si="112"/>
        <v>0</v>
      </c>
      <c r="AU503" s="5" t="s">
        <v>1128</v>
      </c>
      <c r="AV503" s="5" t="s">
        <v>1434</v>
      </c>
      <c r="AW503" s="5" t="s">
        <v>607</v>
      </c>
      <c r="AX503" s="5" t="s">
        <v>633</v>
      </c>
      <c r="AY503" s="5" t="s">
        <v>1745</v>
      </c>
      <c r="AZ503" s="5" t="s">
        <v>1745</v>
      </c>
      <c r="BA503" s="5" t="s">
        <v>1745</v>
      </c>
      <c r="BB503" s="5" t="s">
        <v>1745</v>
      </c>
      <c r="BC503" s="5" t="s">
        <v>1745</v>
      </c>
      <c r="BD503" s="5" t="s">
        <v>1745</v>
      </c>
      <c r="BE503" s="5" t="s">
        <v>1745</v>
      </c>
      <c r="BF503" s="5" t="s">
        <v>1745</v>
      </c>
      <c r="BG503" s="5" t="s">
        <v>1745</v>
      </c>
      <c r="BH503" s="5" t="s">
        <v>1745</v>
      </c>
      <c r="BI503" s="5" t="s">
        <v>1745</v>
      </c>
      <c r="BJ503" s="5" t="s">
        <v>1745</v>
      </c>
    </row>
    <row r="504" spans="1:62" ht="17.25" customHeight="1" x14ac:dyDescent="0.3">
      <c r="A504" t="s">
        <v>607</v>
      </c>
      <c r="B504" t="s">
        <v>2234</v>
      </c>
      <c r="C504" t="s">
        <v>63</v>
      </c>
      <c r="D504" t="str">
        <f t="shared" si="106"/>
        <v>Hamburg borough, Sussex County</v>
      </c>
      <c r="E504" t="s">
        <v>1769</v>
      </c>
      <c r="F504" t="s">
        <v>46</v>
      </c>
      <c r="G504" s="19">
        <f>COUNTIFS('Raw Data from UFBs'!$A$3:$A$3000,'Summary By Town'!$A504,'Raw Data from UFBs'!$E$3:$E$3000,'Summary By Town'!$G$2)</f>
        <v>0</v>
      </c>
      <c r="H504" s="4">
        <f>SUMIFS('Raw Data from UFBs'!H$3:H$3000,'Raw Data from UFBs'!$A$3:$A$3000,'Summary By Town'!$A504,'Raw Data from UFBs'!$E$3:$E$3000,'Summary By Town'!$G$2)</f>
        <v>0</v>
      </c>
      <c r="I504" s="4">
        <f>SUMIFS('Raw Data from UFBs'!I$3:I$3000,'Raw Data from UFBs'!$A$3:$A$3000,'Summary By Town'!$A504,'Raw Data from UFBs'!$E$3:$E$3000,'Summary By Town'!$G$2)</f>
        <v>0</v>
      </c>
      <c r="J504" s="20">
        <f t="shared" si="107"/>
        <v>0</v>
      </c>
      <c r="K504" s="19">
        <f>COUNTIFS('Raw Data from UFBs'!$A$3:$A$3000,'Summary By Town'!$A504,'Raw Data from UFBs'!$E$3:$E$3000,'Summary By Town'!$K$2)</f>
        <v>0</v>
      </c>
      <c r="L504" s="4">
        <f>SUMIFS('Raw Data from UFBs'!H$3:H$3000,'Raw Data from UFBs'!$A$3:$A$3000,'Summary By Town'!$A504,'Raw Data from UFBs'!$E$3:$E$3000,'Summary By Town'!$K$2)</f>
        <v>0</v>
      </c>
      <c r="M504" s="4">
        <f>SUMIFS('Raw Data from UFBs'!I$3:I$3000,'Raw Data from UFBs'!$A$3:$A$3000,'Summary By Town'!$A504,'Raw Data from UFBs'!$E$3:$E$3000,'Summary By Town'!$K$2)</f>
        <v>0</v>
      </c>
      <c r="N504" s="20">
        <f t="shared" si="108"/>
        <v>0</v>
      </c>
      <c r="O504" s="4">
        <f>COUNTIFS('Raw Data from UFBs'!$A$3:$A$3000,'Summary By Town'!$A504,'Raw Data from UFBs'!$E$3:$E$3000,'Summary By Town'!$O$2)</f>
        <v>0</v>
      </c>
      <c r="P504" s="4">
        <f>SUMIFS('Raw Data from UFBs'!H$3:H$3000,'Raw Data from UFBs'!$A$3:$A$3000,'Summary By Town'!$A504,'Raw Data from UFBs'!$E$3:$E$3000,'Summary By Town'!$O$2)</f>
        <v>0</v>
      </c>
      <c r="Q504" s="4">
        <f>SUMIFS('Raw Data from UFBs'!I$3:I$3000,'Raw Data from UFBs'!$A$3:$A$3000,'Summary By Town'!$A504,'Raw Data from UFBs'!$E$3:$E$3000,'Summary By Town'!$O$2)</f>
        <v>0</v>
      </c>
      <c r="R504" s="4">
        <f t="shared" si="113"/>
        <v>0</v>
      </c>
      <c r="S504" s="104">
        <f>COUNTIFS('Raw Data from UFBs'!$A$3:$A$3000,'Summary By Town'!$A504,'Raw Data from UFBs'!$E$3:$E$3000,'Summary By Town'!$S$2)</f>
        <v>0</v>
      </c>
      <c r="T504" s="4">
        <f>SUMIFS('Raw Data from UFBs'!H$3:H$3000,'Raw Data from UFBs'!$A$3:$A$3000,'Summary By Town'!$A504,'Raw Data from UFBs'!$E$3:$E$3000,'Summary By Town'!$S$2)</f>
        <v>0</v>
      </c>
      <c r="U504" s="4">
        <f>SUMIFS('Raw Data from UFBs'!I$3:I$3000,'Raw Data from UFBs'!$A$3:$A$3000,'Summary By Town'!$A504,'Raw Data from UFBs'!$E$3:$E$3000,'Summary By Town'!$S$2)</f>
        <v>0</v>
      </c>
      <c r="V504" s="20">
        <f t="shared" si="114"/>
        <v>0</v>
      </c>
      <c r="W504" s="104">
        <f>COUNTIFS('Raw Data from UFBs'!$A$3:$A$3000,'Summary By Town'!$A504,'Raw Data from UFBs'!$E$3:$E$3000,'Summary By Town'!$W$2)</f>
        <v>0</v>
      </c>
      <c r="X504" s="4">
        <f>SUMIFS('Raw Data from UFBs'!H$3:H$3000,'Raw Data from UFBs'!$A$3:$A$3000,'Summary By Town'!$A504,'Raw Data from UFBs'!$E$3:$E$3000,'Summary By Town'!$W$2)</f>
        <v>0</v>
      </c>
      <c r="Y504" s="4">
        <f>SUMIFS('Raw Data from UFBs'!I$3:I$3000,'Raw Data from UFBs'!$A$3:$A$3000,'Summary By Town'!$A504,'Raw Data from UFBs'!$E$3:$E$3000,'Summary By Town'!$W$2)</f>
        <v>0</v>
      </c>
      <c r="Z504" s="20">
        <f t="shared" si="115"/>
        <v>0</v>
      </c>
      <c r="AA504" s="4">
        <f>COUNTIFS('Raw Data from UFBs'!$A$3:$A$3000,'Summary By Town'!$A504,'Raw Data from UFBs'!$E$3:$E$3000,'Summary By Town'!$AA$2)</f>
        <v>0</v>
      </c>
      <c r="AB504" s="4">
        <f>SUMIFS('Raw Data from UFBs'!H$3:H$3000,'Raw Data from UFBs'!$A$3:$A$3000,'Summary By Town'!$A504,'Raw Data from UFBs'!$E$3:$E$3000,'Summary By Town'!$AA$2)</f>
        <v>0</v>
      </c>
      <c r="AC504" s="4">
        <f>SUMIFS('Raw Data from UFBs'!I$3:I$3000,'Raw Data from UFBs'!$A$3:$A$3000,'Summary By Town'!$A504,'Raw Data from UFBs'!$E$3:$E$3000,'Summary By Town'!$AA$2)</f>
        <v>0</v>
      </c>
      <c r="AD504" s="4">
        <f t="shared" si="116"/>
        <v>0</v>
      </c>
      <c r="AE504" s="19">
        <f>COUNTIFS('Raw Data from UFBs'!$A$3:$A$3000,'Summary By Town'!$A504,'Raw Data from UFBs'!$E$3:$E$3000,'Summary By Town'!$AE$2)</f>
        <v>0</v>
      </c>
      <c r="AF504" s="4">
        <f>SUMIFS('Raw Data from UFBs'!H$3:H$3000,'Raw Data from UFBs'!$A$3:$A$3000,'Summary By Town'!$A504,'Raw Data from UFBs'!$E$3:$E$3000,'Summary By Town'!$AE$2)</f>
        <v>0</v>
      </c>
      <c r="AG504" s="4">
        <f>SUMIFS('Raw Data from UFBs'!I$3:I$3000,'Raw Data from UFBs'!$A$3:$A$3000,'Summary By Town'!$A504,'Raw Data from UFBs'!$E$3:$E$3000,'Summary By Town'!$AE$2)</f>
        <v>0</v>
      </c>
      <c r="AH504" s="20">
        <f t="shared" si="109"/>
        <v>0</v>
      </c>
      <c r="AI504" s="19">
        <f t="shared" si="117"/>
        <v>0</v>
      </c>
      <c r="AJ504" s="4">
        <f t="shared" si="118"/>
        <v>0</v>
      </c>
      <c r="AK504" s="4">
        <f t="shared" si="119"/>
        <v>0</v>
      </c>
      <c r="AL504" s="20">
        <f t="shared" si="120"/>
        <v>0</v>
      </c>
      <c r="AM504" s="59">
        <v>278728000</v>
      </c>
      <c r="AN504" s="60">
        <v>5.1346765046530534</v>
      </c>
      <c r="AO504" s="61">
        <v>0.21942014969678994</v>
      </c>
      <c r="AP504" s="4">
        <f t="shared" si="110"/>
        <v>0</v>
      </c>
      <c r="AQ504" s="8">
        <f t="shared" si="111"/>
        <v>0</v>
      </c>
      <c r="AR504" s="59">
        <v>4143910.2199999997</v>
      </c>
      <c r="AS504" s="6">
        <f t="shared" si="112"/>
        <v>0</v>
      </c>
      <c r="AU504" s="5" t="s">
        <v>510</v>
      </c>
      <c r="AV504" s="5" t="s">
        <v>633</v>
      </c>
      <c r="AW504" s="5" t="s">
        <v>1745</v>
      </c>
      <c r="AX504" s="5" t="s">
        <v>1745</v>
      </c>
      <c r="AY504" s="5" t="s">
        <v>1745</v>
      </c>
      <c r="AZ504" s="5" t="s">
        <v>1745</v>
      </c>
      <c r="BA504" s="5" t="s">
        <v>1745</v>
      </c>
      <c r="BB504" s="5" t="s">
        <v>1745</v>
      </c>
      <c r="BC504" s="5" t="s">
        <v>1745</v>
      </c>
      <c r="BD504" s="5" t="s">
        <v>1745</v>
      </c>
      <c r="BE504" s="5" t="s">
        <v>1745</v>
      </c>
      <c r="BF504" s="5" t="s">
        <v>1745</v>
      </c>
      <c r="BG504" s="5" t="s">
        <v>1745</v>
      </c>
      <c r="BH504" s="5" t="s">
        <v>1745</v>
      </c>
      <c r="BI504" s="5" t="s">
        <v>1745</v>
      </c>
      <c r="BJ504" s="5" t="s">
        <v>1745</v>
      </c>
    </row>
    <row r="505" spans="1:62" ht="17.25" customHeight="1" x14ac:dyDescent="0.3">
      <c r="A505" t="s">
        <v>702</v>
      </c>
      <c r="B505" t="s">
        <v>2235</v>
      </c>
      <c r="C505" t="s">
        <v>63</v>
      </c>
      <c r="D505" t="str">
        <f t="shared" si="106"/>
        <v>Hopatcong borough, Sussex County</v>
      </c>
      <c r="E505" t="s">
        <v>1769</v>
      </c>
      <c r="F505" t="s">
        <v>7</v>
      </c>
      <c r="G505" s="19">
        <f>COUNTIFS('Raw Data from UFBs'!$A$3:$A$3000,'Summary By Town'!$A505,'Raw Data from UFBs'!$E$3:$E$3000,'Summary By Town'!$G$2)</f>
        <v>0</v>
      </c>
      <c r="H505" s="4">
        <f>SUMIFS('Raw Data from UFBs'!H$3:H$3000,'Raw Data from UFBs'!$A$3:$A$3000,'Summary By Town'!$A505,'Raw Data from UFBs'!$E$3:$E$3000,'Summary By Town'!$G$2)</f>
        <v>0</v>
      </c>
      <c r="I505" s="4">
        <f>SUMIFS('Raw Data from UFBs'!I$3:I$3000,'Raw Data from UFBs'!$A$3:$A$3000,'Summary By Town'!$A505,'Raw Data from UFBs'!$E$3:$E$3000,'Summary By Town'!$G$2)</f>
        <v>0</v>
      </c>
      <c r="J505" s="20">
        <f t="shared" si="107"/>
        <v>0</v>
      </c>
      <c r="K505" s="19">
        <f>COUNTIFS('Raw Data from UFBs'!$A$3:$A$3000,'Summary By Town'!$A505,'Raw Data from UFBs'!$E$3:$E$3000,'Summary By Town'!$K$2)</f>
        <v>0</v>
      </c>
      <c r="L505" s="4">
        <f>SUMIFS('Raw Data from UFBs'!H$3:H$3000,'Raw Data from UFBs'!$A$3:$A$3000,'Summary By Town'!$A505,'Raw Data from UFBs'!$E$3:$E$3000,'Summary By Town'!$K$2)</f>
        <v>0</v>
      </c>
      <c r="M505" s="4">
        <f>SUMIFS('Raw Data from UFBs'!I$3:I$3000,'Raw Data from UFBs'!$A$3:$A$3000,'Summary By Town'!$A505,'Raw Data from UFBs'!$E$3:$E$3000,'Summary By Town'!$K$2)</f>
        <v>0</v>
      </c>
      <c r="N505" s="20">
        <f t="shared" si="108"/>
        <v>0</v>
      </c>
      <c r="O505" s="4">
        <f>COUNTIFS('Raw Data from UFBs'!$A$3:$A$3000,'Summary By Town'!$A505,'Raw Data from UFBs'!$E$3:$E$3000,'Summary By Town'!$O$2)</f>
        <v>0</v>
      </c>
      <c r="P505" s="4">
        <f>SUMIFS('Raw Data from UFBs'!H$3:H$3000,'Raw Data from UFBs'!$A$3:$A$3000,'Summary By Town'!$A505,'Raw Data from UFBs'!$E$3:$E$3000,'Summary By Town'!$O$2)</f>
        <v>0</v>
      </c>
      <c r="Q505" s="4">
        <f>SUMIFS('Raw Data from UFBs'!I$3:I$3000,'Raw Data from UFBs'!$A$3:$A$3000,'Summary By Town'!$A505,'Raw Data from UFBs'!$E$3:$E$3000,'Summary By Town'!$O$2)</f>
        <v>0</v>
      </c>
      <c r="R505" s="4">
        <f t="shared" si="113"/>
        <v>0</v>
      </c>
      <c r="S505" s="104">
        <f>COUNTIFS('Raw Data from UFBs'!$A$3:$A$3000,'Summary By Town'!$A505,'Raw Data from UFBs'!$E$3:$E$3000,'Summary By Town'!$S$2)</f>
        <v>0</v>
      </c>
      <c r="T505" s="4">
        <f>SUMIFS('Raw Data from UFBs'!H$3:H$3000,'Raw Data from UFBs'!$A$3:$A$3000,'Summary By Town'!$A505,'Raw Data from UFBs'!$E$3:$E$3000,'Summary By Town'!$S$2)</f>
        <v>0</v>
      </c>
      <c r="U505" s="4">
        <f>SUMIFS('Raw Data from UFBs'!I$3:I$3000,'Raw Data from UFBs'!$A$3:$A$3000,'Summary By Town'!$A505,'Raw Data from UFBs'!$E$3:$E$3000,'Summary By Town'!$S$2)</f>
        <v>0</v>
      </c>
      <c r="V505" s="20">
        <f t="shared" si="114"/>
        <v>0</v>
      </c>
      <c r="W505" s="104">
        <f>COUNTIFS('Raw Data from UFBs'!$A$3:$A$3000,'Summary By Town'!$A505,'Raw Data from UFBs'!$E$3:$E$3000,'Summary By Town'!$W$2)</f>
        <v>0</v>
      </c>
      <c r="X505" s="4">
        <f>SUMIFS('Raw Data from UFBs'!H$3:H$3000,'Raw Data from UFBs'!$A$3:$A$3000,'Summary By Town'!$A505,'Raw Data from UFBs'!$E$3:$E$3000,'Summary By Town'!$W$2)</f>
        <v>0</v>
      </c>
      <c r="Y505" s="4">
        <f>SUMIFS('Raw Data from UFBs'!I$3:I$3000,'Raw Data from UFBs'!$A$3:$A$3000,'Summary By Town'!$A505,'Raw Data from UFBs'!$E$3:$E$3000,'Summary By Town'!$W$2)</f>
        <v>0</v>
      </c>
      <c r="Z505" s="20">
        <f t="shared" si="115"/>
        <v>0</v>
      </c>
      <c r="AA505" s="4">
        <f>COUNTIFS('Raw Data from UFBs'!$A$3:$A$3000,'Summary By Town'!$A505,'Raw Data from UFBs'!$E$3:$E$3000,'Summary By Town'!$AA$2)</f>
        <v>0</v>
      </c>
      <c r="AB505" s="4">
        <f>SUMIFS('Raw Data from UFBs'!H$3:H$3000,'Raw Data from UFBs'!$A$3:$A$3000,'Summary By Town'!$A505,'Raw Data from UFBs'!$E$3:$E$3000,'Summary By Town'!$AA$2)</f>
        <v>0</v>
      </c>
      <c r="AC505" s="4">
        <f>SUMIFS('Raw Data from UFBs'!I$3:I$3000,'Raw Data from UFBs'!$A$3:$A$3000,'Summary By Town'!$A505,'Raw Data from UFBs'!$E$3:$E$3000,'Summary By Town'!$AA$2)</f>
        <v>0</v>
      </c>
      <c r="AD505" s="4">
        <f t="shared" si="116"/>
        <v>0</v>
      </c>
      <c r="AE505" s="19">
        <f>COUNTIFS('Raw Data from UFBs'!$A$3:$A$3000,'Summary By Town'!$A505,'Raw Data from UFBs'!$E$3:$E$3000,'Summary By Town'!$AE$2)</f>
        <v>0</v>
      </c>
      <c r="AF505" s="4">
        <f>SUMIFS('Raw Data from UFBs'!H$3:H$3000,'Raw Data from UFBs'!$A$3:$A$3000,'Summary By Town'!$A505,'Raw Data from UFBs'!$E$3:$E$3000,'Summary By Town'!$AE$2)</f>
        <v>0</v>
      </c>
      <c r="AG505" s="4">
        <f>SUMIFS('Raw Data from UFBs'!I$3:I$3000,'Raw Data from UFBs'!$A$3:$A$3000,'Summary By Town'!$A505,'Raw Data from UFBs'!$E$3:$E$3000,'Summary By Town'!$AE$2)</f>
        <v>0</v>
      </c>
      <c r="AH505" s="20">
        <f t="shared" si="109"/>
        <v>0</v>
      </c>
      <c r="AI505" s="19">
        <f t="shared" si="117"/>
        <v>0</v>
      </c>
      <c r="AJ505" s="4">
        <f t="shared" si="118"/>
        <v>0</v>
      </c>
      <c r="AK505" s="4">
        <f t="shared" si="119"/>
        <v>0</v>
      </c>
      <c r="AL505" s="20">
        <f t="shared" si="120"/>
        <v>0</v>
      </c>
      <c r="AM505" s="59">
        <v>2624948000</v>
      </c>
      <c r="AN505" s="60">
        <v>2.2132218516672348</v>
      </c>
      <c r="AO505" s="61">
        <v>0.26339345797762875</v>
      </c>
      <c r="AP505" s="4">
        <f t="shared" si="110"/>
        <v>0</v>
      </c>
      <c r="AQ505" s="8">
        <f t="shared" si="111"/>
        <v>0</v>
      </c>
      <c r="AR505" s="59">
        <v>19085587.52</v>
      </c>
      <c r="AS505" s="6">
        <f t="shared" si="112"/>
        <v>0</v>
      </c>
      <c r="AU505" s="5" t="s">
        <v>1333</v>
      </c>
      <c r="AV505" s="5" t="s">
        <v>1015</v>
      </c>
      <c r="AW505" s="5" t="s">
        <v>239</v>
      </c>
      <c r="AX505" s="5" t="s">
        <v>1454</v>
      </c>
      <c r="AY505" s="5" t="s">
        <v>1434</v>
      </c>
      <c r="AZ505" s="5" t="s">
        <v>737</v>
      </c>
      <c r="BA505" s="5" t="s">
        <v>1745</v>
      </c>
      <c r="BB505" s="5" t="s">
        <v>1745</v>
      </c>
      <c r="BC505" s="5" t="s">
        <v>1745</v>
      </c>
      <c r="BD505" s="5" t="s">
        <v>1745</v>
      </c>
      <c r="BE505" s="5" t="s">
        <v>1745</v>
      </c>
      <c r="BF505" s="5" t="s">
        <v>1745</v>
      </c>
      <c r="BG505" s="5" t="s">
        <v>1745</v>
      </c>
      <c r="BH505" s="5" t="s">
        <v>1745</v>
      </c>
      <c r="BI505" s="5" t="s">
        <v>1745</v>
      </c>
      <c r="BJ505" s="5" t="s">
        <v>1745</v>
      </c>
    </row>
    <row r="506" spans="1:62" ht="17.25" customHeight="1" x14ac:dyDescent="0.3">
      <c r="A506" t="s">
        <v>1069</v>
      </c>
      <c r="B506" t="s">
        <v>2236</v>
      </c>
      <c r="C506" t="s">
        <v>63</v>
      </c>
      <c r="D506" t="str">
        <f t="shared" si="106"/>
        <v>Newton town, Sussex County</v>
      </c>
      <c r="E506" t="s">
        <v>1769</v>
      </c>
      <c r="F506" t="s">
        <v>46</v>
      </c>
      <c r="G506" s="19">
        <f>COUNTIFS('Raw Data from UFBs'!$A$3:$A$3000,'Summary By Town'!$A506,'Raw Data from UFBs'!$E$3:$E$3000,'Summary By Town'!$G$2)</f>
        <v>5</v>
      </c>
      <c r="H506" s="4">
        <f>SUMIFS('Raw Data from UFBs'!H$3:H$3000,'Raw Data from UFBs'!$A$3:$A$3000,'Summary By Town'!$A506,'Raw Data from UFBs'!$E$3:$E$3000,'Summary By Town'!$G$2)</f>
        <v>517907.3</v>
      </c>
      <c r="I506" s="4">
        <f>SUMIFS('Raw Data from UFBs'!I$3:I$3000,'Raw Data from UFBs'!$A$3:$A$3000,'Summary By Town'!$A506,'Raw Data from UFBs'!$E$3:$E$3000,'Summary By Town'!$G$2)</f>
        <v>19442900</v>
      </c>
      <c r="J506" s="20">
        <f t="shared" si="107"/>
        <v>517488.84890901338</v>
      </c>
      <c r="K506" s="19">
        <f>COUNTIFS('Raw Data from UFBs'!$A$3:$A$3000,'Summary By Town'!$A506,'Raw Data from UFBs'!$E$3:$E$3000,'Summary By Town'!$K$2)</f>
        <v>2</v>
      </c>
      <c r="L506" s="4">
        <f>SUMIFS('Raw Data from UFBs'!H$3:H$3000,'Raw Data from UFBs'!$A$3:$A$3000,'Summary By Town'!$A506,'Raw Data from UFBs'!$E$3:$E$3000,'Summary By Town'!$K$2)</f>
        <v>652358.66</v>
      </c>
      <c r="M506" s="4">
        <f>SUMIFS('Raw Data from UFBs'!I$3:I$3000,'Raw Data from UFBs'!$A$3:$A$3000,'Summary By Town'!$A506,'Raw Data from UFBs'!$E$3:$E$3000,'Summary By Town'!$K$2)</f>
        <v>18613800</v>
      </c>
      <c r="N506" s="20">
        <f t="shared" si="108"/>
        <v>495421.66733473883</v>
      </c>
      <c r="O506" s="4">
        <f>COUNTIFS('Raw Data from UFBs'!$A$3:$A$3000,'Summary By Town'!$A506,'Raw Data from UFBs'!$E$3:$E$3000,'Summary By Town'!$O$2)</f>
        <v>1</v>
      </c>
      <c r="P506" s="4">
        <f>SUMIFS('Raw Data from UFBs'!H$3:H$3000,'Raw Data from UFBs'!$A$3:$A$3000,'Summary By Town'!$A506,'Raw Data from UFBs'!$E$3:$E$3000,'Summary By Town'!$O$2)</f>
        <v>82090.990000000005</v>
      </c>
      <c r="Q506" s="4">
        <f>SUMIFS('Raw Data from UFBs'!I$3:I$3000,'Raw Data from UFBs'!$A$3:$A$3000,'Summary By Town'!$A506,'Raw Data from UFBs'!$E$3:$E$3000,'Summary By Town'!$O$2)</f>
        <v>15478000</v>
      </c>
      <c r="R506" s="4">
        <f t="shared" si="113"/>
        <v>411959.7592650124</v>
      </c>
      <c r="S506" s="104">
        <f>COUNTIFS('Raw Data from UFBs'!$A$3:$A$3000,'Summary By Town'!$A506,'Raw Data from UFBs'!$E$3:$E$3000,'Summary By Town'!$S$2)</f>
        <v>0</v>
      </c>
      <c r="T506" s="4">
        <f>SUMIFS('Raw Data from UFBs'!H$3:H$3000,'Raw Data from UFBs'!$A$3:$A$3000,'Summary By Town'!$A506,'Raw Data from UFBs'!$E$3:$E$3000,'Summary By Town'!$S$2)</f>
        <v>0</v>
      </c>
      <c r="U506" s="4">
        <f>SUMIFS('Raw Data from UFBs'!I$3:I$3000,'Raw Data from UFBs'!$A$3:$A$3000,'Summary By Town'!$A506,'Raw Data from UFBs'!$E$3:$E$3000,'Summary By Town'!$S$2)</f>
        <v>0</v>
      </c>
      <c r="V506" s="20">
        <f t="shared" si="114"/>
        <v>0</v>
      </c>
      <c r="W506" s="104">
        <f>COUNTIFS('Raw Data from UFBs'!$A$3:$A$3000,'Summary By Town'!$A506,'Raw Data from UFBs'!$E$3:$E$3000,'Summary By Town'!$W$2)</f>
        <v>0</v>
      </c>
      <c r="X506" s="4">
        <f>SUMIFS('Raw Data from UFBs'!H$3:H$3000,'Raw Data from UFBs'!$A$3:$A$3000,'Summary By Town'!$A506,'Raw Data from UFBs'!$E$3:$E$3000,'Summary By Town'!$W$2)</f>
        <v>0</v>
      </c>
      <c r="Y506" s="4">
        <f>SUMIFS('Raw Data from UFBs'!I$3:I$3000,'Raw Data from UFBs'!$A$3:$A$3000,'Summary By Town'!$A506,'Raw Data from UFBs'!$E$3:$E$3000,'Summary By Town'!$W$2)</f>
        <v>0</v>
      </c>
      <c r="Z506" s="20">
        <f t="shared" si="115"/>
        <v>0</v>
      </c>
      <c r="AA506" s="4">
        <f>COUNTIFS('Raw Data from UFBs'!$A$3:$A$3000,'Summary By Town'!$A506,'Raw Data from UFBs'!$E$3:$E$3000,'Summary By Town'!$AA$2)</f>
        <v>0</v>
      </c>
      <c r="AB506" s="4">
        <f>SUMIFS('Raw Data from UFBs'!H$3:H$3000,'Raw Data from UFBs'!$A$3:$A$3000,'Summary By Town'!$A506,'Raw Data from UFBs'!$E$3:$E$3000,'Summary By Town'!$AA$2)</f>
        <v>0</v>
      </c>
      <c r="AC506" s="4">
        <f>SUMIFS('Raw Data from UFBs'!I$3:I$3000,'Raw Data from UFBs'!$A$3:$A$3000,'Summary By Town'!$A506,'Raw Data from UFBs'!$E$3:$E$3000,'Summary By Town'!$AA$2)</f>
        <v>0</v>
      </c>
      <c r="AD506" s="4">
        <f t="shared" si="116"/>
        <v>0</v>
      </c>
      <c r="AE506" s="19">
        <f>COUNTIFS('Raw Data from UFBs'!$A$3:$A$3000,'Summary By Town'!$A506,'Raw Data from UFBs'!$E$3:$E$3000,'Summary By Town'!$AE$2)</f>
        <v>5</v>
      </c>
      <c r="AF506" s="4">
        <f>SUMIFS('Raw Data from UFBs'!H$3:H$3000,'Raw Data from UFBs'!$A$3:$A$3000,'Summary By Town'!$A506,'Raw Data from UFBs'!$E$3:$E$3000,'Summary By Town'!$AE$2)</f>
        <v>408729.13</v>
      </c>
      <c r="AG506" s="4">
        <f>SUMIFS('Raw Data from UFBs'!I$3:I$3000,'Raw Data from UFBs'!$A$3:$A$3000,'Summary By Town'!$A506,'Raw Data from UFBs'!$E$3:$E$3000,'Summary By Town'!$AE$2)</f>
        <v>245774800</v>
      </c>
      <c r="AH506" s="20">
        <f t="shared" si="109"/>
        <v>6541499.3824400157</v>
      </c>
      <c r="AI506" s="19">
        <f t="shared" si="117"/>
        <v>13</v>
      </c>
      <c r="AJ506" s="4">
        <f t="shared" si="118"/>
        <v>1661086.08</v>
      </c>
      <c r="AK506" s="4">
        <f t="shared" si="119"/>
        <v>299309500</v>
      </c>
      <c r="AL506" s="20">
        <f t="shared" si="120"/>
        <v>7966369.6579487799</v>
      </c>
      <c r="AM506" s="59">
        <v>1590796654</v>
      </c>
      <c r="AN506" s="60">
        <v>2.6615826286665745</v>
      </c>
      <c r="AO506" s="61">
        <v>0.34994322316183968</v>
      </c>
      <c r="AP506" s="4">
        <f t="shared" si="110"/>
        <v>2206491.2582168127</v>
      </c>
      <c r="AQ506" s="8">
        <f t="shared" si="111"/>
        <v>0.18815069748065991</v>
      </c>
      <c r="AR506" s="59">
        <v>16087577</v>
      </c>
      <c r="AS506" s="6">
        <f t="shared" si="112"/>
        <v>0.13715497729812343</v>
      </c>
      <c r="AU506" s="5" t="s">
        <v>526</v>
      </c>
      <c r="AV506" s="5" t="s">
        <v>65</v>
      </c>
      <c r="AW506" s="5" t="s">
        <v>621</v>
      </c>
      <c r="AX506" s="5" t="s">
        <v>1745</v>
      </c>
      <c r="AY506" s="5" t="s">
        <v>1745</v>
      </c>
      <c r="AZ506" s="5" t="s">
        <v>1745</v>
      </c>
      <c r="BA506" s="5" t="s">
        <v>1745</v>
      </c>
      <c r="BB506" s="5" t="s">
        <v>1745</v>
      </c>
      <c r="BC506" s="5" t="s">
        <v>1745</v>
      </c>
      <c r="BD506" s="5" t="s">
        <v>1745</v>
      </c>
      <c r="BE506" s="5" t="s">
        <v>1745</v>
      </c>
      <c r="BF506" s="5" t="s">
        <v>1745</v>
      </c>
      <c r="BG506" s="5" t="s">
        <v>1745</v>
      </c>
      <c r="BH506" s="5" t="s">
        <v>1745</v>
      </c>
      <c r="BI506" s="5" t="s">
        <v>1745</v>
      </c>
      <c r="BJ506" s="5" t="s">
        <v>1745</v>
      </c>
    </row>
    <row r="507" spans="1:62" ht="17.25" customHeight="1" x14ac:dyDescent="0.3">
      <c r="A507" t="s">
        <v>1128</v>
      </c>
      <c r="B507" t="s">
        <v>2237</v>
      </c>
      <c r="C507" t="s">
        <v>63</v>
      </c>
      <c r="D507" t="str">
        <f t="shared" si="106"/>
        <v>Ogdensburg borough, Sussex County</v>
      </c>
      <c r="E507" t="s">
        <v>1769</v>
      </c>
      <c r="F507" t="s">
        <v>46</v>
      </c>
      <c r="G507" s="19">
        <f>COUNTIFS('Raw Data from UFBs'!$A$3:$A$3000,'Summary By Town'!$A507,'Raw Data from UFBs'!$E$3:$E$3000,'Summary By Town'!$G$2)</f>
        <v>0</v>
      </c>
      <c r="H507" s="4">
        <f>SUMIFS('Raw Data from UFBs'!H$3:H$3000,'Raw Data from UFBs'!$A$3:$A$3000,'Summary By Town'!$A507,'Raw Data from UFBs'!$E$3:$E$3000,'Summary By Town'!$G$2)</f>
        <v>0</v>
      </c>
      <c r="I507" s="4">
        <f>SUMIFS('Raw Data from UFBs'!I$3:I$3000,'Raw Data from UFBs'!$A$3:$A$3000,'Summary By Town'!$A507,'Raw Data from UFBs'!$E$3:$E$3000,'Summary By Town'!$G$2)</f>
        <v>0</v>
      </c>
      <c r="J507" s="20">
        <f t="shared" si="107"/>
        <v>0</v>
      </c>
      <c r="K507" s="19">
        <f>COUNTIFS('Raw Data from UFBs'!$A$3:$A$3000,'Summary By Town'!$A507,'Raw Data from UFBs'!$E$3:$E$3000,'Summary By Town'!$K$2)</f>
        <v>0</v>
      </c>
      <c r="L507" s="4">
        <f>SUMIFS('Raw Data from UFBs'!H$3:H$3000,'Raw Data from UFBs'!$A$3:$A$3000,'Summary By Town'!$A507,'Raw Data from UFBs'!$E$3:$E$3000,'Summary By Town'!$K$2)</f>
        <v>0</v>
      </c>
      <c r="M507" s="4">
        <f>SUMIFS('Raw Data from UFBs'!I$3:I$3000,'Raw Data from UFBs'!$A$3:$A$3000,'Summary By Town'!$A507,'Raw Data from UFBs'!$E$3:$E$3000,'Summary By Town'!$K$2)</f>
        <v>0</v>
      </c>
      <c r="N507" s="20">
        <f t="shared" si="108"/>
        <v>0</v>
      </c>
      <c r="O507" s="4">
        <f>COUNTIFS('Raw Data from UFBs'!$A$3:$A$3000,'Summary By Town'!$A507,'Raw Data from UFBs'!$E$3:$E$3000,'Summary By Town'!$O$2)</f>
        <v>0</v>
      </c>
      <c r="P507" s="4">
        <f>SUMIFS('Raw Data from UFBs'!H$3:H$3000,'Raw Data from UFBs'!$A$3:$A$3000,'Summary By Town'!$A507,'Raw Data from UFBs'!$E$3:$E$3000,'Summary By Town'!$O$2)</f>
        <v>0</v>
      </c>
      <c r="Q507" s="4">
        <f>SUMIFS('Raw Data from UFBs'!I$3:I$3000,'Raw Data from UFBs'!$A$3:$A$3000,'Summary By Town'!$A507,'Raw Data from UFBs'!$E$3:$E$3000,'Summary By Town'!$O$2)</f>
        <v>0</v>
      </c>
      <c r="R507" s="4">
        <f t="shared" si="113"/>
        <v>0</v>
      </c>
      <c r="S507" s="104">
        <f>COUNTIFS('Raw Data from UFBs'!$A$3:$A$3000,'Summary By Town'!$A507,'Raw Data from UFBs'!$E$3:$E$3000,'Summary By Town'!$S$2)</f>
        <v>0</v>
      </c>
      <c r="T507" s="4">
        <f>SUMIFS('Raw Data from UFBs'!H$3:H$3000,'Raw Data from UFBs'!$A$3:$A$3000,'Summary By Town'!$A507,'Raw Data from UFBs'!$E$3:$E$3000,'Summary By Town'!$S$2)</f>
        <v>0</v>
      </c>
      <c r="U507" s="4">
        <f>SUMIFS('Raw Data from UFBs'!I$3:I$3000,'Raw Data from UFBs'!$A$3:$A$3000,'Summary By Town'!$A507,'Raw Data from UFBs'!$E$3:$E$3000,'Summary By Town'!$S$2)</f>
        <v>0</v>
      </c>
      <c r="V507" s="20">
        <f t="shared" si="114"/>
        <v>0</v>
      </c>
      <c r="W507" s="104">
        <f>COUNTIFS('Raw Data from UFBs'!$A$3:$A$3000,'Summary By Town'!$A507,'Raw Data from UFBs'!$E$3:$E$3000,'Summary By Town'!$W$2)</f>
        <v>0</v>
      </c>
      <c r="X507" s="4">
        <f>SUMIFS('Raw Data from UFBs'!H$3:H$3000,'Raw Data from UFBs'!$A$3:$A$3000,'Summary By Town'!$A507,'Raw Data from UFBs'!$E$3:$E$3000,'Summary By Town'!$W$2)</f>
        <v>0</v>
      </c>
      <c r="Y507" s="4">
        <f>SUMIFS('Raw Data from UFBs'!I$3:I$3000,'Raw Data from UFBs'!$A$3:$A$3000,'Summary By Town'!$A507,'Raw Data from UFBs'!$E$3:$E$3000,'Summary By Town'!$W$2)</f>
        <v>0</v>
      </c>
      <c r="Z507" s="20">
        <f t="shared" si="115"/>
        <v>0</v>
      </c>
      <c r="AA507" s="4">
        <f>COUNTIFS('Raw Data from UFBs'!$A$3:$A$3000,'Summary By Town'!$A507,'Raw Data from UFBs'!$E$3:$E$3000,'Summary By Town'!$AA$2)</f>
        <v>0</v>
      </c>
      <c r="AB507" s="4">
        <f>SUMIFS('Raw Data from UFBs'!H$3:H$3000,'Raw Data from UFBs'!$A$3:$A$3000,'Summary By Town'!$A507,'Raw Data from UFBs'!$E$3:$E$3000,'Summary By Town'!$AA$2)</f>
        <v>0</v>
      </c>
      <c r="AC507" s="4">
        <f>SUMIFS('Raw Data from UFBs'!I$3:I$3000,'Raw Data from UFBs'!$A$3:$A$3000,'Summary By Town'!$A507,'Raw Data from UFBs'!$E$3:$E$3000,'Summary By Town'!$AA$2)</f>
        <v>0</v>
      </c>
      <c r="AD507" s="4">
        <f t="shared" si="116"/>
        <v>0</v>
      </c>
      <c r="AE507" s="19">
        <f>COUNTIFS('Raw Data from UFBs'!$A$3:$A$3000,'Summary By Town'!$A507,'Raw Data from UFBs'!$E$3:$E$3000,'Summary By Town'!$AE$2)</f>
        <v>0</v>
      </c>
      <c r="AF507" s="4">
        <f>SUMIFS('Raw Data from UFBs'!H$3:H$3000,'Raw Data from UFBs'!$A$3:$A$3000,'Summary By Town'!$A507,'Raw Data from UFBs'!$E$3:$E$3000,'Summary By Town'!$AE$2)</f>
        <v>0</v>
      </c>
      <c r="AG507" s="4">
        <f>SUMIFS('Raw Data from UFBs'!I$3:I$3000,'Raw Data from UFBs'!$A$3:$A$3000,'Summary By Town'!$A507,'Raw Data from UFBs'!$E$3:$E$3000,'Summary By Town'!$AE$2)</f>
        <v>0</v>
      </c>
      <c r="AH507" s="20">
        <f t="shared" si="109"/>
        <v>0</v>
      </c>
      <c r="AI507" s="19">
        <f t="shared" si="117"/>
        <v>0</v>
      </c>
      <c r="AJ507" s="4">
        <f t="shared" si="118"/>
        <v>0</v>
      </c>
      <c r="AK507" s="4">
        <f t="shared" si="119"/>
        <v>0</v>
      </c>
      <c r="AL507" s="20">
        <f t="shared" si="120"/>
        <v>0</v>
      </c>
      <c r="AM507" s="59">
        <v>216859600</v>
      </c>
      <c r="AN507" s="60">
        <v>4.1537936078421493</v>
      </c>
      <c r="AO507" s="61">
        <v>0.34508567790816419</v>
      </c>
      <c r="AP507" s="4">
        <f t="shared" si="110"/>
        <v>0</v>
      </c>
      <c r="AQ507" s="8">
        <f t="shared" si="111"/>
        <v>0</v>
      </c>
      <c r="AR507" s="59">
        <v>3676974.26</v>
      </c>
      <c r="AS507" s="6">
        <f t="shared" si="112"/>
        <v>0</v>
      </c>
      <c r="AU507" s="5" t="s">
        <v>1434</v>
      </c>
      <c r="AV507" s="5" t="s">
        <v>510</v>
      </c>
      <c r="AW507" s="5" t="s">
        <v>633</v>
      </c>
      <c r="AX507" s="5" t="s">
        <v>1745</v>
      </c>
      <c r="AY507" s="5" t="s">
        <v>1745</v>
      </c>
      <c r="AZ507" s="5" t="s">
        <v>1745</v>
      </c>
      <c r="BA507" s="5" t="s">
        <v>1745</v>
      </c>
      <c r="BB507" s="5" t="s">
        <v>1745</v>
      </c>
      <c r="BC507" s="5" t="s">
        <v>1745</v>
      </c>
      <c r="BD507" s="5" t="s">
        <v>1745</v>
      </c>
      <c r="BE507" s="5" t="s">
        <v>1745</v>
      </c>
      <c r="BF507" s="5" t="s">
        <v>1745</v>
      </c>
      <c r="BG507" s="5" t="s">
        <v>1745</v>
      </c>
      <c r="BH507" s="5" t="s">
        <v>1745</v>
      </c>
      <c r="BI507" s="5" t="s">
        <v>1745</v>
      </c>
      <c r="BJ507" s="5" t="s">
        <v>1745</v>
      </c>
    </row>
    <row r="508" spans="1:62" ht="17.25" customHeight="1" x14ac:dyDescent="0.3">
      <c r="A508" t="s">
        <v>1454</v>
      </c>
      <c r="B508" t="s">
        <v>2238</v>
      </c>
      <c r="C508" t="s">
        <v>63</v>
      </c>
      <c r="D508" t="str">
        <f t="shared" si="106"/>
        <v>Stanhope borough, Sussex County</v>
      </c>
      <c r="E508" t="s">
        <v>1769</v>
      </c>
      <c r="F508" t="s">
        <v>7</v>
      </c>
      <c r="G508" s="19">
        <f>COUNTIFS('Raw Data from UFBs'!$A$3:$A$3000,'Summary By Town'!$A508,'Raw Data from UFBs'!$E$3:$E$3000,'Summary By Town'!$G$2)</f>
        <v>0</v>
      </c>
      <c r="H508" s="4">
        <f>SUMIFS('Raw Data from UFBs'!H$3:H$3000,'Raw Data from UFBs'!$A$3:$A$3000,'Summary By Town'!$A508,'Raw Data from UFBs'!$E$3:$E$3000,'Summary By Town'!$G$2)</f>
        <v>0</v>
      </c>
      <c r="I508" s="4">
        <f>SUMIFS('Raw Data from UFBs'!I$3:I$3000,'Raw Data from UFBs'!$A$3:$A$3000,'Summary By Town'!$A508,'Raw Data from UFBs'!$E$3:$E$3000,'Summary By Town'!$G$2)</f>
        <v>0</v>
      </c>
      <c r="J508" s="20">
        <f t="shared" si="107"/>
        <v>0</v>
      </c>
      <c r="K508" s="19">
        <f>COUNTIFS('Raw Data from UFBs'!$A$3:$A$3000,'Summary By Town'!$A508,'Raw Data from UFBs'!$E$3:$E$3000,'Summary By Town'!$K$2)</f>
        <v>0</v>
      </c>
      <c r="L508" s="4">
        <f>SUMIFS('Raw Data from UFBs'!H$3:H$3000,'Raw Data from UFBs'!$A$3:$A$3000,'Summary By Town'!$A508,'Raw Data from UFBs'!$E$3:$E$3000,'Summary By Town'!$K$2)</f>
        <v>0</v>
      </c>
      <c r="M508" s="4">
        <f>SUMIFS('Raw Data from UFBs'!I$3:I$3000,'Raw Data from UFBs'!$A$3:$A$3000,'Summary By Town'!$A508,'Raw Data from UFBs'!$E$3:$E$3000,'Summary By Town'!$K$2)</f>
        <v>0</v>
      </c>
      <c r="N508" s="20">
        <f t="shared" si="108"/>
        <v>0</v>
      </c>
      <c r="O508" s="4">
        <f>COUNTIFS('Raw Data from UFBs'!$A$3:$A$3000,'Summary By Town'!$A508,'Raw Data from UFBs'!$E$3:$E$3000,'Summary By Town'!$O$2)</f>
        <v>0</v>
      </c>
      <c r="P508" s="4">
        <f>SUMIFS('Raw Data from UFBs'!H$3:H$3000,'Raw Data from UFBs'!$A$3:$A$3000,'Summary By Town'!$A508,'Raw Data from UFBs'!$E$3:$E$3000,'Summary By Town'!$O$2)</f>
        <v>0</v>
      </c>
      <c r="Q508" s="4">
        <f>SUMIFS('Raw Data from UFBs'!I$3:I$3000,'Raw Data from UFBs'!$A$3:$A$3000,'Summary By Town'!$A508,'Raw Data from UFBs'!$E$3:$E$3000,'Summary By Town'!$O$2)</f>
        <v>0</v>
      </c>
      <c r="R508" s="4">
        <f t="shared" si="113"/>
        <v>0</v>
      </c>
      <c r="S508" s="104">
        <f>COUNTIFS('Raw Data from UFBs'!$A$3:$A$3000,'Summary By Town'!$A508,'Raw Data from UFBs'!$E$3:$E$3000,'Summary By Town'!$S$2)</f>
        <v>0</v>
      </c>
      <c r="T508" s="4">
        <f>SUMIFS('Raw Data from UFBs'!H$3:H$3000,'Raw Data from UFBs'!$A$3:$A$3000,'Summary By Town'!$A508,'Raw Data from UFBs'!$E$3:$E$3000,'Summary By Town'!$S$2)</f>
        <v>0</v>
      </c>
      <c r="U508" s="4">
        <f>SUMIFS('Raw Data from UFBs'!I$3:I$3000,'Raw Data from UFBs'!$A$3:$A$3000,'Summary By Town'!$A508,'Raw Data from UFBs'!$E$3:$E$3000,'Summary By Town'!$S$2)</f>
        <v>0</v>
      </c>
      <c r="V508" s="20">
        <f t="shared" si="114"/>
        <v>0</v>
      </c>
      <c r="W508" s="104">
        <f>COUNTIFS('Raw Data from UFBs'!$A$3:$A$3000,'Summary By Town'!$A508,'Raw Data from UFBs'!$E$3:$E$3000,'Summary By Town'!$W$2)</f>
        <v>0</v>
      </c>
      <c r="X508" s="4">
        <f>SUMIFS('Raw Data from UFBs'!H$3:H$3000,'Raw Data from UFBs'!$A$3:$A$3000,'Summary By Town'!$A508,'Raw Data from UFBs'!$E$3:$E$3000,'Summary By Town'!$W$2)</f>
        <v>0</v>
      </c>
      <c r="Y508" s="4">
        <f>SUMIFS('Raw Data from UFBs'!I$3:I$3000,'Raw Data from UFBs'!$A$3:$A$3000,'Summary By Town'!$A508,'Raw Data from UFBs'!$E$3:$E$3000,'Summary By Town'!$W$2)</f>
        <v>0</v>
      </c>
      <c r="Z508" s="20">
        <f t="shared" si="115"/>
        <v>0</v>
      </c>
      <c r="AA508" s="4">
        <f>COUNTIFS('Raw Data from UFBs'!$A$3:$A$3000,'Summary By Town'!$A508,'Raw Data from UFBs'!$E$3:$E$3000,'Summary By Town'!$AA$2)</f>
        <v>0</v>
      </c>
      <c r="AB508" s="4">
        <f>SUMIFS('Raw Data from UFBs'!H$3:H$3000,'Raw Data from UFBs'!$A$3:$A$3000,'Summary By Town'!$A508,'Raw Data from UFBs'!$E$3:$E$3000,'Summary By Town'!$AA$2)</f>
        <v>0</v>
      </c>
      <c r="AC508" s="4">
        <f>SUMIFS('Raw Data from UFBs'!I$3:I$3000,'Raw Data from UFBs'!$A$3:$A$3000,'Summary By Town'!$A508,'Raw Data from UFBs'!$E$3:$E$3000,'Summary By Town'!$AA$2)</f>
        <v>0</v>
      </c>
      <c r="AD508" s="4">
        <f t="shared" si="116"/>
        <v>0</v>
      </c>
      <c r="AE508" s="19">
        <f>COUNTIFS('Raw Data from UFBs'!$A$3:$A$3000,'Summary By Town'!$A508,'Raw Data from UFBs'!$E$3:$E$3000,'Summary By Town'!$AE$2)</f>
        <v>0</v>
      </c>
      <c r="AF508" s="4">
        <f>SUMIFS('Raw Data from UFBs'!H$3:H$3000,'Raw Data from UFBs'!$A$3:$A$3000,'Summary By Town'!$A508,'Raw Data from UFBs'!$E$3:$E$3000,'Summary By Town'!$AE$2)</f>
        <v>0</v>
      </c>
      <c r="AG508" s="4">
        <f>SUMIFS('Raw Data from UFBs'!I$3:I$3000,'Raw Data from UFBs'!$A$3:$A$3000,'Summary By Town'!$A508,'Raw Data from UFBs'!$E$3:$E$3000,'Summary By Town'!$AE$2)</f>
        <v>0</v>
      </c>
      <c r="AH508" s="20">
        <f t="shared" si="109"/>
        <v>0</v>
      </c>
      <c r="AI508" s="19">
        <f t="shared" si="117"/>
        <v>0</v>
      </c>
      <c r="AJ508" s="4">
        <f t="shared" si="118"/>
        <v>0</v>
      </c>
      <c r="AK508" s="4">
        <f t="shared" si="119"/>
        <v>0</v>
      </c>
      <c r="AL508" s="20">
        <f t="shared" si="120"/>
        <v>0</v>
      </c>
      <c r="AM508" s="59">
        <v>342551300</v>
      </c>
      <c r="AN508" s="60">
        <v>4.6594162065246092</v>
      </c>
      <c r="AO508" s="61">
        <v>0.29465639807256067</v>
      </c>
      <c r="AP508" s="4">
        <f t="shared" si="110"/>
        <v>0</v>
      </c>
      <c r="AQ508" s="8">
        <f t="shared" si="111"/>
        <v>0</v>
      </c>
      <c r="AR508" s="59">
        <v>5718464.4000000004</v>
      </c>
      <c r="AS508" s="6">
        <f t="shared" si="112"/>
        <v>0</v>
      </c>
      <c r="AU508" s="5" t="s">
        <v>1027</v>
      </c>
      <c r="AV508" s="5" t="s">
        <v>1333</v>
      </c>
      <c r="AW508" s="5" t="s">
        <v>239</v>
      </c>
      <c r="AX508" s="5" t="s">
        <v>702</v>
      </c>
      <c r="AY508" s="5" t="s">
        <v>1048</v>
      </c>
      <c r="AZ508" s="5" t="s">
        <v>1745</v>
      </c>
      <c r="BA508" s="5" t="s">
        <v>1745</v>
      </c>
      <c r="BB508" s="5" t="s">
        <v>1745</v>
      </c>
      <c r="BC508" s="5" t="s">
        <v>1745</v>
      </c>
      <c r="BD508" s="5" t="s">
        <v>1745</v>
      </c>
      <c r="BE508" s="5" t="s">
        <v>1745</v>
      </c>
      <c r="BF508" s="5" t="s">
        <v>1745</v>
      </c>
      <c r="BG508" s="5" t="s">
        <v>1745</v>
      </c>
      <c r="BH508" s="5" t="s">
        <v>1745</v>
      </c>
      <c r="BI508" s="5" t="s">
        <v>1745</v>
      </c>
      <c r="BJ508" s="5" t="s">
        <v>1745</v>
      </c>
    </row>
    <row r="509" spans="1:62" ht="17.25" customHeight="1" x14ac:dyDescent="0.3">
      <c r="A509" t="s">
        <v>1478</v>
      </c>
      <c r="B509" t="s">
        <v>2239</v>
      </c>
      <c r="C509" t="s">
        <v>63</v>
      </c>
      <c r="D509" t="str">
        <f t="shared" si="106"/>
        <v>Sussex borough, Sussex County</v>
      </c>
      <c r="E509" t="s">
        <v>1769</v>
      </c>
      <c r="F509" t="s">
        <v>46</v>
      </c>
      <c r="G509" s="19">
        <f>COUNTIFS('Raw Data from UFBs'!$A$3:$A$3000,'Summary By Town'!$A509,'Raw Data from UFBs'!$E$3:$E$3000,'Summary By Town'!$G$2)</f>
        <v>0</v>
      </c>
      <c r="H509" s="4">
        <f>SUMIFS('Raw Data from UFBs'!H$3:H$3000,'Raw Data from UFBs'!$A$3:$A$3000,'Summary By Town'!$A509,'Raw Data from UFBs'!$E$3:$E$3000,'Summary By Town'!$G$2)</f>
        <v>0</v>
      </c>
      <c r="I509" s="4">
        <f>SUMIFS('Raw Data from UFBs'!I$3:I$3000,'Raw Data from UFBs'!$A$3:$A$3000,'Summary By Town'!$A509,'Raw Data from UFBs'!$E$3:$E$3000,'Summary By Town'!$G$2)</f>
        <v>0</v>
      </c>
      <c r="J509" s="20">
        <f t="shared" si="107"/>
        <v>0</v>
      </c>
      <c r="K509" s="19">
        <f>COUNTIFS('Raw Data from UFBs'!$A$3:$A$3000,'Summary By Town'!$A509,'Raw Data from UFBs'!$E$3:$E$3000,'Summary By Town'!$K$2)</f>
        <v>1</v>
      </c>
      <c r="L509" s="4">
        <f>SUMIFS('Raw Data from UFBs'!H$3:H$3000,'Raw Data from UFBs'!$A$3:$A$3000,'Summary By Town'!$A509,'Raw Data from UFBs'!$E$3:$E$3000,'Summary By Town'!$K$2)</f>
        <v>65698.960000000006</v>
      </c>
      <c r="M509" s="4">
        <f>SUMIFS('Raw Data from UFBs'!I$3:I$3000,'Raw Data from UFBs'!$A$3:$A$3000,'Summary By Town'!$A509,'Raw Data from UFBs'!$E$3:$E$3000,'Summary By Town'!$K$2)</f>
        <v>0</v>
      </c>
      <c r="N509" s="20">
        <f t="shared" si="108"/>
        <v>0</v>
      </c>
      <c r="O509" s="4">
        <f>COUNTIFS('Raw Data from UFBs'!$A$3:$A$3000,'Summary By Town'!$A509,'Raw Data from UFBs'!$E$3:$E$3000,'Summary By Town'!$O$2)</f>
        <v>0</v>
      </c>
      <c r="P509" s="4">
        <f>SUMIFS('Raw Data from UFBs'!H$3:H$3000,'Raw Data from UFBs'!$A$3:$A$3000,'Summary By Town'!$A509,'Raw Data from UFBs'!$E$3:$E$3000,'Summary By Town'!$O$2)</f>
        <v>0</v>
      </c>
      <c r="Q509" s="4">
        <f>SUMIFS('Raw Data from UFBs'!I$3:I$3000,'Raw Data from UFBs'!$A$3:$A$3000,'Summary By Town'!$A509,'Raw Data from UFBs'!$E$3:$E$3000,'Summary By Town'!$O$2)</f>
        <v>0</v>
      </c>
      <c r="R509" s="4">
        <f t="shared" si="113"/>
        <v>0</v>
      </c>
      <c r="S509" s="104">
        <f>COUNTIFS('Raw Data from UFBs'!$A$3:$A$3000,'Summary By Town'!$A509,'Raw Data from UFBs'!$E$3:$E$3000,'Summary By Town'!$S$2)</f>
        <v>0</v>
      </c>
      <c r="T509" s="4">
        <f>SUMIFS('Raw Data from UFBs'!H$3:H$3000,'Raw Data from UFBs'!$A$3:$A$3000,'Summary By Town'!$A509,'Raw Data from UFBs'!$E$3:$E$3000,'Summary By Town'!$S$2)</f>
        <v>0</v>
      </c>
      <c r="U509" s="4">
        <f>SUMIFS('Raw Data from UFBs'!I$3:I$3000,'Raw Data from UFBs'!$A$3:$A$3000,'Summary By Town'!$A509,'Raw Data from UFBs'!$E$3:$E$3000,'Summary By Town'!$S$2)</f>
        <v>0</v>
      </c>
      <c r="V509" s="20">
        <f t="shared" si="114"/>
        <v>0</v>
      </c>
      <c r="W509" s="104">
        <f>COUNTIFS('Raw Data from UFBs'!$A$3:$A$3000,'Summary By Town'!$A509,'Raw Data from UFBs'!$E$3:$E$3000,'Summary By Town'!$W$2)</f>
        <v>0</v>
      </c>
      <c r="X509" s="4">
        <f>SUMIFS('Raw Data from UFBs'!H$3:H$3000,'Raw Data from UFBs'!$A$3:$A$3000,'Summary By Town'!$A509,'Raw Data from UFBs'!$E$3:$E$3000,'Summary By Town'!$W$2)</f>
        <v>0</v>
      </c>
      <c r="Y509" s="4">
        <f>SUMIFS('Raw Data from UFBs'!I$3:I$3000,'Raw Data from UFBs'!$A$3:$A$3000,'Summary By Town'!$A509,'Raw Data from UFBs'!$E$3:$E$3000,'Summary By Town'!$W$2)</f>
        <v>0</v>
      </c>
      <c r="Z509" s="20">
        <f t="shared" si="115"/>
        <v>0</v>
      </c>
      <c r="AA509" s="4">
        <f>COUNTIFS('Raw Data from UFBs'!$A$3:$A$3000,'Summary By Town'!$A509,'Raw Data from UFBs'!$E$3:$E$3000,'Summary By Town'!$AA$2)</f>
        <v>0</v>
      </c>
      <c r="AB509" s="4">
        <f>SUMIFS('Raw Data from UFBs'!H$3:H$3000,'Raw Data from UFBs'!$A$3:$A$3000,'Summary By Town'!$A509,'Raw Data from UFBs'!$E$3:$E$3000,'Summary By Town'!$AA$2)</f>
        <v>0</v>
      </c>
      <c r="AC509" s="4">
        <f>SUMIFS('Raw Data from UFBs'!I$3:I$3000,'Raw Data from UFBs'!$A$3:$A$3000,'Summary By Town'!$A509,'Raw Data from UFBs'!$E$3:$E$3000,'Summary By Town'!$AA$2)</f>
        <v>0</v>
      </c>
      <c r="AD509" s="4">
        <f t="shared" si="116"/>
        <v>0</v>
      </c>
      <c r="AE509" s="19">
        <f>COUNTIFS('Raw Data from UFBs'!$A$3:$A$3000,'Summary By Town'!$A509,'Raw Data from UFBs'!$E$3:$E$3000,'Summary By Town'!$AE$2)</f>
        <v>0</v>
      </c>
      <c r="AF509" s="4">
        <f>SUMIFS('Raw Data from UFBs'!H$3:H$3000,'Raw Data from UFBs'!$A$3:$A$3000,'Summary By Town'!$A509,'Raw Data from UFBs'!$E$3:$E$3000,'Summary By Town'!$AE$2)</f>
        <v>0</v>
      </c>
      <c r="AG509" s="4">
        <f>SUMIFS('Raw Data from UFBs'!I$3:I$3000,'Raw Data from UFBs'!$A$3:$A$3000,'Summary By Town'!$A509,'Raw Data from UFBs'!$E$3:$E$3000,'Summary By Town'!$AE$2)</f>
        <v>0</v>
      </c>
      <c r="AH509" s="20">
        <f t="shared" si="109"/>
        <v>0</v>
      </c>
      <c r="AI509" s="19">
        <f t="shared" si="117"/>
        <v>1</v>
      </c>
      <c r="AJ509" s="4">
        <f t="shared" si="118"/>
        <v>65698.960000000006</v>
      </c>
      <c r="AK509" s="4">
        <f t="shared" si="119"/>
        <v>0</v>
      </c>
      <c r="AL509" s="20">
        <f t="shared" si="120"/>
        <v>0</v>
      </c>
      <c r="AM509" s="59">
        <v>156371300</v>
      </c>
      <c r="AN509" s="60">
        <v>3.6147730354613756</v>
      </c>
      <c r="AO509" s="61">
        <v>0.25039928358314256</v>
      </c>
      <c r="AP509" s="4">
        <f t="shared" si="110"/>
        <v>-16450.972516157541</v>
      </c>
      <c r="AQ509" s="8">
        <f t="shared" si="111"/>
        <v>0</v>
      </c>
      <c r="AR509" s="59">
        <v>1802469</v>
      </c>
      <c r="AS509" s="6">
        <f t="shared" si="112"/>
        <v>-9.1269100972929586E-3</v>
      </c>
      <c r="AU509" s="5" t="s">
        <v>1575</v>
      </c>
      <c r="AV509" s="5" t="s">
        <v>1745</v>
      </c>
      <c r="AW509" s="5" t="s">
        <v>1745</v>
      </c>
      <c r="AX509" s="5" t="s">
        <v>1745</v>
      </c>
      <c r="AY509" s="5" t="s">
        <v>1745</v>
      </c>
      <c r="AZ509" s="5" t="s">
        <v>1745</v>
      </c>
      <c r="BA509" s="5" t="s">
        <v>1745</v>
      </c>
      <c r="BB509" s="5" t="s">
        <v>1745</v>
      </c>
      <c r="BC509" s="5" t="s">
        <v>1745</v>
      </c>
      <c r="BD509" s="5" t="s">
        <v>1745</v>
      </c>
      <c r="BE509" s="5" t="s">
        <v>1745</v>
      </c>
      <c r="BF509" s="5" t="s">
        <v>1745</v>
      </c>
      <c r="BG509" s="5" t="s">
        <v>1745</v>
      </c>
      <c r="BH509" s="5" t="s">
        <v>1745</v>
      </c>
      <c r="BI509" s="5" t="s">
        <v>1745</v>
      </c>
      <c r="BJ509" s="5" t="s">
        <v>1745</v>
      </c>
    </row>
    <row r="510" spans="1:62" ht="17.25" customHeight="1" x14ac:dyDescent="0.3">
      <c r="A510" t="s">
        <v>65</v>
      </c>
      <c r="B510" t="s">
        <v>2240</v>
      </c>
      <c r="C510" t="s">
        <v>63</v>
      </c>
      <c r="D510" t="str">
        <f t="shared" si="106"/>
        <v>Andover township, Sussex County</v>
      </c>
      <c r="E510" t="s">
        <v>1769</v>
      </c>
      <c r="F510" t="s">
        <v>26</v>
      </c>
      <c r="G510" s="19">
        <f>COUNTIFS('Raw Data from UFBs'!$A$3:$A$3000,'Summary By Town'!$A510,'Raw Data from UFBs'!$E$3:$E$3000,'Summary By Town'!$G$2)</f>
        <v>0</v>
      </c>
      <c r="H510" s="4">
        <f>SUMIFS('Raw Data from UFBs'!H$3:H$3000,'Raw Data from UFBs'!$A$3:$A$3000,'Summary By Town'!$A510,'Raw Data from UFBs'!$E$3:$E$3000,'Summary By Town'!$G$2)</f>
        <v>0</v>
      </c>
      <c r="I510" s="4">
        <f>SUMIFS('Raw Data from UFBs'!I$3:I$3000,'Raw Data from UFBs'!$A$3:$A$3000,'Summary By Town'!$A510,'Raw Data from UFBs'!$E$3:$E$3000,'Summary By Town'!$G$2)</f>
        <v>0</v>
      </c>
      <c r="J510" s="20">
        <f t="shared" si="107"/>
        <v>0</v>
      </c>
      <c r="K510" s="19">
        <f>COUNTIFS('Raw Data from UFBs'!$A$3:$A$3000,'Summary By Town'!$A510,'Raw Data from UFBs'!$E$3:$E$3000,'Summary By Town'!$K$2)</f>
        <v>0</v>
      </c>
      <c r="L510" s="4">
        <f>SUMIFS('Raw Data from UFBs'!H$3:H$3000,'Raw Data from UFBs'!$A$3:$A$3000,'Summary By Town'!$A510,'Raw Data from UFBs'!$E$3:$E$3000,'Summary By Town'!$K$2)</f>
        <v>0</v>
      </c>
      <c r="M510" s="4">
        <f>SUMIFS('Raw Data from UFBs'!I$3:I$3000,'Raw Data from UFBs'!$A$3:$A$3000,'Summary By Town'!$A510,'Raw Data from UFBs'!$E$3:$E$3000,'Summary By Town'!$K$2)</f>
        <v>0</v>
      </c>
      <c r="N510" s="20">
        <f t="shared" si="108"/>
        <v>0</v>
      </c>
      <c r="O510" s="4">
        <f>COUNTIFS('Raw Data from UFBs'!$A$3:$A$3000,'Summary By Town'!$A510,'Raw Data from UFBs'!$E$3:$E$3000,'Summary By Town'!$O$2)</f>
        <v>0</v>
      </c>
      <c r="P510" s="4">
        <f>SUMIFS('Raw Data from UFBs'!H$3:H$3000,'Raw Data from UFBs'!$A$3:$A$3000,'Summary By Town'!$A510,'Raw Data from UFBs'!$E$3:$E$3000,'Summary By Town'!$O$2)</f>
        <v>0</v>
      </c>
      <c r="Q510" s="4">
        <f>SUMIFS('Raw Data from UFBs'!I$3:I$3000,'Raw Data from UFBs'!$A$3:$A$3000,'Summary By Town'!$A510,'Raw Data from UFBs'!$E$3:$E$3000,'Summary By Town'!$O$2)</f>
        <v>0</v>
      </c>
      <c r="R510" s="4">
        <f t="shared" si="113"/>
        <v>0</v>
      </c>
      <c r="S510" s="104">
        <f>COUNTIFS('Raw Data from UFBs'!$A$3:$A$3000,'Summary By Town'!$A510,'Raw Data from UFBs'!$E$3:$E$3000,'Summary By Town'!$S$2)</f>
        <v>0</v>
      </c>
      <c r="T510" s="4">
        <f>SUMIFS('Raw Data from UFBs'!H$3:H$3000,'Raw Data from UFBs'!$A$3:$A$3000,'Summary By Town'!$A510,'Raw Data from UFBs'!$E$3:$E$3000,'Summary By Town'!$S$2)</f>
        <v>0</v>
      </c>
      <c r="U510" s="4">
        <f>SUMIFS('Raw Data from UFBs'!I$3:I$3000,'Raw Data from UFBs'!$A$3:$A$3000,'Summary By Town'!$A510,'Raw Data from UFBs'!$E$3:$E$3000,'Summary By Town'!$S$2)</f>
        <v>0</v>
      </c>
      <c r="V510" s="20">
        <f t="shared" si="114"/>
        <v>0</v>
      </c>
      <c r="W510" s="104">
        <f>COUNTIFS('Raw Data from UFBs'!$A$3:$A$3000,'Summary By Town'!$A510,'Raw Data from UFBs'!$E$3:$E$3000,'Summary By Town'!$W$2)</f>
        <v>0</v>
      </c>
      <c r="X510" s="4">
        <f>SUMIFS('Raw Data from UFBs'!H$3:H$3000,'Raw Data from UFBs'!$A$3:$A$3000,'Summary By Town'!$A510,'Raw Data from UFBs'!$E$3:$E$3000,'Summary By Town'!$W$2)</f>
        <v>0</v>
      </c>
      <c r="Y510" s="4">
        <f>SUMIFS('Raw Data from UFBs'!I$3:I$3000,'Raw Data from UFBs'!$A$3:$A$3000,'Summary By Town'!$A510,'Raw Data from UFBs'!$E$3:$E$3000,'Summary By Town'!$W$2)</f>
        <v>0</v>
      </c>
      <c r="Z510" s="20">
        <f t="shared" si="115"/>
        <v>0</v>
      </c>
      <c r="AA510" s="4">
        <f>COUNTIFS('Raw Data from UFBs'!$A$3:$A$3000,'Summary By Town'!$A510,'Raw Data from UFBs'!$E$3:$E$3000,'Summary By Town'!$AA$2)</f>
        <v>0</v>
      </c>
      <c r="AB510" s="4">
        <f>SUMIFS('Raw Data from UFBs'!H$3:H$3000,'Raw Data from UFBs'!$A$3:$A$3000,'Summary By Town'!$A510,'Raw Data from UFBs'!$E$3:$E$3000,'Summary By Town'!$AA$2)</f>
        <v>0</v>
      </c>
      <c r="AC510" s="4">
        <f>SUMIFS('Raw Data from UFBs'!I$3:I$3000,'Raw Data from UFBs'!$A$3:$A$3000,'Summary By Town'!$A510,'Raw Data from UFBs'!$E$3:$E$3000,'Summary By Town'!$AA$2)</f>
        <v>0</v>
      </c>
      <c r="AD510" s="4">
        <f t="shared" si="116"/>
        <v>0</v>
      </c>
      <c r="AE510" s="19">
        <f>COUNTIFS('Raw Data from UFBs'!$A$3:$A$3000,'Summary By Town'!$A510,'Raw Data from UFBs'!$E$3:$E$3000,'Summary By Town'!$AE$2)</f>
        <v>0</v>
      </c>
      <c r="AF510" s="4">
        <f>SUMIFS('Raw Data from UFBs'!H$3:H$3000,'Raw Data from UFBs'!$A$3:$A$3000,'Summary By Town'!$A510,'Raw Data from UFBs'!$E$3:$E$3000,'Summary By Town'!$AE$2)</f>
        <v>0</v>
      </c>
      <c r="AG510" s="4">
        <f>SUMIFS('Raw Data from UFBs'!I$3:I$3000,'Raw Data from UFBs'!$A$3:$A$3000,'Summary By Town'!$A510,'Raw Data from UFBs'!$E$3:$E$3000,'Summary By Town'!$AE$2)</f>
        <v>0</v>
      </c>
      <c r="AH510" s="20">
        <f t="shared" si="109"/>
        <v>0</v>
      </c>
      <c r="AI510" s="19">
        <f t="shared" si="117"/>
        <v>0</v>
      </c>
      <c r="AJ510" s="4">
        <f t="shared" si="118"/>
        <v>0</v>
      </c>
      <c r="AK510" s="4">
        <f t="shared" si="119"/>
        <v>0</v>
      </c>
      <c r="AL510" s="20">
        <f t="shared" si="120"/>
        <v>0</v>
      </c>
      <c r="AM510" s="59">
        <v>692022877</v>
      </c>
      <c r="AN510" s="60">
        <v>4.3598897363747096</v>
      </c>
      <c r="AO510" s="61">
        <v>0.27130261373690712</v>
      </c>
      <c r="AP510" s="4">
        <f t="shared" si="110"/>
        <v>0</v>
      </c>
      <c r="AQ510" s="8">
        <f t="shared" si="111"/>
        <v>0</v>
      </c>
      <c r="AR510" s="59">
        <v>11286300.550000001</v>
      </c>
      <c r="AS510" s="6">
        <f t="shared" si="112"/>
        <v>0</v>
      </c>
      <c r="AU510" s="5" t="s">
        <v>239</v>
      </c>
      <c r="AV510" s="5" t="s">
        <v>61</v>
      </c>
      <c r="AW510" s="5" t="s">
        <v>573</v>
      </c>
      <c r="AX510" s="5" t="s">
        <v>526</v>
      </c>
      <c r="AY510" s="5" t="s">
        <v>1434</v>
      </c>
      <c r="AZ510" s="5" t="s">
        <v>767</v>
      </c>
      <c r="BA510" s="5" t="s">
        <v>1069</v>
      </c>
      <c r="BB510" s="5" t="s">
        <v>621</v>
      </c>
      <c r="BC510" s="5" t="s">
        <v>1745</v>
      </c>
      <c r="BD510" s="5" t="s">
        <v>1745</v>
      </c>
      <c r="BE510" s="5" t="s">
        <v>1745</v>
      </c>
      <c r="BF510" s="5" t="s">
        <v>1745</v>
      </c>
      <c r="BG510" s="5" t="s">
        <v>1745</v>
      </c>
      <c r="BH510" s="5" t="s">
        <v>1745</v>
      </c>
      <c r="BI510" s="5" t="s">
        <v>1745</v>
      </c>
      <c r="BJ510" s="5" t="s">
        <v>1745</v>
      </c>
    </row>
    <row r="511" spans="1:62" ht="17.25" customHeight="1" x14ac:dyDescent="0.3">
      <c r="A511" t="s">
        <v>239</v>
      </c>
      <c r="B511" t="s">
        <v>2241</v>
      </c>
      <c r="C511" t="s">
        <v>63</v>
      </c>
      <c r="D511" t="str">
        <f t="shared" si="106"/>
        <v>Byram township, Sussex County</v>
      </c>
      <c r="E511" t="s">
        <v>1769</v>
      </c>
      <c r="F511" t="s">
        <v>26</v>
      </c>
      <c r="G511" s="19">
        <f>COUNTIFS('Raw Data from UFBs'!$A$3:$A$3000,'Summary By Town'!$A511,'Raw Data from UFBs'!$E$3:$E$3000,'Summary By Town'!$G$2)</f>
        <v>0</v>
      </c>
      <c r="H511" s="4">
        <f>SUMIFS('Raw Data from UFBs'!H$3:H$3000,'Raw Data from UFBs'!$A$3:$A$3000,'Summary By Town'!$A511,'Raw Data from UFBs'!$E$3:$E$3000,'Summary By Town'!$G$2)</f>
        <v>0</v>
      </c>
      <c r="I511" s="4">
        <f>SUMIFS('Raw Data from UFBs'!I$3:I$3000,'Raw Data from UFBs'!$A$3:$A$3000,'Summary By Town'!$A511,'Raw Data from UFBs'!$E$3:$E$3000,'Summary By Town'!$G$2)</f>
        <v>0</v>
      </c>
      <c r="J511" s="20">
        <f t="shared" si="107"/>
        <v>0</v>
      </c>
      <c r="K511" s="19">
        <f>COUNTIFS('Raw Data from UFBs'!$A$3:$A$3000,'Summary By Town'!$A511,'Raw Data from UFBs'!$E$3:$E$3000,'Summary By Town'!$K$2)</f>
        <v>0</v>
      </c>
      <c r="L511" s="4">
        <f>SUMIFS('Raw Data from UFBs'!H$3:H$3000,'Raw Data from UFBs'!$A$3:$A$3000,'Summary By Town'!$A511,'Raw Data from UFBs'!$E$3:$E$3000,'Summary By Town'!$K$2)</f>
        <v>0</v>
      </c>
      <c r="M511" s="4">
        <f>SUMIFS('Raw Data from UFBs'!I$3:I$3000,'Raw Data from UFBs'!$A$3:$A$3000,'Summary By Town'!$A511,'Raw Data from UFBs'!$E$3:$E$3000,'Summary By Town'!$K$2)</f>
        <v>0</v>
      </c>
      <c r="N511" s="20">
        <f t="shared" si="108"/>
        <v>0</v>
      </c>
      <c r="O511" s="4">
        <f>COUNTIFS('Raw Data from UFBs'!$A$3:$A$3000,'Summary By Town'!$A511,'Raw Data from UFBs'!$E$3:$E$3000,'Summary By Town'!$O$2)</f>
        <v>0</v>
      </c>
      <c r="P511" s="4">
        <f>SUMIFS('Raw Data from UFBs'!H$3:H$3000,'Raw Data from UFBs'!$A$3:$A$3000,'Summary By Town'!$A511,'Raw Data from UFBs'!$E$3:$E$3000,'Summary By Town'!$O$2)</f>
        <v>0</v>
      </c>
      <c r="Q511" s="4">
        <f>SUMIFS('Raw Data from UFBs'!I$3:I$3000,'Raw Data from UFBs'!$A$3:$A$3000,'Summary By Town'!$A511,'Raw Data from UFBs'!$E$3:$E$3000,'Summary By Town'!$O$2)</f>
        <v>0</v>
      </c>
      <c r="R511" s="4">
        <f t="shared" si="113"/>
        <v>0</v>
      </c>
      <c r="S511" s="104">
        <f>COUNTIFS('Raw Data from UFBs'!$A$3:$A$3000,'Summary By Town'!$A511,'Raw Data from UFBs'!$E$3:$E$3000,'Summary By Town'!$S$2)</f>
        <v>0</v>
      </c>
      <c r="T511" s="4">
        <f>SUMIFS('Raw Data from UFBs'!H$3:H$3000,'Raw Data from UFBs'!$A$3:$A$3000,'Summary By Town'!$A511,'Raw Data from UFBs'!$E$3:$E$3000,'Summary By Town'!$S$2)</f>
        <v>0</v>
      </c>
      <c r="U511" s="4">
        <f>SUMIFS('Raw Data from UFBs'!I$3:I$3000,'Raw Data from UFBs'!$A$3:$A$3000,'Summary By Town'!$A511,'Raw Data from UFBs'!$E$3:$E$3000,'Summary By Town'!$S$2)</f>
        <v>0</v>
      </c>
      <c r="V511" s="20">
        <f t="shared" si="114"/>
        <v>0</v>
      </c>
      <c r="W511" s="104">
        <f>COUNTIFS('Raw Data from UFBs'!$A$3:$A$3000,'Summary By Town'!$A511,'Raw Data from UFBs'!$E$3:$E$3000,'Summary By Town'!$W$2)</f>
        <v>0</v>
      </c>
      <c r="X511" s="4">
        <f>SUMIFS('Raw Data from UFBs'!H$3:H$3000,'Raw Data from UFBs'!$A$3:$A$3000,'Summary By Town'!$A511,'Raw Data from UFBs'!$E$3:$E$3000,'Summary By Town'!$W$2)</f>
        <v>0</v>
      </c>
      <c r="Y511" s="4">
        <f>SUMIFS('Raw Data from UFBs'!I$3:I$3000,'Raw Data from UFBs'!$A$3:$A$3000,'Summary By Town'!$A511,'Raw Data from UFBs'!$E$3:$E$3000,'Summary By Town'!$W$2)</f>
        <v>0</v>
      </c>
      <c r="Z511" s="20">
        <f t="shared" si="115"/>
        <v>0</v>
      </c>
      <c r="AA511" s="4">
        <f>COUNTIFS('Raw Data from UFBs'!$A$3:$A$3000,'Summary By Town'!$A511,'Raw Data from UFBs'!$E$3:$E$3000,'Summary By Town'!$AA$2)</f>
        <v>0</v>
      </c>
      <c r="AB511" s="4">
        <f>SUMIFS('Raw Data from UFBs'!H$3:H$3000,'Raw Data from UFBs'!$A$3:$A$3000,'Summary By Town'!$A511,'Raw Data from UFBs'!$E$3:$E$3000,'Summary By Town'!$AA$2)</f>
        <v>0</v>
      </c>
      <c r="AC511" s="4">
        <f>SUMIFS('Raw Data from UFBs'!I$3:I$3000,'Raw Data from UFBs'!$A$3:$A$3000,'Summary By Town'!$A511,'Raw Data from UFBs'!$E$3:$E$3000,'Summary By Town'!$AA$2)</f>
        <v>0</v>
      </c>
      <c r="AD511" s="4">
        <f t="shared" si="116"/>
        <v>0</v>
      </c>
      <c r="AE511" s="19">
        <f>COUNTIFS('Raw Data from UFBs'!$A$3:$A$3000,'Summary By Town'!$A511,'Raw Data from UFBs'!$E$3:$E$3000,'Summary By Town'!$AE$2)</f>
        <v>0</v>
      </c>
      <c r="AF511" s="4">
        <f>SUMIFS('Raw Data from UFBs'!H$3:H$3000,'Raw Data from UFBs'!$A$3:$A$3000,'Summary By Town'!$A511,'Raw Data from UFBs'!$E$3:$E$3000,'Summary By Town'!$AE$2)</f>
        <v>0</v>
      </c>
      <c r="AG511" s="4">
        <f>SUMIFS('Raw Data from UFBs'!I$3:I$3000,'Raw Data from UFBs'!$A$3:$A$3000,'Summary By Town'!$A511,'Raw Data from UFBs'!$E$3:$E$3000,'Summary By Town'!$AE$2)</f>
        <v>0</v>
      </c>
      <c r="AH511" s="20">
        <f t="shared" si="109"/>
        <v>0</v>
      </c>
      <c r="AI511" s="19">
        <f t="shared" si="117"/>
        <v>0</v>
      </c>
      <c r="AJ511" s="4">
        <f t="shared" si="118"/>
        <v>0</v>
      </c>
      <c r="AK511" s="4">
        <f t="shared" si="119"/>
        <v>0</v>
      </c>
      <c r="AL511" s="20">
        <f t="shared" si="120"/>
        <v>0</v>
      </c>
      <c r="AM511" s="59">
        <v>1005729500</v>
      </c>
      <c r="AN511" s="60">
        <v>4.0182293025662519</v>
      </c>
      <c r="AO511" s="61">
        <v>0.25695229570049466</v>
      </c>
      <c r="AP511" s="4">
        <f t="shared" si="110"/>
        <v>0</v>
      </c>
      <c r="AQ511" s="8">
        <f t="shared" si="111"/>
        <v>0</v>
      </c>
      <c r="AR511" s="59">
        <v>13465387</v>
      </c>
      <c r="AS511" s="6">
        <f t="shared" si="112"/>
        <v>0</v>
      </c>
      <c r="AU511" s="5" t="s">
        <v>1027</v>
      </c>
      <c r="AV511" s="5" t="s">
        <v>1333</v>
      </c>
      <c r="AW511" s="5" t="s">
        <v>1454</v>
      </c>
      <c r="AX511" s="5" t="s">
        <v>29</v>
      </c>
      <c r="AY511" s="5" t="s">
        <v>702</v>
      </c>
      <c r="AZ511" s="5" t="s">
        <v>61</v>
      </c>
      <c r="BA511" s="5" t="s">
        <v>573</v>
      </c>
      <c r="BB511" s="5" t="s">
        <v>65</v>
      </c>
      <c r="BC511" s="5" t="s">
        <v>1434</v>
      </c>
      <c r="BD511" s="5" t="s">
        <v>1745</v>
      </c>
      <c r="BE511" s="5" t="s">
        <v>1745</v>
      </c>
      <c r="BF511" s="5" t="s">
        <v>1745</v>
      </c>
      <c r="BG511" s="5" t="s">
        <v>1745</v>
      </c>
      <c r="BH511" s="5" t="s">
        <v>1745</v>
      </c>
      <c r="BI511" s="5" t="s">
        <v>1745</v>
      </c>
      <c r="BJ511" s="5" t="s">
        <v>1745</v>
      </c>
    </row>
    <row r="512" spans="1:62" ht="17.25" customHeight="1" x14ac:dyDescent="0.3">
      <c r="A512" t="s">
        <v>507</v>
      </c>
      <c r="B512" t="s">
        <v>2242</v>
      </c>
      <c r="C512" t="s">
        <v>63</v>
      </c>
      <c r="D512" t="str">
        <f t="shared" si="106"/>
        <v>Frankford township, Sussex County</v>
      </c>
      <c r="E512" t="s">
        <v>1769</v>
      </c>
      <c r="F512" t="s">
        <v>26</v>
      </c>
      <c r="G512" s="19">
        <f>COUNTIFS('Raw Data from UFBs'!$A$3:$A$3000,'Summary By Town'!$A512,'Raw Data from UFBs'!$E$3:$E$3000,'Summary By Town'!$G$2)</f>
        <v>0</v>
      </c>
      <c r="H512" s="4">
        <f>SUMIFS('Raw Data from UFBs'!H$3:H$3000,'Raw Data from UFBs'!$A$3:$A$3000,'Summary By Town'!$A512,'Raw Data from UFBs'!$E$3:$E$3000,'Summary By Town'!$G$2)</f>
        <v>0</v>
      </c>
      <c r="I512" s="4">
        <f>SUMIFS('Raw Data from UFBs'!I$3:I$3000,'Raw Data from UFBs'!$A$3:$A$3000,'Summary By Town'!$A512,'Raw Data from UFBs'!$E$3:$E$3000,'Summary By Town'!$G$2)</f>
        <v>0</v>
      </c>
      <c r="J512" s="20">
        <f t="shared" si="107"/>
        <v>0</v>
      </c>
      <c r="K512" s="19">
        <f>COUNTIFS('Raw Data from UFBs'!$A$3:$A$3000,'Summary By Town'!$A512,'Raw Data from UFBs'!$E$3:$E$3000,'Summary By Town'!$K$2)</f>
        <v>1</v>
      </c>
      <c r="L512" s="4">
        <f>SUMIFS('Raw Data from UFBs'!H$3:H$3000,'Raw Data from UFBs'!$A$3:$A$3000,'Summary By Town'!$A512,'Raw Data from UFBs'!$E$3:$E$3000,'Summary By Town'!$K$2)</f>
        <v>10248.879999999999</v>
      </c>
      <c r="M512" s="4">
        <f>SUMIFS('Raw Data from UFBs'!I$3:I$3000,'Raw Data from UFBs'!$A$3:$A$3000,'Summary By Town'!$A512,'Raw Data from UFBs'!$E$3:$E$3000,'Summary By Town'!$K$2)</f>
        <v>1232000</v>
      </c>
      <c r="N512" s="20">
        <f t="shared" si="108"/>
        <v>37444.39538159025</v>
      </c>
      <c r="O512" s="4">
        <f>COUNTIFS('Raw Data from UFBs'!$A$3:$A$3000,'Summary By Town'!$A512,'Raw Data from UFBs'!$E$3:$E$3000,'Summary By Town'!$O$2)</f>
        <v>0</v>
      </c>
      <c r="P512" s="4">
        <f>SUMIFS('Raw Data from UFBs'!H$3:H$3000,'Raw Data from UFBs'!$A$3:$A$3000,'Summary By Town'!$A512,'Raw Data from UFBs'!$E$3:$E$3000,'Summary By Town'!$O$2)</f>
        <v>0</v>
      </c>
      <c r="Q512" s="4">
        <f>SUMIFS('Raw Data from UFBs'!I$3:I$3000,'Raw Data from UFBs'!$A$3:$A$3000,'Summary By Town'!$A512,'Raw Data from UFBs'!$E$3:$E$3000,'Summary By Town'!$O$2)</f>
        <v>0</v>
      </c>
      <c r="R512" s="4">
        <f t="shared" si="113"/>
        <v>0</v>
      </c>
      <c r="S512" s="104">
        <f>COUNTIFS('Raw Data from UFBs'!$A$3:$A$3000,'Summary By Town'!$A512,'Raw Data from UFBs'!$E$3:$E$3000,'Summary By Town'!$S$2)</f>
        <v>0</v>
      </c>
      <c r="T512" s="4">
        <f>SUMIFS('Raw Data from UFBs'!H$3:H$3000,'Raw Data from UFBs'!$A$3:$A$3000,'Summary By Town'!$A512,'Raw Data from UFBs'!$E$3:$E$3000,'Summary By Town'!$S$2)</f>
        <v>0</v>
      </c>
      <c r="U512" s="4">
        <f>SUMIFS('Raw Data from UFBs'!I$3:I$3000,'Raw Data from UFBs'!$A$3:$A$3000,'Summary By Town'!$A512,'Raw Data from UFBs'!$E$3:$E$3000,'Summary By Town'!$S$2)</f>
        <v>0</v>
      </c>
      <c r="V512" s="20">
        <f t="shared" si="114"/>
        <v>0</v>
      </c>
      <c r="W512" s="104">
        <f>COUNTIFS('Raw Data from UFBs'!$A$3:$A$3000,'Summary By Town'!$A512,'Raw Data from UFBs'!$E$3:$E$3000,'Summary By Town'!$W$2)</f>
        <v>0</v>
      </c>
      <c r="X512" s="4">
        <f>SUMIFS('Raw Data from UFBs'!H$3:H$3000,'Raw Data from UFBs'!$A$3:$A$3000,'Summary By Town'!$A512,'Raw Data from UFBs'!$E$3:$E$3000,'Summary By Town'!$W$2)</f>
        <v>0</v>
      </c>
      <c r="Y512" s="4">
        <f>SUMIFS('Raw Data from UFBs'!I$3:I$3000,'Raw Data from UFBs'!$A$3:$A$3000,'Summary By Town'!$A512,'Raw Data from UFBs'!$E$3:$E$3000,'Summary By Town'!$W$2)</f>
        <v>0</v>
      </c>
      <c r="Z512" s="20">
        <f t="shared" si="115"/>
        <v>0</v>
      </c>
      <c r="AA512" s="4">
        <f>COUNTIFS('Raw Data from UFBs'!$A$3:$A$3000,'Summary By Town'!$A512,'Raw Data from UFBs'!$E$3:$E$3000,'Summary By Town'!$AA$2)</f>
        <v>0</v>
      </c>
      <c r="AB512" s="4">
        <f>SUMIFS('Raw Data from UFBs'!H$3:H$3000,'Raw Data from UFBs'!$A$3:$A$3000,'Summary By Town'!$A512,'Raw Data from UFBs'!$E$3:$E$3000,'Summary By Town'!$AA$2)</f>
        <v>0</v>
      </c>
      <c r="AC512" s="4">
        <f>SUMIFS('Raw Data from UFBs'!I$3:I$3000,'Raw Data from UFBs'!$A$3:$A$3000,'Summary By Town'!$A512,'Raw Data from UFBs'!$E$3:$E$3000,'Summary By Town'!$AA$2)</f>
        <v>0</v>
      </c>
      <c r="AD512" s="4">
        <f t="shared" si="116"/>
        <v>0</v>
      </c>
      <c r="AE512" s="19">
        <f>COUNTIFS('Raw Data from UFBs'!$A$3:$A$3000,'Summary By Town'!$A512,'Raw Data from UFBs'!$E$3:$E$3000,'Summary By Town'!$AE$2)</f>
        <v>0</v>
      </c>
      <c r="AF512" s="4">
        <f>SUMIFS('Raw Data from UFBs'!H$3:H$3000,'Raw Data from UFBs'!$A$3:$A$3000,'Summary By Town'!$A512,'Raw Data from UFBs'!$E$3:$E$3000,'Summary By Town'!$AE$2)</f>
        <v>0</v>
      </c>
      <c r="AG512" s="4">
        <f>SUMIFS('Raw Data from UFBs'!I$3:I$3000,'Raw Data from UFBs'!$A$3:$A$3000,'Summary By Town'!$A512,'Raw Data from UFBs'!$E$3:$E$3000,'Summary By Town'!$AE$2)</f>
        <v>0</v>
      </c>
      <c r="AH512" s="20">
        <f t="shared" si="109"/>
        <v>0</v>
      </c>
      <c r="AI512" s="19">
        <f t="shared" si="117"/>
        <v>1</v>
      </c>
      <c r="AJ512" s="4">
        <f t="shared" si="118"/>
        <v>10248.879999999999</v>
      </c>
      <c r="AK512" s="4">
        <f t="shared" si="119"/>
        <v>1232000</v>
      </c>
      <c r="AL512" s="20">
        <f t="shared" si="120"/>
        <v>37444.39538159025</v>
      </c>
      <c r="AM512" s="59">
        <v>817069500</v>
      </c>
      <c r="AN512" s="60">
        <v>3.0393178069472606</v>
      </c>
      <c r="AO512" s="61">
        <v>0.14185245952876341</v>
      </c>
      <c r="AP512" s="4">
        <f t="shared" si="110"/>
        <v>3857.750745030894</v>
      </c>
      <c r="AQ512" s="8">
        <f t="shared" si="111"/>
        <v>1.5078276694944555E-3</v>
      </c>
      <c r="AR512" s="59">
        <v>4907575.55</v>
      </c>
      <c r="AS512" s="6">
        <f t="shared" si="112"/>
        <v>7.8608076548732791E-4</v>
      </c>
      <c r="AU512" s="5" t="s">
        <v>203</v>
      </c>
      <c r="AV512" s="5" t="s">
        <v>767</v>
      </c>
      <c r="AW512" s="5" t="s">
        <v>1353</v>
      </c>
      <c r="AX512" s="5" t="s">
        <v>1575</v>
      </c>
      <c r="AY512" s="5" t="s">
        <v>986</v>
      </c>
      <c r="AZ512" s="5" t="s">
        <v>621</v>
      </c>
      <c r="BA512" s="5" t="s">
        <v>1745</v>
      </c>
      <c r="BB512" s="5" t="s">
        <v>1745</v>
      </c>
      <c r="BC512" s="5" t="s">
        <v>1745</v>
      </c>
      <c r="BD512" s="5" t="s">
        <v>1745</v>
      </c>
      <c r="BE512" s="5" t="s">
        <v>1745</v>
      </c>
      <c r="BF512" s="5" t="s">
        <v>1745</v>
      </c>
      <c r="BG512" s="5" t="s">
        <v>1745</v>
      </c>
      <c r="BH512" s="5" t="s">
        <v>1745</v>
      </c>
      <c r="BI512" s="5" t="s">
        <v>1745</v>
      </c>
      <c r="BJ512" s="5" t="s">
        <v>1745</v>
      </c>
    </row>
    <row r="513" spans="1:62" ht="17.25" customHeight="1" x14ac:dyDescent="0.3">
      <c r="A513" t="s">
        <v>526</v>
      </c>
      <c r="B513" t="s">
        <v>2243</v>
      </c>
      <c r="C513" t="s">
        <v>63</v>
      </c>
      <c r="D513" t="str">
        <f t="shared" si="106"/>
        <v>Fredon township, Sussex County</v>
      </c>
      <c r="E513" t="s">
        <v>1769</v>
      </c>
      <c r="F513" t="s">
        <v>26</v>
      </c>
      <c r="G513" s="19">
        <f>COUNTIFS('Raw Data from UFBs'!$A$3:$A$3000,'Summary By Town'!$A513,'Raw Data from UFBs'!$E$3:$E$3000,'Summary By Town'!$G$2)</f>
        <v>0</v>
      </c>
      <c r="H513" s="4">
        <f>SUMIFS('Raw Data from UFBs'!H$3:H$3000,'Raw Data from UFBs'!$A$3:$A$3000,'Summary By Town'!$A513,'Raw Data from UFBs'!$E$3:$E$3000,'Summary By Town'!$G$2)</f>
        <v>0</v>
      </c>
      <c r="I513" s="4">
        <f>SUMIFS('Raw Data from UFBs'!I$3:I$3000,'Raw Data from UFBs'!$A$3:$A$3000,'Summary By Town'!$A513,'Raw Data from UFBs'!$E$3:$E$3000,'Summary By Town'!$G$2)</f>
        <v>0</v>
      </c>
      <c r="J513" s="20">
        <f t="shared" si="107"/>
        <v>0</v>
      </c>
      <c r="K513" s="19">
        <f>COUNTIFS('Raw Data from UFBs'!$A$3:$A$3000,'Summary By Town'!$A513,'Raw Data from UFBs'!$E$3:$E$3000,'Summary By Town'!$K$2)</f>
        <v>0</v>
      </c>
      <c r="L513" s="4">
        <f>SUMIFS('Raw Data from UFBs'!H$3:H$3000,'Raw Data from UFBs'!$A$3:$A$3000,'Summary By Town'!$A513,'Raw Data from UFBs'!$E$3:$E$3000,'Summary By Town'!$K$2)</f>
        <v>0</v>
      </c>
      <c r="M513" s="4">
        <f>SUMIFS('Raw Data from UFBs'!I$3:I$3000,'Raw Data from UFBs'!$A$3:$A$3000,'Summary By Town'!$A513,'Raw Data from UFBs'!$E$3:$E$3000,'Summary By Town'!$K$2)</f>
        <v>0</v>
      </c>
      <c r="N513" s="20">
        <f t="shared" si="108"/>
        <v>0</v>
      </c>
      <c r="O513" s="4">
        <f>COUNTIFS('Raw Data from UFBs'!$A$3:$A$3000,'Summary By Town'!$A513,'Raw Data from UFBs'!$E$3:$E$3000,'Summary By Town'!$O$2)</f>
        <v>0</v>
      </c>
      <c r="P513" s="4">
        <f>SUMIFS('Raw Data from UFBs'!H$3:H$3000,'Raw Data from UFBs'!$A$3:$A$3000,'Summary By Town'!$A513,'Raw Data from UFBs'!$E$3:$E$3000,'Summary By Town'!$O$2)</f>
        <v>0</v>
      </c>
      <c r="Q513" s="4">
        <f>SUMIFS('Raw Data from UFBs'!I$3:I$3000,'Raw Data from UFBs'!$A$3:$A$3000,'Summary By Town'!$A513,'Raw Data from UFBs'!$E$3:$E$3000,'Summary By Town'!$O$2)</f>
        <v>0</v>
      </c>
      <c r="R513" s="4">
        <f t="shared" si="113"/>
        <v>0</v>
      </c>
      <c r="S513" s="104">
        <f>COUNTIFS('Raw Data from UFBs'!$A$3:$A$3000,'Summary By Town'!$A513,'Raw Data from UFBs'!$E$3:$E$3000,'Summary By Town'!$S$2)</f>
        <v>0</v>
      </c>
      <c r="T513" s="4">
        <f>SUMIFS('Raw Data from UFBs'!H$3:H$3000,'Raw Data from UFBs'!$A$3:$A$3000,'Summary By Town'!$A513,'Raw Data from UFBs'!$E$3:$E$3000,'Summary By Town'!$S$2)</f>
        <v>0</v>
      </c>
      <c r="U513" s="4">
        <f>SUMIFS('Raw Data from UFBs'!I$3:I$3000,'Raw Data from UFBs'!$A$3:$A$3000,'Summary By Town'!$A513,'Raw Data from UFBs'!$E$3:$E$3000,'Summary By Town'!$S$2)</f>
        <v>0</v>
      </c>
      <c r="V513" s="20">
        <f t="shared" si="114"/>
        <v>0</v>
      </c>
      <c r="W513" s="104">
        <f>COUNTIFS('Raw Data from UFBs'!$A$3:$A$3000,'Summary By Town'!$A513,'Raw Data from UFBs'!$E$3:$E$3000,'Summary By Town'!$W$2)</f>
        <v>0</v>
      </c>
      <c r="X513" s="4">
        <f>SUMIFS('Raw Data from UFBs'!H$3:H$3000,'Raw Data from UFBs'!$A$3:$A$3000,'Summary By Town'!$A513,'Raw Data from UFBs'!$E$3:$E$3000,'Summary By Town'!$W$2)</f>
        <v>0</v>
      </c>
      <c r="Y513" s="4">
        <f>SUMIFS('Raw Data from UFBs'!I$3:I$3000,'Raw Data from UFBs'!$A$3:$A$3000,'Summary By Town'!$A513,'Raw Data from UFBs'!$E$3:$E$3000,'Summary By Town'!$W$2)</f>
        <v>0</v>
      </c>
      <c r="Z513" s="20">
        <f t="shared" si="115"/>
        <v>0</v>
      </c>
      <c r="AA513" s="4">
        <f>COUNTIFS('Raw Data from UFBs'!$A$3:$A$3000,'Summary By Town'!$A513,'Raw Data from UFBs'!$E$3:$E$3000,'Summary By Town'!$AA$2)</f>
        <v>0</v>
      </c>
      <c r="AB513" s="4">
        <f>SUMIFS('Raw Data from UFBs'!H$3:H$3000,'Raw Data from UFBs'!$A$3:$A$3000,'Summary By Town'!$A513,'Raw Data from UFBs'!$E$3:$E$3000,'Summary By Town'!$AA$2)</f>
        <v>0</v>
      </c>
      <c r="AC513" s="4">
        <f>SUMIFS('Raw Data from UFBs'!I$3:I$3000,'Raw Data from UFBs'!$A$3:$A$3000,'Summary By Town'!$A513,'Raw Data from UFBs'!$E$3:$E$3000,'Summary By Town'!$AA$2)</f>
        <v>0</v>
      </c>
      <c r="AD513" s="4">
        <f t="shared" si="116"/>
        <v>0</v>
      </c>
      <c r="AE513" s="19">
        <f>COUNTIFS('Raw Data from UFBs'!$A$3:$A$3000,'Summary By Town'!$A513,'Raw Data from UFBs'!$E$3:$E$3000,'Summary By Town'!$AE$2)</f>
        <v>0</v>
      </c>
      <c r="AF513" s="4">
        <f>SUMIFS('Raw Data from UFBs'!H$3:H$3000,'Raw Data from UFBs'!$A$3:$A$3000,'Summary By Town'!$A513,'Raw Data from UFBs'!$E$3:$E$3000,'Summary By Town'!$AE$2)</f>
        <v>0</v>
      </c>
      <c r="AG513" s="4">
        <f>SUMIFS('Raw Data from UFBs'!I$3:I$3000,'Raw Data from UFBs'!$A$3:$A$3000,'Summary By Town'!$A513,'Raw Data from UFBs'!$E$3:$E$3000,'Summary By Town'!$AE$2)</f>
        <v>0</v>
      </c>
      <c r="AH513" s="20">
        <f t="shared" si="109"/>
        <v>0</v>
      </c>
      <c r="AI513" s="19">
        <f t="shared" si="117"/>
        <v>0</v>
      </c>
      <c r="AJ513" s="4">
        <f t="shared" si="118"/>
        <v>0</v>
      </c>
      <c r="AK513" s="4">
        <f t="shared" si="119"/>
        <v>0</v>
      </c>
      <c r="AL513" s="20">
        <f t="shared" si="120"/>
        <v>0</v>
      </c>
      <c r="AM513" s="59">
        <v>464732400</v>
      </c>
      <c r="AN513" s="60">
        <v>3.1597695542499791</v>
      </c>
      <c r="AO513" s="61">
        <v>0.15301532415899413</v>
      </c>
      <c r="AP513" s="4">
        <f t="shared" si="110"/>
        <v>0</v>
      </c>
      <c r="AQ513" s="8">
        <f t="shared" si="111"/>
        <v>0</v>
      </c>
      <c r="AR513" s="59">
        <v>3623860.63</v>
      </c>
      <c r="AS513" s="6">
        <f t="shared" si="112"/>
        <v>0</v>
      </c>
      <c r="AU513" s="5" t="s">
        <v>573</v>
      </c>
      <c r="AV513" s="5" t="s">
        <v>534</v>
      </c>
      <c r="AW513" s="5" t="s">
        <v>65</v>
      </c>
      <c r="AX513" s="5" t="s">
        <v>1069</v>
      </c>
      <c r="AY513" s="5" t="s">
        <v>621</v>
      </c>
      <c r="AZ513" s="5" t="s">
        <v>1457</v>
      </c>
      <c r="BA513" s="5" t="s">
        <v>1745</v>
      </c>
      <c r="BB513" s="5" t="s">
        <v>1745</v>
      </c>
      <c r="BC513" s="5" t="s">
        <v>1745</v>
      </c>
      <c r="BD513" s="5" t="s">
        <v>1745</v>
      </c>
      <c r="BE513" s="5" t="s">
        <v>1745</v>
      </c>
      <c r="BF513" s="5" t="s">
        <v>1745</v>
      </c>
      <c r="BG513" s="5" t="s">
        <v>1745</v>
      </c>
      <c r="BH513" s="5" t="s">
        <v>1745</v>
      </c>
      <c r="BI513" s="5" t="s">
        <v>1745</v>
      </c>
      <c r="BJ513" s="5" t="s">
        <v>1745</v>
      </c>
    </row>
    <row r="514" spans="1:62" ht="17.25" customHeight="1" x14ac:dyDescent="0.3">
      <c r="A514" t="s">
        <v>573</v>
      </c>
      <c r="B514" t="s">
        <v>2244</v>
      </c>
      <c r="C514" t="s">
        <v>63</v>
      </c>
      <c r="D514" t="str">
        <f t="shared" si="106"/>
        <v>Green township, Sussex County</v>
      </c>
      <c r="E514" t="s">
        <v>1769</v>
      </c>
      <c r="F514" t="s">
        <v>26</v>
      </c>
      <c r="G514" s="19">
        <f>COUNTIFS('Raw Data from UFBs'!$A$3:$A$3000,'Summary By Town'!$A514,'Raw Data from UFBs'!$E$3:$E$3000,'Summary By Town'!$G$2)</f>
        <v>0</v>
      </c>
      <c r="H514" s="4">
        <f>SUMIFS('Raw Data from UFBs'!H$3:H$3000,'Raw Data from UFBs'!$A$3:$A$3000,'Summary By Town'!$A514,'Raw Data from UFBs'!$E$3:$E$3000,'Summary By Town'!$G$2)</f>
        <v>0</v>
      </c>
      <c r="I514" s="4">
        <f>SUMIFS('Raw Data from UFBs'!I$3:I$3000,'Raw Data from UFBs'!$A$3:$A$3000,'Summary By Town'!$A514,'Raw Data from UFBs'!$E$3:$E$3000,'Summary By Town'!$G$2)</f>
        <v>0</v>
      </c>
      <c r="J514" s="20">
        <f t="shared" si="107"/>
        <v>0</v>
      </c>
      <c r="K514" s="19">
        <f>COUNTIFS('Raw Data from UFBs'!$A$3:$A$3000,'Summary By Town'!$A514,'Raw Data from UFBs'!$E$3:$E$3000,'Summary By Town'!$K$2)</f>
        <v>0</v>
      </c>
      <c r="L514" s="4">
        <f>SUMIFS('Raw Data from UFBs'!H$3:H$3000,'Raw Data from UFBs'!$A$3:$A$3000,'Summary By Town'!$A514,'Raw Data from UFBs'!$E$3:$E$3000,'Summary By Town'!$K$2)</f>
        <v>0</v>
      </c>
      <c r="M514" s="4">
        <f>SUMIFS('Raw Data from UFBs'!I$3:I$3000,'Raw Data from UFBs'!$A$3:$A$3000,'Summary By Town'!$A514,'Raw Data from UFBs'!$E$3:$E$3000,'Summary By Town'!$K$2)</f>
        <v>0</v>
      </c>
      <c r="N514" s="20">
        <f t="shared" si="108"/>
        <v>0</v>
      </c>
      <c r="O514" s="4">
        <f>COUNTIFS('Raw Data from UFBs'!$A$3:$A$3000,'Summary By Town'!$A514,'Raw Data from UFBs'!$E$3:$E$3000,'Summary By Town'!$O$2)</f>
        <v>0</v>
      </c>
      <c r="P514" s="4">
        <f>SUMIFS('Raw Data from UFBs'!H$3:H$3000,'Raw Data from UFBs'!$A$3:$A$3000,'Summary By Town'!$A514,'Raw Data from UFBs'!$E$3:$E$3000,'Summary By Town'!$O$2)</f>
        <v>0</v>
      </c>
      <c r="Q514" s="4">
        <f>SUMIFS('Raw Data from UFBs'!I$3:I$3000,'Raw Data from UFBs'!$A$3:$A$3000,'Summary By Town'!$A514,'Raw Data from UFBs'!$E$3:$E$3000,'Summary By Town'!$O$2)</f>
        <v>0</v>
      </c>
      <c r="R514" s="4">
        <f t="shared" si="113"/>
        <v>0</v>
      </c>
      <c r="S514" s="104">
        <f>COUNTIFS('Raw Data from UFBs'!$A$3:$A$3000,'Summary By Town'!$A514,'Raw Data from UFBs'!$E$3:$E$3000,'Summary By Town'!$S$2)</f>
        <v>0</v>
      </c>
      <c r="T514" s="4">
        <f>SUMIFS('Raw Data from UFBs'!H$3:H$3000,'Raw Data from UFBs'!$A$3:$A$3000,'Summary By Town'!$A514,'Raw Data from UFBs'!$E$3:$E$3000,'Summary By Town'!$S$2)</f>
        <v>0</v>
      </c>
      <c r="U514" s="4">
        <f>SUMIFS('Raw Data from UFBs'!I$3:I$3000,'Raw Data from UFBs'!$A$3:$A$3000,'Summary By Town'!$A514,'Raw Data from UFBs'!$E$3:$E$3000,'Summary By Town'!$S$2)</f>
        <v>0</v>
      </c>
      <c r="V514" s="20">
        <f t="shared" si="114"/>
        <v>0</v>
      </c>
      <c r="W514" s="104">
        <f>COUNTIFS('Raw Data from UFBs'!$A$3:$A$3000,'Summary By Town'!$A514,'Raw Data from UFBs'!$E$3:$E$3000,'Summary By Town'!$W$2)</f>
        <v>0</v>
      </c>
      <c r="X514" s="4">
        <f>SUMIFS('Raw Data from UFBs'!H$3:H$3000,'Raw Data from UFBs'!$A$3:$A$3000,'Summary By Town'!$A514,'Raw Data from UFBs'!$E$3:$E$3000,'Summary By Town'!$W$2)</f>
        <v>0</v>
      </c>
      <c r="Y514" s="4">
        <f>SUMIFS('Raw Data from UFBs'!I$3:I$3000,'Raw Data from UFBs'!$A$3:$A$3000,'Summary By Town'!$A514,'Raw Data from UFBs'!$E$3:$E$3000,'Summary By Town'!$W$2)</f>
        <v>0</v>
      </c>
      <c r="Z514" s="20">
        <f t="shared" si="115"/>
        <v>0</v>
      </c>
      <c r="AA514" s="4">
        <f>COUNTIFS('Raw Data from UFBs'!$A$3:$A$3000,'Summary By Town'!$A514,'Raw Data from UFBs'!$E$3:$E$3000,'Summary By Town'!$AA$2)</f>
        <v>0</v>
      </c>
      <c r="AB514" s="4">
        <f>SUMIFS('Raw Data from UFBs'!H$3:H$3000,'Raw Data from UFBs'!$A$3:$A$3000,'Summary By Town'!$A514,'Raw Data from UFBs'!$E$3:$E$3000,'Summary By Town'!$AA$2)</f>
        <v>0</v>
      </c>
      <c r="AC514" s="4">
        <f>SUMIFS('Raw Data from UFBs'!I$3:I$3000,'Raw Data from UFBs'!$A$3:$A$3000,'Summary By Town'!$A514,'Raw Data from UFBs'!$E$3:$E$3000,'Summary By Town'!$AA$2)</f>
        <v>0</v>
      </c>
      <c r="AD514" s="4">
        <f t="shared" si="116"/>
        <v>0</v>
      </c>
      <c r="AE514" s="19">
        <f>COUNTIFS('Raw Data from UFBs'!$A$3:$A$3000,'Summary By Town'!$A514,'Raw Data from UFBs'!$E$3:$E$3000,'Summary By Town'!$AE$2)</f>
        <v>0</v>
      </c>
      <c r="AF514" s="4">
        <f>SUMIFS('Raw Data from UFBs'!H$3:H$3000,'Raw Data from UFBs'!$A$3:$A$3000,'Summary By Town'!$A514,'Raw Data from UFBs'!$E$3:$E$3000,'Summary By Town'!$AE$2)</f>
        <v>0</v>
      </c>
      <c r="AG514" s="4">
        <f>SUMIFS('Raw Data from UFBs'!I$3:I$3000,'Raw Data from UFBs'!$A$3:$A$3000,'Summary By Town'!$A514,'Raw Data from UFBs'!$E$3:$E$3000,'Summary By Town'!$AE$2)</f>
        <v>0</v>
      </c>
      <c r="AH514" s="20">
        <f t="shared" si="109"/>
        <v>0</v>
      </c>
      <c r="AI514" s="19">
        <f t="shared" si="117"/>
        <v>0</v>
      </c>
      <c r="AJ514" s="4">
        <f t="shared" si="118"/>
        <v>0</v>
      </c>
      <c r="AK514" s="4">
        <f t="shared" si="119"/>
        <v>0</v>
      </c>
      <c r="AL514" s="20">
        <f t="shared" si="120"/>
        <v>0</v>
      </c>
      <c r="AM514" s="59">
        <v>843416700</v>
      </c>
      <c r="AN514" s="60">
        <v>2.2738245342658705</v>
      </c>
      <c r="AO514" s="61">
        <v>0.17832485879390228</v>
      </c>
      <c r="AP514" s="4">
        <f t="shared" si="110"/>
        <v>0</v>
      </c>
      <c r="AQ514" s="8">
        <f t="shared" si="111"/>
        <v>0</v>
      </c>
      <c r="AR514" s="59">
        <v>4307410.91</v>
      </c>
      <c r="AS514" s="6">
        <f t="shared" si="112"/>
        <v>0</v>
      </c>
      <c r="AU514" s="5" t="s">
        <v>239</v>
      </c>
      <c r="AV514" s="5" t="s">
        <v>29</v>
      </c>
      <c r="AW514" s="5" t="s">
        <v>61</v>
      </c>
      <c r="AX514" s="5" t="s">
        <v>534</v>
      </c>
      <c r="AY514" s="5" t="s">
        <v>526</v>
      </c>
      <c r="AZ514" s="5" t="s">
        <v>65</v>
      </c>
      <c r="BA514" s="5" t="s">
        <v>1745</v>
      </c>
      <c r="BB514" s="5" t="s">
        <v>1745</v>
      </c>
      <c r="BC514" s="5" t="s">
        <v>1745</v>
      </c>
      <c r="BD514" s="5" t="s">
        <v>1745</v>
      </c>
      <c r="BE514" s="5" t="s">
        <v>1745</v>
      </c>
      <c r="BF514" s="5" t="s">
        <v>1745</v>
      </c>
      <c r="BG514" s="5" t="s">
        <v>1745</v>
      </c>
      <c r="BH514" s="5" t="s">
        <v>1745</v>
      </c>
      <c r="BI514" s="5" t="s">
        <v>1745</v>
      </c>
      <c r="BJ514" s="5" t="s">
        <v>1745</v>
      </c>
    </row>
    <row r="515" spans="1:62" ht="17.25" customHeight="1" x14ac:dyDescent="0.3">
      <c r="A515" t="s">
        <v>621</v>
      </c>
      <c r="B515" t="s">
        <v>2245</v>
      </c>
      <c r="C515" t="s">
        <v>63</v>
      </c>
      <c r="D515" t="str">
        <f t="shared" si="106"/>
        <v>Hampton township, Sussex County</v>
      </c>
      <c r="E515" t="s">
        <v>1769</v>
      </c>
      <c r="F515" t="s">
        <v>26</v>
      </c>
      <c r="G515" s="19">
        <f>COUNTIFS('Raw Data from UFBs'!$A$3:$A$3000,'Summary By Town'!$A515,'Raw Data from UFBs'!$E$3:$E$3000,'Summary By Town'!$G$2)</f>
        <v>0</v>
      </c>
      <c r="H515" s="4">
        <f>SUMIFS('Raw Data from UFBs'!H$3:H$3000,'Raw Data from UFBs'!$A$3:$A$3000,'Summary By Town'!$A515,'Raw Data from UFBs'!$E$3:$E$3000,'Summary By Town'!$G$2)</f>
        <v>0</v>
      </c>
      <c r="I515" s="4">
        <f>SUMIFS('Raw Data from UFBs'!I$3:I$3000,'Raw Data from UFBs'!$A$3:$A$3000,'Summary By Town'!$A515,'Raw Data from UFBs'!$E$3:$E$3000,'Summary By Town'!$G$2)</f>
        <v>0</v>
      </c>
      <c r="J515" s="20">
        <f t="shared" si="107"/>
        <v>0</v>
      </c>
      <c r="K515" s="19">
        <f>COUNTIFS('Raw Data from UFBs'!$A$3:$A$3000,'Summary By Town'!$A515,'Raw Data from UFBs'!$E$3:$E$3000,'Summary By Town'!$K$2)</f>
        <v>0</v>
      </c>
      <c r="L515" s="4">
        <f>SUMIFS('Raw Data from UFBs'!H$3:H$3000,'Raw Data from UFBs'!$A$3:$A$3000,'Summary By Town'!$A515,'Raw Data from UFBs'!$E$3:$E$3000,'Summary By Town'!$K$2)</f>
        <v>0</v>
      </c>
      <c r="M515" s="4">
        <f>SUMIFS('Raw Data from UFBs'!I$3:I$3000,'Raw Data from UFBs'!$A$3:$A$3000,'Summary By Town'!$A515,'Raw Data from UFBs'!$E$3:$E$3000,'Summary By Town'!$K$2)</f>
        <v>0</v>
      </c>
      <c r="N515" s="20">
        <f t="shared" si="108"/>
        <v>0</v>
      </c>
      <c r="O515" s="4">
        <f>COUNTIFS('Raw Data from UFBs'!$A$3:$A$3000,'Summary By Town'!$A515,'Raw Data from UFBs'!$E$3:$E$3000,'Summary By Town'!$O$2)</f>
        <v>0</v>
      </c>
      <c r="P515" s="4">
        <f>SUMIFS('Raw Data from UFBs'!H$3:H$3000,'Raw Data from UFBs'!$A$3:$A$3000,'Summary By Town'!$A515,'Raw Data from UFBs'!$E$3:$E$3000,'Summary By Town'!$O$2)</f>
        <v>0</v>
      </c>
      <c r="Q515" s="4">
        <f>SUMIFS('Raw Data from UFBs'!I$3:I$3000,'Raw Data from UFBs'!$A$3:$A$3000,'Summary By Town'!$A515,'Raw Data from UFBs'!$E$3:$E$3000,'Summary By Town'!$O$2)</f>
        <v>0</v>
      </c>
      <c r="R515" s="4">
        <f t="shared" si="113"/>
        <v>0</v>
      </c>
      <c r="S515" s="104">
        <f>COUNTIFS('Raw Data from UFBs'!$A$3:$A$3000,'Summary By Town'!$A515,'Raw Data from UFBs'!$E$3:$E$3000,'Summary By Town'!$S$2)</f>
        <v>0</v>
      </c>
      <c r="T515" s="4">
        <f>SUMIFS('Raw Data from UFBs'!H$3:H$3000,'Raw Data from UFBs'!$A$3:$A$3000,'Summary By Town'!$A515,'Raw Data from UFBs'!$E$3:$E$3000,'Summary By Town'!$S$2)</f>
        <v>0</v>
      </c>
      <c r="U515" s="4">
        <f>SUMIFS('Raw Data from UFBs'!I$3:I$3000,'Raw Data from UFBs'!$A$3:$A$3000,'Summary By Town'!$A515,'Raw Data from UFBs'!$E$3:$E$3000,'Summary By Town'!$S$2)</f>
        <v>0</v>
      </c>
      <c r="V515" s="20">
        <f t="shared" si="114"/>
        <v>0</v>
      </c>
      <c r="W515" s="104">
        <f>COUNTIFS('Raw Data from UFBs'!$A$3:$A$3000,'Summary By Town'!$A515,'Raw Data from UFBs'!$E$3:$E$3000,'Summary By Town'!$W$2)</f>
        <v>0</v>
      </c>
      <c r="X515" s="4">
        <f>SUMIFS('Raw Data from UFBs'!H$3:H$3000,'Raw Data from UFBs'!$A$3:$A$3000,'Summary By Town'!$A515,'Raw Data from UFBs'!$E$3:$E$3000,'Summary By Town'!$W$2)</f>
        <v>0</v>
      </c>
      <c r="Y515" s="4">
        <f>SUMIFS('Raw Data from UFBs'!I$3:I$3000,'Raw Data from UFBs'!$A$3:$A$3000,'Summary By Town'!$A515,'Raw Data from UFBs'!$E$3:$E$3000,'Summary By Town'!$W$2)</f>
        <v>0</v>
      </c>
      <c r="Z515" s="20">
        <f t="shared" si="115"/>
        <v>0</v>
      </c>
      <c r="AA515" s="4">
        <f>COUNTIFS('Raw Data from UFBs'!$A$3:$A$3000,'Summary By Town'!$A515,'Raw Data from UFBs'!$E$3:$E$3000,'Summary By Town'!$AA$2)</f>
        <v>0</v>
      </c>
      <c r="AB515" s="4">
        <f>SUMIFS('Raw Data from UFBs'!H$3:H$3000,'Raw Data from UFBs'!$A$3:$A$3000,'Summary By Town'!$A515,'Raw Data from UFBs'!$E$3:$E$3000,'Summary By Town'!$AA$2)</f>
        <v>0</v>
      </c>
      <c r="AC515" s="4">
        <f>SUMIFS('Raw Data from UFBs'!I$3:I$3000,'Raw Data from UFBs'!$A$3:$A$3000,'Summary By Town'!$A515,'Raw Data from UFBs'!$E$3:$E$3000,'Summary By Town'!$AA$2)</f>
        <v>0</v>
      </c>
      <c r="AD515" s="4">
        <f t="shared" si="116"/>
        <v>0</v>
      </c>
      <c r="AE515" s="19">
        <f>COUNTIFS('Raw Data from UFBs'!$A$3:$A$3000,'Summary By Town'!$A515,'Raw Data from UFBs'!$E$3:$E$3000,'Summary By Town'!$AE$2)</f>
        <v>0</v>
      </c>
      <c r="AF515" s="4">
        <f>SUMIFS('Raw Data from UFBs'!H$3:H$3000,'Raw Data from UFBs'!$A$3:$A$3000,'Summary By Town'!$A515,'Raw Data from UFBs'!$E$3:$E$3000,'Summary By Town'!$AE$2)</f>
        <v>0</v>
      </c>
      <c r="AG515" s="4">
        <f>SUMIFS('Raw Data from UFBs'!I$3:I$3000,'Raw Data from UFBs'!$A$3:$A$3000,'Summary By Town'!$A515,'Raw Data from UFBs'!$E$3:$E$3000,'Summary By Town'!$AE$2)</f>
        <v>0</v>
      </c>
      <c r="AH515" s="20">
        <f t="shared" si="109"/>
        <v>0</v>
      </c>
      <c r="AI515" s="19">
        <f t="shared" si="117"/>
        <v>0</v>
      </c>
      <c r="AJ515" s="4">
        <f t="shared" si="118"/>
        <v>0</v>
      </c>
      <c r="AK515" s="4">
        <f t="shared" si="119"/>
        <v>0</v>
      </c>
      <c r="AL515" s="20">
        <f t="shared" si="120"/>
        <v>0</v>
      </c>
      <c r="AM515" s="59">
        <v>694437700</v>
      </c>
      <c r="AN515" s="60">
        <v>3.4943195578644062</v>
      </c>
      <c r="AO515" s="61">
        <v>0.16045261966054555</v>
      </c>
      <c r="AP515" s="4">
        <f t="shared" si="110"/>
        <v>0</v>
      </c>
      <c r="AQ515" s="8">
        <f t="shared" si="111"/>
        <v>0</v>
      </c>
      <c r="AR515" s="59">
        <v>5436908.8499999996</v>
      </c>
      <c r="AS515" s="6">
        <f t="shared" si="112"/>
        <v>0</v>
      </c>
      <c r="AU515" s="5" t="s">
        <v>526</v>
      </c>
      <c r="AV515" s="5" t="s">
        <v>65</v>
      </c>
      <c r="AW515" s="5" t="s">
        <v>767</v>
      </c>
      <c r="AX515" s="5" t="s">
        <v>1569</v>
      </c>
      <c r="AY515" s="5" t="s">
        <v>507</v>
      </c>
      <c r="AZ515" s="5" t="s">
        <v>1353</v>
      </c>
      <c r="BA515" s="5" t="s">
        <v>1069</v>
      </c>
      <c r="BB515" s="5" t="s">
        <v>1457</v>
      </c>
      <c r="BC515" s="5" t="s">
        <v>1745</v>
      </c>
      <c r="BD515" s="5" t="s">
        <v>1745</v>
      </c>
      <c r="BE515" s="5" t="s">
        <v>1745</v>
      </c>
      <c r="BF515" s="5" t="s">
        <v>1745</v>
      </c>
      <c r="BG515" s="5" t="s">
        <v>1745</v>
      </c>
      <c r="BH515" s="5" t="s">
        <v>1745</v>
      </c>
      <c r="BI515" s="5" t="s">
        <v>1745</v>
      </c>
      <c r="BJ515" s="5" t="s">
        <v>1745</v>
      </c>
    </row>
    <row r="516" spans="1:62" ht="17.25" customHeight="1" x14ac:dyDescent="0.3">
      <c r="A516" t="s">
        <v>633</v>
      </c>
      <c r="B516" t="s">
        <v>2246</v>
      </c>
      <c r="C516" t="s">
        <v>63</v>
      </c>
      <c r="D516" t="str">
        <f t="shared" ref="D516:D567" si="121">B516&amp;", "&amp;C516&amp;" County"</f>
        <v>Hardyston township, Sussex County</v>
      </c>
      <c r="E516" t="s">
        <v>1769</v>
      </c>
      <c r="F516" t="s">
        <v>26</v>
      </c>
      <c r="G516" s="19">
        <f>COUNTIFS('Raw Data from UFBs'!$A$3:$A$3000,'Summary By Town'!$A516,'Raw Data from UFBs'!$E$3:$E$3000,'Summary By Town'!$G$2)</f>
        <v>0</v>
      </c>
      <c r="H516" s="4">
        <f>SUMIFS('Raw Data from UFBs'!H$3:H$3000,'Raw Data from UFBs'!$A$3:$A$3000,'Summary By Town'!$A516,'Raw Data from UFBs'!$E$3:$E$3000,'Summary By Town'!$G$2)</f>
        <v>0</v>
      </c>
      <c r="I516" s="4">
        <f>SUMIFS('Raw Data from UFBs'!I$3:I$3000,'Raw Data from UFBs'!$A$3:$A$3000,'Summary By Town'!$A516,'Raw Data from UFBs'!$E$3:$E$3000,'Summary By Town'!$G$2)</f>
        <v>0</v>
      </c>
      <c r="J516" s="20">
        <f t="shared" ref="J516:J567" si="122">IFERROR((I516/100)*$AN516,"--")</f>
        <v>0</v>
      </c>
      <c r="K516" s="19">
        <f>COUNTIFS('Raw Data from UFBs'!$A$3:$A$3000,'Summary By Town'!$A516,'Raw Data from UFBs'!$E$3:$E$3000,'Summary By Town'!$K$2)</f>
        <v>0</v>
      </c>
      <c r="L516" s="4">
        <f>SUMIFS('Raw Data from UFBs'!H$3:H$3000,'Raw Data from UFBs'!$A$3:$A$3000,'Summary By Town'!$A516,'Raw Data from UFBs'!$E$3:$E$3000,'Summary By Town'!$K$2)</f>
        <v>0</v>
      </c>
      <c r="M516" s="4">
        <f>SUMIFS('Raw Data from UFBs'!I$3:I$3000,'Raw Data from UFBs'!$A$3:$A$3000,'Summary By Town'!$A516,'Raw Data from UFBs'!$E$3:$E$3000,'Summary By Town'!$K$2)</f>
        <v>0</v>
      </c>
      <c r="N516" s="20">
        <f t="shared" ref="N516:N567" si="123">IFERROR((M516/100)*$AN516,"--")</f>
        <v>0</v>
      </c>
      <c r="O516" s="4">
        <f>COUNTIFS('Raw Data from UFBs'!$A$3:$A$3000,'Summary By Town'!$A516,'Raw Data from UFBs'!$E$3:$E$3000,'Summary By Town'!$O$2)</f>
        <v>0</v>
      </c>
      <c r="P516" s="4">
        <f>SUMIFS('Raw Data from UFBs'!H$3:H$3000,'Raw Data from UFBs'!$A$3:$A$3000,'Summary By Town'!$A516,'Raw Data from UFBs'!$E$3:$E$3000,'Summary By Town'!$O$2)</f>
        <v>0</v>
      </c>
      <c r="Q516" s="4">
        <f>SUMIFS('Raw Data from UFBs'!I$3:I$3000,'Raw Data from UFBs'!$A$3:$A$3000,'Summary By Town'!$A516,'Raw Data from UFBs'!$E$3:$E$3000,'Summary By Town'!$O$2)</f>
        <v>0</v>
      </c>
      <c r="R516" s="4">
        <f t="shared" si="113"/>
        <v>0</v>
      </c>
      <c r="S516" s="104">
        <f>COUNTIFS('Raw Data from UFBs'!$A$3:$A$3000,'Summary By Town'!$A516,'Raw Data from UFBs'!$E$3:$E$3000,'Summary By Town'!$S$2)</f>
        <v>0</v>
      </c>
      <c r="T516" s="4">
        <f>SUMIFS('Raw Data from UFBs'!H$3:H$3000,'Raw Data from UFBs'!$A$3:$A$3000,'Summary By Town'!$A516,'Raw Data from UFBs'!$E$3:$E$3000,'Summary By Town'!$S$2)</f>
        <v>0</v>
      </c>
      <c r="U516" s="4">
        <f>SUMIFS('Raw Data from UFBs'!I$3:I$3000,'Raw Data from UFBs'!$A$3:$A$3000,'Summary By Town'!$A516,'Raw Data from UFBs'!$E$3:$E$3000,'Summary By Town'!$S$2)</f>
        <v>0</v>
      </c>
      <c r="V516" s="20">
        <f t="shared" si="114"/>
        <v>0</v>
      </c>
      <c r="W516" s="104">
        <f>COUNTIFS('Raw Data from UFBs'!$A$3:$A$3000,'Summary By Town'!$A516,'Raw Data from UFBs'!$E$3:$E$3000,'Summary By Town'!$W$2)</f>
        <v>0</v>
      </c>
      <c r="X516" s="4">
        <f>SUMIFS('Raw Data from UFBs'!H$3:H$3000,'Raw Data from UFBs'!$A$3:$A$3000,'Summary By Town'!$A516,'Raw Data from UFBs'!$E$3:$E$3000,'Summary By Town'!$W$2)</f>
        <v>0</v>
      </c>
      <c r="Y516" s="4">
        <f>SUMIFS('Raw Data from UFBs'!I$3:I$3000,'Raw Data from UFBs'!$A$3:$A$3000,'Summary By Town'!$A516,'Raw Data from UFBs'!$E$3:$E$3000,'Summary By Town'!$W$2)</f>
        <v>0</v>
      </c>
      <c r="Z516" s="20">
        <f t="shared" si="115"/>
        <v>0</v>
      </c>
      <c r="AA516" s="4">
        <f>COUNTIFS('Raw Data from UFBs'!$A$3:$A$3000,'Summary By Town'!$A516,'Raw Data from UFBs'!$E$3:$E$3000,'Summary By Town'!$AA$2)</f>
        <v>0</v>
      </c>
      <c r="AB516" s="4">
        <f>SUMIFS('Raw Data from UFBs'!H$3:H$3000,'Raw Data from UFBs'!$A$3:$A$3000,'Summary By Town'!$A516,'Raw Data from UFBs'!$E$3:$E$3000,'Summary By Town'!$AA$2)</f>
        <v>0</v>
      </c>
      <c r="AC516" s="4">
        <f>SUMIFS('Raw Data from UFBs'!I$3:I$3000,'Raw Data from UFBs'!$A$3:$A$3000,'Summary By Town'!$A516,'Raw Data from UFBs'!$E$3:$E$3000,'Summary By Town'!$AA$2)</f>
        <v>0</v>
      </c>
      <c r="AD516" s="4">
        <f t="shared" si="116"/>
        <v>0</v>
      </c>
      <c r="AE516" s="19">
        <f>COUNTIFS('Raw Data from UFBs'!$A$3:$A$3000,'Summary By Town'!$A516,'Raw Data from UFBs'!$E$3:$E$3000,'Summary By Town'!$AE$2)</f>
        <v>0</v>
      </c>
      <c r="AF516" s="4">
        <f>SUMIFS('Raw Data from UFBs'!H$3:H$3000,'Raw Data from UFBs'!$A$3:$A$3000,'Summary By Town'!$A516,'Raw Data from UFBs'!$E$3:$E$3000,'Summary By Town'!$AE$2)</f>
        <v>0</v>
      </c>
      <c r="AG516" s="4">
        <f>SUMIFS('Raw Data from UFBs'!I$3:I$3000,'Raw Data from UFBs'!$A$3:$A$3000,'Summary By Town'!$A516,'Raw Data from UFBs'!$E$3:$E$3000,'Summary By Town'!$AE$2)</f>
        <v>0</v>
      </c>
      <c r="AH516" s="20">
        <f t="shared" ref="AH516:AH567" si="124">IFERROR((AG516/100)*$AN516,"--")</f>
        <v>0</v>
      </c>
      <c r="AI516" s="19">
        <f t="shared" si="117"/>
        <v>0</v>
      </c>
      <c r="AJ516" s="4">
        <f t="shared" si="118"/>
        <v>0</v>
      </c>
      <c r="AK516" s="4">
        <f t="shared" si="119"/>
        <v>0</v>
      </c>
      <c r="AL516" s="20">
        <f t="shared" si="120"/>
        <v>0</v>
      </c>
      <c r="AM516" s="59">
        <v>2061421500</v>
      </c>
      <c r="AN516" s="60">
        <v>1.9285688177862064</v>
      </c>
      <c r="AO516" s="61">
        <v>0.23149241085408154</v>
      </c>
      <c r="AP516" s="4">
        <f t="shared" ref="AP516:AP567" si="125">(AL516-AJ516)*AO516</f>
        <v>0</v>
      </c>
      <c r="AQ516" s="8">
        <f t="shared" ref="AQ516:AQ567" si="126">AK516/AM516</f>
        <v>0</v>
      </c>
      <c r="AR516" s="59">
        <v>13035733.35</v>
      </c>
      <c r="AS516" s="6">
        <f t="shared" ref="AS516:AS567" si="127">AP516/AR516</f>
        <v>0</v>
      </c>
      <c r="AU516" s="5" t="s">
        <v>1128</v>
      </c>
      <c r="AV516" s="5" t="s">
        <v>1434</v>
      </c>
      <c r="AW516" s="5" t="s">
        <v>510</v>
      </c>
      <c r="AX516" s="5" t="s">
        <v>607</v>
      </c>
      <c r="AY516" s="5" t="s">
        <v>767</v>
      </c>
      <c r="AZ516" s="5" t="s">
        <v>1625</v>
      </c>
      <c r="BA516" s="5" t="s">
        <v>1545</v>
      </c>
      <c r="BB516" s="5" t="s">
        <v>1575</v>
      </c>
      <c r="BC516" s="5" t="s">
        <v>737</v>
      </c>
      <c r="BD516" s="5" t="s">
        <v>1745</v>
      </c>
      <c r="BE516" s="5" t="s">
        <v>1745</v>
      </c>
      <c r="BF516" s="5" t="s">
        <v>1745</v>
      </c>
      <c r="BG516" s="5" t="s">
        <v>1745</v>
      </c>
      <c r="BH516" s="5" t="s">
        <v>1745</v>
      </c>
      <c r="BI516" s="5" t="s">
        <v>1745</v>
      </c>
      <c r="BJ516" s="5" t="s">
        <v>1745</v>
      </c>
    </row>
    <row r="517" spans="1:62" ht="17.25" customHeight="1" x14ac:dyDescent="0.3">
      <c r="A517" t="s">
        <v>767</v>
      </c>
      <c r="B517" t="s">
        <v>2247</v>
      </c>
      <c r="C517" t="s">
        <v>63</v>
      </c>
      <c r="D517" t="str">
        <f t="shared" si="121"/>
        <v>Lafayette township, Sussex County</v>
      </c>
      <c r="E517" t="s">
        <v>1769</v>
      </c>
      <c r="F517" t="s">
        <v>26</v>
      </c>
      <c r="G517" s="19">
        <f>COUNTIFS('Raw Data from UFBs'!$A$3:$A$3000,'Summary By Town'!$A517,'Raw Data from UFBs'!$E$3:$E$3000,'Summary By Town'!$G$2)</f>
        <v>0</v>
      </c>
      <c r="H517" s="4">
        <f>SUMIFS('Raw Data from UFBs'!H$3:H$3000,'Raw Data from UFBs'!$A$3:$A$3000,'Summary By Town'!$A517,'Raw Data from UFBs'!$E$3:$E$3000,'Summary By Town'!$G$2)</f>
        <v>0</v>
      </c>
      <c r="I517" s="4">
        <f>SUMIFS('Raw Data from UFBs'!I$3:I$3000,'Raw Data from UFBs'!$A$3:$A$3000,'Summary By Town'!$A517,'Raw Data from UFBs'!$E$3:$E$3000,'Summary By Town'!$G$2)</f>
        <v>0</v>
      </c>
      <c r="J517" s="20">
        <f t="shared" si="122"/>
        <v>0</v>
      </c>
      <c r="K517" s="19">
        <f>COUNTIFS('Raw Data from UFBs'!$A$3:$A$3000,'Summary By Town'!$A517,'Raw Data from UFBs'!$E$3:$E$3000,'Summary By Town'!$K$2)</f>
        <v>0</v>
      </c>
      <c r="L517" s="4">
        <f>SUMIFS('Raw Data from UFBs'!H$3:H$3000,'Raw Data from UFBs'!$A$3:$A$3000,'Summary By Town'!$A517,'Raw Data from UFBs'!$E$3:$E$3000,'Summary By Town'!$K$2)</f>
        <v>0</v>
      </c>
      <c r="M517" s="4">
        <f>SUMIFS('Raw Data from UFBs'!I$3:I$3000,'Raw Data from UFBs'!$A$3:$A$3000,'Summary By Town'!$A517,'Raw Data from UFBs'!$E$3:$E$3000,'Summary By Town'!$K$2)</f>
        <v>0</v>
      </c>
      <c r="N517" s="20">
        <f t="shared" si="123"/>
        <v>0</v>
      </c>
      <c r="O517" s="4">
        <f>COUNTIFS('Raw Data from UFBs'!$A$3:$A$3000,'Summary By Town'!$A517,'Raw Data from UFBs'!$E$3:$E$3000,'Summary By Town'!$O$2)</f>
        <v>0</v>
      </c>
      <c r="P517" s="4">
        <f>SUMIFS('Raw Data from UFBs'!H$3:H$3000,'Raw Data from UFBs'!$A$3:$A$3000,'Summary By Town'!$A517,'Raw Data from UFBs'!$E$3:$E$3000,'Summary By Town'!$O$2)</f>
        <v>0</v>
      </c>
      <c r="Q517" s="4">
        <f>SUMIFS('Raw Data from UFBs'!I$3:I$3000,'Raw Data from UFBs'!$A$3:$A$3000,'Summary By Town'!$A517,'Raw Data from UFBs'!$E$3:$E$3000,'Summary By Town'!$O$2)</f>
        <v>0</v>
      </c>
      <c r="R517" s="4">
        <f t="shared" ref="R517:R567" si="128">IFERROR((Q517/100)*$AN517,"--")</f>
        <v>0</v>
      </c>
      <c r="S517" s="104">
        <f>COUNTIFS('Raw Data from UFBs'!$A$3:$A$3000,'Summary By Town'!$A517,'Raw Data from UFBs'!$E$3:$E$3000,'Summary By Town'!$S$2)</f>
        <v>0</v>
      </c>
      <c r="T517" s="4">
        <f>SUMIFS('Raw Data from UFBs'!H$3:H$3000,'Raw Data from UFBs'!$A$3:$A$3000,'Summary By Town'!$A517,'Raw Data from UFBs'!$E$3:$E$3000,'Summary By Town'!$S$2)</f>
        <v>0</v>
      </c>
      <c r="U517" s="4">
        <f>SUMIFS('Raw Data from UFBs'!I$3:I$3000,'Raw Data from UFBs'!$A$3:$A$3000,'Summary By Town'!$A517,'Raw Data from UFBs'!$E$3:$E$3000,'Summary By Town'!$S$2)</f>
        <v>0</v>
      </c>
      <c r="V517" s="20">
        <f t="shared" ref="V517:V567" si="129">IFERROR((U517/100)*$AN517,"--")</f>
        <v>0</v>
      </c>
      <c r="W517" s="104">
        <f>COUNTIFS('Raw Data from UFBs'!$A$3:$A$3000,'Summary By Town'!$A517,'Raw Data from UFBs'!$E$3:$E$3000,'Summary By Town'!$W$2)</f>
        <v>0</v>
      </c>
      <c r="X517" s="4">
        <f>SUMIFS('Raw Data from UFBs'!H$3:H$3000,'Raw Data from UFBs'!$A$3:$A$3000,'Summary By Town'!$A517,'Raw Data from UFBs'!$E$3:$E$3000,'Summary By Town'!$W$2)</f>
        <v>0</v>
      </c>
      <c r="Y517" s="4">
        <f>SUMIFS('Raw Data from UFBs'!I$3:I$3000,'Raw Data from UFBs'!$A$3:$A$3000,'Summary By Town'!$A517,'Raw Data from UFBs'!$E$3:$E$3000,'Summary By Town'!$W$2)</f>
        <v>0</v>
      </c>
      <c r="Z517" s="20">
        <f t="shared" ref="Z517:Z567" si="130">IFERROR((Y517/100)*$AN517,"--")</f>
        <v>0</v>
      </c>
      <c r="AA517" s="4">
        <f>COUNTIFS('Raw Data from UFBs'!$A$3:$A$3000,'Summary By Town'!$A517,'Raw Data from UFBs'!$E$3:$E$3000,'Summary By Town'!$AA$2)</f>
        <v>0</v>
      </c>
      <c r="AB517" s="4">
        <f>SUMIFS('Raw Data from UFBs'!H$3:H$3000,'Raw Data from UFBs'!$A$3:$A$3000,'Summary By Town'!$A517,'Raw Data from UFBs'!$E$3:$E$3000,'Summary By Town'!$AA$2)</f>
        <v>0</v>
      </c>
      <c r="AC517" s="4">
        <f>SUMIFS('Raw Data from UFBs'!I$3:I$3000,'Raw Data from UFBs'!$A$3:$A$3000,'Summary By Town'!$A517,'Raw Data from UFBs'!$E$3:$E$3000,'Summary By Town'!$AA$2)</f>
        <v>0</v>
      </c>
      <c r="AD517" s="4">
        <f t="shared" ref="AD517:AD567" si="131">IFERROR((AC517/100)*$AN517,"--")</f>
        <v>0</v>
      </c>
      <c r="AE517" s="19">
        <f>COUNTIFS('Raw Data from UFBs'!$A$3:$A$3000,'Summary By Town'!$A517,'Raw Data from UFBs'!$E$3:$E$3000,'Summary By Town'!$AE$2)</f>
        <v>0</v>
      </c>
      <c r="AF517" s="4">
        <f>SUMIFS('Raw Data from UFBs'!H$3:H$3000,'Raw Data from UFBs'!$A$3:$A$3000,'Summary By Town'!$A517,'Raw Data from UFBs'!$E$3:$E$3000,'Summary By Town'!$AE$2)</f>
        <v>0</v>
      </c>
      <c r="AG517" s="4">
        <f>SUMIFS('Raw Data from UFBs'!I$3:I$3000,'Raw Data from UFBs'!$A$3:$A$3000,'Summary By Town'!$A517,'Raw Data from UFBs'!$E$3:$E$3000,'Summary By Town'!$AE$2)</f>
        <v>0</v>
      </c>
      <c r="AH517" s="20">
        <f t="shared" si="124"/>
        <v>0</v>
      </c>
      <c r="AI517" s="19">
        <f t="shared" ref="AI517:AI567" si="132">AE517+K517+G517+O517+S517+W517+AA517</f>
        <v>0</v>
      </c>
      <c r="AJ517" s="4">
        <f t="shared" ref="AJ517:AJ567" si="133">AF517+L517+H517+P517+T517+X517+AB517</f>
        <v>0</v>
      </c>
      <c r="AK517" s="4">
        <f t="shared" ref="AK517:AK567" si="134">AG517+M517+I517+Q517+U517+Y517+AC517</f>
        <v>0</v>
      </c>
      <c r="AL517" s="20">
        <f t="shared" ref="AL517:AL567" si="135">AH517+N517+J517+R517+V517+Z517+AD517</f>
        <v>0</v>
      </c>
      <c r="AM517" s="59">
        <v>367786400</v>
      </c>
      <c r="AN517" s="60">
        <v>2.9866914683129488</v>
      </c>
      <c r="AO517" s="61">
        <v>0.10972251696415156</v>
      </c>
      <c r="AP517" s="4">
        <f t="shared" si="125"/>
        <v>0</v>
      </c>
      <c r="AQ517" s="8">
        <f t="shared" si="126"/>
        <v>0</v>
      </c>
      <c r="AR517" s="59">
        <v>2920988.43</v>
      </c>
      <c r="AS517" s="6">
        <f t="shared" si="127"/>
        <v>0</v>
      </c>
      <c r="AU517" s="5" t="s">
        <v>65</v>
      </c>
      <c r="AV517" s="5" t="s">
        <v>1434</v>
      </c>
      <c r="AW517" s="5" t="s">
        <v>633</v>
      </c>
      <c r="AX517" s="5" t="s">
        <v>507</v>
      </c>
      <c r="AY517" s="5" t="s">
        <v>1575</v>
      </c>
      <c r="AZ517" s="5" t="s">
        <v>621</v>
      </c>
      <c r="BA517" s="5" t="s">
        <v>1745</v>
      </c>
      <c r="BB517" s="5" t="s">
        <v>1745</v>
      </c>
      <c r="BC517" s="5" t="s">
        <v>1745</v>
      </c>
      <c r="BD517" s="5" t="s">
        <v>1745</v>
      </c>
      <c r="BE517" s="5" t="s">
        <v>1745</v>
      </c>
      <c r="BF517" s="5" t="s">
        <v>1745</v>
      </c>
      <c r="BG517" s="5" t="s">
        <v>1745</v>
      </c>
      <c r="BH517" s="5" t="s">
        <v>1745</v>
      </c>
      <c r="BI517" s="5" t="s">
        <v>1745</v>
      </c>
      <c r="BJ517" s="5" t="s">
        <v>1745</v>
      </c>
    </row>
    <row r="518" spans="1:62" ht="17.25" customHeight="1" x14ac:dyDescent="0.3">
      <c r="A518" t="s">
        <v>986</v>
      </c>
      <c r="B518" t="s">
        <v>2248</v>
      </c>
      <c r="C518" t="s">
        <v>63</v>
      </c>
      <c r="D518" t="str">
        <f t="shared" si="121"/>
        <v>Montague township, Sussex County</v>
      </c>
      <c r="E518" t="s">
        <v>1769</v>
      </c>
      <c r="F518" t="s">
        <v>26</v>
      </c>
      <c r="G518" s="19">
        <f>COUNTIFS('Raw Data from UFBs'!$A$3:$A$3000,'Summary By Town'!$A518,'Raw Data from UFBs'!$E$3:$E$3000,'Summary By Town'!$G$2)</f>
        <v>0</v>
      </c>
      <c r="H518" s="4">
        <f>SUMIFS('Raw Data from UFBs'!H$3:H$3000,'Raw Data from UFBs'!$A$3:$A$3000,'Summary By Town'!$A518,'Raw Data from UFBs'!$E$3:$E$3000,'Summary By Town'!$G$2)</f>
        <v>0</v>
      </c>
      <c r="I518" s="4">
        <f>SUMIFS('Raw Data from UFBs'!I$3:I$3000,'Raw Data from UFBs'!$A$3:$A$3000,'Summary By Town'!$A518,'Raw Data from UFBs'!$E$3:$E$3000,'Summary By Town'!$G$2)</f>
        <v>0</v>
      </c>
      <c r="J518" s="20">
        <f t="shared" si="122"/>
        <v>0</v>
      </c>
      <c r="K518" s="19">
        <f>COUNTIFS('Raw Data from UFBs'!$A$3:$A$3000,'Summary By Town'!$A518,'Raw Data from UFBs'!$E$3:$E$3000,'Summary By Town'!$K$2)</f>
        <v>0</v>
      </c>
      <c r="L518" s="4">
        <f>SUMIFS('Raw Data from UFBs'!H$3:H$3000,'Raw Data from UFBs'!$A$3:$A$3000,'Summary By Town'!$A518,'Raw Data from UFBs'!$E$3:$E$3000,'Summary By Town'!$K$2)</f>
        <v>0</v>
      </c>
      <c r="M518" s="4">
        <f>SUMIFS('Raw Data from UFBs'!I$3:I$3000,'Raw Data from UFBs'!$A$3:$A$3000,'Summary By Town'!$A518,'Raw Data from UFBs'!$E$3:$E$3000,'Summary By Town'!$K$2)</f>
        <v>0</v>
      </c>
      <c r="N518" s="20">
        <f t="shared" si="123"/>
        <v>0</v>
      </c>
      <c r="O518" s="4">
        <f>COUNTIFS('Raw Data from UFBs'!$A$3:$A$3000,'Summary By Town'!$A518,'Raw Data from UFBs'!$E$3:$E$3000,'Summary By Town'!$O$2)</f>
        <v>0</v>
      </c>
      <c r="P518" s="4">
        <f>SUMIFS('Raw Data from UFBs'!H$3:H$3000,'Raw Data from UFBs'!$A$3:$A$3000,'Summary By Town'!$A518,'Raw Data from UFBs'!$E$3:$E$3000,'Summary By Town'!$O$2)</f>
        <v>0</v>
      </c>
      <c r="Q518" s="4">
        <f>SUMIFS('Raw Data from UFBs'!I$3:I$3000,'Raw Data from UFBs'!$A$3:$A$3000,'Summary By Town'!$A518,'Raw Data from UFBs'!$E$3:$E$3000,'Summary By Town'!$O$2)</f>
        <v>0</v>
      </c>
      <c r="R518" s="4">
        <f t="shared" si="128"/>
        <v>0</v>
      </c>
      <c r="S518" s="104">
        <f>COUNTIFS('Raw Data from UFBs'!$A$3:$A$3000,'Summary By Town'!$A518,'Raw Data from UFBs'!$E$3:$E$3000,'Summary By Town'!$S$2)</f>
        <v>0</v>
      </c>
      <c r="T518" s="4">
        <f>SUMIFS('Raw Data from UFBs'!H$3:H$3000,'Raw Data from UFBs'!$A$3:$A$3000,'Summary By Town'!$A518,'Raw Data from UFBs'!$E$3:$E$3000,'Summary By Town'!$S$2)</f>
        <v>0</v>
      </c>
      <c r="U518" s="4">
        <f>SUMIFS('Raw Data from UFBs'!I$3:I$3000,'Raw Data from UFBs'!$A$3:$A$3000,'Summary By Town'!$A518,'Raw Data from UFBs'!$E$3:$E$3000,'Summary By Town'!$S$2)</f>
        <v>0</v>
      </c>
      <c r="V518" s="20">
        <f t="shared" si="129"/>
        <v>0</v>
      </c>
      <c r="W518" s="104">
        <f>COUNTIFS('Raw Data from UFBs'!$A$3:$A$3000,'Summary By Town'!$A518,'Raw Data from UFBs'!$E$3:$E$3000,'Summary By Town'!$W$2)</f>
        <v>0</v>
      </c>
      <c r="X518" s="4">
        <f>SUMIFS('Raw Data from UFBs'!H$3:H$3000,'Raw Data from UFBs'!$A$3:$A$3000,'Summary By Town'!$A518,'Raw Data from UFBs'!$E$3:$E$3000,'Summary By Town'!$W$2)</f>
        <v>0</v>
      </c>
      <c r="Y518" s="4">
        <f>SUMIFS('Raw Data from UFBs'!I$3:I$3000,'Raw Data from UFBs'!$A$3:$A$3000,'Summary By Town'!$A518,'Raw Data from UFBs'!$E$3:$E$3000,'Summary By Town'!$W$2)</f>
        <v>0</v>
      </c>
      <c r="Z518" s="20">
        <f t="shared" si="130"/>
        <v>0</v>
      </c>
      <c r="AA518" s="4">
        <f>COUNTIFS('Raw Data from UFBs'!$A$3:$A$3000,'Summary By Town'!$A518,'Raw Data from UFBs'!$E$3:$E$3000,'Summary By Town'!$AA$2)</f>
        <v>0</v>
      </c>
      <c r="AB518" s="4">
        <f>SUMIFS('Raw Data from UFBs'!H$3:H$3000,'Raw Data from UFBs'!$A$3:$A$3000,'Summary By Town'!$A518,'Raw Data from UFBs'!$E$3:$E$3000,'Summary By Town'!$AA$2)</f>
        <v>0</v>
      </c>
      <c r="AC518" s="4">
        <f>SUMIFS('Raw Data from UFBs'!I$3:I$3000,'Raw Data from UFBs'!$A$3:$A$3000,'Summary By Town'!$A518,'Raw Data from UFBs'!$E$3:$E$3000,'Summary By Town'!$AA$2)</f>
        <v>0</v>
      </c>
      <c r="AD518" s="4">
        <f t="shared" si="131"/>
        <v>0</v>
      </c>
      <c r="AE518" s="19">
        <f>COUNTIFS('Raw Data from UFBs'!$A$3:$A$3000,'Summary By Town'!$A518,'Raw Data from UFBs'!$E$3:$E$3000,'Summary By Town'!$AE$2)</f>
        <v>0</v>
      </c>
      <c r="AF518" s="4">
        <f>SUMIFS('Raw Data from UFBs'!H$3:H$3000,'Raw Data from UFBs'!$A$3:$A$3000,'Summary By Town'!$A518,'Raw Data from UFBs'!$E$3:$E$3000,'Summary By Town'!$AE$2)</f>
        <v>0</v>
      </c>
      <c r="AG518" s="4">
        <f>SUMIFS('Raw Data from UFBs'!I$3:I$3000,'Raw Data from UFBs'!$A$3:$A$3000,'Summary By Town'!$A518,'Raw Data from UFBs'!$E$3:$E$3000,'Summary By Town'!$AE$2)</f>
        <v>0</v>
      </c>
      <c r="AH518" s="20">
        <f t="shared" si="124"/>
        <v>0</v>
      </c>
      <c r="AI518" s="19">
        <f t="shared" si="132"/>
        <v>0</v>
      </c>
      <c r="AJ518" s="4">
        <f t="shared" si="133"/>
        <v>0</v>
      </c>
      <c r="AK518" s="4">
        <f t="shared" si="134"/>
        <v>0</v>
      </c>
      <c r="AL518" s="20">
        <f t="shared" si="135"/>
        <v>0</v>
      </c>
      <c r="AM518" s="59">
        <v>443347200</v>
      </c>
      <c r="AN518" s="60">
        <v>3.1648741015281874</v>
      </c>
      <c r="AO518" s="61">
        <v>0.14446904449384412</v>
      </c>
      <c r="AP518" s="4">
        <f t="shared" si="125"/>
        <v>0</v>
      </c>
      <c r="AQ518" s="8">
        <f t="shared" si="126"/>
        <v>0</v>
      </c>
      <c r="AR518" s="59">
        <v>3066003.99</v>
      </c>
      <c r="AS518" s="6">
        <f t="shared" si="127"/>
        <v>0</v>
      </c>
      <c r="AU518" s="5" t="s">
        <v>507</v>
      </c>
      <c r="AV518" s="5" t="s">
        <v>1353</v>
      </c>
      <c r="AW518" s="5" t="s">
        <v>1575</v>
      </c>
      <c r="AX518" s="5" t="s">
        <v>1745</v>
      </c>
      <c r="AY518" s="5" t="s">
        <v>1745</v>
      </c>
      <c r="AZ518" s="5" t="s">
        <v>1745</v>
      </c>
      <c r="BA518" s="5" t="s">
        <v>1745</v>
      </c>
      <c r="BB518" s="5" t="s">
        <v>1745</v>
      </c>
      <c r="BC518" s="5" t="s">
        <v>1745</v>
      </c>
      <c r="BD518" s="5" t="s">
        <v>1745</v>
      </c>
      <c r="BE518" s="5" t="s">
        <v>1745</v>
      </c>
      <c r="BF518" s="5" t="s">
        <v>1745</v>
      </c>
      <c r="BG518" s="5" t="s">
        <v>1745</v>
      </c>
      <c r="BH518" s="5" t="s">
        <v>1745</v>
      </c>
      <c r="BI518" s="5" t="s">
        <v>1745</v>
      </c>
      <c r="BJ518" s="5" t="s">
        <v>1745</v>
      </c>
    </row>
    <row r="519" spans="1:62" ht="17.25" customHeight="1" x14ac:dyDescent="0.3">
      <c r="A519" t="s">
        <v>1353</v>
      </c>
      <c r="B519" t="s">
        <v>2249</v>
      </c>
      <c r="C519" t="s">
        <v>63</v>
      </c>
      <c r="D519" t="str">
        <f t="shared" si="121"/>
        <v>Sandyston township, Sussex County</v>
      </c>
      <c r="E519" t="s">
        <v>1769</v>
      </c>
      <c r="F519" t="s">
        <v>26</v>
      </c>
      <c r="G519" s="19">
        <f>COUNTIFS('Raw Data from UFBs'!$A$3:$A$3000,'Summary By Town'!$A519,'Raw Data from UFBs'!$E$3:$E$3000,'Summary By Town'!$G$2)</f>
        <v>0</v>
      </c>
      <c r="H519" s="4">
        <f>SUMIFS('Raw Data from UFBs'!H$3:H$3000,'Raw Data from UFBs'!$A$3:$A$3000,'Summary By Town'!$A519,'Raw Data from UFBs'!$E$3:$E$3000,'Summary By Town'!$G$2)</f>
        <v>0</v>
      </c>
      <c r="I519" s="4">
        <f>SUMIFS('Raw Data from UFBs'!I$3:I$3000,'Raw Data from UFBs'!$A$3:$A$3000,'Summary By Town'!$A519,'Raw Data from UFBs'!$E$3:$E$3000,'Summary By Town'!$G$2)</f>
        <v>0</v>
      </c>
      <c r="J519" s="20">
        <f t="shared" si="122"/>
        <v>0</v>
      </c>
      <c r="K519" s="19">
        <f>COUNTIFS('Raw Data from UFBs'!$A$3:$A$3000,'Summary By Town'!$A519,'Raw Data from UFBs'!$E$3:$E$3000,'Summary By Town'!$K$2)</f>
        <v>0</v>
      </c>
      <c r="L519" s="4">
        <f>SUMIFS('Raw Data from UFBs'!H$3:H$3000,'Raw Data from UFBs'!$A$3:$A$3000,'Summary By Town'!$A519,'Raw Data from UFBs'!$E$3:$E$3000,'Summary By Town'!$K$2)</f>
        <v>0</v>
      </c>
      <c r="M519" s="4">
        <f>SUMIFS('Raw Data from UFBs'!I$3:I$3000,'Raw Data from UFBs'!$A$3:$A$3000,'Summary By Town'!$A519,'Raw Data from UFBs'!$E$3:$E$3000,'Summary By Town'!$K$2)</f>
        <v>0</v>
      </c>
      <c r="N519" s="20">
        <f t="shared" si="123"/>
        <v>0</v>
      </c>
      <c r="O519" s="4">
        <f>COUNTIFS('Raw Data from UFBs'!$A$3:$A$3000,'Summary By Town'!$A519,'Raw Data from UFBs'!$E$3:$E$3000,'Summary By Town'!$O$2)</f>
        <v>0</v>
      </c>
      <c r="P519" s="4">
        <f>SUMIFS('Raw Data from UFBs'!H$3:H$3000,'Raw Data from UFBs'!$A$3:$A$3000,'Summary By Town'!$A519,'Raw Data from UFBs'!$E$3:$E$3000,'Summary By Town'!$O$2)</f>
        <v>0</v>
      </c>
      <c r="Q519" s="4">
        <f>SUMIFS('Raw Data from UFBs'!I$3:I$3000,'Raw Data from UFBs'!$A$3:$A$3000,'Summary By Town'!$A519,'Raw Data from UFBs'!$E$3:$E$3000,'Summary By Town'!$O$2)</f>
        <v>0</v>
      </c>
      <c r="R519" s="4">
        <f t="shared" si="128"/>
        <v>0</v>
      </c>
      <c r="S519" s="104">
        <f>COUNTIFS('Raw Data from UFBs'!$A$3:$A$3000,'Summary By Town'!$A519,'Raw Data from UFBs'!$E$3:$E$3000,'Summary By Town'!$S$2)</f>
        <v>0</v>
      </c>
      <c r="T519" s="4">
        <f>SUMIFS('Raw Data from UFBs'!H$3:H$3000,'Raw Data from UFBs'!$A$3:$A$3000,'Summary By Town'!$A519,'Raw Data from UFBs'!$E$3:$E$3000,'Summary By Town'!$S$2)</f>
        <v>0</v>
      </c>
      <c r="U519" s="4">
        <f>SUMIFS('Raw Data from UFBs'!I$3:I$3000,'Raw Data from UFBs'!$A$3:$A$3000,'Summary By Town'!$A519,'Raw Data from UFBs'!$E$3:$E$3000,'Summary By Town'!$S$2)</f>
        <v>0</v>
      </c>
      <c r="V519" s="20">
        <f t="shared" si="129"/>
        <v>0</v>
      </c>
      <c r="W519" s="104">
        <f>COUNTIFS('Raw Data from UFBs'!$A$3:$A$3000,'Summary By Town'!$A519,'Raw Data from UFBs'!$E$3:$E$3000,'Summary By Town'!$W$2)</f>
        <v>0</v>
      </c>
      <c r="X519" s="4">
        <f>SUMIFS('Raw Data from UFBs'!H$3:H$3000,'Raw Data from UFBs'!$A$3:$A$3000,'Summary By Town'!$A519,'Raw Data from UFBs'!$E$3:$E$3000,'Summary By Town'!$W$2)</f>
        <v>0</v>
      </c>
      <c r="Y519" s="4">
        <f>SUMIFS('Raw Data from UFBs'!I$3:I$3000,'Raw Data from UFBs'!$A$3:$A$3000,'Summary By Town'!$A519,'Raw Data from UFBs'!$E$3:$E$3000,'Summary By Town'!$W$2)</f>
        <v>0</v>
      </c>
      <c r="Z519" s="20">
        <f t="shared" si="130"/>
        <v>0</v>
      </c>
      <c r="AA519" s="4">
        <f>COUNTIFS('Raw Data from UFBs'!$A$3:$A$3000,'Summary By Town'!$A519,'Raw Data from UFBs'!$E$3:$E$3000,'Summary By Town'!$AA$2)</f>
        <v>0</v>
      </c>
      <c r="AB519" s="4">
        <f>SUMIFS('Raw Data from UFBs'!H$3:H$3000,'Raw Data from UFBs'!$A$3:$A$3000,'Summary By Town'!$A519,'Raw Data from UFBs'!$E$3:$E$3000,'Summary By Town'!$AA$2)</f>
        <v>0</v>
      </c>
      <c r="AC519" s="4">
        <f>SUMIFS('Raw Data from UFBs'!I$3:I$3000,'Raw Data from UFBs'!$A$3:$A$3000,'Summary By Town'!$A519,'Raw Data from UFBs'!$E$3:$E$3000,'Summary By Town'!$AA$2)</f>
        <v>0</v>
      </c>
      <c r="AD519" s="4">
        <f t="shared" si="131"/>
        <v>0</v>
      </c>
      <c r="AE519" s="19">
        <f>COUNTIFS('Raw Data from UFBs'!$A$3:$A$3000,'Summary By Town'!$A519,'Raw Data from UFBs'!$E$3:$E$3000,'Summary By Town'!$AE$2)</f>
        <v>0</v>
      </c>
      <c r="AF519" s="4">
        <f>SUMIFS('Raw Data from UFBs'!H$3:H$3000,'Raw Data from UFBs'!$A$3:$A$3000,'Summary By Town'!$A519,'Raw Data from UFBs'!$E$3:$E$3000,'Summary By Town'!$AE$2)</f>
        <v>0</v>
      </c>
      <c r="AG519" s="4">
        <f>SUMIFS('Raw Data from UFBs'!I$3:I$3000,'Raw Data from UFBs'!$A$3:$A$3000,'Summary By Town'!$A519,'Raw Data from UFBs'!$E$3:$E$3000,'Summary By Town'!$AE$2)</f>
        <v>0</v>
      </c>
      <c r="AH519" s="20">
        <f t="shared" si="124"/>
        <v>0</v>
      </c>
      <c r="AI519" s="19">
        <f t="shared" si="132"/>
        <v>0</v>
      </c>
      <c r="AJ519" s="4">
        <f t="shared" si="133"/>
        <v>0</v>
      </c>
      <c r="AK519" s="4">
        <f t="shared" si="134"/>
        <v>0</v>
      </c>
      <c r="AL519" s="20">
        <f t="shared" si="135"/>
        <v>0</v>
      </c>
      <c r="AM519" s="59">
        <v>406682500</v>
      </c>
      <c r="AN519" s="60">
        <v>3.337340928191654</v>
      </c>
      <c r="AO519" s="61">
        <v>9.1073431204880415E-2</v>
      </c>
      <c r="AP519" s="4">
        <f t="shared" si="125"/>
        <v>0</v>
      </c>
      <c r="AQ519" s="8">
        <f t="shared" si="126"/>
        <v>0</v>
      </c>
      <c r="AR519" s="59">
        <v>2038917.1500000001</v>
      </c>
      <c r="AS519" s="6">
        <f t="shared" si="127"/>
        <v>0</v>
      </c>
      <c r="AU519" s="5" t="s">
        <v>1569</v>
      </c>
      <c r="AV519" s="5" t="s">
        <v>507</v>
      </c>
      <c r="AW519" s="5" t="s">
        <v>1575</v>
      </c>
      <c r="AX519" s="5" t="s">
        <v>986</v>
      </c>
      <c r="AY519" s="5" t="s">
        <v>621</v>
      </c>
      <c r="AZ519" s="5" t="s">
        <v>1457</v>
      </c>
      <c r="BA519" s="5" t="s">
        <v>1745</v>
      </c>
      <c r="BB519" s="5" t="s">
        <v>1745</v>
      </c>
      <c r="BC519" s="5" t="s">
        <v>1745</v>
      </c>
      <c r="BD519" s="5" t="s">
        <v>1745</v>
      </c>
      <c r="BE519" s="5" t="s">
        <v>1745</v>
      </c>
      <c r="BF519" s="5" t="s">
        <v>1745</v>
      </c>
      <c r="BG519" s="5" t="s">
        <v>1745</v>
      </c>
      <c r="BH519" s="5" t="s">
        <v>1745</v>
      </c>
      <c r="BI519" s="5" t="s">
        <v>1745</v>
      </c>
      <c r="BJ519" s="5" t="s">
        <v>1745</v>
      </c>
    </row>
    <row r="520" spans="1:62" ht="17.25" customHeight="1" x14ac:dyDescent="0.3">
      <c r="A520" t="s">
        <v>1434</v>
      </c>
      <c r="B520" t="s">
        <v>2250</v>
      </c>
      <c r="C520" t="s">
        <v>63</v>
      </c>
      <c r="D520" t="str">
        <f t="shared" si="121"/>
        <v>Sparta township, Sussex County</v>
      </c>
      <c r="E520" t="s">
        <v>1769</v>
      </c>
      <c r="F520" t="s">
        <v>46</v>
      </c>
      <c r="G520" s="19">
        <f>COUNTIFS('Raw Data from UFBs'!$A$3:$A$3000,'Summary By Town'!$A520,'Raw Data from UFBs'!$E$3:$E$3000,'Summary By Town'!$G$2)</f>
        <v>3</v>
      </c>
      <c r="H520" s="4">
        <f>SUMIFS('Raw Data from UFBs'!H$3:H$3000,'Raw Data from UFBs'!$A$3:$A$3000,'Summary By Town'!$A520,'Raw Data from UFBs'!$E$3:$E$3000,'Summary By Town'!$G$2)</f>
        <v>0</v>
      </c>
      <c r="I520" s="4">
        <f>SUMIFS('Raw Data from UFBs'!I$3:I$3000,'Raw Data from UFBs'!$A$3:$A$3000,'Summary By Town'!$A520,'Raw Data from UFBs'!$E$3:$E$3000,'Summary By Town'!$G$2)</f>
        <v>3706500</v>
      </c>
      <c r="J520" s="20">
        <f t="shared" si="122"/>
        <v>135918.90746114342</v>
      </c>
      <c r="K520" s="19">
        <f>COUNTIFS('Raw Data from UFBs'!$A$3:$A$3000,'Summary By Town'!$A520,'Raw Data from UFBs'!$E$3:$E$3000,'Summary By Town'!$K$2)</f>
        <v>0</v>
      </c>
      <c r="L520" s="4">
        <f>SUMIFS('Raw Data from UFBs'!H$3:H$3000,'Raw Data from UFBs'!$A$3:$A$3000,'Summary By Town'!$A520,'Raw Data from UFBs'!$E$3:$E$3000,'Summary By Town'!$K$2)</f>
        <v>0</v>
      </c>
      <c r="M520" s="4">
        <f>SUMIFS('Raw Data from UFBs'!I$3:I$3000,'Raw Data from UFBs'!$A$3:$A$3000,'Summary By Town'!$A520,'Raw Data from UFBs'!$E$3:$E$3000,'Summary By Town'!$K$2)</f>
        <v>0</v>
      </c>
      <c r="N520" s="20">
        <f t="shared" si="123"/>
        <v>0</v>
      </c>
      <c r="O520" s="4">
        <f>COUNTIFS('Raw Data from UFBs'!$A$3:$A$3000,'Summary By Town'!$A520,'Raw Data from UFBs'!$E$3:$E$3000,'Summary By Town'!$O$2)</f>
        <v>0</v>
      </c>
      <c r="P520" s="4">
        <f>SUMIFS('Raw Data from UFBs'!H$3:H$3000,'Raw Data from UFBs'!$A$3:$A$3000,'Summary By Town'!$A520,'Raw Data from UFBs'!$E$3:$E$3000,'Summary By Town'!$O$2)</f>
        <v>0</v>
      </c>
      <c r="Q520" s="4">
        <f>SUMIFS('Raw Data from UFBs'!I$3:I$3000,'Raw Data from UFBs'!$A$3:$A$3000,'Summary By Town'!$A520,'Raw Data from UFBs'!$E$3:$E$3000,'Summary By Town'!$O$2)</f>
        <v>0</v>
      </c>
      <c r="R520" s="4">
        <f t="shared" si="128"/>
        <v>0</v>
      </c>
      <c r="S520" s="104">
        <f>COUNTIFS('Raw Data from UFBs'!$A$3:$A$3000,'Summary By Town'!$A520,'Raw Data from UFBs'!$E$3:$E$3000,'Summary By Town'!$S$2)</f>
        <v>0</v>
      </c>
      <c r="T520" s="4">
        <f>SUMIFS('Raw Data from UFBs'!H$3:H$3000,'Raw Data from UFBs'!$A$3:$A$3000,'Summary By Town'!$A520,'Raw Data from UFBs'!$E$3:$E$3000,'Summary By Town'!$S$2)</f>
        <v>0</v>
      </c>
      <c r="U520" s="4">
        <f>SUMIFS('Raw Data from UFBs'!I$3:I$3000,'Raw Data from UFBs'!$A$3:$A$3000,'Summary By Town'!$A520,'Raw Data from UFBs'!$E$3:$E$3000,'Summary By Town'!$S$2)</f>
        <v>0</v>
      </c>
      <c r="V520" s="20">
        <f t="shared" si="129"/>
        <v>0</v>
      </c>
      <c r="W520" s="104">
        <f>COUNTIFS('Raw Data from UFBs'!$A$3:$A$3000,'Summary By Town'!$A520,'Raw Data from UFBs'!$E$3:$E$3000,'Summary By Town'!$W$2)</f>
        <v>0</v>
      </c>
      <c r="X520" s="4">
        <f>SUMIFS('Raw Data from UFBs'!H$3:H$3000,'Raw Data from UFBs'!$A$3:$A$3000,'Summary By Town'!$A520,'Raw Data from UFBs'!$E$3:$E$3000,'Summary By Town'!$W$2)</f>
        <v>0</v>
      </c>
      <c r="Y520" s="4">
        <f>SUMIFS('Raw Data from UFBs'!I$3:I$3000,'Raw Data from UFBs'!$A$3:$A$3000,'Summary By Town'!$A520,'Raw Data from UFBs'!$E$3:$E$3000,'Summary By Town'!$W$2)</f>
        <v>0</v>
      </c>
      <c r="Z520" s="20">
        <f t="shared" si="130"/>
        <v>0</v>
      </c>
      <c r="AA520" s="4">
        <f>COUNTIFS('Raw Data from UFBs'!$A$3:$A$3000,'Summary By Town'!$A520,'Raw Data from UFBs'!$E$3:$E$3000,'Summary By Town'!$AA$2)</f>
        <v>0</v>
      </c>
      <c r="AB520" s="4">
        <f>SUMIFS('Raw Data from UFBs'!H$3:H$3000,'Raw Data from UFBs'!$A$3:$A$3000,'Summary By Town'!$A520,'Raw Data from UFBs'!$E$3:$E$3000,'Summary By Town'!$AA$2)</f>
        <v>0</v>
      </c>
      <c r="AC520" s="4">
        <f>SUMIFS('Raw Data from UFBs'!I$3:I$3000,'Raw Data from UFBs'!$A$3:$A$3000,'Summary By Town'!$A520,'Raw Data from UFBs'!$E$3:$E$3000,'Summary By Town'!$AA$2)</f>
        <v>0</v>
      </c>
      <c r="AD520" s="4">
        <f t="shared" si="131"/>
        <v>0</v>
      </c>
      <c r="AE520" s="19">
        <f>COUNTIFS('Raw Data from UFBs'!$A$3:$A$3000,'Summary By Town'!$A520,'Raw Data from UFBs'!$E$3:$E$3000,'Summary By Town'!$AE$2)</f>
        <v>0</v>
      </c>
      <c r="AF520" s="4">
        <f>SUMIFS('Raw Data from UFBs'!H$3:H$3000,'Raw Data from UFBs'!$A$3:$A$3000,'Summary By Town'!$A520,'Raw Data from UFBs'!$E$3:$E$3000,'Summary By Town'!$AE$2)</f>
        <v>0</v>
      </c>
      <c r="AG520" s="4">
        <f>SUMIFS('Raw Data from UFBs'!I$3:I$3000,'Raw Data from UFBs'!$A$3:$A$3000,'Summary By Town'!$A520,'Raw Data from UFBs'!$E$3:$E$3000,'Summary By Town'!$AE$2)</f>
        <v>0</v>
      </c>
      <c r="AH520" s="20">
        <f t="shared" si="124"/>
        <v>0</v>
      </c>
      <c r="AI520" s="19">
        <f t="shared" si="132"/>
        <v>3</v>
      </c>
      <c r="AJ520" s="4">
        <f t="shared" si="133"/>
        <v>0</v>
      </c>
      <c r="AK520" s="4">
        <f t="shared" si="134"/>
        <v>3706500</v>
      </c>
      <c r="AL520" s="20">
        <f t="shared" si="135"/>
        <v>135918.90746114342</v>
      </c>
      <c r="AM520" s="59">
        <v>3329950400</v>
      </c>
      <c r="AN520" s="60">
        <v>3.6670418848278277</v>
      </c>
      <c r="AO520" s="61">
        <v>0.18579260400610581</v>
      </c>
      <c r="AP520" s="4">
        <f t="shared" si="125"/>
        <v>25252.727750870759</v>
      </c>
      <c r="AQ520" s="8">
        <f t="shared" si="126"/>
        <v>1.1130796422673442E-3</v>
      </c>
      <c r="AR520" s="59">
        <v>30012843.259999998</v>
      </c>
      <c r="AS520" s="6">
        <f t="shared" si="127"/>
        <v>8.413973821842683E-4</v>
      </c>
      <c r="AU520" s="5" t="s">
        <v>239</v>
      </c>
      <c r="AV520" s="5" t="s">
        <v>702</v>
      </c>
      <c r="AW520" s="5" t="s">
        <v>65</v>
      </c>
      <c r="AX520" s="5" t="s">
        <v>1128</v>
      </c>
      <c r="AY520" s="5" t="s">
        <v>510</v>
      </c>
      <c r="AZ520" s="5" t="s">
        <v>767</v>
      </c>
      <c r="BA520" s="5" t="s">
        <v>633</v>
      </c>
      <c r="BB520" s="5" t="s">
        <v>737</v>
      </c>
      <c r="BC520" s="5" t="s">
        <v>1745</v>
      </c>
      <c r="BD520" s="5" t="s">
        <v>1745</v>
      </c>
      <c r="BE520" s="5" t="s">
        <v>1745</v>
      </c>
      <c r="BF520" s="5" t="s">
        <v>1745</v>
      </c>
      <c r="BG520" s="5" t="s">
        <v>1745</v>
      </c>
      <c r="BH520" s="5" t="s">
        <v>1745</v>
      </c>
      <c r="BI520" s="5" t="s">
        <v>1745</v>
      </c>
      <c r="BJ520" s="5" t="s">
        <v>1745</v>
      </c>
    </row>
    <row r="521" spans="1:62" ht="17.25" customHeight="1" x14ac:dyDescent="0.3">
      <c r="A521" t="s">
        <v>1457</v>
      </c>
      <c r="B521" t="s">
        <v>2251</v>
      </c>
      <c r="C521" t="s">
        <v>63</v>
      </c>
      <c r="D521" t="str">
        <f t="shared" si="121"/>
        <v>Stillwater township, Sussex County</v>
      </c>
      <c r="E521" t="s">
        <v>1769</v>
      </c>
      <c r="F521" t="s">
        <v>26</v>
      </c>
      <c r="G521" s="19">
        <f>COUNTIFS('Raw Data from UFBs'!$A$3:$A$3000,'Summary By Town'!$A521,'Raw Data from UFBs'!$E$3:$E$3000,'Summary By Town'!$G$2)</f>
        <v>0</v>
      </c>
      <c r="H521" s="4">
        <f>SUMIFS('Raw Data from UFBs'!H$3:H$3000,'Raw Data from UFBs'!$A$3:$A$3000,'Summary By Town'!$A521,'Raw Data from UFBs'!$E$3:$E$3000,'Summary By Town'!$G$2)</f>
        <v>0</v>
      </c>
      <c r="I521" s="4">
        <f>SUMIFS('Raw Data from UFBs'!I$3:I$3000,'Raw Data from UFBs'!$A$3:$A$3000,'Summary By Town'!$A521,'Raw Data from UFBs'!$E$3:$E$3000,'Summary By Town'!$G$2)</f>
        <v>0</v>
      </c>
      <c r="J521" s="20">
        <f t="shared" si="122"/>
        <v>0</v>
      </c>
      <c r="K521" s="19">
        <f>COUNTIFS('Raw Data from UFBs'!$A$3:$A$3000,'Summary By Town'!$A521,'Raw Data from UFBs'!$E$3:$E$3000,'Summary By Town'!$K$2)</f>
        <v>0</v>
      </c>
      <c r="L521" s="4">
        <f>SUMIFS('Raw Data from UFBs'!H$3:H$3000,'Raw Data from UFBs'!$A$3:$A$3000,'Summary By Town'!$A521,'Raw Data from UFBs'!$E$3:$E$3000,'Summary By Town'!$K$2)</f>
        <v>0</v>
      </c>
      <c r="M521" s="4">
        <f>SUMIFS('Raw Data from UFBs'!I$3:I$3000,'Raw Data from UFBs'!$A$3:$A$3000,'Summary By Town'!$A521,'Raw Data from UFBs'!$E$3:$E$3000,'Summary By Town'!$K$2)</f>
        <v>0</v>
      </c>
      <c r="N521" s="20">
        <f t="shared" si="123"/>
        <v>0</v>
      </c>
      <c r="O521" s="4">
        <f>COUNTIFS('Raw Data from UFBs'!$A$3:$A$3000,'Summary By Town'!$A521,'Raw Data from UFBs'!$E$3:$E$3000,'Summary By Town'!$O$2)</f>
        <v>0</v>
      </c>
      <c r="P521" s="4">
        <f>SUMIFS('Raw Data from UFBs'!H$3:H$3000,'Raw Data from UFBs'!$A$3:$A$3000,'Summary By Town'!$A521,'Raw Data from UFBs'!$E$3:$E$3000,'Summary By Town'!$O$2)</f>
        <v>0</v>
      </c>
      <c r="Q521" s="4">
        <f>SUMIFS('Raw Data from UFBs'!I$3:I$3000,'Raw Data from UFBs'!$A$3:$A$3000,'Summary By Town'!$A521,'Raw Data from UFBs'!$E$3:$E$3000,'Summary By Town'!$O$2)</f>
        <v>0</v>
      </c>
      <c r="R521" s="4">
        <f t="shared" si="128"/>
        <v>0</v>
      </c>
      <c r="S521" s="104">
        <f>COUNTIFS('Raw Data from UFBs'!$A$3:$A$3000,'Summary By Town'!$A521,'Raw Data from UFBs'!$E$3:$E$3000,'Summary By Town'!$S$2)</f>
        <v>0</v>
      </c>
      <c r="T521" s="4">
        <f>SUMIFS('Raw Data from UFBs'!H$3:H$3000,'Raw Data from UFBs'!$A$3:$A$3000,'Summary By Town'!$A521,'Raw Data from UFBs'!$E$3:$E$3000,'Summary By Town'!$S$2)</f>
        <v>0</v>
      </c>
      <c r="U521" s="4">
        <f>SUMIFS('Raw Data from UFBs'!I$3:I$3000,'Raw Data from UFBs'!$A$3:$A$3000,'Summary By Town'!$A521,'Raw Data from UFBs'!$E$3:$E$3000,'Summary By Town'!$S$2)</f>
        <v>0</v>
      </c>
      <c r="V521" s="20">
        <f t="shared" si="129"/>
        <v>0</v>
      </c>
      <c r="W521" s="104">
        <f>COUNTIFS('Raw Data from UFBs'!$A$3:$A$3000,'Summary By Town'!$A521,'Raw Data from UFBs'!$E$3:$E$3000,'Summary By Town'!$W$2)</f>
        <v>0</v>
      </c>
      <c r="X521" s="4">
        <f>SUMIFS('Raw Data from UFBs'!H$3:H$3000,'Raw Data from UFBs'!$A$3:$A$3000,'Summary By Town'!$A521,'Raw Data from UFBs'!$E$3:$E$3000,'Summary By Town'!$W$2)</f>
        <v>0</v>
      </c>
      <c r="Y521" s="4">
        <f>SUMIFS('Raw Data from UFBs'!I$3:I$3000,'Raw Data from UFBs'!$A$3:$A$3000,'Summary By Town'!$A521,'Raw Data from UFBs'!$E$3:$E$3000,'Summary By Town'!$W$2)</f>
        <v>0</v>
      </c>
      <c r="Z521" s="20">
        <f t="shared" si="130"/>
        <v>0</v>
      </c>
      <c r="AA521" s="4">
        <f>COUNTIFS('Raw Data from UFBs'!$A$3:$A$3000,'Summary By Town'!$A521,'Raw Data from UFBs'!$E$3:$E$3000,'Summary By Town'!$AA$2)</f>
        <v>0</v>
      </c>
      <c r="AB521" s="4">
        <f>SUMIFS('Raw Data from UFBs'!H$3:H$3000,'Raw Data from UFBs'!$A$3:$A$3000,'Summary By Town'!$A521,'Raw Data from UFBs'!$E$3:$E$3000,'Summary By Town'!$AA$2)</f>
        <v>0</v>
      </c>
      <c r="AC521" s="4">
        <f>SUMIFS('Raw Data from UFBs'!I$3:I$3000,'Raw Data from UFBs'!$A$3:$A$3000,'Summary By Town'!$A521,'Raw Data from UFBs'!$E$3:$E$3000,'Summary By Town'!$AA$2)</f>
        <v>0</v>
      </c>
      <c r="AD521" s="4">
        <f t="shared" si="131"/>
        <v>0</v>
      </c>
      <c r="AE521" s="19">
        <f>COUNTIFS('Raw Data from UFBs'!$A$3:$A$3000,'Summary By Town'!$A521,'Raw Data from UFBs'!$E$3:$E$3000,'Summary By Town'!$AE$2)</f>
        <v>0</v>
      </c>
      <c r="AF521" s="4">
        <f>SUMIFS('Raw Data from UFBs'!H$3:H$3000,'Raw Data from UFBs'!$A$3:$A$3000,'Summary By Town'!$A521,'Raw Data from UFBs'!$E$3:$E$3000,'Summary By Town'!$AE$2)</f>
        <v>0</v>
      </c>
      <c r="AG521" s="4">
        <f>SUMIFS('Raw Data from UFBs'!I$3:I$3000,'Raw Data from UFBs'!$A$3:$A$3000,'Summary By Town'!$A521,'Raw Data from UFBs'!$E$3:$E$3000,'Summary By Town'!$AE$2)</f>
        <v>0</v>
      </c>
      <c r="AH521" s="20">
        <f t="shared" si="124"/>
        <v>0</v>
      </c>
      <c r="AI521" s="19">
        <f t="shared" si="132"/>
        <v>0</v>
      </c>
      <c r="AJ521" s="4">
        <f t="shared" si="133"/>
        <v>0</v>
      </c>
      <c r="AK521" s="4">
        <f t="shared" si="134"/>
        <v>0</v>
      </c>
      <c r="AL521" s="20">
        <f t="shared" si="135"/>
        <v>0</v>
      </c>
      <c r="AM521" s="59">
        <v>482727800</v>
      </c>
      <c r="AN521" s="60">
        <v>3.7707257473951032</v>
      </c>
      <c r="AO521" s="61">
        <v>0.14052728050220298</v>
      </c>
      <c r="AP521" s="4">
        <f t="shared" si="125"/>
        <v>0</v>
      </c>
      <c r="AQ521" s="8">
        <f t="shared" si="126"/>
        <v>0</v>
      </c>
      <c r="AR521" s="59">
        <v>4205028</v>
      </c>
      <c r="AS521" s="6">
        <f t="shared" si="127"/>
        <v>0</v>
      </c>
      <c r="AU521" s="5" t="s">
        <v>534</v>
      </c>
      <c r="AV521" s="5" t="s">
        <v>526</v>
      </c>
      <c r="AW521" s="5" t="s">
        <v>630</v>
      </c>
      <c r="AX521" s="5" t="s">
        <v>1569</v>
      </c>
      <c r="AY521" s="5" t="s">
        <v>1353</v>
      </c>
      <c r="AZ521" s="5" t="s">
        <v>621</v>
      </c>
      <c r="BA521" s="5" t="s">
        <v>1745</v>
      </c>
      <c r="BB521" s="5" t="s">
        <v>1745</v>
      </c>
      <c r="BC521" s="5" t="s">
        <v>1745</v>
      </c>
      <c r="BD521" s="5" t="s">
        <v>1745</v>
      </c>
      <c r="BE521" s="5" t="s">
        <v>1745</v>
      </c>
      <c r="BF521" s="5" t="s">
        <v>1745</v>
      </c>
      <c r="BG521" s="5" t="s">
        <v>1745</v>
      </c>
      <c r="BH521" s="5" t="s">
        <v>1745</v>
      </c>
      <c r="BI521" s="5" t="s">
        <v>1745</v>
      </c>
      <c r="BJ521" s="5" t="s">
        <v>1745</v>
      </c>
    </row>
    <row r="522" spans="1:62" ht="17.25" customHeight="1" x14ac:dyDescent="0.3">
      <c r="A522" t="s">
        <v>1545</v>
      </c>
      <c r="B522" t="s">
        <v>2252</v>
      </c>
      <c r="C522" t="s">
        <v>63</v>
      </c>
      <c r="D522" t="str">
        <f t="shared" si="121"/>
        <v>Vernon township, Sussex County</v>
      </c>
      <c r="E522" t="s">
        <v>1769</v>
      </c>
      <c r="F522" t="s">
        <v>26</v>
      </c>
      <c r="G522" s="19">
        <f>COUNTIFS('Raw Data from UFBs'!$A$3:$A$3000,'Summary By Town'!$A522,'Raw Data from UFBs'!$E$3:$E$3000,'Summary By Town'!$G$2)</f>
        <v>0</v>
      </c>
      <c r="H522" s="4">
        <f>SUMIFS('Raw Data from UFBs'!H$3:H$3000,'Raw Data from UFBs'!$A$3:$A$3000,'Summary By Town'!$A522,'Raw Data from UFBs'!$E$3:$E$3000,'Summary By Town'!$G$2)</f>
        <v>0</v>
      </c>
      <c r="I522" s="4">
        <f>SUMIFS('Raw Data from UFBs'!I$3:I$3000,'Raw Data from UFBs'!$A$3:$A$3000,'Summary By Town'!$A522,'Raw Data from UFBs'!$E$3:$E$3000,'Summary By Town'!$G$2)</f>
        <v>0</v>
      </c>
      <c r="J522" s="20">
        <f t="shared" si="122"/>
        <v>0</v>
      </c>
      <c r="K522" s="19">
        <f>COUNTIFS('Raw Data from UFBs'!$A$3:$A$3000,'Summary By Town'!$A522,'Raw Data from UFBs'!$E$3:$E$3000,'Summary By Town'!$K$2)</f>
        <v>0</v>
      </c>
      <c r="L522" s="4">
        <f>SUMIFS('Raw Data from UFBs'!H$3:H$3000,'Raw Data from UFBs'!$A$3:$A$3000,'Summary By Town'!$A522,'Raw Data from UFBs'!$E$3:$E$3000,'Summary By Town'!$K$2)</f>
        <v>0</v>
      </c>
      <c r="M522" s="4">
        <f>SUMIFS('Raw Data from UFBs'!I$3:I$3000,'Raw Data from UFBs'!$A$3:$A$3000,'Summary By Town'!$A522,'Raw Data from UFBs'!$E$3:$E$3000,'Summary By Town'!$K$2)</f>
        <v>0</v>
      </c>
      <c r="N522" s="20">
        <f t="shared" si="123"/>
        <v>0</v>
      </c>
      <c r="O522" s="4">
        <f>COUNTIFS('Raw Data from UFBs'!$A$3:$A$3000,'Summary By Town'!$A522,'Raw Data from UFBs'!$E$3:$E$3000,'Summary By Town'!$O$2)</f>
        <v>0</v>
      </c>
      <c r="P522" s="4">
        <f>SUMIFS('Raw Data from UFBs'!H$3:H$3000,'Raw Data from UFBs'!$A$3:$A$3000,'Summary By Town'!$A522,'Raw Data from UFBs'!$E$3:$E$3000,'Summary By Town'!$O$2)</f>
        <v>0</v>
      </c>
      <c r="Q522" s="4">
        <f>SUMIFS('Raw Data from UFBs'!I$3:I$3000,'Raw Data from UFBs'!$A$3:$A$3000,'Summary By Town'!$A522,'Raw Data from UFBs'!$E$3:$E$3000,'Summary By Town'!$O$2)</f>
        <v>0</v>
      </c>
      <c r="R522" s="4">
        <f t="shared" si="128"/>
        <v>0</v>
      </c>
      <c r="S522" s="104">
        <f>COUNTIFS('Raw Data from UFBs'!$A$3:$A$3000,'Summary By Town'!$A522,'Raw Data from UFBs'!$E$3:$E$3000,'Summary By Town'!$S$2)</f>
        <v>0</v>
      </c>
      <c r="T522" s="4">
        <f>SUMIFS('Raw Data from UFBs'!H$3:H$3000,'Raw Data from UFBs'!$A$3:$A$3000,'Summary By Town'!$A522,'Raw Data from UFBs'!$E$3:$E$3000,'Summary By Town'!$S$2)</f>
        <v>0</v>
      </c>
      <c r="U522" s="4">
        <f>SUMIFS('Raw Data from UFBs'!I$3:I$3000,'Raw Data from UFBs'!$A$3:$A$3000,'Summary By Town'!$A522,'Raw Data from UFBs'!$E$3:$E$3000,'Summary By Town'!$S$2)</f>
        <v>0</v>
      </c>
      <c r="V522" s="20">
        <f t="shared" si="129"/>
        <v>0</v>
      </c>
      <c r="W522" s="104">
        <f>COUNTIFS('Raw Data from UFBs'!$A$3:$A$3000,'Summary By Town'!$A522,'Raw Data from UFBs'!$E$3:$E$3000,'Summary By Town'!$W$2)</f>
        <v>0</v>
      </c>
      <c r="X522" s="4">
        <f>SUMIFS('Raw Data from UFBs'!H$3:H$3000,'Raw Data from UFBs'!$A$3:$A$3000,'Summary By Town'!$A522,'Raw Data from UFBs'!$E$3:$E$3000,'Summary By Town'!$W$2)</f>
        <v>0</v>
      </c>
      <c r="Y522" s="4">
        <f>SUMIFS('Raw Data from UFBs'!I$3:I$3000,'Raw Data from UFBs'!$A$3:$A$3000,'Summary By Town'!$A522,'Raw Data from UFBs'!$E$3:$E$3000,'Summary By Town'!$W$2)</f>
        <v>0</v>
      </c>
      <c r="Z522" s="20">
        <f t="shared" si="130"/>
        <v>0</v>
      </c>
      <c r="AA522" s="4">
        <f>COUNTIFS('Raw Data from UFBs'!$A$3:$A$3000,'Summary By Town'!$A522,'Raw Data from UFBs'!$E$3:$E$3000,'Summary By Town'!$AA$2)</f>
        <v>0</v>
      </c>
      <c r="AB522" s="4">
        <f>SUMIFS('Raw Data from UFBs'!H$3:H$3000,'Raw Data from UFBs'!$A$3:$A$3000,'Summary By Town'!$A522,'Raw Data from UFBs'!$E$3:$E$3000,'Summary By Town'!$AA$2)</f>
        <v>0</v>
      </c>
      <c r="AC522" s="4">
        <f>SUMIFS('Raw Data from UFBs'!I$3:I$3000,'Raw Data from UFBs'!$A$3:$A$3000,'Summary By Town'!$A522,'Raw Data from UFBs'!$E$3:$E$3000,'Summary By Town'!$AA$2)</f>
        <v>0</v>
      </c>
      <c r="AD522" s="4">
        <f t="shared" si="131"/>
        <v>0</v>
      </c>
      <c r="AE522" s="19">
        <f>COUNTIFS('Raw Data from UFBs'!$A$3:$A$3000,'Summary By Town'!$A522,'Raw Data from UFBs'!$E$3:$E$3000,'Summary By Town'!$AE$2)</f>
        <v>0</v>
      </c>
      <c r="AF522" s="4">
        <f>SUMIFS('Raw Data from UFBs'!H$3:H$3000,'Raw Data from UFBs'!$A$3:$A$3000,'Summary By Town'!$A522,'Raw Data from UFBs'!$E$3:$E$3000,'Summary By Town'!$AE$2)</f>
        <v>0</v>
      </c>
      <c r="AG522" s="4">
        <f>SUMIFS('Raw Data from UFBs'!I$3:I$3000,'Raw Data from UFBs'!$A$3:$A$3000,'Summary By Town'!$A522,'Raw Data from UFBs'!$E$3:$E$3000,'Summary By Town'!$AE$2)</f>
        <v>0</v>
      </c>
      <c r="AH522" s="20">
        <f t="shared" si="124"/>
        <v>0</v>
      </c>
      <c r="AI522" s="19">
        <f t="shared" si="132"/>
        <v>0</v>
      </c>
      <c r="AJ522" s="4">
        <f t="shared" si="133"/>
        <v>0</v>
      </c>
      <c r="AK522" s="4">
        <f t="shared" si="134"/>
        <v>0</v>
      </c>
      <c r="AL522" s="20">
        <f t="shared" si="135"/>
        <v>0</v>
      </c>
      <c r="AM522" s="59">
        <v>3985014412</v>
      </c>
      <c r="AN522" s="60">
        <v>2.3448347780832099</v>
      </c>
      <c r="AO522" s="61">
        <v>0.2297388761910753</v>
      </c>
      <c r="AP522" s="4">
        <f t="shared" si="125"/>
        <v>0</v>
      </c>
      <c r="AQ522" s="8">
        <f t="shared" si="126"/>
        <v>0</v>
      </c>
      <c r="AR522" s="59">
        <v>32433355</v>
      </c>
      <c r="AS522" s="6">
        <f t="shared" si="127"/>
        <v>0</v>
      </c>
      <c r="AU522" s="5" t="s">
        <v>633</v>
      </c>
      <c r="AV522" s="5" t="s">
        <v>1625</v>
      </c>
      <c r="AW522" s="5" t="s">
        <v>1575</v>
      </c>
      <c r="AX522" s="5" t="s">
        <v>1745</v>
      </c>
      <c r="AY522" s="5" t="s">
        <v>1745</v>
      </c>
      <c r="AZ522" s="5" t="s">
        <v>1745</v>
      </c>
      <c r="BA522" s="5" t="s">
        <v>1745</v>
      </c>
      <c r="BB522" s="5" t="s">
        <v>1745</v>
      </c>
      <c r="BC522" s="5" t="s">
        <v>1745</v>
      </c>
      <c r="BD522" s="5" t="s">
        <v>1745</v>
      </c>
      <c r="BE522" s="5" t="s">
        <v>1745</v>
      </c>
      <c r="BF522" s="5" t="s">
        <v>1745</v>
      </c>
      <c r="BG522" s="5" t="s">
        <v>1745</v>
      </c>
      <c r="BH522" s="5" t="s">
        <v>1745</v>
      </c>
      <c r="BI522" s="5" t="s">
        <v>1745</v>
      </c>
      <c r="BJ522" s="5" t="s">
        <v>1745</v>
      </c>
    </row>
    <row r="523" spans="1:62" ht="17.25" customHeight="1" x14ac:dyDescent="0.3">
      <c r="A523" t="s">
        <v>1569</v>
      </c>
      <c r="B523" t="s">
        <v>2253</v>
      </c>
      <c r="C523" t="s">
        <v>63</v>
      </c>
      <c r="D523" t="str">
        <f t="shared" si="121"/>
        <v>Walpack township, Sussex County</v>
      </c>
      <c r="E523" t="s">
        <v>1769</v>
      </c>
      <c r="F523" t="s">
        <v>26</v>
      </c>
      <c r="G523" s="19">
        <f>COUNTIFS('Raw Data from UFBs'!$A$3:$A$3000,'Summary By Town'!$A523,'Raw Data from UFBs'!$E$3:$E$3000,'Summary By Town'!$G$2)</f>
        <v>0</v>
      </c>
      <c r="H523" s="4">
        <f>SUMIFS('Raw Data from UFBs'!H$3:H$3000,'Raw Data from UFBs'!$A$3:$A$3000,'Summary By Town'!$A523,'Raw Data from UFBs'!$E$3:$E$3000,'Summary By Town'!$G$2)</f>
        <v>0</v>
      </c>
      <c r="I523" s="4">
        <f>SUMIFS('Raw Data from UFBs'!I$3:I$3000,'Raw Data from UFBs'!$A$3:$A$3000,'Summary By Town'!$A523,'Raw Data from UFBs'!$E$3:$E$3000,'Summary By Town'!$G$2)</f>
        <v>0</v>
      </c>
      <c r="J523" s="20">
        <f t="shared" si="122"/>
        <v>0</v>
      </c>
      <c r="K523" s="19">
        <f>COUNTIFS('Raw Data from UFBs'!$A$3:$A$3000,'Summary By Town'!$A523,'Raw Data from UFBs'!$E$3:$E$3000,'Summary By Town'!$K$2)</f>
        <v>0</v>
      </c>
      <c r="L523" s="4">
        <f>SUMIFS('Raw Data from UFBs'!H$3:H$3000,'Raw Data from UFBs'!$A$3:$A$3000,'Summary By Town'!$A523,'Raw Data from UFBs'!$E$3:$E$3000,'Summary By Town'!$K$2)</f>
        <v>0</v>
      </c>
      <c r="M523" s="4">
        <f>SUMIFS('Raw Data from UFBs'!I$3:I$3000,'Raw Data from UFBs'!$A$3:$A$3000,'Summary By Town'!$A523,'Raw Data from UFBs'!$E$3:$E$3000,'Summary By Town'!$K$2)</f>
        <v>0</v>
      </c>
      <c r="N523" s="20">
        <f t="shared" si="123"/>
        <v>0</v>
      </c>
      <c r="O523" s="4">
        <f>COUNTIFS('Raw Data from UFBs'!$A$3:$A$3000,'Summary By Town'!$A523,'Raw Data from UFBs'!$E$3:$E$3000,'Summary By Town'!$O$2)</f>
        <v>0</v>
      </c>
      <c r="P523" s="4">
        <f>SUMIFS('Raw Data from UFBs'!H$3:H$3000,'Raw Data from UFBs'!$A$3:$A$3000,'Summary By Town'!$A523,'Raw Data from UFBs'!$E$3:$E$3000,'Summary By Town'!$O$2)</f>
        <v>0</v>
      </c>
      <c r="Q523" s="4">
        <f>SUMIFS('Raw Data from UFBs'!I$3:I$3000,'Raw Data from UFBs'!$A$3:$A$3000,'Summary By Town'!$A523,'Raw Data from UFBs'!$E$3:$E$3000,'Summary By Town'!$O$2)</f>
        <v>0</v>
      </c>
      <c r="R523" s="4">
        <f t="shared" si="128"/>
        <v>0</v>
      </c>
      <c r="S523" s="104">
        <f>COUNTIFS('Raw Data from UFBs'!$A$3:$A$3000,'Summary By Town'!$A523,'Raw Data from UFBs'!$E$3:$E$3000,'Summary By Town'!$S$2)</f>
        <v>0</v>
      </c>
      <c r="T523" s="4">
        <f>SUMIFS('Raw Data from UFBs'!H$3:H$3000,'Raw Data from UFBs'!$A$3:$A$3000,'Summary By Town'!$A523,'Raw Data from UFBs'!$E$3:$E$3000,'Summary By Town'!$S$2)</f>
        <v>0</v>
      </c>
      <c r="U523" s="4">
        <f>SUMIFS('Raw Data from UFBs'!I$3:I$3000,'Raw Data from UFBs'!$A$3:$A$3000,'Summary By Town'!$A523,'Raw Data from UFBs'!$E$3:$E$3000,'Summary By Town'!$S$2)</f>
        <v>0</v>
      </c>
      <c r="V523" s="20">
        <f t="shared" si="129"/>
        <v>0</v>
      </c>
      <c r="W523" s="104">
        <f>COUNTIFS('Raw Data from UFBs'!$A$3:$A$3000,'Summary By Town'!$A523,'Raw Data from UFBs'!$E$3:$E$3000,'Summary By Town'!$W$2)</f>
        <v>0</v>
      </c>
      <c r="X523" s="4">
        <f>SUMIFS('Raw Data from UFBs'!H$3:H$3000,'Raw Data from UFBs'!$A$3:$A$3000,'Summary By Town'!$A523,'Raw Data from UFBs'!$E$3:$E$3000,'Summary By Town'!$W$2)</f>
        <v>0</v>
      </c>
      <c r="Y523" s="4">
        <f>SUMIFS('Raw Data from UFBs'!I$3:I$3000,'Raw Data from UFBs'!$A$3:$A$3000,'Summary By Town'!$A523,'Raw Data from UFBs'!$E$3:$E$3000,'Summary By Town'!$W$2)</f>
        <v>0</v>
      </c>
      <c r="Z523" s="20">
        <f t="shared" si="130"/>
        <v>0</v>
      </c>
      <c r="AA523" s="4">
        <f>COUNTIFS('Raw Data from UFBs'!$A$3:$A$3000,'Summary By Town'!$A523,'Raw Data from UFBs'!$E$3:$E$3000,'Summary By Town'!$AA$2)</f>
        <v>0</v>
      </c>
      <c r="AB523" s="4">
        <f>SUMIFS('Raw Data from UFBs'!H$3:H$3000,'Raw Data from UFBs'!$A$3:$A$3000,'Summary By Town'!$A523,'Raw Data from UFBs'!$E$3:$E$3000,'Summary By Town'!$AA$2)</f>
        <v>0</v>
      </c>
      <c r="AC523" s="4">
        <f>SUMIFS('Raw Data from UFBs'!I$3:I$3000,'Raw Data from UFBs'!$A$3:$A$3000,'Summary By Town'!$A523,'Raw Data from UFBs'!$E$3:$E$3000,'Summary By Town'!$AA$2)</f>
        <v>0</v>
      </c>
      <c r="AD523" s="4">
        <f t="shared" si="131"/>
        <v>0</v>
      </c>
      <c r="AE523" s="19">
        <f>COUNTIFS('Raw Data from UFBs'!$A$3:$A$3000,'Summary By Town'!$A523,'Raw Data from UFBs'!$E$3:$E$3000,'Summary By Town'!$AE$2)</f>
        <v>0</v>
      </c>
      <c r="AF523" s="4">
        <f>SUMIFS('Raw Data from UFBs'!H$3:H$3000,'Raw Data from UFBs'!$A$3:$A$3000,'Summary By Town'!$A523,'Raw Data from UFBs'!$E$3:$E$3000,'Summary By Town'!$AE$2)</f>
        <v>0</v>
      </c>
      <c r="AG523" s="4">
        <f>SUMIFS('Raw Data from UFBs'!I$3:I$3000,'Raw Data from UFBs'!$A$3:$A$3000,'Summary By Town'!$A523,'Raw Data from UFBs'!$E$3:$E$3000,'Summary By Town'!$AE$2)</f>
        <v>0</v>
      </c>
      <c r="AH523" s="20">
        <f t="shared" si="124"/>
        <v>0</v>
      </c>
      <c r="AI523" s="19">
        <f t="shared" si="132"/>
        <v>0</v>
      </c>
      <c r="AJ523" s="4">
        <f t="shared" si="133"/>
        <v>0</v>
      </c>
      <c r="AK523" s="4">
        <f t="shared" si="134"/>
        <v>0</v>
      </c>
      <c r="AL523" s="20">
        <f t="shared" si="135"/>
        <v>0</v>
      </c>
      <c r="AM523" s="59">
        <v>57767700</v>
      </c>
      <c r="AN523" s="60">
        <v>0.50152552659764371</v>
      </c>
      <c r="AO523" s="61">
        <v>0</v>
      </c>
      <c r="AP523" s="4">
        <f t="shared" si="125"/>
        <v>0</v>
      </c>
      <c r="AQ523" s="8">
        <f t="shared" si="126"/>
        <v>0</v>
      </c>
      <c r="AR523" s="59">
        <v>132592.97999999998</v>
      </c>
      <c r="AS523" s="6">
        <f t="shared" si="127"/>
        <v>0</v>
      </c>
      <c r="AU523" s="5" t="s">
        <v>630</v>
      </c>
      <c r="AV523" s="5" t="s">
        <v>1353</v>
      </c>
      <c r="AW523" s="5" t="s">
        <v>621</v>
      </c>
      <c r="AX523" s="5" t="s">
        <v>1457</v>
      </c>
      <c r="AY523" s="5" t="s">
        <v>1745</v>
      </c>
      <c r="AZ523" s="5" t="s">
        <v>1745</v>
      </c>
      <c r="BA523" s="5" t="s">
        <v>1745</v>
      </c>
      <c r="BB523" s="5" t="s">
        <v>1745</v>
      </c>
      <c r="BC523" s="5" t="s">
        <v>1745</v>
      </c>
      <c r="BD523" s="5" t="s">
        <v>1745</v>
      </c>
      <c r="BE523" s="5" t="s">
        <v>1745</v>
      </c>
      <c r="BF523" s="5" t="s">
        <v>1745</v>
      </c>
      <c r="BG523" s="5" t="s">
        <v>1745</v>
      </c>
      <c r="BH523" s="5" t="s">
        <v>1745</v>
      </c>
      <c r="BI523" s="5" t="s">
        <v>1745</v>
      </c>
      <c r="BJ523" s="5" t="s">
        <v>1745</v>
      </c>
    </row>
    <row r="524" spans="1:62" ht="17.25" customHeight="1" x14ac:dyDescent="0.3">
      <c r="A524" t="s">
        <v>1575</v>
      </c>
      <c r="B524" t="s">
        <v>2254</v>
      </c>
      <c r="C524" t="s">
        <v>63</v>
      </c>
      <c r="D524" t="str">
        <f t="shared" si="121"/>
        <v>Wantage township, Sussex County</v>
      </c>
      <c r="E524" t="s">
        <v>1769</v>
      </c>
      <c r="F524" t="s">
        <v>26</v>
      </c>
      <c r="G524" s="19">
        <f>COUNTIFS('Raw Data from UFBs'!$A$3:$A$3000,'Summary By Town'!$A524,'Raw Data from UFBs'!$E$3:$E$3000,'Summary By Town'!$G$2)</f>
        <v>0</v>
      </c>
      <c r="H524" s="4">
        <f>SUMIFS('Raw Data from UFBs'!H$3:H$3000,'Raw Data from UFBs'!$A$3:$A$3000,'Summary By Town'!$A524,'Raw Data from UFBs'!$E$3:$E$3000,'Summary By Town'!$G$2)</f>
        <v>0</v>
      </c>
      <c r="I524" s="4">
        <f>SUMIFS('Raw Data from UFBs'!I$3:I$3000,'Raw Data from UFBs'!$A$3:$A$3000,'Summary By Town'!$A524,'Raw Data from UFBs'!$E$3:$E$3000,'Summary By Town'!$G$2)</f>
        <v>0</v>
      </c>
      <c r="J524" s="20">
        <f t="shared" si="122"/>
        <v>0</v>
      </c>
      <c r="K524" s="19">
        <f>COUNTIFS('Raw Data from UFBs'!$A$3:$A$3000,'Summary By Town'!$A524,'Raw Data from UFBs'!$E$3:$E$3000,'Summary By Town'!$K$2)</f>
        <v>1</v>
      </c>
      <c r="L524" s="4">
        <f>SUMIFS('Raw Data from UFBs'!H$3:H$3000,'Raw Data from UFBs'!$A$3:$A$3000,'Summary By Town'!$A524,'Raw Data from UFBs'!$E$3:$E$3000,'Summary By Town'!$K$2)</f>
        <v>0</v>
      </c>
      <c r="M524" s="4">
        <f>SUMIFS('Raw Data from UFBs'!I$3:I$3000,'Raw Data from UFBs'!$A$3:$A$3000,'Summary By Town'!$A524,'Raw Data from UFBs'!$E$3:$E$3000,'Summary By Town'!$K$2)</f>
        <v>0</v>
      </c>
      <c r="N524" s="20">
        <f t="shared" si="123"/>
        <v>0</v>
      </c>
      <c r="O524" s="4">
        <f>COUNTIFS('Raw Data from UFBs'!$A$3:$A$3000,'Summary By Town'!$A524,'Raw Data from UFBs'!$E$3:$E$3000,'Summary By Town'!$O$2)</f>
        <v>0</v>
      </c>
      <c r="P524" s="4">
        <f>SUMIFS('Raw Data from UFBs'!H$3:H$3000,'Raw Data from UFBs'!$A$3:$A$3000,'Summary By Town'!$A524,'Raw Data from UFBs'!$E$3:$E$3000,'Summary By Town'!$O$2)</f>
        <v>0</v>
      </c>
      <c r="Q524" s="4">
        <f>SUMIFS('Raw Data from UFBs'!I$3:I$3000,'Raw Data from UFBs'!$A$3:$A$3000,'Summary By Town'!$A524,'Raw Data from UFBs'!$E$3:$E$3000,'Summary By Town'!$O$2)</f>
        <v>0</v>
      </c>
      <c r="R524" s="4">
        <f t="shared" si="128"/>
        <v>0</v>
      </c>
      <c r="S524" s="104">
        <f>COUNTIFS('Raw Data from UFBs'!$A$3:$A$3000,'Summary By Town'!$A524,'Raw Data from UFBs'!$E$3:$E$3000,'Summary By Town'!$S$2)</f>
        <v>0</v>
      </c>
      <c r="T524" s="4">
        <f>SUMIFS('Raw Data from UFBs'!H$3:H$3000,'Raw Data from UFBs'!$A$3:$A$3000,'Summary By Town'!$A524,'Raw Data from UFBs'!$E$3:$E$3000,'Summary By Town'!$S$2)</f>
        <v>0</v>
      </c>
      <c r="U524" s="4">
        <f>SUMIFS('Raw Data from UFBs'!I$3:I$3000,'Raw Data from UFBs'!$A$3:$A$3000,'Summary By Town'!$A524,'Raw Data from UFBs'!$E$3:$E$3000,'Summary By Town'!$S$2)</f>
        <v>0</v>
      </c>
      <c r="V524" s="20">
        <f t="shared" si="129"/>
        <v>0</v>
      </c>
      <c r="W524" s="104">
        <f>COUNTIFS('Raw Data from UFBs'!$A$3:$A$3000,'Summary By Town'!$A524,'Raw Data from UFBs'!$E$3:$E$3000,'Summary By Town'!$W$2)</f>
        <v>0</v>
      </c>
      <c r="X524" s="4">
        <f>SUMIFS('Raw Data from UFBs'!H$3:H$3000,'Raw Data from UFBs'!$A$3:$A$3000,'Summary By Town'!$A524,'Raw Data from UFBs'!$E$3:$E$3000,'Summary By Town'!$W$2)</f>
        <v>0</v>
      </c>
      <c r="Y524" s="4">
        <f>SUMIFS('Raw Data from UFBs'!I$3:I$3000,'Raw Data from UFBs'!$A$3:$A$3000,'Summary By Town'!$A524,'Raw Data from UFBs'!$E$3:$E$3000,'Summary By Town'!$W$2)</f>
        <v>0</v>
      </c>
      <c r="Z524" s="20">
        <f t="shared" si="130"/>
        <v>0</v>
      </c>
      <c r="AA524" s="4">
        <f>COUNTIFS('Raw Data from UFBs'!$A$3:$A$3000,'Summary By Town'!$A524,'Raw Data from UFBs'!$E$3:$E$3000,'Summary By Town'!$AA$2)</f>
        <v>0</v>
      </c>
      <c r="AB524" s="4">
        <f>SUMIFS('Raw Data from UFBs'!H$3:H$3000,'Raw Data from UFBs'!$A$3:$A$3000,'Summary By Town'!$A524,'Raw Data from UFBs'!$E$3:$E$3000,'Summary By Town'!$AA$2)</f>
        <v>0</v>
      </c>
      <c r="AC524" s="4">
        <f>SUMIFS('Raw Data from UFBs'!I$3:I$3000,'Raw Data from UFBs'!$A$3:$A$3000,'Summary By Town'!$A524,'Raw Data from UFBs'!$E$3:$E$3000,'Summary By Town'!$AA$2)</f>
        <v>0</v>
      </c>
      <c r="AD524" s="4">
        <f t="shared" si="131"/>
        <v>0</v>
      </c>
      <c r="AE524" s="19">
        <f>COUNTIFS('Raw Data from UFBs'!$A$3:$A$3000,'Summary By Town'!$A524,'Raw Data from UFBs'!$E$3:$E$3000,'Summary By Town'!$AE$2)</f>
        <v>0</v>
      </c>
      <c r="AF524" s="4">
        <f>SUMIFS('Raw Data from UFBs'!H$3:H$3000,'Raw Data from UFBs'!$A$3:$A$3000,'Summary By Town'!$A524,'Raw Data from UFBs'!$E$3:$E$3000,'Summary By Town'!$AE$2)</f>
        <v>0</v>
      </c>
      <c r="AG524" s="4">
        <f>SUMIFS('Raw Data from UFBs'!I$3:I$3000,'Raw Data from UFBs'!$A$3:$A$3000,'Summary By Town'!$A524,'Raw Data from UFBs'!$E$3:$E$3000,'Summary By Town'!$AE$2)</f>
        <v>0</v>
      </c>
      <c r="AH524" s="20">
        <f t="shared" si="124"/>
        <v>0</v>
      </c>
      <c r="AI524" s="19">
        <f t="shared" si="132"/>
        <v>1</v>
      </c>
      <c r="AJ524" s="4">
        <f t="shared" si="133"/>
        <v>0</v>
      </c>
      <c r="AK524" s="4">
        <f t="shared" si="134"/>
        <v>0</v>
      </c>
      <c r="AL524" s="20">
        <f t="shared" si="135"/>
        <v>0</v>
      </c>
      <c r="AM524" s="59">
        <v>1331760400</v>
      </c>
      <c r="AN524" s="60">
        <v>3.00155885247323</v>
      </c>
      <c r="AO524" s="61">
        <v>0.11614508656786521</v>
      </c>
      <c r="AP524" s="4">
        <f t="shared" si="125"/>
        <v>0</v>
      </c>
      <c r="AQ524" s="8">
        <f t="shared" si="126"/>
        <v>0</v>
      </c>
      <c r="AR524" s="59">
        <v>7080832.2800000003</v>
      </c>
      <c r="AS524" s="6">
        <f t="shared" si="127"/>
        <v>0</v>
      </c>
      <c r="AU524" s="5" t="s">
        <v>767</v>
      </c>
      <c r="AV524" s="5" t="s">
        <v>633</v>
      </c>
      <c r="AW524" s="5" t="s">
        <v>1478</v>
      </c>
      <c r="AX524" s="5" t="s">
        <v>507</v>
      </c>
      <c r="AY524" s="5" t="s">
        <v>1353</v>
      </c>
      <c r="AZ524" s="5" t="s">
        <v>1545</v>
      </c>
      <c r="BA524" s="5" t="s">
        <v>986</v>
      </c>
      <c r="BB524" s="5" t="s">
        <v>1745</v>
      </c>
      <c r="BC524" s="5" t="s">
        <v>1745</v>
      </c>
      <c r="BD524" s="5" t="s">
        <v>1745</v>
      </c>
      <c r="BE524" s="5" t="s">
        <v>1745</v>
      </c>
      <c r="BF524" s="5" t="s">
        <v>1745</v>
      </c>
      <c r="BG524" s="5" t="s">
        <v>1745</v>
      </c>
      <c r="BH524" s="5" t="s">
        <v>1745</v>
      </c>
      <c r="BI524" s="5" t="s">
        <v>1745</v>
      </c>
      <c r="BJ524" s="5" t="s">
        <v>1745</v>
      </c>
    </row>
    <row r="525" spans="1:62" ht="17.25" customHeight="1" x14ac:dyDescent="0.3">
      <c r="A525" t="s">
        <v>427</v>
      </c>
      <c r="B525" t="s">
        <v>2255</v>
      </c>
      <c r="C525" t="s">
        <v>142</v>
      </c>
      <c r="D525" t="str">
        <f t="shared" si="121"/>
        <v>Elizabeth city, Union County</v>
      </c>
      <c r="E525" t="s">
        <v>1769</v>
      </c>
      <c r="F525" t="s">
        <v>70</v>
      </c>
      <c r="G525" s="19">
        <f>COUNTIFS('Raw Data from UFBs'!$A$3:$A$3000,'Summary By Town'!$A525,'Raw Data from UFBs'!$E$3:$E$3000,'Summary By Town'!$G$2)</f>
        <v>23</v>
      </c>
      <c r="H525" s="4">
        <f>SUMIFS('Raw Data from UFBs'!H$3:H$3000,'Raw Data from UFBs'!$A$3:$A$3000,'Summary By Town'!$A525,'Raw Data from UFBs'!$E$3:$E$3000,'Summary By Town'!$G$2)</f>
        <v>1971685.3</v>
      </c>
      <c r="I525" s="4">
        <f>SUMIFS('Raw Data from UFBs'!I$3:I$3000,'Raw Data from UFBs'!$A$3:$A$3000,'Summary By Town'!$A525,'Raw Data from UFBs'!$E$3:$E$3000,'Summary By Town'!$G$2)</f>
        <v>404141500</v>
      </c>
      <c r="J525" s="20">
        <f t="shared" si="122"/>
        <v>8150741.824972379</v>
      </c>
      <c r="K525" s="19">
        <f>COUNTIFS('Raw Data from UFBs'!$A$3:$A$3000,'Summary By Town'!$A525,'Raw Data from UFBs'!$E$3:$E$3000,'Summary By Town'!$K$2)</f>
        <v>19</v>
      </c>
      <c r="L525" s="4">
        <f>SUMIFS('Raw Data from UFBs'!H$3:H$3000,'Raw Data from UFBs'!$A$3:$A$3000,'Summary By Town'!$A525,'Raw Data from UFBs'!$E$3:$E$3000,'Summary By Town'!$K$2)</f>
        <v>10377347.43</v>
      </c>
      <c r="M525" s="4">
        <f>SUMIFS('Raw Data from UFBs'!I$3:I$3000,'Raw Data from UFBs'!$A$3:$A$3000,'Summary By Town'!$A525,'Raw Data from UFBs'!$E$3:$E$3000,'Summary By Town'!$K$2)</f>
        <v>1215418881.5999999</v>
      </c>
      <c r="N525" s="20">
        <f t="shared" si="123"/>
        <v>24512616.281966269</v>
      </c>
      <c r="O525" s="4">
        <f>COUNTIFS('Raw Data from UFBs'!$A$3:$A$3000,'Summary By Town'!$A525,'Raw Data from UFBs'!$E$3:$E$3000,'Summary By Town'!$O$2)</f>
        <v>0</v>
      </c>
      <c r="P525" s="4">
        <f>SUMIFS('Raw Data from UFBs'!H$3:H$3000,'Raw Data from UFBs'!$A$3:$A$3000,'Summary By Town'!$A525,'Raw Data from UFBs'!$E$3:$E$3000,'Summary By Town'!$O$2)</f>
        <v>0</v>
      </c>
      <c r="Q525" s="4">
        <f>SUMIFS('Raw Data from UFBs'!I$3:I$3000,'Raw Data from UFBs'!$A$3:$A$3000,'Summary By Town'!$A525,'Raw Data from UFBs'!$E$3:$E$3000,'Summary By Town'!$O$2)</f>
        <v>0</v>
      </c>
      <c r="R525" s="4">
        <f t="shared" si="128"/>
        <v>0</v>
      </c>
      <c r="S525" s="104">
        <f>COUNTIFS('Raw Data from UFBs'!$A$3:$A$3000,'Summary By Town'!$A525,'Raw Data from UFBs'!$E$3:$E$3000,'Summary By Town'!$S$2)</f>
        <v>0</v>
      </c>
      <c r="T525" s="4">
        <f>SUMIFS('Raw Data from UFBs'!H$3:H$3000,'Raw Data from UFBs'!$A$3:$A$3000,'Summary By Town'!$A525,'Raw Data from UFBs'!$E$3:$E$3000,'Summary By Town'!$S$2)</f>
        <v>0</v>
      </c>
      <c r="U525" s="4">
        <f>SUMIFS('Raw Data from UFBs'!I$3:I$3000,'Raw Data from UFBs'!$A$3:$A$3000,'Summary By Town'!$A525,'Raw Data from UFBs'!$E$3:$E$3000,'Summary By Town'!$S$2)</f>
        <v>0</v>
      </c>
      <c r="V525" s="20">
        <f t="shared" si="129"/>
        <v>0</v>
      </c>
      <c r="W525" s="104">
        <f>COUNTIFS('Raw Data from UFBs'!$A$3:$A$3000,'Summary By Town'!$A525,'Raw Data from UFBs'!$E$3:$E$3000,'Summary By Town'!$W$2)</f>
        <v>0</v>
      </c>
      <c r="X525" s="4">
        <f>SUMIFS('Raw Data from UFBs'!H$3:H$3000,'Raw Data from UFBs'!$A$3:$A$3000,'Summary By Town'!$A525,'Raw Data from UFBs'!$E$3:$E$3000,'Summary By Town'!$W$2)</f>
        <v>0</v>
      </c>
      <c r="Y525" s="4">
        <f>SUMIFS('Raw Data from UFBs'!I$3:I$3000,'Raw Data from UFBs'!$A$3:$A$3000,'Summary By Town'!$A525,'Raw Data from UFBs'!$E$3:$E$3000,'Summary By Town'!$W$2)</f>
        <v>0</v>
      </c>
      <c r="Z525" s="20">
        <f t="shared" si="130"/>
        <v>0</v>
      </c>
      <c r="AA525" s="4">
        <f>COUNTIFS('Raw Data from UFBs'!$A$3:$A$3000,'Summary By Town'!$A525,'Raw Data from UFBs'!$E$3:$E$3000,'Summary By Town'!$AA$2)</f>
        <v>0</v>
      </c>
      <c r="AB525" s="4">
        <f>SUMIFS('Raw Data from UFBs'!H$3:H$3000,'Raw Data from UFBs'!$A$3:$A$3000,'Summary By Town'!$A525,'Raw Data from UFBs'!$E$3:$E$3000,'Summary By Town'!$AA$2)</f>
        <v>0</v>
      </c>
      <c r="AC525" s="4">
        <f>SUMIFS('Raw Data from UFBs'!I$3:I$3000,'Raw Data from UFBs'!$A$3:$A$3000,'Summary By Town'!$A525,'Raw Data from UFBs'!$E$3:$E$3000,'Summary By Town'!$AA$2)</f>
        <v>0</v>
      </c>
      <c r="AD525" s="4">
        <f t="shared" si="131"/>
        <v>0</v>
      </c>
      <c r="AE525" s="19">
        <f>COUNTIFS('Raw Data from UFBs'!$A$3:$A$3000,'Summary By Town'!$A525,'Raw Data from UFBs'!$E$3:$E$3000,'Summary By Town'!$AE$2)</f>
        <v>6</v>
      </c>
      <c r="AF525" s="4">
        <f>SUMIFS('Raw Data from UFBs'!H$3:H$3000,'Raw Data from UFBs'!$A$3:$A$3000,'Summary By Town'!$A525,'Raw Data from UFBs'!$E$3:$E$3000,'Summary By Town'!$AE$2)</f>
        <v>1799779.28</v>
      </c>
      <c r="AG525" s="4">
        <f>SUMIFS('Raw Data from UFBs'!I$3:I$3000,'Raw Data from UFBs'!$A$3:$A$3000,'Summary By Town'!$A525,'Raw Data from UFBs'!$E$3:$E$3000,'Summary By Town'!$AE$2)</f>
        <v>189072400</v>
      </c>
      <c r="AH525" s="20">
        <f t="shared" si="124"/>
        <v>3813219.6733765467</v>
      </c>
      <c r="AI525" s="19">
        <f t="shared" si="132"/>
        <v>48</v>
      </c>
      <c r="AJ525" s="4">
        <f t="shared" si="133"/>
        <v>14148812.01</v>
      </c>
      <c r="AK525" s="4">
        <f t="shared" si="134"/>
        <v>1808632781.5999999</v>
      </c>
      <c r="AL525" s="20">
        <f t="shared" si="135"/>
        <v>36476577.780315191</v>
      </c>
      <c r="AM525" s="59">
        <v>28871352648</v>
      </c>
      <c r="AN525" s="60">
        <v>2.0168039721167905</v>
      </c>
      <c r="AO525" s="61">
        <v>0.64444943719339898</v>
      </c>
      <c r="AP525" s="4">
        <f t="shared" si="125"/>
        <v>14389116.084465664</v>
      </c>
      <c r="AQ525" s="8">
        <f t="shared" si="126"/>
        <v>6.2644546088674133E-2</v>
      </c>
      <c r="AR525" s="59">
        <v>336659740.78999996</v>
      </c>
      <c r="AS525" s="6">
        <f t="shared" si="127"/>
        <v>4.2740828026245167E-2</v>
      </c>
      <c r="AU525" s="5" t="s">
        <v>811</v>
      </c>
      <c r="AV525" s="5" t="s">
        <v>1327</v>
      </c>
      <c r="AW525" s="5" t="s">
        <v>1330</v>
      </c>
      <c r="AX525" s="5" t="s">
        <v>110</v>
      </c>
      <c r="AY525" s="5" t="s">
        <v>1524</v>
      </c>
      <c r="AZ525" s="5" t="s">
        <v>684</v>
      </c>
      <c r="BA525" s="5" t="s">
        <v>1063</v>
      </c>
      <c r="BB525" s="5" t="s">
        <v>1745</v>
      </c>
      <c r="BC525" s="5" t="s">
        <v>1745</v>
      </c>
      <c r="BD525" s="5" t="s">
        <v>1745</v>
      </c>
      <c r="BE525" s="5" t="s">
        <v>1745</v>
      </c>
      <c r="BF525" s="5" t="s">
        <v>1745</v>
      </c>
      <c r="BG525" s="5" t="s">
        <v>1745</v>
      </c>
      <c r="BH525" s="5" t="s">
        <v>1745</v>
      </c>
      <c r="BI525" s="5" t="s">
        <v>1745</v>
      </c>
      <c r="BJ525" s="5" t="s">
        <v>1745</v>
      </c>
    </row>
    <row r="526" spans="1:62" ht="17.25" customHeight="1" x14ac:dyDescent="0.3">
      <c r="A526" t="s">
        <v>480</v>
      </c>
      <c r="B526" t="s">
        <v>2256</v>
      </c>
      <c r="C526" t="s">
        <v>142</v>
      </c>
      <c r="D526" t="str">
        <f t="shared" si="121"/>
        <v>Fanwood borough, Union County</v>
      </c>
      <c r="E526" t="s">
        <v>1769</v>
      </c>
      <c r="F526" t="s">
        <v>7</v>
      </c>
      <c r="G526" s="19">
        <f>COUNTIFS('Raw Data from UFBs'!$A$3:$A$3000,'Summary By Town'!$A526,'Raw Data from UFBs'!$E$3:$E$3000,'Summary By Town'!$G$2)</f>
        <v>0</v>
      </c>
      <c r="H526" s="4">
        <f>SUMIFS('Raw Data from UFBs'!H$3:H$3000,'Raw Data from UFBs'!$A$3:$A$3000,'Summary By Town'!$A526,'Raw Data from UFBs'!$E$3:$E$3000,'Summary By Town'!$G$2)</f>
        <v>0</v>
      </c>
      <c r="I526" s="4">
        <f>SUMIFS('Raw Data from UFBs'!I$3:I$3000,'Raw Data from UFBs'!$A$3:$A$3000,'Summary By Town'!$A526,'Raw Data from UFBs'!$E$3:$E$3000,'Summary By Town'!$G$2)</f>
        <v>0</v>
      </c>
      <c r="J526" s="20">
        <f t="shared" si="122"/>
        <v>0</v>
      </c>
      <c r="K526" s="19">
        <f>COUNTIFS('Raw Data from UFBs'!$A$3:$A$3000,'Summary By Town'!$A526,'Raw Data from UFBs'!$E$3:$E$3000,'Summary By Town'!$K$2)</f>
        <v>0</v>
      </c>
      <c r="L526" s="4">
        <f>SUMIFS('Raw Data from UFBs'!H$3:H$3000,'Raw Data from UFBs'!$A$3:$A$3000,'Summary By Town'!$A526,'Raw Data from UFBs'!$E$3:$E$3000,'Summary By Town'!$K$2)</f>
        <v>0</v>
      </c>
      <c r="M526" s="4">
        <f>SUMIFS('Raw Data from UFBs'!I$3:I$3000,'Raw Data from UFBs'!$A$3:$A$3000,'Summary By Town'!$A526,'Raw Data from UFBs'!$E$3:$E$3000,'Summary By Town'!$K$2)</f>
        <v>0</v>
      </c>
      <c r="N526" s="20">
        <f t="shared" si="123"/>
        <v>0</v>
      </c>
      <c r="O526" s="4">
        <f>COUNTIFS('Raw Data from UFBs'!$A$3:$A$3000,'Summary By Town'!$A526,'Raw Data from UFBs'!$E$3:$E$3000,'Summary By Town'!$O$2)</f>
        <v>0</v>
      </c>
      <c r="P526" s="4">
        <f>SUMIFS('Raw Data from UFBs'!H$3:H$3000,'Raw Data from UFBs'!$A$3:$A$3000,'Summary By Town'!$A526,'Raw Data from UFBs'!$E$3:$E$3000,'Summary By Town'!$O$2)</f>
        <v>0</v>
      </c>
      <c r="Q526" s="4">
        <f>SUMIFS('Raw Data from UFBs'!I$3:I$3000,'Raw Data from UFBs'!$A$3:$A$3000,'Summary By Town'!$A526,'Raw Data from UFBs'!$E$3:$E$3000,'Summary By Town'!$O$2)</f>
        <v>0</v>
      </c>
      <c r="R526" s="4">
        <f t="shared" si="128"/>
        <v>0</v>
      </c>
      <c r="S526" s="104">
        <f>COUNTIFS('Raw Data from UFBs'!$A$3:$A$3000,'Summary By Town'!$A526,'Raw Data from UFBs'!$E$3:$E$3000,'Summary By Town'!$S$2)</f>
        <v>4</v>
      </c>
      <c r="T526" s="4">
        <f>SUMIFS('Raw Data from UFBs'!H$3:H$3000,'Raw Data from UFBs'!$A$3:$A$3000,'Summary By Town'!$A526,'Raw Data from UFBs'!$E$3:$E$3000,'Summary By Town'!$S$2)</f>
        <v>403515.29000000004</v>
      </c>
      <c r="U526" s="4">
        <f>SUMIFS('Raw Data from UFBs'!I$3:I$3000,'Raw Data from UFBs'!$A$3:$A$3000,'Summary By Town'!$A526,'Raw Data from UFBs'!$E$3:$E$3000,'Summary By Town'!$S$2)</f>
        <v>21032400</v>
      </c>
      <c r="V526" s="20">
        <f t="shared" si="129"/>
        <v>656079.37955582968</v>
      </c>
      <c r="W526" s="104">
        <f>COUNTIFS('Raw Data from UFBs'!$A$3:$A$3000,'Summary By Town'!$A526,'Raw Data from UFBs'!$E$3:$E$3000,'Summary By Town'!$W$2)</f>
        <v>0</v>
      </c>
      <c r="X526" s="4">
        <f>SUMIFS('Raw Data from UFBs'!H$3:H$3000,'Raw Data from UFBs'!$A$3:$A$3000,'Summary By Town'!$A526,'Raw Data from UFBs'!$E$3:$E$3000,'Summary By Town'!$W$2)</f>
        <v>0</v>
      </c>
      <c r="Y526" s="4">
        <f>SUMIFS('Raw Data from UFBs'!I$3:I$3000,'Raw Data from UFBs'!$A$3:$A$3000,'Summary By Town'!$A526,'Raw Data from UFBs'!$E$3:$E$3000,'Summary By Town'!$W$2)</f>
        <v>0</v>
      </c>
      <c r="Z526" s="20">
        <f t="shared" si="130"/>
        <v>0</v>
      </c>
      <c r="AA526" s="4">
        <f>COUNTIFS('Raw Data from UFBs'!$A$3:$A$3000,'Summary By Town'!$A526,'Raw Data from UFBs'!$E$3:$E$3000,'Summary By Town'!$AA$2)</f>
        <v>0</v>
      </c>
      <c r="AB526" s="4">
        <f>SUMIFS('Raw Data from UFBs'!H$3:H$3000,'Raw Data from UFBs'!$A$3:$A$3000,'Summary By Town'!$A526,'Raw Data from UFBs'!$E$3:$E$3000,'Summary By Town'!$AA$2)</f>
        <v>0</v>
      </c>
      <c r="AC526" s="4">
        <f>SUMIFS('Raw Data from UFBs'!I$3:I$3000,'Raw Data from UFBs'!$A$3:$A$3000,'Summary By Town'!$A526,'Raw Data from UFBs'!$E$3:$E$3000,'Summary By Town'!$AA$2)</f>
        <v>0</v>
      </c>
      <c r="AD526" s="4">
        <f t="shared" si="131"/>
        <v>0</v>
      </c>
      <c r="AE526" s="19">
        <f>COUNTIFS('Raw Data from UFBs'!$A$3:$A$3000,'Summary By Town'!$A526,'Raw Data from UFBs'!$E$3:$E$3000,'Summary By Town'!$AE$2)</f>
        <v>0</v>
      </c>
      <c r="AF526" s="4">
        <f>SUMIFS('Raw Data from UFBs'!H$3:H$3000,'Raw Data from UFBs'!$A$3:$A$3000,'Summary By Town'!$A526,'Raw Data from UFBs'!$E$3:$E$3000,'Summary By Town'!$AE$2)</f>
        <v>0</v>
      </c>
      <c r="AG526" s="4">
        <f>SUMIFS('Raw Data from UFBs'!I$3:I$3000,'Raw Data from UFBs'!$A$3:$A$3000,'Summary By Town'!$A526,'Raw Data from UFBs'!$E$3:$E$3000,'Summary By Town'!$AE$2)</f>
        <v>0</v>
      </c>
      <c r="AH526" s="20">
        <f t="shared" si="124"/>
        <v>0</v>
      </c>
      <c r="AI526" s="19">
        <f t="shared" si="132"/>
        <v>4</v>
      </c>
      <c r="AJ526" s="4">
        <f t="shared" si="133"/>
        <v>403515.29000000004</v>
      </c>
      <c r="AK526" s="4">
        <f t="shared" si="134"/>
        <v>21032400</v>
      </c>
      <c r="AL526" s="20">
        <f t="shared" si="135"/>
        <v>656079.37955582968</v>
      </c>
      <c r="AM526" s="59">
        <v>1346940733</v>
      </c>
      <c r="AN526" s="60">
        <v>3.1193747720461271</v>
      </c>
      <c r="AO526" s="61">
        <v>0.21347925439871068</v>
      </c>
      <c r="AP526" s="4">
        <f t="shared" si="125"/>
        <v>53917.193526267707</v>
      </c>
      <c r="AQ526" s="8">
        <f t="shared" si="126"/>
        <v>1.5614940943359235E-2</v>
      </c>
      <c r="AR526" s="59">
        <v>12818761.030000001</v>
      </c>
      <c r="AS526" s="6">
        <f t="shared" si="127"/>
        <v>4.2061158172840753E-3</v>
      </c>
      <c r="AU526" s="5" t="s">
        <v>1219</v>
      </c>
      <c r="AV526" s="5" t="s">
        <v>1359</v>
      </c>
      <c r="AW526" s="5" t="s">
        <v>1745</v>
      </c>
      <c r="AX526" s="5" t="s">
        <v>1745</v>
      </c>
      <c r="AY526" s="5" t="s">
        <v>1745</v>
      </c>
      <c r="AZ526" s="5" t="s">
        <v>1745</v>
      </c>
      <c r="BA526" s="5" t="s">
        <v>1745</v>
      </c>
      <c r="BB526" s="5" t="s">
        <v>1745</v>
      </c>
      <c r="BC526" s="5" t="s">
        <v>1745</v>
      </c>
      <c r="BD526" s="5" t="s">
        <v>1745</v>
      </c>
      <c r="BE526" s="5" t="s">
        <v>1745</v>
      </c>
      <c r="BF526" s="5" t="s">
        <v>1745</v>
      </c>
      <c r="BG526" s="5" t="s">
        <v>1745</v>
      </c>
      <c r="BH526" s="5" t="s">
        <v>1745</v>
      </c>
      <c r="BI526" s="5" t="s">
        <v>1745</v>
      </c>
      <c r="BJ526" s="5" t="s">
        <v>1745</v>
      </c>
    </row>
    <row r="527" spans="1:62" ht="17.25" customHeight="1" x14ac:dyDescent="0.3">
      <c r="A527" t="s">
        <v>546</v>
      </c>
      <c r="B527" t="s">
        <v>2257</v>
      </c>
      <c r="C527" t="s">
        <v>142</v>
      </c>
      <c r="D527" t="str">
        <f t="shared" si="121"/>
        <v>Garwood borough, Union County</v>
      </c>
      <c r="E527" t="s">
        <v>1769</v>
      </c>
      <c r="F527" t="s">
        <v>70</v>
      </c>
      <c r="G527" s="19">
        <f>COUNTIFS('Raw Data from UFBs'!$A$3:$A$3000,'Summary By Town'!$A527,'Raw Data from UFBs'!$E$3:$E$3000,'Summary By Town'!$G$2)</f>
        <v>1</v>
      </c>
      <c r="H527" s="4">
        <f>SUMIFS('Raw Data from UFBs'!H$3:H$3000,'Raw Data from UFBs'!$A$3:$A$3000,'Summary By Town'!$A527,'Raw Data from UFBs'!$E$3:$E$3000,'Summary By Town'!$G$2)</f>
        <v>51393</v>
      </c>
      <c r="I527" s="4">
        <f>SUMIFS('Raw Data from UFBs'!I$3:I$3000,'Raw Data from UFBs'!$A$3:$A$3000,'Summary By Town'!$A527,'Raw Data from UFBs'!$E$3:$E$3000,'Summary By Town'!$G$2)</f>
        <v>12888500</v>
      </c>
      <c r="J527" s="20">
        <f t="shared" si="122"/>
        <v>368324.59798366635</v>
      </c>
      <c r="K527" s="19">
        <f>COUNTIFS('Raw Data from UFBs'!$A$3:$A$3000,'Summary By Town'!$A527,'Raw Data from UFBs'!$E$3:$E$3000,'Summary By Town'!$K$2)</f>
        <v>0</v>
      </c>
      <c r="L527" s="4">
        <f>SUMIFS('Raw Data from UFBs'!H$3:H$3000,'Raw Data from UFBs'!$A$3:$A$3000,'Summary By Town'!$A527,'Raw Data from UFBs'!$E$3:$E$3000,'Summary By Town'!$K$2)</f>
        <v>0</v>
      </c>
      <c r="M527" s="4">
        <f>SUMIFS('Raw Data from UFBs'!I$3:I$3000,'Raw Data from UFBs'!$A$3:$A$3000,'Summary By Town'!$A527,'Raw Data from UFBs'!$E$3:$E$3000,'Summary By Town'!$K$2)</f>
        <v>0</v>
      </c>
      <c r="N527" s="20">
        <f t="shared" si="123"/>
        <v>0</v>
      </c>
      <c r="O527" s="4">
        <f>COUNTIFS('Raw Data from UFBs'!$A$3:$A$3000,'Summary By Town'!$A527,'Raw Data from UFBs'!$E$3:$E$3000,'Summary By Town'!$O$2)</f>
        <v>0</v>
      </c>
      <c r="P527" s="4">
        <f>SUMIFS('Raw Data from UFBs'!H$3:H$3000,'Raw Data from UFBs'!$A$3:$A$3000,'Summary By Town'!$A527,'Raw Data from UFBs'!$E$3:$E$3000,'Summary By Town'!$O$2)</f>
        <v>0</v>
      </c>
      <c r="Q527" s="4">
        <f>SUMIFS('Raw Data from UFBs'!I$3:I$3000,'Raw Data from UFBs'!$A$3:$A$3000,'Summary By Town'!$A527,'Raw Data from UFBs'!$E$3:$E$3000,'Summary By Town'!$O$2)</f>
        <v>0</v>
      </c>
      <c r="R527" s="4">
        <f t="shared" si="128"/>
        <v>0</v>
      </c>
      <c r="S527" s="104">
        <f>COUNTIFS('Raw Data from UFBs'!$A$3:$A$3000,'Summary By Town'!$A527,'Raw Data from UFBs'!$E$3:$E$3000,'Summary By Town'!$S$2)</f>
        <v>2</v>
      </c>
      <c r="T527" s="4">
        <f>SUMIFS('Raw Data from UFBs'!H$3:H$3000,'Raw Data from UFBs'!$A$3:$A$3000,'Summary By Town'!$A527,'Raw Data from UFBs'!$E$3:$E$3000,'Summary By Town'!$S$2)</f>
        <v>1330797</v>
      </c>
      <c r="U527" s="4">
        <f>SUMIFS('Raw Data from UFBs'!I$3:I$3000,'Raw Data from UFBs'!$A$3:$A$3000,'Summary By Town'!$A527,'Raw Data from UFBs'!$E$3:$E$3000,'Summary By Town'!$S$2)</f>
        <v>86884800</v>
      </c>
      <c r="V527" s="20">
        <f t="shared" si="129"/>
        <v>2482973.893850429</v>
      </c>
      <c r="W527" s="104">
        <f>COUNTIFS('Raw Data from UFBs'!$A$3:$A$3000,'Summary By Town'!$A527,'Raw Data from UFBs'!$E$3:$E$3000,'Summary By Town'!$W$2)</f>
        <v>0</v>
      </c>
      <c r="X527" s="4">
        <f>SUMIFS('Raw Data from UFBs'!H$3:H$3000,'Raw Data from UFBs'!$A$3:$A$3000,'Summary By Town'!$A527,'Raw Data from UFBs'!$E$3:$E$3000,'Summary By Town'!$W$2)</f>
        <v>0</v>
      </c>
      <c r="Y527" s="4">
        <f>SUMIFS('Raw Data from UFBs'!I$3:I$3000,'Raw Data from UFBs'!$A$3:$A$3000,'Summary By Town'!$A527,'Raw Data from UFBs'!$E$3:$E$3000,'Summary By Town'!$W$2)</f>
        <v>0</v>
      </c>
      <c r="Z527" s="20">
        <f t="shared" si="130"/>
        <v>0</v>
      </c>
      <c r="AA527" s="4">
        <f>COUNTIFS('Raw Data from UFBs'!$A$3:$A$3000,'Summary By Town'!$A527,'Raw Data from UFBs'!$E$3:$E$3000,'Summary By Town'!$AA$2)</f>
        <v>0</v>
      </c>
      <c r="AB527" s="4">
        <f>SUMIFS('Raw Data from UFBs'!H$3:H$3000,'Raw Data from UFBs'!$A$3:$A$3000,'Summary By Town'!$A527,'Raw Data from UFBs'!$E$3:$E$3000,'Summary By Town'!$AA$2)</f>
        <v>0</v>
      </c>
      <c r="AC527" s="4">
        <f>SUMIFS('Raw Data from UFBs'!I$3:I$3000,'Raw Data from UFBs'!$A$3:$A$3000,'Summary By Town'!$A527,'Raw Data from UFBs'!$E$3:$E$3000,'Summary By Town'!$AA$2)</f>
        <v>0</v>
      </c>
      <c r="AD527" s="4">
        <f t="shared" si="131"/>
        <v>0</v>
      </c>
      <c r="AE527" s="19">
        <f>COUNTIFS('Raw Data from UFBs'!$A$3:$A$3000,'Summary By Town'!$A527,'Raw Data from UFBs'!$E$3:$E$3000,'Summary By Town'!$AE$2)</f>
        <v>0</v>
      </c>
      <c r="AF527" s="4">
        <f>SUMIFS('Raw Data from UFBs'!H$3:H$3000,'Raw Data from UFBs'!$A$3:$A$3000,'Summary By Town'!$A527,'Raw Data from UFBs'!$E$3:$E$3000,'Summary By Town'!$AE$2)</f>
        <v>0</v>
      </c>
      <c r="AG527" s="4">
        <f>SUMIFS('Raw Data from UFBs'!I$3:I$3000,'Raw Data from UFBs'!$A$3:$A$3000,'Summary By Town'!$A527,'Raw Data from UFBs'!$E$3:$E$3000,'Summary By Town'!$AE$2)</f>
        <v>0</v>
      </c>
      <c r="AH527" s="20">
        <f t="shared" si="124"/>
        <v>0</v>
      </c>
      <c r="AI527" s="19">
        <f t="shared" si="132"/>
        <v>3</v>
      </c>
      <c r="AJ527" s="4">
        <f t="shared" si="133"/>
        <v>1382190</v>
      </c>
      <c r="AK527" s="4">
        <f t="shared" si="134"/>
        <v>99773300</v>
      </c>
      <c r="AL527" s="20">
        <f t="shared" si="135"/>
        <v>2851298.4918340952</v>
      </c>
      <c r="AM527" s="59">
        <v>899918610</v>
      </c>
      <c r="AN527" s="60">
        <v>2.8577770724573561</v>
      </c>
      <c r="AO527" s="61">
        <v>0.36035666711995018</v>
      </c>
      <c r="AP527" s="4">
        <f t="shared" si="125"/>
        <v>529403.03975495114</v>
      </c>
      <c r="AQ527" s="8">
        <f t="shared" si="126"/>
        <v>0.11086924849792805</v>
      </c>
      <c r="AR527" s="59">
        <v>11050127.84</v>
      </c>
      <c r="AS527" s="6">
        <f t="shared" si="127"/>
        <v>4.790922308053145E-2</v>
      </c>
      <c r="AU527" s="5" t="s">
        <v>333</v>
      </c>
      <c r="AV527" s="5" t="s">
        <v>1643</v>
      </c>
      <c r="AW527" s="5" t="s">
        <v>1745</v>
      </c>
      <c r="AX527" s="5" t="s">
        <v>1745</v>
      </c>
      <c r="AY527" s="5" t="s">
        <v>1745</v>
      </c>
      <c r="AZ527" s="5" t="s">
        <v>1745</v>
      </c>
      <c r="BA527" s="5" t="s">
        <v>1745</v>
      </c>
      <c r="BB527" s="5" t="s">
        <v>1745</v>
      </c>
      <c r="BC527" s="5" t="s">
        <v>1745</v>
      </c>
      <c r="BD527" s="5" t="s">
        <v>1745</v>
      </c>
      <c r="BE527" s="5" t="s">
        <v>1745</v>
      </c>
      <c r="BF527" s="5" t="s">
        <v>1745</v>
      </c>
      <c r="BG527" s="5" t="s">
        <v>1745</v>
      </c>
      <c r="BH527" s="5" t="s">
        <v>1745</v>
      </c>
      <c r="BI527" s="5" t="s">
        <v>1745</v>
      </c>
      <c r="BJ527" s="5" t="s">
        <v>1745</v>
      </c>
    </row>
    <row r="528" spans="1:62" ht="17.25" customHeight="1" x14ac:dyDescent="0.3">
      <c r="A528" t="s">
        <v>749</v>
      </c>
      <c r="B528" t="s">
        <v>2258</v>
      </c>
      <c r="C528" t="s">
        <v>142</v>
      </c>
      <c r="D528" t="str">
        <f t="shared" si="121"/>
        <v>Kenilworth borough, Union County</v>
      </c>
      <c r="E528" t="s">
        <v>1769</v>
      </c>
      <c r="F528" t="s">
        <v>7</v>
      </c>
      <c r="G528" s="19">
        <f>COUNTIFS('Raw Data from UFBs'!$A$3:$A$3000,'Summary By Town'!$A528,'Raw Data from UFBs'!$E$3:$E$3000,'Summary By Town'!$G$2)</f>
        <v>0</v>
      </c>
      <c r="H528" s="4">
        <f>SUMIFS('Raw Data from UFBs'!H$3:H$3000,'Raw Data from UFBs'!$A$3:$A$3000,'Summary By Town'!$A528,'Raw Data from UFBs'!$E$3:$E$3000,'Summary By Town'!$G$2)</f>
        <v>0</v>
      </c>
      <c r="I528" s="4">
        <f>SUMIFS('Raw Data from UFBs'!I$3:I$3000,'Raw Data from UFBs'!$A$3:$A$3000,'Summary By Town'!$A528,'Raw Data from UFBs'!$E$3:$E$3000,'Summary By Town'!$G$2)</f>
        <v>0</v>
      </c>
      <c r="J528" s="20">
        <f t="shared" si="122"/>
        <v>0</v>
      </c>
      <c r="K528" s="19">
        <f>COUNTIFS('Raw Data from UFBs'!$A$3:$A$3000,'Summary By Town'!$A528,'Raw Data from UFBs'!$E$3:$E$3000,'Summary By Town'!$K$2)</f>
        <v>0</v>
      </c>
      <c r="L528" s="4">
        <f>SUMIFS('Raw Data from UFBs'!H$3:H$3000,'Raw Data from UFBs'!$A$3:$A$3000,'Summary By Town'!$A528,'Raw Data from UFBs'!$E$3:$E$3000,'Summary By Town'!$K$2)</f>
        <v>0</v>
      </c>
      <c r="M528" s="4">
        <f>SUMIFS('Raw Data from UFBs'!I$3:I$3000,'Raw Data from UFBs'!$A$3:$A$3000,'Summary By Town'!$A528,'Raw Data from UFBs'!$E$3:$E$3000,'Summary By Town'!$K$2)</f>
        <v>0</v>
      </c>
      <c r="N528" s="20">
        <f t="shared" si="123"/>
        <v>0</v>
      </c>
      <c r="O528" s="4">
        <f>COUNTIFS('Raw Data from UFBs'!$A$3:$A$3000,'Summary By Town'!$A528,'Raw Data from UFBs'!$E$3:$E$3000,'Summary By Town'!$O$2)</f>
        <v>0</v>
      </c>
      <c r="P528" s="4">
        <f>SUMIFS('Raw Data from UFBs'!H$3:H$3000,'Raw Data from UFBs'!$A$3:$A$3000,'Summary By Town'!$A528,'Raw Data from UFBs'!$E$3:$E$3000,'Summary By Town'!$O$2)</f>
        <v>0</v>
      </c>
      <c r="Q528" s="4">
        <f>SUMIFS('Raw Data from UFBs'!I$3:I$3000,'Raw Data from UFBs'!$A$3:$A$3000,'Summary By Town'!$A528,'Raw Data from UFBs'!$E$3:$E$3000,'Summary By Town'!$O$2)</f>
        <v>0</v>
      </c>
      <c r="R528" s="4">
        <f t="shared" si="128"/>
        <v>0</v>
      </c>
      <c r="S528" s="104">
        <f>COUNTIFS('Raw Data from UFBs'!$A$3:$A$3000,'Summary By Town'!$A528,'Raw Data from UFBs'!$E$3:$E$3000,'Summary By Town'!$S$2)</f>
        <v>0</v>
      </c>
      <c r="T528" s="4">
        <f>SUMIFS('Raw Data from UFBs'!H$3:H$3000,'Raw Data from UFBs'!$A$3:$A$3000,'Summary By Town'!$A528,'Raw Data from UFBs'!$E$3:$E$3000,'Summary By Town'!$S$2)</f>
        <v>0</v>
      </c>
      <c r="U528" s="4">
        <f>SUMIFS('Raw Data from UFBs'!I$3:I$3000,'Raw Data from UFBs'!$A$3:$A$3000,'Summary By Town'!$A528,'Raw Data from UFBs'!$E$3:$E$3000,'Summary By Town'!$S$2)</f>
        <v>0</v>
      </c>
      <c r="V528" s="20">
        <f t="shared" si="129"/>
        <v>0</v>
      </c>
      <c r="W528" s="104">
        <f>COUNTIFS('Raw Data from UFBs'!$A$3:$A$3000,'Summary By Town'!$A528,'Raw Data from UFBs'!$E$3:$E$3000,'Summary By Town'!$W$2)</f>
        <v>0</v>
      </c>
      <c r="X528" s="4">
        <f>SUMIFS('Raw Data from UFBs'!H$3:H$3000,'Raw Data from UFBs'!$A$3:$A$3000,'Summary By Town'!$A528,'Raw Data from UFBs'!$E$3:$E$3000,'Summary By Town'!$W$2)</f>
        <v>0</v>
      </c>
      <c r="Y528" s="4">
        <f>SUMIFS('Raw Data from UFBs'!I$3:I$3000,'Raw Data from UFBs'!$A$3:$A$3000,'Summary By Town'!$A528,'Raw Data from UFBs'!$E$3:$E$3000,'Summary By Town'!$W$2)</f>
        <v>0</v>
      </c>
      <c r="Z528" s="20">
        <f t="shared" si="130"/>
        <v>0</v>
      </c>
      <c r="AA528" s="4">
        <f>COUNTIFS('Raw Data from UFBs'!$A$3:$A$3000,'Summary By Town'!$A528,'Raw Data from UFBs'!$E$3:$E$3000,'Summary By Town'!$AA$2)</f>
        <v>0</v>
      </c>
      <c r="AB528" s="4">
        <f>SUMIFS('Raw Data from UFBs'!H$3:H$3000,'Raw Data from UFBs'!$A$3:$A$3000,'Summary By Town'!$A528,'Raw Data from UFBs'!$E$3:$E$3000,'Summary By Town'!$AA$2)</f>
        <v>0</v>
      </c>
      <c r="AC528" s="4">
        <f>SUMIFS('Raw Data from UFBs'!I$3:I$3000,'Raw Data from UFBs'!$A$3:$A$3000,'Summary By Town'!$A528,'Raw Data from UFBs'!$E$3:$E$3000,'Summary By Town'!$AA$2)</f>
        <v>0</v>
      </c>
      <c r="AD528" s="4">
        <f t="shared" si="131"/>
        <v>0</v>
      </c>
      <c r="AE528" s="19">
        <f>COUNTIFS('Raw Data from UFBs'!$A$3:$A$3000,'Summary By Town'!$A528,'Raw Data from UFBs'!$E$3:$E$3000,'Summary By Town'!$AE$2)</f>
        <v>0</v>
      </c>
      <c r="AF528" s="4">
        <f>SUMIFS('Raw Data from UFBs'!H$3:H$3000,'Raw Data from UFBs'!$A$3:$A$3000,'Summary By Town'!$A528,'Raw Data from UFBs'!$E$3:$E$3000,'Summary By Town'!$AE$2)</f>
        <v>0</v>
      </c>
      <c r="AG528" s="4">
        <f>SUMIFS('Raw Data from UFBs'!I$3:I$3000,'Raw Data from UFBs'!$A$3:$A$3000,'Summary By Town'!$A528,'Raw Data from UFBs'!$E$3:$E$3000,'Summary By Town'!$AE$2)</f>
        <v>0</v>
      </c>
      <c r="AH528" s="20">
        <f t="shared" si="124"/>
        <v>0</v>
      </c>
      <c r="AI528" s="19">
        <f t="shared" si="132"/>
        <v>0</v>
      </c>
      <c r="AJ528" s="4">
        <f t="shared" si="133"/>
        <v>0</v>
      </c>
      <c r="AK528" s="4">
        <f t="shared" si="134"/>
        <v>0</v>
      </c>
      <c r="AL528" s="20">
        <f t="shared" si="135"/>
        <v>0</v>
      </c>
      <c r="AM528" s="59">
        <v>859521095</v>
      </c>
      <c r="AN528" s="60">
        <v>6.6241408841252998</v>
      </c>
      <c r="AO528" s="61">
        <v>0.3178988877524877</v>
      </c>
      <c r="AP528" s="4">
        <f t="shared" si="125"/>
        <v>0</v>
      </c>
      <c r="AQ528" s="8">
        <f t="shared" si="126"/>
        <v>0</v>
      </c>
      <c r="AR528" s="59">
        <v>20019884.149999999</v>
      </c>
      <c r="AS528" s="6">
        <f t="shared" si="127"/>
        <v>0</v>
      </c>
      <c r="AU528" s="5" t="s">
        <v>1330</v>
      </c>
      <c r="AV528" s="5" t="s">
        <v>333</v>
      </c>
      <c r="AW528" s="5" t="s">
        <v>1449</v>
      </c>
      <c r="AX528" s="5" t="s">
        <v>1524</v>
      </c>
      <c r="AY528" s="5" t="s">
        <v>1745</v>
      </c>
      <c r="AZ528" s="5" t="s">
        <v>1745</v>
      </c>
      <c r="BA528" s="5" t="s">
        <v>1745</v>
      </c>
      <c r="BB528" s="5" t="s">
        <v>1745</v>
      </c>
      <c r="BC528" s="5" t="s">
        <v>1745</v>
      </c>
      <c r="BD528" s="5" t="s">
        <v>1745</v>
      </c>
      <c r="BE528" s="5" t="s">
        <v>1745</v>
      </c>
      <c r="BF528" s="5" t="s">
        <v>1745</v>
      </c>
      <c r="BG528" s="5" t="s">
        <v>1745</v>
      </c>
      <c r="BH528" s="5" t="s">
        <v>1745</v>
      </c>
      <c r="BI528" s="5" t="s">
        <v>1745</v>
      </c>
      <c r="BJ528" s="5" t="s">
        <v>1745</v>
      </c>
    </row>
    <row r="529" spans="1:62" ht="17.25" customHeight="1" x14ac:dyDescent="0.3">
      <c r="A529" t="s">
        <v>811</v>
      </c>
      <c r="B529" t="s">
        <v>2259</v>
      </c>
      <c r="C529" t="s">
        <v>142</v>
      </c>
      <c r="D529" t="str">
        <f t="shared" si="121"/>
        <v>Linden city, Union County</v>
      </c>
      <c r="E529" t="s">
        <v>1769</v>
      </c>
      <c r="F529" t="s">
        <v>70</v>
      </c>
      <c r="G529" s="19">
        <f>COUNTIFS('Raw Data from UFBs'!$A$3:$A$3000,'Summary By Town'!$A529,'Raw Data from UFBs'!$E$3:$E$3000,'Summary By Town'!$G$2)</f>
        <v>4</v>
      </c>
      <c r="H529" s="4">
        <f>SUMIFS('Raw Data from UFBs'!H$3:H$3000,'Raw Data from UFBs'!$A$3:$A$3000,'Summary By Town'!$A529,'Raw Data from UFBs'!$E$3:$E$3000,'Summary By Town'!$G$2)</f>
        <v>109300</v>
      </c>
      <c r="I529" s="4">
        <f>SUMIFS('Raw Data from UFBs'!I$3:I$3000,'Raw Data from UFBs'!$A$3:$A$3000,'Summary By Town'!$A529,'Raw Data from UFBs'!$E$3:$E$3000,'Summary By Town'!$G$2)</f>
        <v>9520300</v>
      </c>
      <c r="J529" s="20">
        <f t="shared" si="122"/>
        <v>699173.66378027399</v>
      </c>
      <c r="K529" s="19">
        <f>COUNTIFS('Raw Data from UFBs'!$A$3:$A$3000,'Summary By Town'!$A529,'Raw Data from UFBs'!$E$3:$E$3000,'Summary By Town'!$K$2)</f>
        <v>10</v>
      </c>
      <c r="L529" s="4">
        <f>SUMIFS('Raw Data from UFBs'!H$3:H$3000,'Raw Data from UFBs'!$A$3:$A$3000,'Summary By Town'!$A529,'Raw Data from UFBs'!$E$3:$E$3000,'Summary By Town'!$K$2)</f>
        <v>6102711</v>
      </c>
      <c r="M529" s="4">
        <f>SUMIFS('Raw Data from UFBs'!I$3:I$3000,'Raw Data from UFBs'!$A$3:$A$3000,'Summary By Town'!$A529,'Raw Data from UFBs'!$E$3:$E$3000,'Summary By Town'!$K$2)</f>
        <v>244148300</v>
      </c>
      <c r="N529" s="20">
        <f t="shared" si="123"/>
        <v>17930323.77306655</v>
      </c>
      <c r="O529" s="4">
        <f>COUNTIFS('Raw Data from UFBs'!$A$3:$A$3000,'Summary By Town'!$A529,'Raw Data from UFBs'!$E$3:$E$3000,'Summary By Town'!$O$2)</f>
        <v>0</v>
      </c>
      <c r="P529" s="4">
        <f>SUMIFS('Raw Data from UFBs'!H$3:H$3000,'Raw Data from UFBs'!$A$3:$A$3000,'Summary By Town'!$A529,'Raw Data from UFBs'!$E$3:$E$3000,'Summary By Town'!$O$2)</f>
        <v>0</v>
      </c>
      <c r="Q529" s="4">
        <f>SUMIFS('Raw Data from UFBs'!I$3:I$3000,'Raw Data from UFBs'!$A$3:$A$3000,'Summary By Town'!$A529,'Raw Data from UFBs'!$E$3:$E$3000,'Summary By Town'!$O$2)</f>
        <v>0</v>
      </c>
      <c r="R529" s="4">
        <f t="shared" si="128"/>
        <v>0</v>
      </c>
      <c r="S529" s="104">
        <f>COUNTIFS('Raw Data from UFBs'!$A$3:$A$3000,'Summary By Town'!$A529,'Raw Data from UFBs'!$E$3:$E$3000,'Summary By Town'!$S$2)</f>
        <v>0</v>
      </c>
      <c r="T529" s="4">
        <f>SUMIFS('Raw Data from UFBs'!H$3:H$3000,'Raw Data from UFBs'!$A$3:$A$3000,'Summary By Town'!$A529,'Raw Data from UFBs'!$E$3:$E$3000,'Summary By Town'!$S$2)</f>
        <v>0</v>
      </c>
      <c r="U529" s="4">
        <f>SUMIFS('Raw Data from UFBs'!I$3:I$3000,'Raw Data from UFBs'!$A$3:$A$3000,'Summary By Town'!$A529,'Raw Data from UFBs'!$E$3:$E$3000,'Summary By Town'!$S$2)</f>
        <v>0</v>
      </c>
      <c r="V529" s="20">
        <f t="shared" si="129"/>
        <v>0</v>
      </c>
      <c r="W529" s="104">
        <f>COUNTIFS('Raw Data from UFBs'!$A$3:$A$3000,'Summary By Town'!$A529,'Raw Data from UFBs'!$E$3:$E$3000,'Summary By Town'!$W$2)</f>
        <v>0</v>
      </c>
      <c r="X529" s="4">
        <f>SUMIFS('Raw Data from UFBs'!H$3:H$3000,'Raw Data from UFBs'!$A$3:$A$3000,'Summary By Town'!$A529,'Raw Data from UFBs'!$E$3:$E$3000,'Summary By Town'!$W$2)</f>
        <v>0</v>
      </c>
      <c r="Y529" s="4">
        <f>SUMIFS('Raw Data from UFBs'!I$3:I$3000,'Raw Data from UFBs'!$A$3:$A$3000,'Summary By Town'!$A529,'Raw Data from UFBs'!$E$3:$E$3000,'Summary By Town'!$W$2)</f>
        <v>0</v>
      </c>
      <c r="Z529" s="20">
        <f t="shared" si="130"/>
        <v>0</v>
      </c>
      <c r="AA529" s="4">
        <f>COUNTIFS('Raw Data from UFBs'!$A$3:$A$3000,'Summary By Town'!$A529,'Raw Data from UFBs'!$E$3:$E$3000,'Summary By Town'!$AA$2)</f>
        <v>7</v>
      </c>
      <c r="AB529" s="4">
        <f>SUMIFS('Raw Data from UFBs'!H$3:H$3000,'Raw Data from UFBs'!$A$3:$A$3000,'Summary By Town'!$A529,'Raw Data from UFBs'!$E$3:$E$3000,'Summary By Town'!$AA$2)</f>
        <v>2189328</v>
      </c>
      <c r="AC529" s="4">
        <f>SUMIFS('Raw Data from UFBs'!I$3:I$3000,'Raw Data from UFBs'!$A$3:$A$3000,'Summary By Town'!$A529,'Raw Data from UFBs'!$E$3:$E$3000,'Summary By Town'!$AA$2)</f>
        <v>56568600</v>
      </c>
      <c r="AD529" s="4">
        <f t="shared" si="131"/>
        <v>4154414.8101342195</v>
      </c>
      <c r="AE529" s="19">
        <f>COUNTIFS('Raw Data from UFBs'!$A$3:$A$3000,'Summary By Town'!$A529,'Raw Data from UFBs'!$E$3:$E$3000,'Summary By Town'!$AE$2)</f>
        <v>21</v>
      </c>
      <c r="AF529" s="4">
        <f>SUMIFS('Raw Data from UFBs'!H$3:H$3000,'Raw Data from UFBs'!$A$3:$A$3000,'Summary By Town'!$A529,'Raw Data from UFBs'!$E$3:$E$3000,'Summary By Town'!$AE$2)</f>
        <v>0</v>
      </c>
      <c r="AG529" s="4">
        <f>SUMIFS('Raw Data from UFBs'!I$3:I$3000,'Raw Data from UFBs'!$A$3:$A$3000,'Summary By Town'!$A529,'Raw Data from UFBs'!$E$3:$E$3000,'Summary By Town'!$AE$2)</f>
        <v>0</v>
      </c>
      <c r="AH529" s="20">
        <f t="shared" si="124"/>
        <v>0</v>
      </c>
      <c r="AI529" s="19">
        <f t="shared" si="132"/>
        <v>42</v>
      </c>
      <c r="AJ529" s="4">
        <f t="shared" si="133"/>
        <v>8401339</v>
      </c>
      <c r="AK529" s="4">
        <f t="shared" si="134"/>
        <v>310237200</v>
      </c>
      <c r="AL529" s="20">
        <f t="shared" si="135"/>
        <v>22783912.246981047</v>
      </c>
      <c r="AM529" s="59">
        <v>3405718000</v>
      </c>
      <c r="AN529" s="60">
        <v>7.3440297446537821</v>
      </c>
      <c r="AO529" s="61">
        <v>0.36968734768210626</v>
      </c>
      <c r="AP529" s="4">
        <f t="shared" si="125"/>
        <v>5317055.3565200428</v>
      </c>
      <c r="AQ529" s="8">
        <f t="shared" si="126"/>
        <v>9.1093038237458304E-2</v>
      </c>
      <c r="AR529" s="59">
        <v>135421879.31</v>
      </c>
      <c r="AS529" s="6">
        <f t="shared" si="127"/>
        <v>3.9262897425522685E-2</v>
      </c>
      <c r="AU529" s="5" t="s">
        <v>261</v>
      </c>
      <c r="AV529" s="5" t="s">
        <v>1255</v>
      </c>
      <c r="AW529" s="5" t="s">
        <v>1670</v>
      </c>
      <c r="AX529" s="5" t="s">
        <v>292</v>
      </c>
      <c r="AY529" s="5" t="s">
        <v>1327</v>
      </c>
      <c r="AZ529" s="5" t="s">
        <v>333</v>
      </c>
      <c r="BA529" s="5" t="s">
        <v>427</v>
      </c>
      <c r="BB529" s="5" t="s">
        <v>1679</v>
      </c>
      <c r="BC529" s="5" t="s">
        <v>1745</v>
      </c>
      <c r="BD529" s="5" t="s">
        <v>1745</v>
      </c>
      <c r="BE529" s="5" t="s">
        <v>1745</v>
      </c>
      <c r="BF529" s="5" t="s">
        <v>1745</v>
      </c>
      <c r="BG529" s="5" t="s">
        <v>1745</v>
      </c>
      <c r="BH529" s="5" t="s">
        <v>1745</v>
      </c>
      <c r="BI529" s="5" t="s">
        <v>1745</v>
      </c>
      <c r="BJ529" s="5" t="s">
        <v>1745</v>
      </c>
    </row>
    <row r="530" spans="1:62" ht="17.25" customHeight="1" x14ac:dyDescent="0.3">
      <c r="A530" t="s">
        <v>1033</v>
      </c>
      <c r="B530" t="s">
        <v>2260</v>
      </c>
      <c r="C530" t="s">
        <v>142</v>
      </c>
      <c r="D530" t="str">
        <f t="shared" si="121"/>
        <v>Mountainside borough, Union County</v>
      </c>
      <c r="E530" t="s">
        <v>1769</v>
      </c>
      <c r="F530" t="s">
        <v>7</v>
      </c>
      <c r="G530" s="19">
        <f>COUNTIFS('Raw Data from UFBs'!$A$3:$A$3000,'Summary By Town'!$A530,'Raw Data from UFBs'!$E$3:$E$3000,'Summary By Town'!$G$2)</f>
        <v>0</v>
      </c>
      <c r="H530" s="4">
        <f>SUMIFS('Raw Data from UFBs'!H$3:H$3000,'Raw Data from UFBs'!$A$3:$A$3000,'Summary By Town'!$A530,'Raw Data from UFBs'!$E$3:$E$3000,'Summary By Town'!$G$2)</f>
        <v>0</v>
      </c>
      <c r="I530" s="4">
        <f>SUMIFS('Raw Data from UFBs'!I$3:I$3000,'Raw Data from UFBs'!$A$3:$A$3000,'Summary By Town'!$A530,'Raw Data from UFBs'!$E$3:$E$3000,'Summary By Town'!$G$2)</f>
        <v>0</v>
      </c>
      <c r="J530" s="20">
        <f t="shared" si="122"/>
        <v>0</v>
      </c>
      <c r="K530" s="19">
        <f>COUNTIFS('Raw Data from UFBs'!$A$3:$A$3000,'Summary By Town'!$A530,'Raw Data from UFBs'!$E$3:$E$3000,'Summary By Town'!$K$2)</f>
        <v>0</v>
      </c>
      <c r="L530" s="4">
        <f>SUMIFS('Raw Data from UFBs'!H$3:H$3000,'Raw Data from UFBs'!$A$3:$A$3000,'Summary By Town'!$A530,'Raw Data from UFBs'!$E$3:$E$3000,'Summary By Town'!$K$2)</f>
        <v>0</v>
      </c>
      <c r="M530" s="4">
        <f>SUMIFS('Raw Data from UFBs'!I$3:I$3000,'Raw Data from UFBs'!$A$3:$A$3000,'Summary By Town'!$A530,'Raw Data from UFBs'!$E$3:$E$3000,'Summary By Town'!$K$2)</f>
        <v>0</v>
      </c>
      <c r="N530" s="20">
        <f t="shared" si="123"/>
        <v>0</v>
      </c>
      <c r="O530" s="4">
        <f>COUNTIFS('Raw Data from UFBs'!$A$3:$A$3000,'Summary By Town'!$A530,'Raw Data from UFBs'!$E$3:$E$3000,'Summary By Town'!$O$2)</f>
        <v>0</v>
      </c>
      <c r="P530" s="4">
        <f>SUMIFS('Raw Data from UFBs'!H$3:H$3000,'Raw Data from UFBs'!$A$3:$A$3000,'Summary By Town'!$A530,'Raw Data from UFBs'!$E$3:$E$3000,'Summary By Town'!$O$2)</f>
        <v>0</v>
      </c>
      <c r="Q530" s="4">
        <f>SUMIFS('Raw Data from UFBs'!I$3:I$3000,'Raw Data from UFBs'!$A$3:$A$3000,'Summary By Town'!$A530,'Raw Data from UFBs'!$E$3:$E$3000,'Summary By Town'!$O$2)</f>
        <v>0</v>
      </c>
      <c r="R530" s="4">
        <f t="shared" si="128"/>
        <v>0</v>
      </c>
      <c r="S530" s="104">
        <f>COUNTIFS('Raw Data from UFBs'!$A$3:$A$3000,'Summary By Town'!$A530,'Raw Data from UFBs'!$E$3:$E$3000,'Summary By Town'!$S$2)</f>
        <v>0</v>
      </c>
      <c r="T530" s="4">
        <f>SUMIFS('Raw Data from UFBs'!H$3:H$3000,'Raw Data from UFBs'!$A$3:$A$3000,'Summary By Town'!$A530,'Raw Data from UFBs'!$E$3:$E$3000,'Summary By Town'!$S$2)</f>
        <v>0</v>
      </c>
      <c r="U530" s="4">
        <f>SUMIFS('Raw Data from UFBs'!I$3:I$3000,'Raw Data from UFBs'!$A$3:$A$3000,'Summary By Town'!$A530,'Raw Data from UFBs'!$E$3:$E$3000,'Summary By Town'!$S$2)</f>
        <v>0</v>
      </c>
      <c r="V530" s="20">
        <f t="shared" si="129"/>
        <v>0</v>
      </c>
      <c r="W530" s="104">
        <f>COUNTIFS('Raw Data from UFBs'!$A$3:$A$3000,'Summary By Town'!$A530,'Raw Data from UFBs'!$E$3:$E$3000,'Summary By Town'!$W$2)</f>
        <v>0</v>
      </c>
      <c r="X530" s="4">
        <f>SUMIFS('Raw Data from UFBs'!H$3:H$3000,'Raw Data from UFBs'!$A$3:$A$3000,'Summary By Town'!$A530,'Raw Data from UFBs'!$E$3:$E$3000,'Summary By Town'!$W$2)</f>
        <v>0</v>
      </c>
      <c r="Y530" s="4">
        <f>SUMIFS('Raw Data from UFBs'!I$3:I$3000,'Raw Data from UFBs'!$A$3:$A$3000,'Summary By Town'!$A530,'Raw Data from UFBs'!$E$3:$E$3000,'Summary By Town'!$W$2)</f>
        <v>0</v>
      </c>
      <c r="Z530" s="20">
        <f t="shared" si="130"/>
        <v>0</v>
      </c>
      <c r="AA530" s="4">
        <f>COUNTIFS('Raw Data from UFBs'!$A$3:$A$3000,'Summary By Town'!$A530,'Raw Data from UFBs'!$E$3:$E$3000,'Summary By Town'!$AA$2)</f>
        <v>0</v>
      </c>
      <c r="AB530" s="4">
        <f>SUMIFS('Raw Data from UFBs'!H$3:H$3000,'Raw Data from UFBs'!$A$3:$A$3000,'Summary By Town'!$A530,'Raw Data from UFBs'!$E$3:$E$3000,'Summary By Town'!$AA$2)</f>
        <v>0</v>
      </c>
      <c r="AC530" s="4">
        <f>SUMIFS('Raw Data from UFBs'!I$3:I$3000,'Raw Data from UFBs'!$A$3:$A$3000,'Summary By Town'!$A530,'Raw Data from UFBs'!$E$3:$E$3000,'Summary By Town'!$AA$2)</f>
        <v>0</v>
      </c>
      <c r="AD530" s="4">
        <f t="shared" si="131"/>
        <v>0</v>
      </c>
      <c r="AE530" s="19">
        <f>COUNTIFS('Raw Data from UFBs'!$A$3:$A$3000,'Summary By Town'!$A530,'Raw Data from UFBs'!$E$3:$E$3000,'Summary By Town'!$AE$2)</f>
        <v>0</v>
      </c>
      <c r="AF530" s="4">
        <f>SUMIFS('Raw Data from UFBs'!H$3:H$3000,'Raw Data from UFBs'!$A$3:$A$3000,'Summary By Town'!$A530,'Raw Data from UFBs'!$E$3:$E$3000,'Summary By Town'!$AE$2)</f>
        <v>0</v>
      </c>
      <c r="AG530" s="4">
        <f>SUMIFS('Raw Data from UFBs'!I$3:I$3000,'Raw Data from UFBs'!$A$3:$A$3000,'Summary By Town'!$A530,'Raw Data from UFBs'!$E$3:$E$3000,'Summary By Town'!$AE$2)</f>
        <v>0</v>
      </c>
      <c r="AH530" s="20">
        <f t="shared" si="124"/>
        <v>0</v>
      </c>
      <c r="AI530" s="19">
        <f t="shared" si="132"/>
        <v>0</v>
      </c>
      <c r="AJ530" s="4">
        <f t="shared" si="133"/>
        <v>0</v>
      </c>
      <c r="AK530" s="4">
        <f t="shared" si="134"/>
        <v>0</v>
      </c>
      <c r="AL530" s="20">
        <f t="shared" si="135"/>
        <v>0</v>
      </c>
      <c r="AM530" s="59">
        <v>2498895040</v>
      </c>
      <c r="AN530" s="60">
        <v>2.099059519333017</v>
      </c>
      <c r="AO530" s="61">
        <v>0.28299307925350653</v>
      </c>
      <c r="AP530" s="4">
        <f t="shared" si="125"/>
        <v>0</v>
      </c>
      <c r="AQ530" s="8">
        <f t="shared" si="126"/>
        <v>0</v>
      </c>
      <c r="AR530" s="59">
        <v>15372964.550000001</v>
      </c>
      <c r="AS530" s="6">
        <f t="shared" si="127"/>
        <v>0</v>
      </c>
      <c r="AU530" s="5" t="s">
        <v>1359</v>
      </c>
      <c r="AV530" s="5" t="s">
        <v>1643</v>
      </c>
      <c r="AW530" s="5" t="s">
        <v>140</v>
      </c>
      <c r="AX530" s="5" t="s">
        <v>1449</v>
      </c>
      <c r="AY530" s="5" t="s">
        <v>1472</v>
      </c>
      <c r="AZ530" s="5" t="s">
        <v>1745</v>
      </c>
      <c r="BA530" s="5" t="s">
        <v>1745</v>
      </c>
      <c r="BB530" s="5" t="s">
        <v>1745</v>
      </c>
      <c r="BC530" s="5" t="s">
        <v>1745</v>
      </c>
      <c r="BD530" s="5" t="s">
        <v>1745</v>
      </c>
      <c r="BE530" s="5" t="s">
        <v>1745</v>
      </c>
      <c r="BF530" s="5" t="s">
        <v>1745</v>
      </c>
      <c r="BG530" s="5" t="s">
        <v>1745</v>
      </c>
      <c r="BH530" s="5" t="s">
        <v>1745</v>
      </c>
      <c r="BI530" s="5" t="s">
        <v>1745</v>
      </c>
      <c r="BJ530" s="5" t="s">
        <v>1745</v>
      </c>
    </row>
    <row r="531" spans="1:62" ht="17.25" customHeight="1" x14ac:dyDescent="0.3">
      <c r="A531" t="s">
        <v>1060</v>
      </c>
      <c r="B531" t="s">
        <v>2261</v>
      </c>
      <c r="C531" t="s">
        <v>142</v>
      </c>
      <c r="D531" t="str">
        <f t="shared" si="121"/>
        <v>New Providence borough, Union County</v>
      </c>
      <c r="E531" t="s">
        <v>1769</v>
      </c>
      <c r="F531" t="s">
        <v>7</v>
      </c>
      <c r="G531" s="19">
        <f>COUNTIFS('Raw Data from UFBs'!$A$3:$A$3000,'Summary By Town'!$A531,'Raw Data from UFBs'!$E$3:$E$3000,'Summary By Town'!$G$2)</f>
        <v>0</v>
      </c>
      <c r="H531" s="4">
        <f>SUMIFS('Raw Data from UFBs'!H$3:H$3000,'Raw Data from UFBs'!$A$3:$A$3000,'Summary By Town'!$A531,'Raw Data from UFBs'!$E$3:$E$3000,'Summary By Town'!$G$2)</f>
        <v>0</v>
      </c>
      <c r="I531" s="4">
        <f>SUMIFS('Raw Data from UFBs'!I$3:I$3000,'Raw Data from UFBs'!$A$3:$A$3000,'Summary By Town'!$A531,'Raw Data from UFBs'!$E$3:$E$3000,'Summary By Town'!$G$2)</f>
        <v>0</v>
      </c>
      <c r="J531" s="20">
        <f t="shared" si="122"/>
        <v>0</v>
      </c>
      <c r="K531" s="19">
        <f>COUNTIFS('Raw Data from UFBs'!$A$3:$A$3000,'Summary By Town'!$A531,'Raw Data from UFBs'!$E$3:$E$3000,'Summary By Town'!$K$2)</f>
        <v>0</v>
      </c>
      <c r="L531" s="4">
        <f>SUMIFS('Raw Data from UFBs'!H$3:H$3000,'Raw Data from UFBs'!$A$3:$A$3000,'Summary By Town'!$A531,'Raw Data from UFBs'!$E$3:$E$3000,'Summary By Town'!$K$2)</f>
        <v>0</v>
      </c>
      <c r="M531" s="4">
        <f>SUMIFS('Raw Data from UFBs'!I$3:I$3000,'Raw Data from UFBs'!$A$3:$A$3000,'Summary By Town'!$A531,'Raw Data from UFBs'!$E$3:$E$3000,'Summary By Town'!$K$2)</f>
        <v>0</v>
      </c>
      <c r="N531" s="20">
        <f t="shared" si="123"/>
        <v>0</v>
      </c>
      <c r="O531" s="4">
        <f>COUNTIFS('Raw Data from UFBs'!$A$3:$A$3000,'Summary By Town'!$A531,'Raw Data from UFBs'!$E$3:$E$3000,'Summary By Town'!$O$2)</f>
        <v>0</v>
      </c>
      <c r="P531" s="4">
        <f>SUMIFS('Raw Data from UFBs'!H$3:H$3000,'Raw Data from UFBs'!$A$3:$A$3000,'Summary By Town'!$A531,'Raw Data from UFBs'!$E$3:$E$3000,'Summary By Town'!$O$2)</f>
        <v>0</v>
      </c>
      <c r="Q531" s="4">
        <f>SUMIFS('Raw Data from UFBs'!I$3:I$3000,'Raw Data from UFBs'!$A$3:$A$3000,'Summary By Town'!$A531,'Raw Data from UFBs'!$E$3:$E$3000,'Summary By Town'!$O$2)</f>
        <v>0</v>
      </c>
      <c r="R531" s="4">
        <f t="shared" si="128"/>
        <v>0</v>
      </c>
      <c r="S531" s="104">
        <f>COUNTIFS('Raw Data from UFBs'!$A$3:$A$3000,'Summary By Town'!$A531,'Raw Data from UFBs'!$E$3:$E$3000,'Summary By Town'!$S$2)</f>
        <v>0</v>
      </c>
      <c r="T531" s="4">
        <f>SUMIFS('Raw Data from UFBs'!H$3:H$3000,'Raw Data from UFBs'!$A$3:$A$3000,'Summary By Town'!$A531,'Raw Data from UFBs'!$E$3:$E$3000,'Summary By Town'!$S$2)</f>
        <v>0</v>
      </c>
      <c r="U531" s="4">
        <f>SUMIFS('Raw Data from UFBs'!I$3:I$3000,'Raw Data from UFBs'!$A$3:$A$3000,'Summary By Town'!$A531,'Raw Data from UFBs'!$E$3:$E$3000,'Summary By Town'!$S$2)</f>
        <v>0</v>
      </c>
      <c r="V531" s="20">
        <f t="shared" si="129"/>
        <v>0</v>
      </c>
      <c r="W531" s="104">
        <f>COUNTIFS('Raw Data from UFBs'!$A$3:$A$3000,'Summary By Town'!$A531,'Raw Data from UFBs'!$E$3:$E$3000,'Summary By Town'!$W$2)</f>
        <v>0</v>
      </c>
      <c r="X531" s="4">
        <f>SUMIFS('Raw Data from UFBs'!H$3:H$3000,'Raw Data from UFBs'!$A$3:$A$3000,'Summary By Town'!$A531,'Raw Data from UFBs'!$E$3:$E$3000,'Summary By Town'!$W$2)</f>
        <v>0</v>
      </c>
      <c r="Y531" s="4">
        <f>SUMIFS('Raw Data from UFBs'!I$3:I$3000,'Raw Data from UFBs'!$A$3:$A$3000,'Summary By Town'!$A531,'Raw Data from UFBs'!$E$3:$E$3000,'Summary By Town'!$W$2)</f>
        <v>0</v>
      </c>
      <c r="Z531" s="20">
        <f t="shared" si="130"/>
        <v>0</v>
      </c>
      <c r="AA531" s="4">
        <f>COUNTIFS('Raw Data from UFBs'!$A$3:$A$3000,'Summary By Town'!$A531,'Raw Data from UFBs'!$E$3:$E$3000,'Summary By Town'!$AA$2)</f>
        <v>0</v>
      </c>
      <c r="AB531" s="4">
        <f>SUMIFS('Raw Data from UFBs'!H$3:H$3000,'Raw Data from UFBs'!$A$3:$A$3000,'Summary By Town'!$A531,'Raw Data from UFBs'!$E$3:$E$3000,'Summary By Town'!$AA$2)</f>
        <v>0</v>
      </c>
      <c r="AC531" s="4">
        <f>SUMIFS('Raw Data from UFBs'!I$3:I$3000,'Raw Data from UFBs'!$A$3:$A$3000,'Summary By Town'!$A531,'Raw Data from UFBs'!$E$3:$E$3000,'Summary By Town'!$AA$2)</f>
        <v>0</v>
      </c>
      <c r="AD531" s="4">
        <f t="shared" si="131"/>
        <v>0</v>
      </c>
      <c r="AE531" s="19">
        <f>COUNTIFS('Raw Data from UFBs'!$A$3:$A$3000,'Summary By Town'!$A531,'Raw Data from UFBs'!$E$3:$E$3000,'Summary By Town'!$AE$2)</f>
        <v>0</v>
      </c>
      <c r="AF531" s="4">
        <f>SUMIFS('Raw Data from UFBs'!H$3:H$3000,'Raw Data from UFBs'!$A$3:$A$3000,'Summary By Town'!$A531,'Raw Data from UFBs'!$E$3:$E$3000,'Summary By Town'!$AE$2)</f>
        <v>0</v>
      </c>
      <c r="AG531" s="4">
        <f>SUMIFS('Raw Data from UFBs'!I$3:I$3000,'Raw Data from UFBs'!$A$3:$A$3000,'Summary By Town'!$A531,'Raw Data from UFBs'!$E$3:$E$3000,'Summary By Town'!$AE$2)</f>
        <v>0</v>
      </c>
      <c r="AH531" s="20">
        <f t="shared" si="124"/>
        <v>0</v>
      </c>
      <c r="AI531" s="19">
        <f t="shared" si="132"/>
        <v>0</v>
      </c>
      <c r="AJ531" s="4">
        <f t="shared" si="133"/>
        <v>0</v>
      </c>
      <c r="AK531" s="4">
        <f t="shared" si="134"/>
        <v>0</v>
      </c>
      <c r="AL531" s="20">
        <f t="shared" si="135"/>
        <v>0</v>
      </c>
      <c r="AM531" s="59">
        <v>1589607550</v>
      </c>
      <c r="AN531" s="60">
        <v>5.2410714556906024</v>
      </c>
      <c r="AO531" s="61">
        <v>0.22561669830608197</v>
      </c>
      <c r="AP531" s="4">
        <f t="shared" si="125"/>
        <v>0</v>
      </c>
      <c r="AQ531" s="8">
        <f t="shared" si="126"/>
        <v>0</v>
      </c>
      <c r="AR531" s="59">
        <v>25313886.289999999</v>
      </c>
      <c r="AS531" s="6">
        <f t="shared" si="127"/>
        <v>0</v>
      </c>
      <c r="AU531" s="5" t="s">
        <v>140</v>
      </c>
      <c r="AV531" s="5" t="s">
        <v>271</v>
      </c>
      <c r="AW531" s="5" t="s">
        <v>1472</v>
      </c>
      <c r="AX531" s="5" t="s">
        <v>1745</v>
      </c>
      <c r="AY531" s="5" t="s">
        <v>1745</v>
      </c>
      <c r="AZ531" s="5" t="s">
        <v>1745</v>
      </c>
      <c r="BA531" s="5" t="s">
        <v>1745</v>
      </c>
      <c r="BB531" s="5" t="s">
        <v>1745</v>
      </c>
      <c r="BC531" s="5" t="s">
        <v>1745</v>
      </c>
      <c r="BD531" s="5" t="s">
        <v>1745</v>
      </c>
      <c r="BE531" s="5" t="s">
        <v>1745</v>
      </c>
      <c r="BF531" s="5" t="s">
        <v>1745</v>
      </c>
      <c r="BG531" s="5" t="s">
        <v>1745</v>
      </c>
      <c r="BH531" s="5" t="s">
        <v>1745</v>
      </c>
      <c r="BI531" s="5" t="s">
        <v>1745</v>
      </c>
      <c r="BJ531" s="5" t="s">
        <v>1745</v>
      </c>
    </row>
    <row r="532" spans="1:62" ht="17.25" customHeight="1" x14ac:dyDescent="0.3">
      <c r="A532" t="s">
        <v>1219</v>
      </c>
      <c r="B532" t="s">
        <v>2262</v>
      </c>
      <c r="C532" t="s">
        <v>142</v>
      </c>
      <c r="D532" t="str">
        <f t="shared" si="121"/>
        <v>Plainfield city, Union County</v>
      </c>
      <c r="E532" t="s">
        <v>1769</v>
      </c>
      <c r="F532" t="s">
        <v>70</v>
      </c>
      <c r="G532" s="19">
        <f>COUNTIFS('Raw Data from UFBs'!$A$3:$A$3000,'Summary By Town'!$A532,'Raw Data from UFBs'!$E$3:$E$3000,'Summary By Town'!$G$2)</f>
        <v>6</v>
      </c>
      <c r="H532" s="4">
        <f>SUMIFS('Raw Data from UFBs'!H$3:H$3000,'Raw Data from UFBs'!$A$3:$A$3000,'Summary By Town'!$A532,'Raw Data from UFBs'!$E$3:$E$3000,'Summary By Town'!$G$2)</f>
        <v>1149744.3099999998</v>
      </c>
      <c r="I532" s="4">
        <f>SUMIFS('Raw Data from UFBs'!I$3:I$3000,'Raw Data from UFBs'!$A$3:$A$3000,'Summary By Town'!$A532,'Raw Data from UFBs'!$E$3:$E$3000,'Summary By Town'!$G$2)</f>
        <v>27164200</v>
      </c>
      <c r="J532" s="20">
        <f t="shared" si="122"/>
        <v>2424623.1371271638</v>
      </c>
      <c r="K532" s="19">
        <f>COUNTIFS('Raw Data from UFBs'!$A$3:$A$3000,'Summary By Town'!$A532,'Raw Data from UFBs'!$E$3:$E$3000,'Summary By Town'!$K$2)</f>
        <v>20</v>
      </c>
      <c r="L532" s="4">
        <f>SUMIFS('Raw Data from UFBs'!H$3:H$3000,'Raw Data from UFBs'!$A$3:$A$3000,'Summary By Town'!$A532,'Raw Data from UFBs'!$E$3:$E$3000,'Summary By Town'!$K$2)</f>
        <v>2339584.54</v>
      </c>
      <c r="M532" s="4">
        <f>SUMIFS('Raw Data from UFBs'!I$3:I$3000,'Raw Data from UFBs'!$A$3:$A$3000,'Summary By Town'!$A532,'Raw Data from UFBs'!$E$3:$E$3000,'Summary By Town'!$K$2)</f>
        <v>100251100</v>
      </c>
      <c r="N532" s="20">
        <f t="shared" si="123"/>
        <v>8948216.2766600531</v>
      </c>
      <c r="O532" s="4">
        <f>COUNTIFS('Raw Data from UFBs'!$A$3:$A$3000,'Summary By Town'!$A532,'Raw Data from UFBs'!$E$3:$E$3000,'Summary By Town'!$O$2)</f>
        <v>0</v>
      </c>
      <c r="P532" s="4">
        <f>SUMIFS('Raw Data from UFBs'!H$3:H$3000,'Raw Data from UFBs'!$A$3:$A$3000,'Summary By Town'!$A532,'Raw Data from UFBs'!$E$3:$E$3000,'Summary By Town'!$O$2)</f>
        <v>0</v>
      </c>
      <c r="Q532" s="4">
        <f>SUMIFS('Raw Data from UFBs'!I$3:I$3000,'Raw Data from UFBs'!$A$3:$A$3000,'Summary By Town'!$A532,'Raw Data from UFBs'!$E$3:$E$3000,'Summary By Town'!$O$2)</f>
        <v>0</v>
      </c>
      <c r="R532" s="4">
        <f t="shared" si="128"/>
        <v>0</v>
      </c>
      <c r="S532" s="104">
        <f>COUNTIFS('Raw Data from UFBs'!$A$3:$A$3000,'Summary By Town'!$A532,'Raw Data from UFBs'!$E$3:$E$3000,'Summary By Town'!$S$2)</f>
        <v>0</v>
      </c>
      <c r="T532" s="4">
        <f>SUMIFS('Raw Data from UFBs'!H$3:H$3000,'Raw Data from UFBs'!$A$3:$A$3000,'Summary By Town'!$A532,'Raw Data from UFBs'!$E$3:$E$3000,'Summary By Town'!$S$2)</f>
        <v>0</v>
      </c>
      <c r="U532" s="4">
        <f>SUMIFS('Raw Data from UFBs'!I$3:I$3000,'Raw Data from UFBs'!$A$3:$A$3000,'Summary By Town'!$A532,'Raw Data from UFBs'!$E$3:$E$3000,'Summary By Town'!$S$2)</f>
        <v>0</v>
      </c>
      <c r="V532" s="20">
        <f t="shared" si="129"/>
        <v>0</v>
      </c>
      <c r="W532" s="104">
        <f>COUNTIFS('Raw Data from UFBs'!$A$3:$A$3000,'Summary By Town'!$A532,'Raw Data from UFBs'!$E$3:$E$3000,'Summary By Town'!$W$2)</f>
        <v>0</v>
      </c>
      <c r="X532" s="4">
        <f>SUMIFS('Raw Data from UFBs'!H$3:H$3000,'Raw Data from UFBs'!$A$3:$A$3000,'Summary By Town'!$A532,'Raw Data from UFBs'!$E$3:$E$3000,'Summary By Town'!$W$2)</f>
        <v>0</v>
      </c>
      <c r="Y532" s="4">
        <f>SUMIFS('Raw Data from UFBs'!I$3:I$3000,'Raw Data from UFBs'!$A$3:$A$3000,'Summary By Town'!$A532,'Raw Data from UFBs'!$E$3:$E$3000,'Summary By Town'!$W$2)</f>
        <v>0</v>
      </c>
      <c r="Z532" s="20">
        <f t="shared" si="130"/>
        <v>0</v>
      </c>
      <c r="AA532" s="4">
        <f>COUNTIFS('Raw Data from UFBs'!$A$3:$A$3000,'Summary By Town'!$A532,'Raw Data from UFBs'!$E$3:$E$3000,'Summary By Town'!$AA$2)</f>
        <v>0</v>
      </c>
      <c r="AB532" s="4">
        <f>SUMIFS('Raw Data from UFBs'!H$3:H$3000,'Raw Data from UFBs'!$A$3:$A$3000,'Summary By Town'!$A532,'Raw Data from UFBs'!$E$3:$E$3000,'Summary By Town'!$AA$2)</f>
        <v>0</v>
      </c>
      <c r="AC532" s="4">
        <f>SUMIFS('Raw Data from UFBs'!I$3:I$3000,'Raw Data from UFBs'!$A$3:$A$3000,'Summary By Town'!$A532,'Raw Data from UFBs'!$E$3:$E$3000,'Summary By Town'!$AA$2)</f>
        <v>0</v>
      </c>
      <c r="AD532" s="4">
        <f t="shared" si="131"/>
        <v>0</v>
      </c>
      <c r="AE532" s="19">
        <f>COUNTIFS('Raw Data from UFBs'!$A$3:$A$3000,'Summary By Town'!$A532,'Raw Data from UFBs'!$E$3:$E$3000,'Summary By Town'!$AE$2)</f>
        <v>1</v>
      </c>
      <c r="AF532" s="4">
        <f>SUMIFS('Raw Data from UFBs'!H$3:H$3000,'Raw Data from UFBs'!$A$3:$A$3000,'Summary By Town'!$A532,'Raw Data from UFBs'!$E$3:$E$3000,'Summary By Town'!$AE$2)</f>
        <v>251887.14</v>
      </c>
      <c r="AG532" s="4">
        <f>SUMIFS('Raw Data from UFBs'!I$3:I$3000,'Raw Data from UFBs'!$A$3:$A$3000,'Summary By Town'!$A532,'Raw Data from UFBs'!$E$3:$E$3000,'Summary By Town'!$AE$2)</f>
        <v>8525000</v>
      </c>
      <c r="AH532" s="20">
        <f t="shared" si="124"/>
        <v>760924.75552414835</v>
      </c>
      <c r="AI532" s="19">
        <f t="shared" si="132"/>
        <v>27</v>
      </c>
      <c r="AJ532" s="4">
        <f t="shared" si="133"/>
        <v>3741215.99</v>
      </c>
      <c r="AK532" s="4">
        <f t="shared" si="134"/>
        <v>135940300</v>
      </c>
      <c r="AL532" s="20">
        <f t="shared" si="135"/>
        <v>12133764.169311367</v>
      </c>
      <c r="AM532" s="59">
        <v>1546973095</v>
      </c>
      <c r="AN532" s="60">
        <v>8.9258035838609775</v>
      </c>
      <c r="AO532" s="61">
        <v>0.58235761104099126</v>
      </c>
      <c r="AP532" s="4">
        <f t="shared" si="125"/>
        <v>4887464.3082501879</v>
      </c>
      <c r="AQ532" s="8">
        <f t="shared" si="126"/>
        <v>8.7875025389501038E-2</v>
      </c>
      <c r="AR532" s="59">
        <v>106611227.15000001</v>
      </c>
      <c r="AS532" s="6">
        <f t="shared" si="127"/>
        <v>4.5843804999764398E-2</v>
      </c>
      <c r="AU532" s="5" t="s">
        <v>1210</v>
      </c>
      <c r="AV532" s="5" t="s">
        <v>375</v>
      </c>
      <c r="AW532" s="5" t="s">
        <v>1422</v>
      </c>
      <c r="AX532" s="5" t="s">
        <v>418</v>
      </c>
      <c r="AY532" s="5" t="s">
        <v>570</v>
      </c>
      <c r="AZ532" s="5" t="s">
        <v>1090</v>
      </c>
      <c r="BA532" s="5" t="s">
        <v>480</v>
      </c>
      <c r="BB532" s="5" t="s">
        <v>1595</v>
      </c>
      <c r="BC532" s="5" t="s">
        <v>1359</v>
      </c>
      <c r="BD532" s="5" t="s">
        <v>1745</v>
      </c>
      <c r="BE532" s="5" t="s">
        <v>1745</v>
      </c>
      <c r="BF532" s="5" t="s">
        <v>1745</v>
      </c>
      <c r="BG532" s="5" t="s">
        <v>1745</v>
      </c>
      <c r="BH532" s="5" t="s">
        <v>1745</v>
      </c>
      <c r="BI532" s="5" t="s">
        <v>1745</v>
      </c>
      <c r="BJ532" s="5" t="s">
        <v>1745</v>
      </c>
    </row>
    <row r="533" spans="1:62" ht="17.25" customHeight="1" x14ac:dyDescent="0.3">
      <c r="A533" t="s">
        <v>1255</v>
      </c>
      <c r="B533" t="s">
        <v>2263</v>
      </c>
      <c r="C533" t="s">
        <v>142</v>
      </c>
      <c r="D533" t="str">
        <f t="shared" si="121"/>
        <v>Rahway city, Union County</v>
      </c>
      <c r="E533" t="s">
        <v>1769</v>
      </c>
      <c r="F533" t="s">
        <v>70</v>
      </c>
      <c r="G533" s="19">
        <f>COUNTIFS('Raw Data from UFBs'!$A$3:$A$3000,'Summary By Town'!$A533,'Raw Data from UFBs'!$E$3:$E$3000,'Summary By Town'!$G$2)</f>
        <v>4</v>
      </c>
      <c r="H533" s="4">
        <f>SUMIFS('Raw Data from UFBs'!H$3:H$3000,'Raw Data from UFBs'!$A$3:$A$3000,'Summary By Town'!$A533,'Raw Data from UFBs'!$E$3:$E$3000,'Summary By Town'!$G$2)</f>
        <v>588000</v>
      </c>
      <c r="I533" s="4">
        <f>SUMIFS('Raw Data from UFBs'!I$3:I$3000,'Raw Data from UFBs'!$A$3:$A$3000,'Summary By Town'!$A533,'Raw Data from UFBs'!$E$3:$E$3000,'Summary By Town'!$G$2)</f>
        <v>30357300</v>
      </c>
      <c r="J533" s="20">
        <f t="shared" si="122"/>
        <v>2302258.5573956179</v>
      </c>
      <c r="K533" s="19">
        <f>COUNTIFS('Raw Data from UFBs'!$A$3:$A$3000,'Summary By Town'!$A533,'Raw Data from UFBs'!$E$3:$E$3000,'Summary By Town'!$K$2)</f>
        <v>0</v>
      </c>
      <c r="L533" s="4">
        <f>SUMIFS('Raw Data from UFBs'!H$3:H$3000,'Raw Data from UFBs'!$A$3:$A$3000,'Summary By Town'!$A533,'Raw Data from UFBs'!$E$3:$E$3000,'Summary By Town'!$K$2)</f>
        <v>0</v>
      </c>
      <c r="M533" s="4">
        <f>SUMIFS('Raw Data from UFBs'!I$3:I$3000,'Raw Data from UFBs'!$A$3:$A$3000,'Summary By Town'!$A533,'Raw Data from UFBs'!$E$3:$E$3000,'Summary By Town'!$K$2)</f>
        <v>0</v>
      </c>
      <c r="N533" s="20">
        <f t="shared" si="123"/>
        <v>0</v>
      </c>
      <c r="O533" s="4">
        <f>COUNTIFS('Raw Data from UFBs'!$A$3:$A$3000,'Summary By Town'!$A533,'Raw Data from UFBs'!$E$3:$E$3000,'Summary By Town'!$O$2)</f>
        <v>7</v>
      </c>
      <c r="P533" s="4">
        <f>SUMIFS('Raw Data from UFBs'!H$3:H$3000,'Raw Data from UFBs'!$A$3:$A$3000,'Summary By Town'!$A533,'Raw Data from UFBs'!$E$3:$E$3000,'Summary By Town'!$O$2)</f>
        <v>1859000</v>
      </c>
      <c r="Q533" s="4">
        <f>SUMIFS('Raw Data from UFBs'!I$3:I$3000,'Raw Data from UFBs'!$A$3:$A$3000,'Summary By Town'!$A533,'Raw Data from UFBs'!$E$3:$E$3000,'Summary By Town'!$O$2)</f>
        <v>82454300</v>
      </c>
      <c r="R533" s="4">
        <f t="shared" si="128"/>
        <v>6253227.9803890828</v>
      </c>
      <c r="S533" s="104">
        <f>COUNTIFS('Raw Data from UFBs'!$A$3:$A$3000,'Summary By Town'!$A533,'Raw Data from UFBs'!$E$3:$E$3000,'Summary By Town'!$S$2)</f>
        <v>0</v>
      </c>
      <c r="T533" s="4">
        <f>SUMIFS('Raw Data from UFBs'!H$3:H$3000,'Raw Data from UFBs'!$A$3:$A$3000,'Summary By Town'!$A533,'Raw Data from UFBs'!$E$3:$E$3000,'Summary By Town'!$S$2)</f>
        <v>0</v>
      </c>
      <c r="U533" s="4">
        <f>SUMIFS('Raw Data from UFBs'!I$3:I$3000,'Raw Data from UFBs'!$A$3:$A$3000,'Summary By Town'!$A533,'Raw Data from UFBs'!$E$3:$E$3000,'Summary By Town'!$S$2)</f>
        <v>0</v>
      </c>
      <c r="V533" s="20">
        <f t="shared" si="129"/>
        <v>0</v>
      </c>
      <c r="W533" s="104">
        <f>COUNTIFS('Raw Data from UFBs'!$A$3:$A$3000,'Summary By Town'!$A533,'Raw Data from UFBs'!$E$3:$E$3000,'Summary By Town'!$W$2)</f>
        <v>1</v>
      </c>
      <c r="X533" s="4">
        <f>SUMIFS('Raw Data from UFBs'!H$3:H$3000,'Raw Data from UFBs'!$A$3:$A$3000,'Summary By Town'!$A533,'Raw Data from UFBs'!$E$3:$E$3000,'Summary By Town'!$W$2)</f>
        <v>290000</v>
      </c>
      <c r="Y533" s="4">
        <f>SUMIFS('Raw Data from UFBs'!I$3:I$3000,'Raw Data from UFBs'!$A$3:$A$3000,'Summary By Town'!$A533,'Raw Data from UFBs'!$E$3:$E$3000,'Summary By Town'!$W$2)</f>
        <v>24537500</v>
      </c>
      <c r="Z533" s="20">
        <f t="shared" si="130"/>
        <v>1860892.4163906204</v>
      </c>
      <c r="AA533" s="4">
        <f>COUNTIFS('Raw Data from UFBs'!$A$3:$A$3000,'Summary By Town'!$A533,'Raw Data from UFBs'!$E$3:$E$3000,'Summary By Town'!$AA$2)</f>
        <v>0</v>
      </c>
      <c r="AB533" s="4">
        <f>SUMIFS('Raw Data from UFBs'!H$3:H$3000,'Raw Data from UFBs'!$A$3:$A$3000,'Summary By Town'!$A533,'Raw Data from UFBs'!$E$3:$E$3000,'Summary By Town'!$AA$2)</f>
        <v>0</v>
      </c>
      <c r="AC533" s="4">
        <f>SUMIFS('Raw Data from UFBs'!I$3:I$3000,'Raw Data from UFBs'!$A$3:$A$3000,'Summary By Town'!$A533,'Raw Data from UFBs'!$E$3:$E$3000,'Summary By Town'!$AA$2)</f>
        <v>0</v>
      </c>
      <c r="AD533" s="4">
        <f t="shared" si="131"/>
        <v>0</v>
      </c>
      <c r="AE533" s="19">
        <f>COUNTIFS('Raw Data from UFBs'!$A$3:$A$3000,'Summary By Town'!$A533,'Raw Data from UFBs'!$E$3:$E$3000,'Summary By Town'!$AE$2)</f>
        <v>0</v>
      </c>
      <c r="AF533" s="4">
        <f>SUMIFS('Raw Data from UFBs'!H$3:H$3000,'Raw Data from UFBs'!$A$3:$A$3000,'Summary By Town'!$A533,'Raw Data from UFBs'!$E$3:$E$3000,'Summary By Town'!$AE$2)</f>
        <v>0</v>
      </c>
      <c r="AG533" s="4">
        <f>SUMIFS('Raw Data from UFBs'!I$3:I$3000,'Raw Data from UFBs'!$A$3:$A$3000,'Summary By Town'!$A533,'Raw Data from UFBs'!$E$3:$E$3000,'Summary By Town'!$AE$2)</f>
        <v>0</v>
      </c>
      <c r="AH533" s="20">
        <f t="shared" si="124"/>
        <v>0</v>
      </c>
      <c r="AI533" s="19">
        <f t="shared" si="132"/>
        <v>12</v>
      </c>
      <c r="AJ533" s="4">
        <f t="shared" si="133"/>
        <v>2737000</v>
      </c>
      <c r="AK533" s="4">
        <f t="shared" si="134"/>
        <v>137349100</v>
      </c>
      <c r="AL533" s="20">
        <f t="shared" si="135"/>
        <v>10416378.954175321</v>
      </c>
      <c r="AM533" s="59">
        <v>1933521638</v>
      </c>
      <c r="AN533" s="60">
        <v>7.5838712843224467</v>
      </c>
      <c r="AO533" s="61">
        <v>0.40532143206098126</v>
      </c>
      <c r="AP533" s="4">
        <f t="shared" si="125"/>
        <v>3112616.8750453019</v>
      </c>
      <c r="AQ533" s="8">
        <f t="shared" si="126"/>
        <v>7.103571912547689E-2</v>
      </c>
      <c r="AR533" s="59">
        <v>70629447</v>
      </c>
      <c r="AS533" s="6">
        <f t="shared" si="127"/>
        <v>4.4069676420449698E-2</v>
      </c>
      <c r="AU533" s="5" t="s">
        <v>292</v>
      </c>
      <c r="AV533" s="5" t="s">
        <v>811</v>
      </c>
      <c r="AW533" s="5" t="s">
        <v>1679</v>
      </c>
      <c r="AX533" s="5" t="s">
        <v>1745</v>
      </c>
      <c r="AY533" s="5" t="s">
        <v>1745</v>
      </c>
      <c r="AZ533" s="5" t="s">
        <v>1745</v>
      </c>
      <c r="BA533" s="5" t="s">
        <v>1745</v>
      </c>
      <c r="BB533" s="5" t="s">
        <v>1745</v>
      </c>
      <c r="BC533" s="5" t="s">
        <v>1745</v>
      </c>
      <c r="BD533" s="5" t="s">
        <v>1745</v>
      </c>
      <c r="BE533" s="5" t="s">
        <v>1745</v>
      </c>
      <c r="BF533" s="5" t="s">
        <v>1745</v>
      </c>
      <c r="BG533" s="5" t="s">
        <v>1745</v>
      </c>
      <c r="BH533" s="5" t="s">
        <v>1745</v>
      </c>
      <c r="BI533" s="5" t="s">
        <v>1745</v>
      </c>
      <c r="BJ533" s="5" t="s">
        <v>1745</v>
      </c>
    </row>
    <row r="534" spans="1:62" ht="17.25" customHeight="1" x14ac:dyDescent="0.3">
      <c r="A534" t="s">
        <v>1327</v>
      </c>
      <c r="B534" t="s">
        <v>2264</v>
      </c>
      <c r="C534" t="s">
        <v>142</v>
      </c>
      <c r="D534" t="str">
        <f t="shared" si="121"/>
        <v>Roselle borough, Union County</v>
      </c>
      <c r="E534" t="s">
        <v>1769</v>
      </c>
      <c r="F534" t="s">
        <v>70</v>
      </c>
      <c r="G534" s="19">
        <f>COUNTIFS('Raw Data from UFBs'!$A$3:$A$3000,'Summary By Town'!$A534,'Raw Data from UFBs'!$E$3:$E$3000,'Summary By Town'!$G$2)</f>
        <v>2</v>
      </c>
      <c r="H534" s="4">
        <f>SUMIFS('Raw Data from UFBs'!H$3:H$3000,'Raw Data from UFBs'!$A$3:$A$3000,'Summary By Town'!$A534,'Raw Data from UFBs'!$E$3:$E$3000,'Summary By Town'!$G$2)</f>
        <v>138599</v>
      </c>
      <c r="I534" s="4">
        <f>SUMIFS('Raw Data from UFBs'!I$3:I$3000,'Raw Data from UFBs'!$A$3:$A$3000,'Summary By Town'!$A534,'Raw Data from UFBs'!$E$3:$E$3000,'Summary By Town'!$G$2)</f>
        <v>12723000</v>
      </c>
      <c r="J534" s="20">
        <f t="shared" si="122"/>
        <v>1163700.1503775523</v>
      </c>
      <c r="K534" s="19">
        <f>COUNTIFS('Raw Data from UFBs'!$A$3:$A$3000,'Summary By Town'!$A534,'Raw Data from UFBs'!$E$3:$E$3000,'Summary By Town'!$K$2)</f>
        <v>3</v>
      </c>
      <c r="L534" s="4">
        <f>SUMIFS('Raw Data from UFBs'!H$3:H$3000,'Raw Data from UFBs'!$A$3:$A$3000,'Summary By Town'!$A534,'Raw Data from UFBs'!$E$3:$E$3000,'Summary By Town'!$K$2)</f>
        <v>420645.16000000003</v>
      </c>
      <c r="M534" s="4">
        <f>SUMIFS('Raw Data from UFBs'!I$3:I$3000,'Raw Data from UFBs'!$A$3:$A$3000,'Summary By Town'!$A534,'Raw Data from UFBs'!$E$3:$E$3000,'Summary By Town'!$K$2)</f>
        <v>15840800</v>
      </c>
      <c r="N534" s="20">
        <f t="shared" si="123"/>
        <v>1448867.5109723124</v>
      </c>
      <c r="O534" s="4">
        <f>COUNTIFS('Raw Data from UFBs'!$A$3:$A$3000,'Summary By Town'!$A534,'Raw Data from UFBs'!$E$3:$E$3000,'Summary By Town'!$O$2)</f>
        <v>0</v>
      </c>
      <c r="P534" s="4">
        <f>SUMIFS('Raw Data from UFBs'!H$3:H$3000,'Raw Data from UFBs'!$A$3:$A$3000,'Summary By Town'!$A534,'Raw Data from UFBs'!$E$3:$E$3000,'Summary By Town'!$O$2)</f>
        <v>0</v>
      </c>
      <c r="Q534" s="4">
        <f>SUMIFS('Raw Data from UFBs'!I$3:I$3000,'Raw Data from UFBs'!$A$3:$A$3000,'Summary By Town'!$A534,'Raw Data from UFBs'!$E$3:$E$3000,'Summary By Town'!$O$2)</f>
        <v>0</v>
      </c>
      <c r="R534" s="4">
        <f t="shared" si="128"/>
        <v>0</v>
      </c>
      <c r="S534" s="104">
        <f>COUNTIFS('Raw Data from UFBs'!$A$3:$A$3000,'Summary By Town'!$A534,'Raw Data from UFBs'!$E$3:$E$3000,'Summary By Town'!$S$2)</f>
        <v>0</v>
      </c>
      <c r="T534" s="4">
        <f>SUMIFS('Raw Data from UFBs'!H$3:H$3000,'Raw Data from UFBs'!$A$3:$A$3000,'Summary By Town'!$A534,'Raw Data from UFBs'!$E$3:$E$3000,'Summary By Town'!$S$2)</f>
        <v>0</v>
      </c>
      <c r="U534" s="4">
        <f>SUMIFS('Raw Data from UFBs'!I$3:I$3000,'Raw Data from UFBs'!$A$3:$A$3000,'Summary By Town'!$A534,'Raw Data from UFBs'!$E$3:$E$3000,'Summary By Town'!$S$2)</f>
        <v>0</v>
      </c>
      <c r="V534" s="20">
        <f t="shared" si="129"/>
        <v>0</v>
      </c>
      <c r="W534" s="104">
        <f>COUNTIFS('Raw Data from UFBs'!$A$3:$A$3000,'Summary By Town'!$A534,'Raw Data from UFBs'!$E$3:$E$3000,'Summary By Town'!$W$2)</f>
        <v>0</v>
      </c>
      <c r="X534" s="4">
        <f>SUMIFS('Raw Data from UFBs'!H$3:H$3000,'Raw Data from UFBs'!$A$3:$A$3000,'Summary By Town'!$A534,'Raw Data from UFBs'!$E$3:$E$3000,'Summary By Town'!$W$2)</f>
        <v>0</v>
      </c>
      <c r="Y534" s="4">
        <f>SUMIFS('Raw Data from UFBs'!I$3:I$3000,'Raw Data from UFBs'!$A$3:$A$3000,'Summary By Town'!$A534,'Raw Data from UFBs'!$E$3:$E$3000,'Summary By Town'!$W$2)</f>
        <v>0</v>
      </c>
      <c r="Z534" s="20">
        <f t="shared" si="130"/>
        <v>0</v>
      </c>
      <c r="AA534" s="4">
        <f>COUNTIFS('Raw Data from UFBs'!$A$3:$A$3000,'Summary By Town'!$A534,'Raw Data from UFBs'!$E$3:$E$3000,'Summary By Town'!$AA$2)</f>
        <v>1</v>
      </c>
      <c r="AB534" s="4">
        <f>SUMIFS('Raw Data from UFBs'!H$3:H$3000,'Raw Data from UFBs'!$A$3:$A$3000,'Summary By Town'!$A534,'Raw Data from UFBs'!$E$3:$E$3000,'Summary By Town'!$AA$2)</f>
        <v>0</v>
      </c>
      <c r="AC534" s="4">
        <f>SUMIFS('Raw Data from UFBs'!I$3:I$3000,'Raw Data from UFBs'!$A$3:$A$3000,'Summary By Town'!$A534,'Raw Data from UFBs'!$E$3:$E$3000,'Summary By Town'!$AA$2)</f>
        <v>0</v>
      </c>
      <c r="AD534" s="4">
        <f t="shared" si="131"/>
        <v>0</v>
      </c>
      <c r="AE534" s="19">
        <f>COUNTIFS('Raw Data from UFBs'!$A$3:$A$3000,'Summary By Town'!$A534,'Raw Data from UFBs'!$E$3:$E$3000,'Summary By Town'!$AE$2)</f>
        <v>4</v>
      </c>
      <c r="AF534" s="4">
        <f>SUMIFS('Raw Data from UFBs'!H$3:H$3000,'Raw Data from UFBs'!$A$3:$A$3000,'Summary By Town'!$A534,'Raw Data from UFBs'!$E$3:$E$3000,'Summary By Town'!$AE$2)</f>
        <v>1820007.96</v>
      </c>
      <c r="AG534" s="4">
        <f>SUMIFS('Raw Data from UFBs'!I$3:I$3000,'Raw Data from UFBs'!$A$3:$A$3000,'Summary By Town'!$A534,'Raw Data from UFBs'!$E$3:$E$3000,'Summary By Town'!$AE$2)</f>
        <v>46198800</v>
      </c>
      <c r="AH534" s="20">
        <f t="shared" si="124"/>
        <v>4225540.3998477142</v>
      </c>
      <c r="AI534" s="19">
        <f t="shared" si="132"/>
        <v>10</v>
      </c>
      <c r="AJ534" s="4">
        <f t="shared" si="133"/>
        <v>2379252.12</v>
      </c>
      <c r="AK534" s="4">
        <f t="shared" si="134"/>
        <v>74762600</v>
      </c>
      <c r="AL534" s="20">
        <f t="shared" si="135"/>
        <v>6838108.0611975789</v>
      </c>
      <c r="AM534" s="59">
        <v>996196805</v>
      </c>
      <c r="AN534" s="60">
        <v>9.1464289112438291</v>
      </c>
      <c r="AO534" s="61">
        <v>0.51089488270863759</v>
      </c>
      <c r="AP534" s="4">
        <f t="shared" si="125"/>
        <v>2278006.6830928489</v>
      </c>
      <c r="AQ534" s="8">
        <f t="shared" si="126"/>
        <v>7.5048022263030645E-2</v>
      </c>
      <c r="AR534" s="59">
        <v>53045088.809999995</v>
      </c>
      <c r="AS534" s="6">
        <f t="shared" si="127"/>
        <v>4.2944723709528447E-2</v>
      </c>
      <c r="AU534" s="5" t="s">
        <v>811</v>
      </c>
      <c r="AV534" s="5" t="s">
        <v>1330</v>
      </c>
      <c r="AW534" s="5" t="s">
        <v>333</v>
      </c>
      <c r="AX534" s="5" t="s">
        <v>427</v>
      </c>
      <c r="AY534" s="5" t="s">
        <v>1745</v>
      </c>
      <c r="AZ534" s="5" t="s">
        <v>1745</v>
      </c>
      <c r="BA534" s="5" t="s">
        <v>1745</v>
      </c>
      <c r="BB534" s="5" t="s">
        <v>1745</v>
      </c>
      <c r="BC534" s="5" t="s">
        <v>1745</v>
      </c>
      <c r="BD534" s="5" t="s">
        <v>1745</v>
      </c>
      <c r="BE534" s="5" t="s">
        <v>1745</v>
      </c>
      <c r="BF534" s="5" t="s">
        <v>1745</v>
      </c>
      <c r="BG534" s="5" t="s">
        <v>1745</v>
      </c>
      <c r="BH534" s="5" t="s">
        <v>1745</v>
      </c>
      <c r="BI534" s="5" t="s">
        <v>1745</v>
      </c>
      <c r="BJ534" s="5" t="s">
        <v>1745</v>
      </c>
    </row>
    <row r="535" spans="1:62" ht="17.25" customHeight="1" x14ac:dyDescent="0.3">
      <c r="A535" t="s">
        <v>1330</v>
      </c>
      <c r="B535" t="s">
        <v>2265</v>
      </c>
      <c r="C535" t="s">
        <v>142</v>
      </c>
      <c r="D535" t="str">
        <f t="shared" si="121"/>
        <v>Roselle Park borough, Union County</v>
      </c>
      <c r="E535" t="s">
        <v>1769</v>
      </c>
      <c r="F535" t="s">
        <v>7</v>
      </c>
      <c r="G535" s="19">
        <f>COUNTIFS('Raw Data from UFBs'!$A$3:$A$3000,'Summary By Town'!$A535,'Raw Data from UFBs'!$E$3:$E$3000,'Summary By Town'!$G$2)</f>
        <v>0</v>
      </c>
      <c r="H535" s="4">
        <f>SUMIFS('Raw Data from UFBs'!H$3:H$3000,'Raw Data from UFBs'!$A$3:$A$3000,'Summary By Town'!$A535,'Raw Data from UFBs'!$E$3:$E$3000,'Summary By Town'!$G$2)</f>
        <v>0</v>
      </c>
      <c r="I535" s="4">
        <f>SUMIFS('Raw Data from UFBs'!I$3:I$3000,'Raw Data from UFBs'!$A$3:$A$3000,'Summary By Town'!$A535,'Raw Data from UFBs'!$E$3:$E$3000,'Summary By Town'!$G$2)</f>
        <v>0</v>
      </c>
      <c r="J535" s="20">
        <f t="shared" si="122"/>
        <v>0</v>
      </c>
      <c r="K535" s="19">
        <f>COUNTIFS('Raw Data from UFBs'!$A$3:$A$3000,'Summary By Town'!$A535,'Raw Data from UFBs'!$E$3:$E$3000,'Summary By Town'!$K$2)</f>
        <v>0</v>
      </c>
      <c r="L535" s="4">
        <f>SUMIFS('Raw Data from UFBs'!H$3:H$3000,'Raw Data from UFBs'!$A$3:$A$3000,'Summary By Town'!$A535,'Raw Data from UFBs'!$E$3:$E$3000,'Summary By Town'!$K$2)</f>
        <v>0</v>
      </c>
      <c r="M535" s="4">
        <f>SUMIFS('Raw Data from UFBs'!I$3:I$3000,'Raw Data from UFBs'!$A$3:$A$3000,'Summary By Town'!$A535,'Raw Data from UFBs'!$E$3:$E$3000,'Summary By Town'!$K$2)</f>
        <v>0</v>
      </c>
      <c r="N535" s="20">
        <f t="shared" si="123"/>
        <v>0</v>
      </c>
      <c r="O535" s="4">
        <f>COUNTIFS('Raw Data from UFBs'!$A$3:$A$3000,'Summary By Town'!$A535,'Raw Data from UFBs'!$E$3:$E$3000,'Summary By Town'!$O$2)</f>
        <v>3</v>
      </c>
      <c r="P535" s="4">
        <f>SUMIFS('Raw Data from UFBs'!H$3:H$3000,'Raw Data from UFBs'!$A$3:$A$3000,'Summary By Town'!$A535,'Raw Data from UFBs'!$E$3:$E$3000,'Summary By Town'!$O$2)</f>
        <v>1387911.5899999999</v>
      </c>
      <c r="Q535" s="4">
        <f>SUMIFS('Raw Data from UFBs'!I$3:I$3000,'Raw Data from UFBs'!$A$3:$A$3000,'Summary By Town'!$A535,'Raw Data from UFBs'!$E$3:$E$3000,'Summary By Town'!$O$2)</f>
        <v>122474640</v>
      </c>
      <c r="R535" s="4">
        <f t="shared" si="128"/>
        <v>5517685.1880903663</v>
      </c>
      <c r="S535" s="104">
        <f>COUNTIFS('Raw Data from UFBs'!$A$3:$A$3000,'Summary By Town'!$A535,'Raw Data from UFBs'!$E$3:$E$3000,'Summary By Town'!$S$2)</f>
        <v>0</v>
      </c>
      <c r="T535" s="4">
        <f>SUMIFS('Raw Data from UFBs'!H$3:H$3000,'Raw Data from UFBs'!$A$3:$A$3000,'Summary By Town'!$A535,'Raw Data from UFBs'!$E$3:$E$3000,'Summary By Town'!$S$2)</f>
        <v>0</v>
      </c>
      <c r="U535" s="4">
        <f>SUMIFS('Raw Data from UFBs'!I$3:I$3000,'Raw Data from UFBs'!$A$3:$A$3000,'Summary By Town'!$A535,'Raw Data from UFBs'!$E$3:$E$3000,'Summary By Town'!$S$2)</f>
        <v>0</v>
      </c>
      <c r="V535" s="20">
        <f t="shared" si="129"/>
        <v>0</v>
      </c>
      <c r="W535" s="104">
        <f>COUNTIFS('Raw Data from UFBs'!$A$3:$A$3000,'Summary By Town'!$A535,'Raw Data from UFBs'!$E$3:$E$3000,'Summary By Town'!$W$2)</f>
        <v>0</v>
      </c>
      <c r="X535" s="4">
        <f>SUMIFS('Raw Data from UFBs'!H$3:H$3000,'Raw Data from UFBs'!$A$3:$A$3000,'Summary By Town'!$A535,'Raw Data from UFBs'!$E$3:$E$3000,'Summary By Town'!$W$2)</f>
        <v>0</v>
      </c>
      <c r="Y535" s="4">
        <f>SUMIFS('Raw Data from UFBs'!I$3:I$3000,'Raw Data from UFBs'!$A$3:$A$3000,'Summary By Town'!$A535,'Raw Data from UFBs'!$E$3:$E$3000,'Summary By Town'!$W$2)</f>
        <v>0</v>
      </c>
      <c r="Z535" s="20">
        <f t="shared" si="130"/>
        <v>0</v>
      </c>
      <c r="AA535" s="4">
        <f>COUNTIFS('Raw Data from UFBs'!$A$3:$A$3000,'Summary By Town'!$A535,'Raw Data from UFBs'!$E$3:$E$3000,'Summary By Town'!$AA$2)</f>
        <v>0</v>
      </c>
      <c r="AB535" s="4">
        <f>SUMIFS('Raw Data from UFBs'!H$3:H$3000,'Raw Data from UFBs'!$A$3:$A$3000,'Summary By Town'!$A535,'Raw Data from UFBs'!$E$3:$E$3000,'Summary By Town'!$AA$2)</f>
        <v>0</v>
      </c>
      <c r="AC535" s="4">
        <f>SUMIFS('Raw Data from UFBs'!I$3:I$3000,'Raw Data from UFBs'!$A$3:$A$3000,'Summary By Town'!$A535,'Raw Data from UFBs'!$E$3:$E$3000,'Summary By Town'!$AA$2)</f>
        <v>0</v>
      </c>
      <c r="AD535" s="4">
        <f t="shared" si="131"/>
        <v>0</v>
      </c>
      <c r="AE535" s="19">
        <f>COUNTIFS('Raw Data from UFBs'!$A$3:$A$3000,'Summary By Town'!$A535,'Raw Data from UFBs'!$E$3:$E$3000,'Summary By Town'!$AE$2)</f>
        <v>3</v>
      </c>
      <c r="AF535" s="4">
        <f>SUMIFS('Raw Data from UFBs'!H$3:H$3000,'Raw Data from UFBs'!$A$3:$A$3000,'Summary By Town'!$A535,'Raw Data from UFBs'!$E$3:$E$3000,'Summary By Town'!$AE$2)</f>
        <v>0</v>
      </c>
      <c r="AG535" s="4">
        <f>SUMIFS('Raw Data from UFBs'!I$3:I$3000,'Raw Data from UFBs'!$A$3:$A$3000,'Summary By Town'!$A535,'Raw Data from UFBs'!$E$3:$E$3000,'Summary By Town'!$AE$2)</f>
        <v>0</v>
      </c>
      <c r="AH535" s="20">
        <f t="shared" si="124"/>
        <v>0</v>
      </c>
      <c r="AI535" s="19">
        <f t="shared" si="132"/>
        <v>6</v>
      </c>
      <c r="AJ535" s="4">
        <f t="shared" si="133"/>
        <v>1387911.5899999999</v>
      </c>
      <c r="AK535" s="4">
        <f t="shared" si="134"/>
        <v>122474640</v>
      </c>
      <c r="AL535" s="20">
        <f t="shared" si="135"/>
        <v>5517685.1880903663</v>
      </c>
      <c r="AM535" s="59">
        <v>1243625756</v>
      </c>
      <c r="AN535" s="60">
        <v>4.5051654677983679</v>
      </c>
      <c r="AO535" s="61">
        <v>0.34123944534321698</v>
      </c>
      <c r="AP535" s="4">
        <f t="shared" si="125"/>
        <v>1409241.6520054182</v>
      </c>
      <c r="AQ535" s="8">
        <f t="shared" si="126"/>
        <v>9.8481910180059029E-2</v>
      </c>
      <c r="AR535" s="59">
        <v>23522065.549999997</v>
      </c>
      <c r="AS535" s="6">
        <f t="shared" si="127"/>
        <v>5.9911475419105714E-2</v>
      </c>
      <c r="AU535" s="5" t="s">
        <v>1327</v>
      </c>
      <c r="AV535" s="5" t="s">
        <v>333</v>
      </c>
      <c r="AW535" s="5" t="s">
        <v>749</v>
      </c>
      <c r="AX535" s="5" t="s">
        <v>427</v>
      </c>
      <c r="AY535" s="5" t="s">
        <v>1524</v>
      </c>
      <c r="AZ535" s="5" t="s">
        <v>1745</v>
      </c>
      <c r="BA535" s="5" t="s">
        <v>1745</v>
      </c>
      <c r="BB535" s="5" t="s">
        <v>1745</v>
      </c>
      <c r="BC535" s="5" t="s">
        <v>1745</v>
      </c>
      <c r="BD535" s="5" t="s">
        <v>1745</v>
      </c>
      <c r="BE535" s="5" t="s">
        <v>1745</v>
      </c>
      <c r="BF535" s="5" t="s">
        <v>1745</v>
      </c>
      <c r="BG535" s="5" t="s">
        <v>1745</v>
      </c>
      <c r="BH535" s="5" t="s">
        <v>1745</v>
      </c>
      <c r="BI535" s="5" t="s">
        <v>1745</v>
      </c>
      <c r="BJ535" s="5" t="s">
        <v>1745</v>
      </c>
    </row>
    <row r="536" spans="1:62" ht="17.25" customHeight="1" x14ac:dyDescent="0.3">
      <c r="A536" t="s">
        <v>1472</v>
      </c>
      <c r="B536" t="s">
        <v>2266</v>
      </c>
      <c r="C536" t="s">
        <v>142</v>
      </c>
      <c r="D536" t="str">
        <f t="shared" si="121"/>
        <v>Summit city, Union County</v>
      </c>
      <c r="E536" t="s">
        <v>1769</v>
      </c>
      <c r="F536" t="s">
        <v>7</v>
      </c>
      <c r="G536" s="19">
        <f>COUNTIFS('Raw Data from UFBs'!$A$3:$A$3000,'Summary By Town'!$A536,'Raw Data from UFBs'!$E$3:$E$3000,'Summary By Town'!$G$2)</f>
        <v>0</v>
      </c>
      <c r="H536" s="4">
        <f>SUMIFS('Raw Data from UFBs'!H$3:H$3000,'Raw Data from UFBs'!$A$3:$A$3000,'Summary By Town'!$A536,'Raw Data from UFBs'!$E$3:$E$3000,'Summary By Town'!$G$2)</f>
        <v>0</v>
      </c>
      <c r="I536" s="4">
        <f>SUMIFS('Raw Data from UFBs'!I$3:I$3000,'Raw Data from UFBs'!$A$3:$A$3000,'Summary By Town'!$A536,'Raw Data from UFBs'!$E$3:$E$3000,'Summary By Town'!$G$2)</f>
        <v>0</v>
      </c>
      <c r="J536" s="20">
        <f t="shared" si="122"/>
        <v>0</v>
      </c>
      <c r="K536" s="19">
        <f>COUNTIFS('Raw Data from UFBs'!$A$3:$A$3000,'Summary By Town'!$A536,'Raw Data from UFBs'!$E$3:$E$3000,'Summary By Town'!$K$2)</f>
        <v>0</v>
      </c>
      <c r="L536" s="4">
        <f>SUMIFS('Raw Data from UFBs'!H$3:H$3000,'Raw Data from UFBs'!$A$3:$A$3000,'Summary By Town'!$A536,'Raw Data from UFBs'!$E$3:$E$3000,'Summary By Town'!$K$2)</f>
        <v>0</v>
      </c>
      <c r="M536" s="4">
        <f>SUMIFS('Raw Data from UFBs'!I$3:I$3000,'Raw Data from UFBs'!$A$3:$A$3000,'Summary By Town'!$A536,'Raw Data from UFBs'!$E$3:$E$3000,'Summary By Town'!$K$2)</f>
        <v>0</v>
      </c>
      <c r="N536" s="20">
        <f t="shared" si="123"/>
        <v>0</v>
      </c>
      <c r="O536" s="4">
        <f>COUNTIFS('Raw Data from UFBs'!$A$3:$A$3000,'Summary By Town'!$A536,'Raw Data from UFBs'!$E$3:$E$3000,'Summary By Town'!$O$2)</f>
        <v>0</v>
      </c>
      <c r="P536" s="4">
        <f>SUMIFS('Raw Data from UFBs'!H$3:H$3000,'Raw Data from UFBs'!$A$3:$A$3000,'Summary By Town'!$A536,'Raw Data from UFBs'!$E$3:$E$3000,'Summary By Town'!$O$2)</f>
        <v>0</v>
      </c>
      <c r="Q536" s="4">
        <f>SUMIFS('Raw Data from UFBs'!I$3:I$3000,'Raw Data from UFBs'!$A$3:$A$3000,'Summary By Town'!$A536,'Raw Data from UFBs'!$E$3:$E$3000,'Summary By Town'!$O$2)</f>
        <v>0</v>
      </c>
      <c r="R536" s="4">
        <f t="shared" si="128"/>
        <v>0</v>
      </c>
      <c r="S536" s="104">
        <f>COUNTIFS('Raw Data from UFBs'!$A$3:$A$3000,'Summary By Town'!$A536,'Raw Data from UFBs'!$E$3:$E$3000,'Summary By Town'!$S$2)</f>
        <v>0</v>
      </c>
      <c r="T536" s="4">
        <f>SUMIFS('Raw Data from UFBs'!H$3:H$3000,'Raw Data from UFBs'!$A$3:$A$3000,'Summary By Town'!$A536,'Raw Data from UFBs'!$E$3:$E$3000,'Summary By Town'!$S$2)</f>
        <v>0</v>
      </c>
      <c r="U536" s="4">
        <f>SUMIFS('Raw Data from UFBs'!I$3:I$3000,'Raw Data from UFBs'!$A$3:$A$3000,'Summary By Town'!$A536,'Raw Data from UFBs'!$E$3:$E$3000,'Summary By Town'!$S$2)</f>
        <v>0</v>
      </c>
      <c r="V536" s="20">
        <f t="shared" si="129"/>
        <v>0</v>
      </c>
      <c r="W536" s="104">
        <f>COUNTIFS('Raw Data from UFBs'!$A$3:$A$3000,'Summary By Town'!$A536,'Raw Data from UFBs'!$E$3:$E$3000,'Summary By Town'!$W$2)</f>
        <v>0</v>
      </c>
      <c r="X536" s="4">
        <f>SUMIFS('Raw Data from UFBs'!H$3:H$3000,'Raw Data from UFBs'!$A$3:$A$3000,'Summary By Town'!$A536,'Raw Data from UFBs'!$E$3:$E$3000,'Summary By Town'!$W$2)</f>
        <v>0</v>
      </c>
      <c r="Y536" s="4">
        <f>SUMIFS('Raw Data from UFBs'!I$3:I$3000,'Raw Data from UFBs'!$A$3:$A$3000,'Summary By Town'!$A536,'Raw Data from UFBs'!$E$3:$E$3000,'Summary By Town'!$W$2)</f>
        <v>0</v>
      </c>
      <c r="Z536" s="20">
        <f t="shared" si="130"/>
        <v>0</v>
      </c>
      <c r="AA536" s="4">
        <f>COUNTIFS('Raw Data from UFBs'!$A$3:$A$3000,'Summary By Town'!$A536,'Raw Data from UFBs'!$E$3:$E$3000,'Summary By Town'!$AA$2)</f>
        <v>0</v>
      </c>
      <c r="AB536" s="4">
        <f>SUMIFS('Raw Data from UFBs'!H$3:H$3000,'Raw Data from UFBs'!$A$3:$A$3000,'Summary By Town'!$A536,'Raw Data from UFBs'!$E$3:$E$3000,'Summary By Town'!$AA$2)</f>
        <v>0</v>
      </c>
      <c r="AC536" s="4">
        <f>SUMIFS('Raw Data from UFBs'!I$3:I$3000,'Raw Data from UFBs'!$A$3:$A$3000,'Summary By Town'!$A536,'Raw Data from UFBs'!$E$3:$E$3000,'Summary By Town'!$AA$2)</f>
        <v>0</v>
      </c>
      <c r="AD536" s="4">
        <f t="shared" si="131"/>
        <v>0</v>
      </c>
      <c r="AE536" s="19">
        <f>COUNTIFS('Raw Data from UFBs'!$A$3:$A$3000,'Summary By Town'!$A536,'Raw Data from UFBs'!$E$3:$E$3000,'Summary By Town'!$AE$2)</f>
        <v>0</v>
      </c>
      <c r="AF536" s="4">
        <f>SUMIFS('Raw Data from UFBs'!H$3:H$3000,'Raw Data from UFBs'!$A$3:$A$3000,'Summary By Town'!$A536,'Raw Data from UFBs'!$E$3:$E$3000,'Summary By Town'!$AE$2)</f>
        <v>0</v>
      </c>
      <c r="AG536" s="4">
        <f>SUMIFS('Raw Data from UFBs'!I$3:I$3000,'Raw Data from UFBs'!$A$3:$A$3000,'Summary By Town'!$A536,'Raw Data from UFBs'!$E$3:$E$3000,'Summary By Town'!$AE$2)</f>
        <v>0</v>
      </c>
      <c r="AH536" s="20">
        <f t="shared" si="124"/>
        <v>0</v>
      </c>
      <c r="AI536" s="19">
        <f t="shared" si="132"/>
        <v>0</v>
      </c>
      <c r="AJ536" s="4">
        <f t="shared" si="133"/>
        <v>0</v>
      </c>
      <c r="AK536" s="4">
        <f t="shared" si="134"/>
        <v>0</v>
      </c>
      <c r="AL536" s="20">
        <f t="shared" si="135"/>
        <v>0</v>
      </c>
      <c r="AM536" s="59">
        <v>3859741387</v>
      </c>
      <c r="AN536" s="60">
        <v>4.4701014911626658</v>
      </c>
      <c r="AO536" s="61">
        <v>0.23331968420990223</v>
      </c>
      <c r="AP536" s="4">
        <f t="shared" si="125"/>
        <v>0</v>
      </c>
      <c r="AQ536" s="8">
        <f t="shared" si="126"/>
        <v>0</v>
      </c>
      <c r="AR536" s="59">
        <v>52142747</v>
      </c>
      <c r="AS536" s="6">
        <f t="shared" si="127"/>
        <v>0</v>
      </c>
      <c r="AU536" s="5" t="s">
        <v>140</v>
      </c>
      <c r="AV536" s="5" t="s">
        <v>1033</v>
      </c>
      <c r="AW536" s="5" t="s">
        <v>1060</v>
      </c>
      <c r="AX536" s="5" t="s">
        <v>268</v>
      </c>
      <c r="AY536" s="5" t="s">
        <v>271</v>
      </c>
      <c r="AZ536" s="5" t="s">
        <v>1449</v>
      </c>
      <c r="BA536" s="5" t="s">
        <v>959</v>
      </c>
      <c r="BB536" s="5" t="s">
        <v>1745</v>
      </c>
      <c r="BC536" s="5" t="s">
        <v>1745</v>
      </c>
      <c r="BD536" s="5" t="s">
        <v>1745</v>
      </c>
      <c r="BE536" s="5" t="s">
        <v>1745</v>
      </c>
      <c r="BF536" s="5" t="s">
        <v>1745</v>
      </c>
      <c r="BG536" s="5" t="s">
        <v>1745</v>
      </c>
      <c r="BH536" s="5" t="s">
        <v>1745</v>
      </c>
      <c r="BI536" s="5" t="s">
        <v>1745</v>
      </c>
      <c r="BJ536" s="5" t="s">
        <v>1745</v>
      </c>
    </row>
    <row r="537" spans="1:62" ht="17.25" customHeight="1" x14ac:dyDescent="0.3">
      <c r="A537" t="s">
        <v>1643</v>
      </c>
      <c r="B537" t="s">
        <v>2267</v>
      </c>
      <c r="C537" t="s">
        <v>142</v>
      </c>
      <c r="D537" t="str">
        <f t="shared" si="121"/>
        <v>Westfield town, Union County</v>
      </c>
      <c r="E537" t="s">
        <v>1769</v>
      </c>
      <c r="F537" t="s">
        <v>7</v>
      </c>
      <c r="G537" s="19">
        <f>COUNTIFS('Raw Data from UFBs'!$A$3:$A$3000,'Summary By Town'!$A537,'Raw Data from UFBs'!$E$3:$E$3000,'Summary By Town'!$G$2)</f>
        <v>0</v>
      </c>
      <c r="H537" s="4">
        <f>SUMIFS('Raw Data from UFBs'!H$3:H$3000,'Raw Data from UFBs'!$A$3:$A$3000,'Summary By Town'!$A537,'Raw Data from UFBs'!$E$3:$E$3000,'Summary By Town'!$G$2)</f>
        <v>0</v>
      </c>
      <c r="I537" s="4">
        <f>SUMIFS('Raw Data from UFBs'!I$3:I$3000,'Raw Data from UFBs'!$A$3:$A$3000,'Summary By Town'!$A537,'Raw Data from UFBs'!$E$3:$E$3000,'Summary By Town'!$G$2)</f>
        <v>0</v>
      </c>
      <c r="J537" s="20">
        <f t="shared" si="122"/>
        <v>0</v>
      </c>
      <c r="K537" s="19">
        <f>COUNTIFS('Raw Data from UFBs'!$A$3:$A$3000,'Summary By Town'!$A537,'Raw Data from UFBs'!$E$3:$E$3000,'Summary By Town'!$K$2)</f>
        <v>0</v>
      </c>
      <c r="L537" s="4">
        <f>SUMIFS('Raw Data from UFBs'!H$3:H$3000,'Raw Data from UFBs'!$A$3:$A$3000,'Summary By Town'!$A537,'Raw Data from UFBs'!$E$3:$E$3000,'Summary By Town'!$K$2)</f>
        <v>0</v>
      </c>
      <c r="M537" s="4">
        <f>SUMIFS('Raw Data from UFBs'!I$3:I$3000,'Raw Data from UFBs'!$A$3:$A$3000,'Summary By Town'!$A537,'Raw Data from UFBs'!$E$3:$E$3000,'Summary By Town'!$K$2)</f>
        <v>0</v>
      </c>
      <c r="N537" s="20">
        <f t="shared" si="123"/>
        <v>0</v>
      </c>
      <c r="O537" s="4">
        <f>COUNTIFS('Raw Data from UFBs'!$A$3:$A$3000,'Summary By Town'!$A537,'Raw Data from UFBs'!$E$3:$E$3000,'Summary By Town'!$O$2)</f>
        <v>1</v>
      </c>
      <c r="P537" s="4">
        <f>SUMIFS('Raw Data from UFBs'!H$3:H$3000,'Raw Data from UFBs'!$A$3:$A$3000,'Summary By Town'!$A537,'Raw Data from UFBs'!$E$3:$E$3000,'Summary By Town'!$O$2)</f>
        <v>89780.09</v>
      </c>
      <c r="Q537" s="4">
        <f>SUMIFS('Raw Data from UFBs'!I$3:I$3000,'Raw Data from UFBs'!$A$3:$A$3000,'Summary By Town'!$A537,'Raw Data from UFBs'!$E$3:$E$3000,'Summary By Town'!$O$2)</f>
        <v>26643900</v>
      </c>
      <c r="R537" s="4">
        <f t="shared" si="128"/>
        <v>610414.87772984081</v>
      </c>
      <c r="S537" s="104">
        <f>COUNTIFS('Raw Data from UFBs'!$A$3:$A$3000,'Summary By Town'!$A537,'Raw Data from UFBs'!$E$3:$E$3000,'Summary By Town'!$S$2)</f>
        <v>0</v>
      </c>
      <c r="T537" s="4">
        <f>SUMIFS('Raw Data from UFBs'!H$3:H$3000,'Raw Data from UFBs'!$A$3:$A$3000,'Summary By Town'!$A537,'Raw Data from UFBs'!$E$3:$E$3000,'Summary By Town'!$S$2)</f>
        <v>0</v>
      </c>
      <c r="U537" s="4">
        <f>SUMIFS('Raw Data from UFBs'!I$3:I$3000,'Raw Data from UFBs'!$A$3:$A$3000,'Summary By Town'!$A537,'Raw Data from UFBs'!$E$3:$E$3000,'Summary By Town'!$S$2)</f>
        <v>0</v>
      </c>
      <c r="V537" s="20">
        <f t="shared" si="129"/>
        <v>0</v>
      </c>
      <c r="W537" s="104">
        <f>COUNTIFS('Raw Data from UFBs'!$A$3:$A$3000,'Summary By Town'!$A537,'Raw Data from UFBs'!$E$3:$E$3000,'Summary By Town'!$W$2)</f>
        <v>0</v>
      </c>
      <c r="X537" s="4">
        <f>SUMIFS('Raw Data from UFBs'!H$3:H$3000,'Raw Data from UFBs'!$A$3:$A$3000,'Summary By Town'!$A537,'Raw Data from UFBs'!$E$3:$E$3000,'Summary By Town'!$W$2)</f>
        <v>0</v>
      </c>
      <c r="Y537" s="4">
        <f>SUMIFS('Raw Data from UFBs'!I$3:I$3000,'Raw Data from UFBs'!$A$3:$A$3000,'Summary By Town'!$A537,'Raw Data from UFBs'!$E$3:$E$3000,'Summary By Town'!$W$2)</f>
        <v>0</v>
      </c>
      <c r="Z537" s="20">
        <f t="shared" si="130"/>
        <v>0</v>
      </c>
      <c r="AA537" s="4">
        <f>COUNTIFS('Raw Data from UFBs'!$A$3:$A$3000,'Summary By Town'!$A537,'Raw Data from UFBs'!$E$3:$E$3000,'Summary By Town'!$AA$2)</f>
        <v>0</v>
      </c>
      <c r="AB537" s="4">
        <f>SUMIFS('Raw Data from UFBs'!H$3:H$3000,'Raw Data from UFBs'!$A$3:$A$3000,'Summary By Town'!$A537,'Raw Data from UFBs'!$E$3:$E$3000,'Summary By Town'!$AA$2)</f>
        <v>0</v>
      </c>
      <c r="AC537" s="4">
        <f>SUMIFS('Raw Data from UFBs'!I$3:I$3000,'Raw Data from UFBs'!$A$3:$A$3000,'Summary By Town'!$A537,'Raw Data from UFBs'!$E$3:$E$3000,'Summary By Town'!$AA$2)</f>
        <v>0</v>
      </c>
      <c r="AD537" s="4">
        <f t="shared" si="131"/>
        <v>0</v>
      </c>
      <c r="AE537" s="19">
        <f>COUNTIFS('Raw Data from UFBs'!$A$3:$A$3000,'Summary By Town'!$A537,'Raw Data from UFBs'!$E$3:$E$3000,'Summary By Town'!$AE$2)</f>
        <v>0</v>
      </c>
      <c r="AF537" s="4">
        <f>SUMIFS('Raw Data from UFBs'!H$3:H$3000,'Raw Data from UFBs'!$A$3:$A$3000,'Summary By Town'!$A537,'Raw Data from UFBs'!$E$3:$E$3000,'Summary By Town'!$AE$2)</f>
        <v>0</v>
      </c>
      <c r="AG537" s="4">
        <f>SUMIFS('Raw Data from UFBs'!I$3:I$3000,'Raw Data from UFBs'!$A$3:$A$3000,'Summary By Town'!$A537,'Raw Data from UFBs'!$E$3:$E$3000,'Summary By Town'!$AE$2)</f>
        <v>0</v>
      </c>
      <c r="AH537" s="20">
        <f t="shared" si="124"/>
        <v>0</v>
      </c>
      <c r="AI537" s="19">
        <f t="shared" si="132"/>
        <v>1</v>
      </c>
      <c r="AJ537" s="4">
        <f t="shared" si="133"/>
        <v>89780.09</v>
      </c>
      <c r="AK537" s="4">
        <f t="shared" si="134"/>
        <v>26643900</v>
      </c>
      <c r="AL537" s="20">
        <f t="shared" si="135"/>
        <v>610414.87772984081</v>
      </c>
      <c r="AM537" s="59">
        <v>9175348534</v>
      </c>
      <c r="AN537" s="60">
        <v>2.2910117427622865</v>
      </c>
      <c r="AO537" s="61">
        <v>0.1782257235411383</v>
      </c>
      <c r="AP537" s="4">
        <f t="shared" si="125"/>
        <v>92790.511743837837</v>
      </c>
      <c r="AQ537" s="8">
        <f t="shared" si="126"/>
        <v>2.9038569926002115E-3</v>
      </c>
      <c r="AR537" s="59">
        <v>54393786</v>
      </c>
      <c r="AS537" s="6">
        <f t="shared" si="127"/>
        <v>1.7059027982320966E-3</v>
      </c>
      <c r="AU537" s="5" t="s">
        <v>292</v>
      </c>
      <c r="AV537" s="5" t="s">
        <v>546</v>
      </c>
      <c r="AW537" s="5" t="s">
        <v>333</v>
      </c>
      <c r="AX537" s="5" t="s">
        <v>1359</v>
      </c>
      <c r="AY537" s="5" t="s">
        <v>1033</v>
      </c>
      <c r="AZ537" s="5" t="s">
        <v>1449</v>
      </c>
      <c r="BA537" s="5" t="s">
        <v>1745</v>
      </c>
      <c r="BB537" s="5" t="s">
        <v>1745</v>
      </c>
      <c r="BC537" s="5" t="s">
        <v>1745</v>
      </c>
      <c r="BD537" s="5" t="s">
        <v>1745</v>
      </c>
      <c r="BE537" s="5" t="s">
        <v>1745</v>
      </c>
      <c r="BF537" s="5" t="s">
        <v>1745</v>
      </c>
      <c r="BG537" s="5" t="s">
        <v>1745</v>
      </c>
      <c r="BH537" s="5" t="s">
        <v>1745</v>
      </c>
      <c r="BI537" s="5" t="s">
        <v>1745</v>
      </c>
      <c r="BJ537" s="5" t="s">
        <v>1745</v>
      </c>
    </row>
    <row r="538" spans="1:62" ht="17.25" customHeight="1" x14ac:dyDescent="0.3">
      <c r="A538" t="s">
        <v>140</v>
      </c>
      <c r="B538" t="s">
        <v>2268</v>
      </c>
      <c r="C538" t="s">
        <v>142</v>
      </c>
      <c r="D538" t="str">
        <f t="shared" si="121"/>
        <v>Berkeley Heights township, Union County</v>
      </c>
      <c r="E538" t="s">
        <v>1769</v>
      </c>
      <c r="F538" t="s">
        <v>7</v>
      </c>
      <c r="G538" s="19">
        <f>COUNTIFS('Raw Data from UFBs'!$A$3:$A$3000,'Summary By Town'!$A538,'Raw Data from UFBs'!$E$3:$E$3000,'Summary By Town'!$G$2)</f>
        <v>0</v>
      </c>
      <c r="H538" s="4">
        <f>SUMIFS('Raw Data from UFBs'!H$3:H$3000,'Raw Data from UFBs'!$A$3:$A$3000,'Summary By Town'!$A538,'Raw Data from UFBs'!$E$3:$E$3000,'Summary By Town'!$G$2)</f>
        <v>0</v>
      </c>
      <c r="I538" s="4">
        <f>SUMIFS('Raw Data from UFBs'!I$3:I$3000,'Raw Data from UFBs'!$A$3:$A$3000,'Summary By Town'!$A538,'Raw Data from UFBs'!$E$3:$E$3000,'Summary By Town'!$G$2)</f>
        <v>0</v>
      </c>
      <c r="J538" s="20">
        <f t="shared" si="122"/>
        <v>0</v>
      </c>
      <c r="K538" s="19">
        <f>COUNTIFS('Raw Data from UFBs'!$A$3:$A$3000,'Summary By Town'!$A538,'Raw Data from UFBs'!$E$3:$E$3000,'Summary By Town'!$K$2)</f>
        <v>0</v>
      </c>
      <c r="L538" s="4">
        <f>SUMIFS('Raw Data from UFBs'!H$3:H$3000,'Raw Data from UFBs'!$A$3:$A$3000,'Summary By Town'!$A538,'Raw Data from UFBs'!$E$3:$E$3000,'Summary By Town'!$K$2)</f>
        <v>0</v>
      </c>
      <c r="M538" s="4">
        <f>SUMIFS('Raw Data from UFBs'!I$3:I$3000,'Raw Data from UFBs'!$A$3:$A$3000,'Summary By Town'!$A538,'Raw Data from UFBs'!$E$3:$E$3000,'Summary By Town'!$K$2)</f>
        <v>0</v>
      </c>
      <c r="N538" s="20">
        <f t="shared" si="123"/>
        <v>0</v>
      </c>
      <c r="O538" s="4">
        <f>COUNTIFS('Raw Data from UFBs'!$A$3:$A$3000,'Summary By Town'!$A538,'Raw Data from UFBs'!$E$3:$E$3000,'Summary By Town'!$O$2)</f>
        <v>0</v>
      </c>
      <c r="P538" s="4">
        <f>SUMIFS('Raw Data from UFBs'!H$3:H$3000,'Raw Data from UFBs'!$A$3:$A$3000,'Summary By Town'!$A538,'Raw Data from UFBs'!$E$3:$E$3000,'Summary By Town'!$O$2)</f>
        <v>0</v>
      </c>
      <c r="Q538" s="4">
        <f>SUMIFS('Raw Data from UFBs'!I$3:I$3000,'Raw Data from UFBs'!$A$3:$A$3000,'Summary By Town'!$A538,'Raw Data from UFBs'!$E$3:$E$3000,'Summary By Town'!$O$2)</f>
        <v>0</v>
      </c>
      <c r="R538" s="4">
        <f t="shared" si="128"/>
        <v>0</v>
      </c>
      <c r="S538" s="104">
        <f>COUNTIFS('Raw Data from UFBs'!$A$3:$A$3000,'Summary By Town'!$A538,'Raw Data from UFBs'!$E$3:$E$3000,'Summary By Town'!$S$2)</f>
        <v>5</v>
      </c>
      <c r="T538" s="4">
        <f>SUMIFS('Raw Data from UFBs'!H$3:H$3000,'Raw Data from UFBs'!$A$3:$A$3000,'Summary By Town'!$A538,'Raw Data from UFBs'!$E$3:$E$3000,'Summary By Town'!$S$2)</f>
        <v>1511662.8</v>
      </c>
      <c r="U538" s="4">
        <f>SUMIFS('Raw Data from UFBs'!I$3:I$3000,'Raw Data from UFBs'!$A$3:$A$3000,'Summary By Town'!$A538,'Raw Data from UFBs'!$E$3:$E$3000,'Summary By Town'!$S$2)</f>
        <v>10989400</v>
      </c>
      <c r="V538" s="20">
        <f t="shared" si="129"/>
        <v>483576.56755305687</v>
      </c>
      <c r="W538" s="104">
        <f>COUNTIFS('Raw Data from UFBs'!$A$3:$A$3000,'Summary By Town'!$A538,'Raw Data from UFBs'!$E$3:$E$3000,'Summary By Town'!$W$2)</f>
        <v>0</v>
      </c>
      <c r="X538" s="4">
        <f>SUMIFS('Raw Data from UFBs'!H$3:H$3000,'Raw Data from UFBs'!$A$3:$A$3000,'Summary By Town'!$A538,'Raw Data from UFBs'!$E$3:$E$3000,'Summary By Town'!$W$2)</f>
        <v>0</v>
      </c>
      <c r="Y538" s="4">
        <f>SUMIFS('Raw Data from UFBs'!I$3:I$3000,'Raw Data from UFBs'!$A$3:$A$3000,'Summary By Town'!$A538,'Raw Data from UFBs'!$E$3:$E$3000,'Summary By Town'!$W$2)</f>
        <v>0</v>
      </c>
      <c r="Z538" s="20">
        <f t="shared" si="130"/>
        <v>0</v>
      </c>
      <c r="AA538" s="4">
        <f>COUNTIFS('Raw Data from UFBs'!$A$3:$A$3000,'Summary By Town'!$A538,'Raw Data from UFBs'!$E$3:$E$3000,'Summary By Town'!$AA$2)</f>
        <v>0</v>
      </c>
      <c r="AB538" s="4">
        <f>SUMIFS('Raw Data from UFBs'!H$3:H$3000,'Raw Data from UFBs'!$A$3:$A$3000,'Summary By Town'!$A538,'Raw Data from UFBs'!$E$3:$E$3000,'Summary By Town'!$AA$2)</f>
        <v>0</v>
      </c>
      <c r="AC538" s="4">
        <f>SUMIFS('Raw Data from UFBs'!I$3:I$3000,'Raw Data from UFBs'!$A$3:$A$3000,'Summary By Town'!$A538,'Raw Data from UFBs'!$E$3:$E$3000,'Summary By Town'!$AA$2)</f>
        <v>0</v>
      </c>
      <c r="AD538" s="4">
        <f t="shared" si="131"/>
        <v>0</v>
      </c>
      <c r="AE538" s="19">
        <f>COUNTIFS('Raw Data from UFBs'!$A$3:$A$3000,'Summary By Town'!$A538,'Raw Data from UFBs'!$E$3:$E$3000,'Summary By Town'!$AE$2)</f>
        <v>0</v>
      </c>
      <c r="AF538" s="4">
        <f>SUMIFS('Raw Data from UFBs'!H$3:H$3000,'Raw Data from UFBs'!$A$3:$A$3000,'Summary By Town'!$A538,'Raw Data from UFBs'!$E$3:$E$3000,'Summary By Town'!$AE$2)</f>
        <v>0</v>
      </c>
      <c r="AG538" s="4">
        <f>SUMIFS('Raw Data from UFBs'!I$3:I$3000,'Raw Data from UFBs'!$A$3:$A$3000,'Summary By Town'!$A538,'Raw Data from UFBs'!$E$3:$E$3000,'Summary By Town'!$AE$2)</f>
        <v>0</v>
      </c>
      <c r="AH538" s="20">
        <f t="shared" si="124"/>
        <v>0</v>
      </c>
      <c r="AI538" s="19">
        <f t="shared" si="132"/>
        <v>5</v>
      </c>
      <c r="AJ538" s="4">
        <f t="shared" si="133"/>
        <v>1511662.8</v>
      </c>
      <c r="AK538" s="4">
        <f t="shared" si="134"/>
        <v>10989400</v>
      </c>
      <c r="AL538" s="20">
        <f t="shared" si="135"/>
        <v>483576.56755305687</v>
      </c>
      <c r="AM538" s="59">
        <v>2008554965</v>
      </c>
      <c r="AN538" s="60">
        <v>4.40039099089174</v>
      </c>
      <c r="AO538" s="61">
        <v>0.20725922868345026</v>
      </c>
      <c r="AP538" s="4">
        <f t="shared" si="125"/>
        <v>-213080.35955702778</v>
      </c>
      <c r="AQ538" s="8">
        <f t="shared" si="126"/>
        <v>5.4712966244366635E-3</v>
      </c>
      <c r="AR538" s="59">
        <v>29064236.399999999</v>
      </c>
      <c r="AS538" s="6">
        <f t="shared" si="127"/>
        <v>-7.3313592906582535E-3</v>
      </c>
      <c r="AU538" s="5" t="s">
        <v>1595</v>
      </c>
      <c r="AV538" s="5" t="s">
        <v>1578</v>
      </c>
      <c r="AW538" s="5" t="s">
        <v>1359</v>
      </c>
      <c r="AX538" s="5" t="s">
        <v>1033</v>
      </c>
      <c r="AY538" s="5" t="s">
        <v>1060</v>
      </c>
      <c r="AZ538" s="5" t="s">
        <v>271</v>
      </c>
      <c r="BA538" s="5" t="s">
        <v>1472</v>
      </c>
      <c r="BB538" s="5" t="s">
        <v>850</v>
      </c>
      <c r="BC538" s="5" t="s">
        <v>1745</v>
      </c>
      <c r="BD538" s="5" t="s">
        <v>1745</v>
      </c>
      <c r="BE538" s="5" t="s">
        <v>1745</v>
      </c>
      <c r="BF538" s="5" t="s">
        <v>1745</v>
      </c>
      <c r="BG538" s="5" t="s">
        <v>1745</v>
      </c>
      <c r="BH538" s="5" t="s">
        <v>1745</v>
      </c>
      <c r="BI538" s="5" t="s">
        <v>1745</v>
      </c>
      <c r="BJ538" s="5" t="s">
        <v>1745</v>
      </c>
    </row>
    <row r="539" spans="1:62" ht="17.25" customHeight="1" x14ac:dyDescent="0.3">
      <c r="A539" t="s">
        <v>292</v>
      </c>
      <c r="B539" t="s">
        <v>2269</v>
      </c>
      <c r="C539" t="s">
        <v>142</v>
      </c>
      <c r="D539" t="str">
        <f t="shared" si="121"/>
        <v>Clark township, Union County</v>
      </c>
      <c r="E539" t="s">
        <v>1769</v>
      </c>
      <c r="F539" t="s">
        <v>7</v>
      </c>
      <c r="G539" s="19">
        <f>COUNTIFS('Raw Data from UFBs'!$A$3:$A$3000,'Summary By Town'!$A539,'Raw Data from UFBs'!$E$3:$E$3000,'Summary By Town'!$G$2)</f>
        <v>0</v>
      </c>
      <c r="H539" s="4">
        <f>SUMIFS('Raw Data from UFBs'!H$3:H$3000,'Raw Data from UFBs'!$A$3:$A$3000,'Summary By Town'!$A539,'Raw Data from UFBs'!$E$3:$E$3000,'Summary By Town'!$G$2)</f>
        <v>0</v>
      </c>
      <c r="I539" s="4">
        <f>SUMIFS('Raw Data from UFBs'!I$3:I$3000,'Raw Data from UFBs'!$A$3:$A$3000,'Summary By Town'!$A539,'Raw Data from UFBs'!$E$3:$E$3000,'Summary By Town'!$G$2)</f>
        <v>0</v>
      </c>
      <c r="J539" s="20">
        <f t="shared" si="122"/>
        <v>0</v>
      </c>
      <c r="K539" s="19">
        <f>COUNTIFS('Raw Data from UFBs'!$A$3:$A$3000,'Summary By Town'!$A539,'Raw Data from UFBs'!$E$3:$E$3000,'Summary By Town'!$K$2)</f>
        <v>0</v>
      </c>
      <c r="L539" s="4">
        <f>SUMIFS('Raw Data from UFBs'!H$3:H$3000,'Raw Data from UFBs'!$A$3:$A$3000,'Summary By Town'!$A539,'Raw Data from UFBs'!$E$3:$E$3000,'Summary By Town'!$K$2)</f>
        <v>0</v>
      </c>
      <c r="M539" s="4">
        <f>SUMIFS('Raw Data from UFBs'!I$3:I$3000,'Raw Data from UFBs'!$A$3:$A$3000,'Summary By Town'!$A539,'Raw Data from UFBs'!$E$3:$E$3000,'Summary By Town'!$K$2)</f>
        <v>0</v>
      </c>
      <c r="N539" s="20">
        <f t="shared" si="123"/>
        <v>0</v>
      </c>
      <c r="O539" s="4">
        <f>COUNTIFS('Raw Data from UFBs'!$A$3:$A$3000,'Summary By Town'!$A539,'Raw Data from UFBs'!$E$3:$E$3000,'Summary By Town'!$O$2)</f>
        <v>0</v>
      </c>
      <c r="P539" s="4">
        <f>SUMIFS('Raw Data from UFBs'!H$3:H$3000,'Raw Data from UFBs'!$A$3:$A$3000,'Summary By Town'!$A539,'Raw Data from UFBs'!$E$3:$E$3000,'Summary By Town'!$O$2)</f>
        <v>0</v>
      </c>
      <c r="Q539" s="4">
        <f>SUMIFS('Raw Data from UFBs'!I$3:I$3000,'Raw Data from UFBs'!$A$3:$A$3000,'Summary By Town'!$A539,'Raw Data from UFBs'!$E$3:$E$3000,'Summary By Town'!$O$2)</f>
        <v>0</v>
      </c>
      <c r="R539" s="4">
        <f t="shared" si="128"/>
        <v>0</v>
      </c>
      <c r="S539" s="104">
        <f>COUNTIFS('Raw Data from UFBs'!$A$3:$A$3000,'Summary By Town'!$A539,'Raw Data from UFBs'!$E$3:$E$3000,'Summary By Town'!$S$2)</f>
        <v>1</v>
      </c>
      <c r="T539" s="4">
        <f>SUMIFS('Raw Data from UFBs'!H$3:H$3000,'Raw Data from UFBs'!$A$3:$A$3000,'Summary By Town'!$A539,'Raw Data from UFBs'!$E$3:$E$3000,'Summary By Town'!$S$2)</f>
        <v>787500</v>
      </c>
      <c r="U539" s="4">
        <f>SUMIFS('Raw Data from UFBs'!I$3:I$3000,'Raw Data from UFBs'!$A$3:$A$3000,'Summary By Town'!$A539,'Raw Data from UFBs'!$E$3:$E$3000,'Summary By Town'!$S$2)</f>
        <v>5006300</v>
      </c>
      <c r="V539" s="20">
        <f t="shared" si="129"/>
        <v>113591.89809865241</v>
      </c>
      <c r="W539" s="104">
        <f>COUNTIFS('Raw Data from UFBs'!$A$3:$A$3000,'Summary By Town'!$A539,'Raw Data from UFBs'!$E$3:$E$3000,'Summary By Town'!$W$2)</f>
        <v>0</v>
      </c>
      <c r="X539" s="4">
        <f>SUMIFS('Raw Data from UFBs'!H$3:H$3000,'Raw Data from UFBs'!$A$3:$A$3000,'Summary By Town'!$A539,'Raw Data from UFBs'!$E$3:$E$3000,'Summary By Town'!$W$2)</f>
        <v>0</v>
      </c>
      <c r="Y539" s="4">
        <f>SUMIFS('Raw Data from UFBs'!I$3:I$3000,'Raw Data from UFBs'!$A$3:$A$3000,'Summary By Town'!$A539,'Raw Data from UFBs'!$E$3:$E$3000,'Summary By Town'!$W$2)</f>
        <v>0</v>
      </c>
      <c r="Z539" s="20">
        <f t="shared" si="130"/>
        <v>0</v>
      </c>
      <c r="AA539" s="4">
        <f>COUNTIFS('Raw Data from UFBs'!$A$3:$A$3000,'Summary By Town'!$A539,'Raw Data from UFBs'!$E$3:$E$3000,'Summary By Town'!$AA$2)</f>
        <v>0</v>
      </c>
      <c r="AB539" s="4">
        <f>SUMIFS('Raw Data from UFBs'!H$3:H$3000,'Raw Data from UFBs'!$A$3:$A$3000,'Summary By Town'!$A539,'Raw Data from UFBs'!$E$3:$E$3000,'Summary By Town'!$AA$2)</f>
        <v>0</v>
      </c>
      <c r="AC539" s="4">
        <f>SUMIFS('Raw Data from UFBs'!I$3:I$3000,'Raw Data from UFBs'!$A$3:$A$3000,'Summary By Town'!$A539,'Raw Data from UFBs'!$E$3:$E$3000,'Summary By Town'!$AA$2)</f>
        <v>0</v>
      </c>
      <c r="AD539" s="4">
        <f t="shared" si="131"/>
        <v>0</v>
      </c>
      <c r="AE539" s="19">
        <f>COUNTIFS('Raw Data from UFBs'!$A$3:$A$3000,'Summary By Town'!$A539,'Raw Data from UFBs'!$E$3:$E$3000,'Summary By Town'!$AE$2)</f>
        <v>0</v>
      </c>
      <c r="AF539" s="4">
        <f>SUMIFS('Raw Data from UFBs'!H$3:H$3000,'Raw Data from UFBs'!$A$3:$A$3000,'Summary By Town'!$A539,'Raw Data from UFBs'!$E$3:$E$3000,'Summary By Town'!$AE$2)</f>
        <v>0</v>
      </c>
      <c r="AG539" s="4">
        <f>SUMIFS('Raw Data from UFBs'!I$3:I$3000,'Raw Data from UFBs'!$A$3:$A$3000,'Summary By Town'!$A539,'Raw Data from UFBs'!$E$3:$E$3000,'Summary By Town'!$AE$2)</f>
        <v>0</v>
      </c>
      <c r="AH539" s="20">
        <f t="shared" si="124"/>
        <v>0</v>
      </c>
      <c r="AI539" s="19">
        <f t="shared" si="132"/>
        <v>1</v>
      </c>
      <c r="AJ539" s="4">
        <f t="shared" si="133"/>
        <v>787500</v>
      </c>
      <c r="AK539" s="4">
        <f t="shared" si="134"/>
        <v>5006300</v>
      </c>
      <c r="AL539" s="20">
        <f t="shared" si="135"/>
        <v>113591.89809865241</v>
      </c>
      <c r="AM539" s="59">
        <v>3710073380</v>
      </c>
      <c r="AN539" s="60">
        <v>2.2689790483720995</v>
      </c>
      <c r="AO539" s="61">
        <v>0.29685284757019598</v>
      </c>
      <c r="AP539" s="4">
        <f t="shared" si="125"/>
        <v>-200051.53905004085</v>
      </c>
      <c r="AQ539" s="8">
        <f t="shared" si="126"/>
        <v>1.3493803187256636E-3</v>
      </c>
      <c r="AR539" s="59">
        <v>32324648.219999999</v>
      </c>
      <c r="AS539" s="6">
        <f t="shared" si="127"/>
        <v>-6.1888233922454379E-3</v>
      </c>
      <c r="AU539" s="5" t="s">
        <v>418</v>
      </c>
      <c r="AV539" s="5" t="s">
        <v>1255</v>
      </c>
      <c r="AW539" s="5" t="s">
        <v>1670</v>
      </c>
      <c r="AX539" s="5" t="s">
        <v>811</v>
      </c>
      <c r="AY539" s="5" t="s">
        <v>333</v>
      </c>
      <c r="AZ539" s="5" t="s">
        <v>1359</v>
      </c>
      <c r="BA539" s="5" t="s">
        <v>1643</v>
      </c>
      <c r="BB539" s="5" t="s">
        <v>1679</v>
      </c>
      <c r="BC539" s="5" t="s">
        <v>1745</v>
      </c>
      <c r="BD539" s="5" t="s">
        <v>1745</v>
      </c>
      <c r="BE539" s="5" t="s">
        <v>1745</v>
      </c>
      <c r="BF539" s="5" t="s">
        <v>1745</v>
      </c>
      <c r="BG539" s="5" t="s">
        <v>1745</v>
      </c>
      <c r="BH539" s="5" t="s">
        <v>1745</v>
      </c>
      <c r="BI539" s="5" t="s">
        <v>1745</v>
      </c>
      <c r="BJ539" s="5" t="s">
        <v>1745</v>
      </c>
    </row>
    <row r="540" spans="1:62" ht="17.25" customHeight="1" x14ac:dyDescent="0.3">
      <c r="A540" t="s">
        <v>333</v>
      </c>
      <c r="B540" t="s">
        <v>2270</v>
      </c>
      <c r="C540" t="s">
        <v>142</v>
      </c>
      <c r="D540" t="str">
        <f t="shared" si="121"/>
        <v>Cranford township, Union County</v>
      </c>
      <c r="E540" t="s">
        <v>1769</v>
      </c>
      <c r="F540" t="s">
        <v>7</v>
      </c>
      <c r="G540" s="19">
        <f>COUNTIFS('Raw Data from UFBs'!$A$3:$A$3000,'Summary By Town'!$A540,'Raw Data from UFBs'!$E$3:$E$3000,'Summary By Town'!$G$2)</f>
        <v>0</v>
      </c>
      <c r="H540" s="4">
        <f>SUMIFS('Raw Data from UFBs'!H$3:H$3000,'Raw Data from UFBs'!$A$3:$A$3000,'Summary By Town'!$A540,'Raw Data from UFBs'!$E$3:$E$3000,'Summary By Town'!$G$2)</f>
        <v>0</v>
      </c>
      <c r="I540" s="4">
        <f>SUMIFS('Raw Data from UFBs'!I$3:I$3000,'Raw Data from UFBs'!$A$3:$A$3000,'Summary By Town'!$A540,'Raw Data from UFBs'!$E$3:$E$3000,'Summary By Town'!$G$2)</f>
        <v>0</v>
      </c>
      <c r="J540" s="20">
        <f t="shared" si="122"/>
        <v>0</v>
      </c>
      <c r="K540" s="19">
        <f>COUNTIFS('Raw Data from UFBs'!$A$3:$A$3000,'Summary By Town'!$A540,'Raw Data from UFBs'!$E$3:$E$3000,'Summary By Town'!$K$2)</f>
        <v>0</v>
      </c>
      <c r="L540" s="4">
        <f>SUMIFS('Raw Data from UFBs'!H$3:H$3000,'Raw Data from UFBs'!$A$3:$A$3000,'Summary By Town'!$A540,'Raw Data from UFBs'!$E$3:$E$3000,'Summary By Town'!$K$2)</f>
        <v>0</v>
      </c>
      <c r="M540" s="4">
        <f>SUMIFS('Raw Data from UFBs'!I$3:I$3000,'Raw Data from UFBs'!$A$3:$A$3000,'Summary By Town'!$A540,'Raw Data from UFBs'!$E$3:$E$3000,'Summary By Town'!$K$2)</f>
        <v>0</v>
      </c>
      <c r="N540" s="20">
        <f t="shared" si="123"/>
        <v>0</v>
      </c>
      <c r="O540" s="4">
        <f>COUNTIFS('Raw Data from UFBs'!$A$3:$A$3000,'Summary By Town'!$A540,'Raw Data from UFBs'!$E$3:$E$3000,'Summary By Town'!$O$2)</f>
        <v>0</v>
      </c>
      <c r="P540" s="4">
        <f>SUMIFS('Raw Data from UFBs'!H$3:H$3000,'Raw Data from UFBs'!$A$3:$A$3000,'Summary By Town'!$A540,'Raw Data from UFBs'!$E$3:$E$3000,'Summary By Town'!$O$2)</f>
        <v>0</v>
      </c>
      <c r="Q540" s="4">
        <f>SUMIFS('Raw Data from UFBs'!I$3:I$3000,'Raw Data from UFBs'!$A$3:$A$3000,'Summary By Town'!$A540,'Raw Data from UFBs'!$E$3:$E$3000,'Summary By Town'!$O$2)</f>
        <v>0</v>
      </c>
      <c r="R540" s="4">
        <f t="shared" si="128"/>
        <v>0</v>
      </c>
      <c r="S540" s="104">
        <f>COUNTIFS('Raw Data from UFBs'!$A$3:$A$3000,'Summary By Town'!$A540,'Raw Data from UFBs'!$E$3:$E$3000,'Summary By Town'!$S$2)</f>
        <v>1</v>
      </c>
      <c r="T540" s="4">
        <f>SUMIFS('Raw Data from UFBs'!H$3:H$3000,'Raw Data from UFBs'!$A$3:$A$3000,'Summary By Town'!$A540,'Raw Data from UFBs'!$E$3:$E$3000,'Summary By Town'!$S$2)</f>
        <v>829619.04</v>
      </c>
      <c r="U540" s="4">
        <f>SUMIFS('Raw Data from UFBs'!I$3:I$3000,'Raw Data from UFBs'!$A$3:$A$3000,'Summary By Town'!$A540,'Raw Data from UFBs'!$E$3:$E$3000,'Summary By Town'!$S$2)</f>
        <v>20791300</v>
      </c>
      <c r="V540" s="20">
        <f t="shared" si="129"/>
        <v>1506895.3208045033</v>
      </c>
      <c r="W540" s="104">
        <f>COUNTIFS('Raw Data from UFBs'!$A$3:$A$3000,'Summary By Town'!$A540,'Raw Data from UFBs'!$E$3:$E$3000,'Summary By Town'!$W$2)</f>
        <v>0</v>
      </c>
      <c r="X540" s="4">
        <f>SUMIFS('Raw Data from UFBs'!H$3:H$3000,'Raw Data from UFBs'!$A$3:$A$3000,'Summary By Town'!$A540,'Raw Data from UFBs'!$E$3:$E$3000,'Summary By Town'!$W$2)</f>
        <v>0</v>
      </c>
      <c r="Y540" s="4">
        <f>SUMIFS('Raw Data from UFBs'!I$3:I$3000,'Raw Data from UFBs'!$A$3:$A$3000,'Summary By Town'!$A540,'Raw Data from UFBs'!$E$3:$E$3000,'Summary By Town'!$W$2)</f>
        <v>0</v>
      </c>
      <c r="Z540" s="20">
        <f t="shared" si="130"/>
        <v>0</v>
      </c>
      <c r="AA540" s="4">
        <f>COUNTIFS('Raw Data from UFBs'!$A$3:$A$3000,'Summary By Town'!$A540,'Raw Data from UFBs'!$E$3:$E$3000,'Summary By Town'!$AA$2)</f>
        <v>0</v>
      </c>
      <c r="AB540" s="4">
        <f>SUMIFS('Raw Data from UFBs'!H$3:H$3000,'Raw Data from UFBs'!$A$3:$A$3000,'Summary By Town'!$A540,'Raw Data from UFBs'!$E$3:$E$3000,'Summary By Town'!$AA$2)</f>
        <v>0</v>
      </c>
      <c r="AC540" s="4">
        <f>SUMIFS('Raw Data from UFBs'!I$3:I$3000,'Raw Data from UFBs'!$A$3:$A$3000,'Summary By Town'!$A540,'Raw Data from UFBs'!$E$3:$E$3000,'Summary By Town'!$AA$2)</f>
        <v>0</v>
      </c>
      <c r="AD540" s="4">
        <f t="shared" si="131"/>
        <v>0</v>
      </c>
      <c r="AE540" s="19">
        <f>COUNTIFS('Raw Data from UFBs'!$A$3:$A$3000,'Summary By Town'!$A540,'Raw Data from UFBs'!$E$3:$E$3000,'Summary By Town'!$AE$2)</f>
        <v>0</v>
      </c>
      <c r="AF540" s="4">
        <f>SUMIFS('Raw Data from UFBs'!H$3:H$3000,'Raw Data from UFBs'!$A$3:$A$3000,'Summary By Town'!$A540,'Raw Data from UFBs'!$E$3:$E$3000,'Summary By Town'!$AE$2)</f>
        <v>0</v>
      </c>
      <c r="AG540" s="4">
        <f>SUMIFS('Raw Data from UFBs'!I$3:I$3000,'Raw Data from UFBs'!$A$3:$A$3000,'Summary By Town'!$A540,'Raw Data from UFBs'!$E$3:$E$3000,'Summary By Town'!$AE$2)</f>
        <v>0</v>
      </c>
      <c r="AH540" s="20">
        <f t="shared" si="124"/>
        <v>0</v>
      </c>
      <c r="AI540" s="19">
        <f t="shared" si="132"/>
        <v>1</v>
      </c>
      <c r="AJ540" s="4">
        <f t="shared" si="133"/>
        <v>829619.04</v>
      </c>
      <c r="AK540" s="4">
        <f t="shared" si="134"/>
        <v>20791300</v>
      </c>
      <c r="AL540" s="20">
        <f t="shared" si="135"/>
        <v>1506895.3208045033</v>
      </c>
      <c r="AM540" s="59">
        <v>1939215444</v>
      </c>
      <c r="AN540" s="60">
        <v>7.2477205408247842</v>
      </c>
      <c r="AO540" s="61">
        <v>0.25143661941230444</v>
      </c>
      <c r="AP540" s="4">
        <f t="shared" si="125"/>
        <v>170292.05845362291</v>
      </c>
      <c r="AQ540" s="8">
        <f t="shared" si="126"/>
        <v>1.0721500833921782E-2</v>
      </c>
      <c r="AR540" s="59">
        <v>46310418.189999998</v>
      </c>
      <c r="AS540" s="6">
        <f t="shared" si="127"/>
        <v>3.6771867996302134E-3</v>
      </c>
      <c r="AU540" s="5" t="s">
        <v>1670</v>
      </c>
      <c r="AV540" s="5" t="s">
        <v>292</v>
      </c>
      <c r="AW540" s="5" t="s">
        <v>811</v>
      </c>
      <c r="AX540" s="5" t="s">
        <v>546</v>
      </c>
      <c r="AY540" s="5" t="s">
        <v>1327</v>
      </c>
      <c r="AZ540" s="5" t="s">
        <v>1330</v>
      </c>
      <c r="BA540" s="5" t="s">
        <v>1643</v>
      </c>
      <c r="BB540" s="5" t="s">
        <v>749</v>
      </c>
      <c r="BC540" s="5" t="s">
        <v>1449</v>
      </c>
      <c r="BD540" s="5" t="s">
        <v>1745</v>
      </c>
      <c r="BE540" s="5" t="s">
        <v>1745</v>
      </c>
      <c r="BF540" s="5" t="s">
        <v>1745</v>
      </c>
      <c r="BG540" s="5" t="s">
        <v>1745</v>
      </c>
      <c r="BH540" s="5" t="s">
        <v>1745</v>
      </c>
      <c r="BI540" s="5" t="s">
        <v>1745</v>
      </c>
      <c r="BJ540" s="5" t="s">
        <v>1745</v>
      </c>
    </row>
    <row r="541" spans="1:62" ht="17.25" customHeight="1" x14ac:dyDescent="0.3">
      <c r="A541" t="s">
        <v>684</v>
      </c>
      <c r="B541" t="s">
        <v>2271</v>
      </c>
      <c r="C541" t="s">
        <v>142</v>
      </c>
      <c r="D541" t="str">
        <f t="shared" si="121"/>
        <v>Hillside township, Union County</v>
      </c>
      <c r="E541" t="s">
        <v>1769</v>
      </c>
      <c r="F541" t="s">
        <v>7</v>
      </c>
      <c r="G541" s="19">
        <f>COUNTIFS('Raw Data from UFBs'!$A$3:$A$3000,'Summary By Town'!$A541,'Raw Data from UFBs'!$E$3:$E$3000,'Summary By Town'!$G$2)</f>
        <v>0</v>
      </c>
      <c r="H541" s="4">
        <f>SUMIFS('Raw Data from UFBs'!H$3:H$3000,'Raw Data from UFBs'!$A$3:$A$3000,'Summary By Town'!$A541,'Raw Data from UFBs'!$E$3:$E$3000,'Summary By Town'!$G$2)</f>
        <v>0</v>
      </c>
      <c r="I541" s="4">
        <f>SUMIFS('Raw Data from UFBs'!I$3:I$3000,'Raw Data from UFBs'!$A$3:$A$3000,'Summary By Town'!$A541,'Raw Data from UFBs'!$E$3:$E$3000,'Summary By Town'!$G$2)</f>
        <v>0</v>
      </c>
      <c r="J541" s="20">
        <f t="shared" si="122"/>
        <v>0</v>
      </c>
      <c r="K541" s="19">
        <f>COUNTIFS('Raw Data from UFBs'!$A$3:$A$3000,'Summary By Town'!$A541,'Raw Data from UFBs'!$E$3:$E$3000,'Summary By Town'!$K$2)</f>
        <v>2</v>
      </c>
      <c r="L541" s="4">
        <f>SUMIFS('Raw Data from UFBs'!H$3:H$3000,'Raw Data from UFBs'!$A$3:$A$3000,'Summary By Town'!$A541,'Raw Data from UFBs'!$E$3:$E$3000,'Summary By Town'!$K$2)</f>
        <v>204350</v>
      </c>
      <c r="M541" s="4">
        <f>SUMIFS('Raw Data from UFBs'!I$3:I$3000,'Raw Data from UFBs'!$A$3:$A$3000,'Summary By Town'!$A541,'Raw Data from UFBs'!$E$3:$E$3000,'Summary By Town'!$K$2)</f>
        <v>8397800</v>
      </c>
      <c r="N541" s="20">
        <f t="shared" si="123"/>
        <v>747308.60851726972</v>
      </c>
      <c r="O541" s="4">
        <f>COUNTIFS('Raw Data from UFBs'!$A$3:$A$3000,'Summary By Town'!$A541,'Raw Data from UFBs'!$E$3:$E$3000,'Summary By Town'!$O$2)</f>
        <v>0</v>
      </c>
      <c r="P541" s="4">
        <f>SUMIFS('Raw Data from UFBs'!H$3:H$3000,'Raw Data from UFBs'!$A$3:$A$3000,'Summary By Town'!$A541,'Raw Data from UFBs'!$E$3:$E$3000,'Summary By Town'!$O$2)</f>
        <v>0</v>
      </c>
      <c r="Q541" s="4">
        <f>SUMIFS('Raw Data from UFBs'!I$3:I$3000,'Raw Data from UFBs'!$A$3:$A$3000,'Summary By Town'!$A541,'Raw Data from UFBs'!$E$3:$E$3000,'Summary By Town'!$O$2)</f>
        <v>0</v>
      </c>
      <c r="R541" s="4">
        <f t="shared" si="128"/>
        <v>0</v>
      </c>
      <c r="S541" s="104">
        <f>COUNTIFS('Raw Data from UFBs'!$A$3:$A$3000,'Summary By Town'!$A541,'Raw Data from UFBs'!$E$3:$E$3000,'Summary By Town'!$S$2)</f>
        <v>0</v>
      </c>
      <c r="T541" s="4">
        <f>SUMIFS('Raw Data from UFBs'!H$3:H$3000,'Raw Data from UFBs'!$A$3:$A$3000,'Summary By Town'!$A541,'Raw Data from UFBs'!$E$3:$E$3000,'Summary By Town'!$S$2)</f>
        <v>0</v>
      </c>
      <c r="U541" s="4">
        <f>SUMIFS('Raw Data from UFBs'!I$3:I$3000,'Raw Data from UFBs'!$A$3:$A$3000,'Summary By Town'!$A541,'Raw Data from UFBs'!$E$3:$E$3000,'Summary By Town'!$S$2)</f>
        <v>0</v>
      </c>
      <c r="V541" s="20">
        <f t="shared" si="129"/>
        <v>0</v>
      </c>
      <c r="W541" s="104">
        <f>COUNTIFS('Raw Data from UFBs'!$A$3:$A$3000,'Summary By Town'!$A541,'Raw Data from UFBs'!$E$3:$E$3000,'Summary By Town'!$W$2)</f>
        <v>0</v>
      </c>
      <c r="X541" s="4">
        <f>SUMIFS('Raw Data from UFBs'!H$3:H$3000,'Raw Data from UFBs'!$A$3:$A$3000,'Summary By Town'!$A541,'Raw Data from UFBs'!$E$3:$E$3000,'Summary By Town'!$W$2)</f>
        <v>0</v>
      </c>
      <c r="Y541" s="4">
        <f>SUMIFS('Raw Data from UFBs'!I$3:I$3000,'Raw Data from UFBs'!$A$3:$A$3000,'Summary By Town'!$A541,'Raw Data from UFBs'!$E$3:$E$3000,'Summary By Town'!$W$2)</f>
        <v>0</v>
      </c>
      <c r="Z541" s="20">
        <f t="shared" si="130"/>
        <v>0</v>
      </c>
      <c r="AA541" s="4">
        <f>COUNTIFS('Raw Data from UFBs'!$A$3:$A$3000,'Summary By Town'!$A541,'Raw Data from UFBs'!$E$3:$E$3000,'Summary By Town'!$AA$2)</f>
        <v>0</v>
      </c>
      <c r="AB541" s="4">
        <f>SUMIFS('Raw Data from UFBs'!H$3:H$3000,'Raw Data from UFBs'!$A$3:$A$3000,'Summary By Town'!$A541,'Raw Data from UFBs'!$E$3:$E$3000,'Summary By Town'!$AA$2)</f>
        <v>0</v>
      </c>
      <c r="AC541" s="4">
        <f>SUMIFS('Raw Data from UFBs'!I$3:I$3000,'Raw Data from UFBs'!$A$3:$A$3000,'Summary By Town'!$A541,'Raw Data from UFBs'!$E$3:$E$3000,'Summary By Town'!$AA$2)</f>
        <v>0</v>
      </c>
      <c r="AD541" s="4">
        <f t="shared" si="131"/>
        <v>0</v>
      </c>
      <c r="AE541" s="19">
        <f>COUNTIFS('Raw Data from UFBs'!$A$3:$A$3000,'Summary By Town'!$A541,'Raw Data from UFBs'!$E$3:$E$3000,'Summary By Town'!$AE$2)</f>
        <v>0</v>
      </c>
      <c r="AF541" s="4">
        <f>SUMIFS('Raw Data from UFBs'!H$3:H$3000,'Raw Data from UFBs'!$A$3:$A$3000,'Summary By Town'!$A541,'Raw Data from UFBs'!$E$3:$E$3000,'Summary By Town'!$AE$2)</f>
        <v>0</v>
      </c>
      <c r="AG541" s="4">
        <f>SUMIFS('Raw Data from UFBs'!I$3:I$3000,'Raw Data from UFBs'!$A$3:$A$3000,'Summary By Town'!$A541,'Raw Data from UFBs'!$E$3:$E$3000,'Summary By Town'!$AE$2)</f>
        <v>0</v>
      </c>
      <c r="AH541" s="20">
        <f t="shared" si="124"/>
        <v>0</v>
      </c>
      <c r="AI541" s="19">
        <f t="shared" si="132"/>
        <v>2</v>
      </c>
      <c r="AJ541" s="4">
        <f t="shared" si="133"/>
        <v>204350</v>
      </c>
      <c r="AK541" s="4">
        <f t="shared" si="134"/>
        <v>8397800</v>
      </c>
      <c r="AL541" s="20">
        <f t="shared" si="135"/>
        <v>747308.60851726972</v>
      </c>
      <c r="AM541" s="59">
        <v>1023408678</v>
      </c>
      <c r="AN541" s="60">
        <v>8.8988617080338859</v>
      </c>
      <c r="AO541" s="61">
        <v>0.4544323374658199</v>
      </c>
      <c r="AP541" s="4">
        <f t="shared" si="125"/>
        <v>246737.9496156919</v>
      </c>
      <c r="AQ541" s="8">
        <f t="shared" si="126"/>
        <v>8.2057150584372903E-3</v>
      </c>
      <c r="AR541" s="59">
        <v>55430093.150000006</v>
      </c>
      <c r="AS541" s="6">
        <f t="shared" si="127"/>
        <v>4.4513356480926618E-3</v>
      </c>
      <c r="AU541" s="5" t="s">
        <v>427</v>
      </c>
      <c r="AV541" s="5" t="s">
        <v>1524</v>
      </c>
      <c r="AW541" s="5" t="s">
        <v>725</v>
      </c>
      <c r="AX541" s="5" t="s">
        <v>1063</v>
      </c>
      <c r="AY541" s="5" t="s">
        <v>1745</v>
      </c>
      <c r="AZ541" s="5" t="s">
        <v>1745</v>
      </c>
      <c r="BA541" s="5" t="s">
        <v>1745</v>
      </c>
      <c r="BB541" s="5" t="s">
        <v>1745</v>
      </c>
      <c r="BC541" s="5" t="s">
        <v>1745</v>
      </c>
      <c r="BD541" s="5" t="s">
        <v>1745</v>
      </c>
      <c r="BE541" s="5" t="s">
        <v>1745</v>
      </c>
      <c r="BF541" s="5" t="s">
        <v>1745</v>
      </c>
      <c r="BG541" s="5" t="s">
        <v>1745</v>
      </c>
      <c r="BH541" s="5" t="s">
        <v>1745</v>
      </c>
      <c r="BI541" s="5" t="s">
        <v>1745</v>
      </c>
      <c r="BJ541" s="5" t="s">
        <v>1745</v>
      </c>
    </row>
    <row r="542" spans="1:62" ht="17.25" customHeight="1" x14ac:dyDescent="0.3">
      <c r="A542" t="s">
        <v>1359</v>
      </c>
      <c r="B542" t="s">
        <v>2272</v>
      </c>
      <c r="C542" t="s">
        <v>142</v>
      </c>
      <c r="D542" t="str">
        <f t="shared" si="121"/>
        <v>Scotch Plains township, Union County</v>
      </c>
      <c r="E542" t="s">
        <v>1769</v>
      </c>
      <c r="F542" t="s">
        <v>7</v>
      </c>
      <c r="G542" s="19">
        <f>COUNTIFS('Raw Data from UFBs'!$A$3:$A$3000,'Summary By Town'!$A542,'Raw Data from UFBs'!$E$3:$E$3000,'Summary By Town'!$G$2)</f>
        <v>0</v>
      </c>
      <c r="H542" s="4">
        <f>SUMIFS('Raw Data from UFBs'!H$3:H$3000,'Raw Data from UFBs'!$A$3:$A$3000,'Summary By Town'!$A542,'Raw Data from UFBs'!$E$3:$E$3000,'Summary By Town'!$G$2)</f>
        <v>0</v>
      </c>
      <c r="I542" s="4">
        <f>SUMIFS('Raw Data from UFBs'!I$3:I$3000,'Raw Data from UFBs'!$A$3:$A$3000,'Summary By Town'!$A542,'Raw Data from UFBs'!$E$3:$E$3000,'Summary By Town'!$G$2)</f>
        <v>0</v>
      </c>
      <c r="J542" s="20">
        <f t="shared" si="122"/>
        <v>0</v>
      </c>
      <c r="K542" s="19">
        <f>COUNTIFS('Raw Data from UFBs'!$A$3:$A$3000,'Summary By Town'!$A542,'Raw Data from UFBs'!$E$3:$E$3000,'Summary By Town'!$K$2)</f>
        <v>0</v>
      </c>
      <c r="L542" s="4">
        <f>SUMIFS('Raw Data from UFBs'!H$3:H$3000,'Raw Data from UFBs'!$A$3:$A$3000,'Summary By Town'!$A542,'Raw Data from UFBs'!$E$3:$E$3000,'Summary By Town'!$K$2)</f>
        <v>0</v>
      </c>
      <c r="M542" s="4">
        <f>SUMIFS('Raw Data from UFBs'!I$3:I$3000,'Raw Data from UFBs'!$A$3:$A$3000,'Summary By Town'!$A542,'Raw Data from UFBs'!$E$3:$E$3000,'Summary By Town'!$K$2)</f>
        <v>0</v>
      </c>
      <c r="N542" s="20">
        <f t="shared" si="123"/>
        <v>0</v>
      </c>
      <c r="O542" s="4">
        <f>COUNTIFS('Raw Data from UFBs'!$A$3:$A$3000,'Summary By Town'!$A542,'Raw Data from UFBs'!$E$3:$E$3000,'Summary By Town'!$O$2)</f>
        <v>3</v>
      </c>
      <c r="P542" s="4">
        <f>SUMIFS('Raw Data from UFBs'!H$3:H$3000,'Raw Data from UFBs'!$A$3:$A$3000,'Summary By Town'!$A542,'Raw Data from UFBs'!$E$3:$E$3000,'Summary By Town'!$O$2)</f>
        <v>1518962.3</v>
      </c>
      <c r="Q542" s="4">
        <f>SUMIFS('Raw Data from UFBs'!I$3:I$3000,'Raw Data from UFBs'!$A$3:$A$3000,'Summary By Town'!$A542,'Raw Data from UFBs'!$E$3:$E$3000,'Summary By Town'!$O$2)</f>
        <v>21752100</v>
      </c>
      <c r="R542" s="4">
        <f t="shared" si="128"/>
        <v>2686174.5226737303</v>
      </c>
      <c r="S542" s="104">
        <f>COUNTIFS('Raw Data from UFBs'!$A$3:$A$3000,'Summary By Town'!$A542,'Raw Data from UFBs'!$E$3:$E$3000,'Summary By Town'!$S$2)</f>
        <v>0</v>
      </c>
      <c r="T542" s="4">
        <f>SUMIFS('Raw Data from UFBs'!H$3:H$3000,'Raw Data from UFBs'!$A$3:$A$3000,'Summary By Town'!$A542,'Raw Data from UFBs'!$E$3:$E$3000,'Summary By Town'!$S$2)</f>
        <v>0</v>
      </c>
      <c r="U542" s="4">
        <f>SUMIFS('Raw Data from UFBs'!I$3:I$3000,'Raw Data from UFBs'!$A$3:$A$3000,'Summary By Town'!$A542,'Raw Data from UFBs'!$E$3:$E$3000,'Summary By Town'!$S$2)</f>
        <v>0</v>
      </c>
      <c r="V542" s="20">
        <f t="shared" si="129"/>
        <v>0</v>
      </c>
      <c r="W542" s="104">
        <f>COUNTIFS('Raw Data from UFBs'!$A$3:$A$3000,'Summary By Town'!$A542,'Raw Data from UFBs'!$E$3:$E$3000,'Summary By Town'!$W$2)</f>
        <v>0</v>
      </c>
      <c r="X542" s="4">
        <f>SUMIFS('Raw Data from UFBs'!H$3:H$3000,'Raw Data from UFBs'!$A$3:$A$3000,'Summary By Town'!$A542,'Raw Data from UFBs'!$E$3:$E$3000,'Summary By Town'!$W$2)</f>
        <v>0</v>
      </c>
      <c r="Y542" s="4">
        <f>SUMIFS('Raw Data from UFBs'!I$3:I$3000,'Raw Data from UFBs'!$A$3:$A$3000,'Summary By Town'!$A542,'Raw Data from UFBs'!$E$3:$E$3000,'Summary By Town'!$W$2)</f>
        <v>0</v>
      </c>
      <c r="Z542" s="20">
        <f t="shared" si="130"/>
        <v>0</v>
      </c>
      <c r="AA542" s="4">
        <f>COUNTIFS('Raw Data from UFBs'!$A$3:$A$3000,'Summary By Town'!$A542,'Raw Data from UFBs'!$E$3:$E$3000,'Summary By Town'!$AA$2)</f>
        <v>0</v>
      </c>
      <c r="AB542" s="4">
        <f>SUMIFS('Raw Data from UFBs'!H$3:H$3000,'Raw Data from UFBs'!$A$3:$A$3000,'Summary By Town'!$A542,'Raw Data from UFBs'!$E$3:$E$3000,'Summary By Town'!$AA$2)</f>
        <v>0</v>
      </c>
      <c r="AC542" s="4">
        <f>SUMIFS('Raw Data from UFBs'!I$3:I$3000,'Raw Data from UFBs'!$A$3:$A$3000,'Summary By Town'!$A542,'Raw Data from UFBs'!$E$3:$E$3000,'Summary By Town'!$AA$2)</f>
        <v>0</v>
      </c>
      <c r="AD542" s="4">
        <f t="shared" si="131"/>
        <v>0</v>
      </c>
      <c r="AE542" s="19">
        <f>COUNTIFS('Raw Data from UFBs'!$A$3:$A$3000,'Summary By Town'!$A542,'Raw Data from UFBs'!$E$3:$E$3000,'Summary By Town'!$AE$2)</f>
        <v>0</v>
      </c>
      <c r="AF542" s="4">
        <f>SUMIFS('Raw Data from UFBs'!H$3:H$3000,'Raw Data from UFBs'!$A$3:$A$3000,'Summary By Town'!$A542,'Raw Data from UFBs'!$E$3:$E$3000,'Summary By Town'!$AE$2)</f>
        <v>0</v>
      </c>
      <c r="AG542" s="4">
        <f>SUMIFS('Raw Data from UFBs'!I$3:I$3000,'Raw Data from UFBs'!$A$3:$A$3000,'Summary By Town'!$A542,'Raw Data from UFBs'!$E$3:$E$3000,'Summary By Town'!$AE$2)</f>
        <v>0</v>
      </c>
      <c r="AH542" s="20">
        <f t="shared" si="124"/>
        <v>0</v>
      </c>
      <c r="AI542" s="19">
        <f t="shared" si="132"/>
        <v>3</v>
      </c>
      <c r="AJ542" s="4">
        <f t="shared" si="133"/>
        <v>1518962.3</v>
      </c>
      <c r="AK542" s="4">
        <f t="shared" si="134"/>
        <v>21752100</v>
      </c>
      <c r="AL542" s="20">
        <f t="shared" si="135"/>
        <v>2686174.5226737303</v>
      </c>
      <c r="AM542" s="59">
        <v>1276840254</v>
      </c>
      <c r="AN542" s="60">
        <v>12.349035369797539</v>
      </c>
      <c r="AO542" s="61">
        <v>0.16508368784698418</v>
      </c>
      <c r="AP542" s="4">
        <f t="shared" si="125"/>
        <v>192687.69821905467</v>
      </c>
      <c r="AQ542" s="8">
        <f t="shared" si="126"/>
        <v>1.703588207832301E-2</v>
      </c>
      <c r="AR542" s="59">
        <v>32668210</v>
      </c>
      <c r="AS542" s="6">
        <f t="shared" si="127"/>
        <v>5.898324340974136E-3</v>
      </c>
      <c r="AU542" s="5" t="s">
        <v>1422</v>
      </c>
      <c r="AV542" s="5" t="s">
        <v>418</v>
      </c>
      <c r="AW542" s="5" t="s">
        <v>292</v>
      </c>
      <c r="AX542" s="5" t="s">
        <v>1219</v>
      </c>
      <c r="AY542" s="5" t="s">
        <v>480</v>
      </c>
      <c r="AZ542" s="5" t="s">
        <v>1595</v>
      </c>
      <c r="BA542" s="5" t="s">
        <v>1643</v>
      </c>
      <c r="BB542" s="5" t="s">
        <v>140</v>
      </c>
      <c r="BC542" s="5" t="s">
        <v>1033</v>
      </c>
      <c r="BD542" s="5" t="s">
        <v>1745</v>
      </c>
      <c r="BE542" s="5" t="s">
        <v>1745</v>
      </c>
      <c r="BF542" s="5" t="s">
        <v>1745</v>
      </c>
      <c r="BG542" s="5" t="s">
        <v>1745</v>
      </c>
      <c r="BH542" s="5" t="s">
        <v>1745</v>
      </c>
      <c r="BI542" s="5" t="s">
        <v>1745</v>
      </c>
      <c r="BJ542" s="5" t="s">
        <v>1745</v>
      </c>
    </row>
    <row r="543" spans="1:62" ht="17.25" customHeight="1" x14ac:dyDescent="0.3">
      <c r="A543" t="s">
        <v>1449</v>
      </c>
      <c r="B543" t="s">
        <v>1873</v>
      </c>
      <c r="C543" t="s">
        <v>142</v>
      </c>
      <c r="D543" t="str">
        <f t="shared" si="121"/>
        <v>Springfield township, Union County</v>
      </c>
      <c r="E543" t="s">
        <v>1769</v>
      </c>
      <c r="F543" t="s">
        <v>7</v>
      </c>
      <c r="G543" s="19">
        <f>COUNTIFS('Raw Data from UFBs'!$A$3:$A$3000,'Summary By Town'!$A543,'Raw Data from UFBs'!$E$3:$E$3000,'Summary By Town'!$G$2)</f>
        <v>0</v>
      </c>
      <c r="H543" s="4">
        <f>SUMIFS('Raw Data from UFBs'!H$3:H$3000,'Raw Data from UFBs'!$A$3:$A$3000,'Summary By Town'!$A543,'Raw Data from UFBs'!$E$3:$E$3000,'Summary By Town'!$G$2)</f>
        <v>0</v>
      </c>
      <c r="I543" s="4">
        <f>SUMIFS('Raw Data from UFBs'!I$3:I$3000,'Raw Data from UFBs'!$A$3:$A$3000,'Summary By Town'!$A543,'Raw Data from UFBs'!$E$3:$E$3000,'Summary By Town'!$G$2)</f>
        <v>0</v>
      </c>
      <c r="J543" s="20">
        <f t="shared" si="122"/>
        <v>0</v>
      </c>
      <c r="K543" s="19">
        <f>COUNTIFS('Raw Data from UFBs'!$A$3:$A$3000,'Summary By Town'!$A543,'Raw Data from UFBs'!$E$3:$E$3000,'Summary By Town'!$K$2)</f>
        <v>0</v>
      </c>
      <c r="L543" s="4">
        <f>SUMIFS('Raw Data from UFBs'!H$3:H$3000,'Raw Data from UFBs'!$A$3:$A$3000,'Summary By Town'!$A543,'Raw Data from UFBs'!$E$3:$E$3000,'Summary By Town'!$K$2)</f>
        <v>0</v>
      </c>
      <c r="M543" s="4">
        <f>SUMIFS('Raw Data from UFBs'!I$3:I$3000,'Raw Data from UFBs'!$A$3:$A$3000,'Summary By Town'!$A543,'Raw Data from UFBs'!$E$3:$E$3000,'Summary By Town'!$K$2)</f>
        <v>0</v>
      </c>
      <c r="N543" s="20">
        <f t="shared" si="123"/>
        <v>0</v>
      </c>
      <c r="O543" s="4">
        <f>COUNTIFS('Raw Data from UFBs'!$A$3:$A$3000,'Summary By Town'!$A543,'Raw Data from UFBs'!$E$3:$E$3000,'Summary By Town'!$O$2)</f>
        <v>0</v>
      </c>
      <c r="P543" s="4">
        <f>SUMIFS('Raw Data from UFBs'!H$3:H$3000,'Raw Data from UFBs'!$A$3:$A$3000,'Summary By Town'!$A543,'Raw Data from UFBs'!$E$3:$E$3000,'Summary By Town'!$O$2)</f>
        <v>0</v>
      </c>
      <c r="Q543" s="4">
        <f>SUMIFS('Raw Data from UFBs'!I$3:I$3000,'Raw Data from UFBs'!$A$3:$A$3000,'Summary By Town'!$A543,'Raw Data from UFBs'!$E$3:$E$3000,'Summary By Town'!$O$2)</f>
        <v>0</v>
      </c>
      <c r="R543" s="4">
        <f t="shared" si="128"/>
        <v>0</v>
      </c>
      <c r="S543" s="104">
        <f>COUNTIFS('Raw Data from UFBs'!$A$3:$A$3000,'Summary By Town'!$A543,'Raw Data from UFBs'!$E$3:$E$3000,'Summary By Town'!$S$2)</f>
        <v>0</v>
      </c>
      <c r="T543" s="4">
        <f>SUMIFS('Raw Data from UFBs'!H$3:H$3000,'Raw Data from UFBs'!$A$3:$A$3000,'Summary By Town'!$A543,'Raw Data from UFBs'!$E$3:$E$3000,'Summary By Town'!$S$2)</f>
        <v>0</v>
      </c>
      <c r="U543" s="4">
        <f>SUMIFS('Raw Data from UFBs'!I$3:I$3000,'Raw Data from UFBs'!$A$3:$A$3000,'Summary By Town'!$A543,'Raw Data from UFBs'!$E$3:$E$3000,'Summary By Town'!$S$2)</f>
        <v>0</v>
      </c>
      <c r="V543" s="20">
        <f t="shared" si="129"/>
        <v>0</v>
      </c>
      <c r="W543" s="104">
        <f>COUNTIFS('Raw Data from UFBs'!$A$3:$A$3000,'Summary By Town'!$A543,'Raw Data from UFBs'!$E$3:$E$3000,'Summary By Town'!$W$2)</f>
        <v>0</v>
      </c>
      <c r="X543" s="4">
        <f>SUMIFS('Raw Data from UFBs'!H$3:H$3000,'Raw Data from UFBs'!$A$3:$A$3000,'Summary By Town'!$A543,'Raw Data from UFBs'!$E$3:$E$3000,'Summary By Town'!$W$2)</f>
        <v>0</v>
      </c>
      <c r="Y543" s="4">
        <f>SUMIFS('Raw Data from UFBs'!I$3:I$3000,'Raw Data from UFBs'!$A$3:$A$3000,'Summary By Town'!$A543,'Raw Data from UFBs'!$E$3:$E$3000,'Summary By Town'!$W$2)</f>
        <v>0</v>
      </c>
      <c r="Z543" s="20">
        <f t="shared" si="130"/>
        <v>0</v>
      </c>
      <c r="AA543" s="4">
        <f>COUNTIFS('Raw Data from UFBs'!$A$3:$A$3000,'Summary By Town'!$A543,'Raw Data from UFBs'!$E$3:$E$3000,'Summary By Town'!$AA$2)</f>
        <v>0</v>
      </c>
      <c r="AB543" s="4">
        <f>SUMIFS('Raw Data from UFBs'!H$3:H$3000,'Raw Data from UFBs'!$A$3:$A$3000,'Summary By Town'!$A543,'Raw Data from UFBs'!$E$3:$E$3000,'Summary By Town'!$AA$2)</f>
        <v>0</v>
      </c>
      <c r="AC543" s="4">
        <f>SUMIFS('Raw Data from UFBs'!I$3:I$3000,'Raw Data from UFBs'!$A$3:$A$3000,'Summary By Town'!$A543,'Raw Data from UFBs'!$E$3:$E$3000,'Summary By Town'!$AA$2)</f>
        <v>0</v>
      </c>
      <c r="AD543" s="4">
        <f t="shared" si="131"/>
        <v>0</v>
      </c>
      <c r="AE543" s="19">
        <f>COUNTIFS('Raw Data from UFBs'!$A$3:$A$3000,'Summary By Town'!$A543,'Raw Data from UFBs'!$E$3:$E$3000,'Summary By Town'!$AE$2)</f>
        <v>2</v>
      </c>
      <c r="AF543" s="4">
        <f>SUMIFS('Raw Data from UFBs'!H$3:H$3000,'Raw Data from UFBs'!$A$3:$A$3000,'Summary By Town'!$A543,'Raw Data from UFBs'!$E$3:$E$3000,'Summary By Town'!$AE$2)</f>
        <v>0</v>
      </c>
      <c r="AG543" s="4">
        <f>SUMIFS('Raw Data from UFBs'!I$3:I$3000,'Raw Data from UFBs'!$A$3:$A$3000,'Summary By Town'!$A543,'Raw Data from UFBs'!$E$3:$E$3000,'Summary By Town'!$AE$2)</f>
        <v>99976400</v>
      </c>
      <c r="AH543" s="20">
        <f t="shared" si="124"/>
        <v>2410012.5796567975</v>
      </c>
      <c r="AI543" s="19">
        <f t="shared" si="132"/>
        <v>2</v>
      </c>
      <c r="AJ543" s="4">
        <f t="shared" si="133"/>
        <v>0</v>
      </c>
      <c r="AK543" s="4">
        <f t="shared" si="134"/>
        <v>99976400</v>
      </c>
      <c r="AL543" s="20">
        <f t="shared" si="135"/>
        <v>2410012.5796567975</v>
      </c>
      <c r="AM543" s="59">
        <v>4146687020</v>
      </c>
      <c r="AN543" s="60">
        <v>2.4105814768853424</v>
      </c>
      <c r="AO543" s="61">
        <v>0.3430259231033968</v>
      </c>
      <c r="AP543" s="4">
        <f t="shared" si="125"/>
        <v>826696.7898275716</v>
      </c>
      <c r="AQ543" s="8">
        <f t="shared" si="126"/>
        <v>2.4109945968384179E-2</v>
      </c>
      <c r="AR543" s="59">
        <v>41358423.159999996</v>
      </c>
      <c r="AS543" s="6">
        <f t="shared" si="127"/>
        <v>1.9988595470127001E-2</v>
      </c>
      <c r="AU543" s="5" t="s">
        <v>333</v>
      </c>
      <c r="AV543" s="5" t="s">
        <v>1643</v>
      </c>
      <c r="AW543" s="5" t="s">
        <v>749</v>
      </c>
      <c r="AX543" s="5" t="s">
        <v>1033</v>
      </c>
      <c r="AY543" s="5" t="s">
        <v>1524</v>
      </c>
      <c r="AZ543" s="5" t="s">
        <v>1472</v>
      </c>
      <c r="BA543" s="5" t="s">
        <v>959</v>
      </c>
      <c r="BB543" s="5" t="s">
        <v>1745</v>
      </c>
      <c r="BC543" s="5" t="s">
        <v>1745</v>
      </c>
      <c r="BD543" s="5" t="s">
        <v>1745</v>
      </c>
      <c r="BE543" s="5" t="s">
        <v>1745</v>
      </c>
      <c r="BF543" s="5" t="s">
        <v>1745</v>
      </c>
      <c r="BG543" s="5" t="s">
        <v>1745</v>
      </c>
      <c r="BH543" s="5" t="s">
        <v>1745</v>
      </c>
      <c r="BI543" s="5" t="s">
        <v>1745</v>
      </c>
      <c r="BJ543" s="5" t="s">
        <v>1745</v>
      </c>
    </row>
    <row r="544" spans="1:62" ht="17.25" customHeight="1" x14ac:dyDescent="0.3">
      <c r="A544" t="s">
        <v>1524</v>
      </c>
      <c r="B544" t="s">
        <v>2023</v>
      </c>
      <c r="C544" t="s">
        <v>142</v>
      </c>
      <c r="D544" t="str">
        <f t="shared" si="121"/>
        <v>Union township, Union County</v>
      </c>
      <c r="E544" t="s">
        <v>1769</v>
      </c>
      <c r="F544" t="s">
        <v>7</v>
      </c>
      <c r="G544" s="19">
        <f>COUNTIFS('Raw Data from UFBs'!$A$3:$A$3000,'Summary By Town'!$A544,'Raw Data from UFBs'!$E$3:$E$3000,'Summary By Town'!$G$2)</f>
        <v>0</v>
      </c>
      <c r="H544" s="4">
        <f>SUMIFS('Raw Data from UFBs'!H$3:H$3000,'Raw Data from UFBs'!$A$3:$A$3000,'Summary By Town'!$A544,'Raw Data from UFBs'!$E$3:$E$3000,'Summary By Town'!$G$2)</f>
        <v>0</v>
      </c>
      <c r="I544" s="4">
        <f>SUMIFS('Raw Data from UFBs'!I$3:I$3000,'Raw Data from UFBs'!$A$3:$A$3000,'Summary By Town'!$A544,'Raw Data from UFBs'!$E$3:$E$3000,'Summary By Town'!$G$2)</f>
        <v>0</v>
      </c>
      <c r="J544" s="20">
        <f t="shared" si="122"/>
        <v>0</v>
      </c>
      <c r="K544" s="19">
        <f>COUNTIFS('Raw Data from UFBs'!$A$3:$A$3000,'Summary By Town'!$A544,'Raw Data from UFBs'!$E$3:$E$3000,'Summary By Town'!$K$2)</f>
        <v>0</v>
      </c>
      <c r="L544" s="4">
        <f>SUMIFS('Raw Data from UFBs'!H$3:H$3000,'Raw Data from UFBs'!$A$3:$A$3000,'Summary By Town'!$A544,'Raw Data from UFBs'!$E$3:$E$3000,'Summary By Town'!$K$2)</f>
        <v>0</v>
      </c>
      <c r="M544" s="4">
        <f>SUMIFS('Raw Data from UFBs'!I$3:I$3000,'Raw Data from UFBs'!$A$3:$A$3000,'Summary By Town'!$A544,'Raw Data from UFBs'!$E$3:$E$3000,'Summary By Town'!$K$2)</f>
        <v>0</v>
      </c>
      <c r="N544" s="20">
        <f t="shared" si="123"/>
        <v>0</v>
      </c>
      <c r="O544" s="4">
        <f>COUNTIFS('Raw Data from UFBs'!$A$3:$A$3000,'Summary By Town'!$A544,'Raw Data from UFBs'!$E$3:$E$3000,'Summary By Town'!$O$2)</f>
        <v>0</v>
      </c>
      <c r="P544" s="4">
        <f>SUMIFS('Raw Data from UFBs'!H$3:H$3000,'Raw Data from UFBs'!$A$3:$A$3000,'Summary By Town'!$A544,'Raw Data from UFBs'!$E$3:$E$3000,'Summary By Town'!$O$2)</f>
        <v>0</v>
      </c>
      <c r="Q544" s="4">
        <f>SUMIFS('Raw Data from UFBs'!I$3:I$3000,'Raw Data from UFBs'!$A$3:$A$3000,'Summary By Town'!$A544,'Raw Data from UFBs'!$E$3:$E$3000,'Summary By Town'!$O$2)</f>
        <v>0</v>
      </c>
      <c r="R544" s="4">
        <f t="shared" si="128"/>
        <v>0</v>
      </c>
      <c r="S544" s="104">
        <f>COUNTIFS('Raw Data from UFBs'!$A$3:$A$3000,'Summary By Town'!$A544,'Raw Data from UFBs'!$E$3:$E$3000,'Summary By Town'!$S$2)</f>
        <v>0</v>
      </c>
      <c r="T544" s="4">
        <f>SUMIFS('Raw Data from UFBs'!H$3:H$3000,'Raw Data from UFBs'!$A$3:$A$3000,'Summary By Town'!$A544,'Raw Data from UFBs'!$E$3:$E$3000,'Summary By Town'!$S$2)</f>
        <v>0</v>
      </c>
      <c r="U544" s="4">
        <f>SUMIFS('Raw Data from UFBs'!I$3:I$3000,'Raw Data from UFBs'!$A$3:$A$3000,'Summary By Town'!$A544,'Raw Data from UFBs'!$E$3:$E$3000,'Summary By Town'!$S$2)</f>
        <v>0</v>
      </c>
      <c r="V544" s="20">
        <f t="shared" si="129"/>
        <v>0</v>
      </c>
      <c r="W544" s="104">
        <f>COUNTIFS('Raw Data from UFBs'!$A$3:$A$3000,'Summary By Town'!$A544,'Raw Data from UFBs'!$E$3:$E$3000,'Summary By Town'!$W$2)</f>
        <v>0</v>
      </c>
      <c r="X544" s="4">
        <f>SUMIFS('Raw Data from UFBs'!H$3:H$3000,'Raw Data from UFBs'!$A$3:$A$3000,'Summary By Town'!$A544,'Raw Data from UFBs'!$E$3:$E$3000,'Summary By Town'!$W$2)</f>
        <v>0</v>
      </c>
      <c r="Y544" s="4">
        <f>SUMIFS('Raw Data from UFBs'!I$3:I$3000,'Raw Data from UFBs'!$A$3:$A$3000,'Summary By Town'!$A544,'Raw Data from UFBs'!$E$3:$E$3000,'Summary By Town'!$W$2)</f>
        <v>0</v>
      </c>
      <c r="Z544" s="20">
        <f t="shared" si="130"/>
        <v>0</v>
      </c>
      <c r="AA544" s="4">
        <f>COUNTIFS('Raw Data from UFBs'!$A$3:$A$3000,'Summary By Town'!$A544,'Raw Data from UFBs'!$E$3:$E$3000,'Summary By Town'!$AA$2)</f>
        <v>0</v>
      </c>
      <c r="AB544" s="4">
        <f>SUMIFS('Raw Data from UFBs'!H$3:H$3000,'Raw Data from UFBs'!$A$3:$A$3000,'Summary By Town'!$A544,'Raw Data from UFBs'!$E$3:$E$3000,'Summary By Town'!$AA$2)</f>
        <v>0</v>
      </c>
      <c r="AC544" s="4">
        <f>SUMIFS('Raw Data from UFBs'!I$3:I$3000,'Raw Data from UFBs'!$A$3:$A$3000,'Summary By Town'!$A544,'Raw Data from UFBs'!$E$3:$E$3000,'Summary By Town'!$AA$2)</f>
        <v>0</v>
      </c>
      <c r="AD544" s="4">
        <f t="shared" si="131"/>
        <v>0</v>
      </c>
      <c r="AE544" s="19">
        <f>COUNTIFS('Raw Data from UFBs'!$A$3:$A$3000,'Summary By Town'!$A544,'Raw Data from UFBs'!$E$3:$E$3000,'Summary By Town'!$AE$2)</f>
        <v>7</v>
      </c>
      <c r="AF544" s="4">
        <f>SUMIFS('Raw Data from UFBs'!H$3:H$3000,'Raw Data from UFBs'!$A$3:$A$3000,'Summary By Town'!$A544,'Raw Data from UFBs'!$E$3:$E$3000,'Summary By Town'!$AE$2)</f>
        <v>0</v>
      </c>
      <c r="AG544" s="4">
        <f>SUMIFS('Raw Data from UFBs'!I$3:I$3000,'Raw Data from UFBs'!$A$3:$A$3000,'Summary By Town'!$A544,'Raw Data from UFBs'!$E$3:$E$3000,'Summary By Town'!$AE$2)</f>
        <v>53729800</v>
      </c>
      <c r="AH544" s="20">
        <f t="shared" si="124"/>
        <v>12530993.622131035</v>
      </c>
      <c r="AI544" s="19">
        <f t="shared" si="132"/>
        <v>7</v>
      </c>
      <c r="AJ544" s="4">
        <f t="shared" si="133"/>
        <v>0</v>
      </c>
      <c r="AK544" s="4">
        <f t="shared" si="134"/>
        <v>53729800</v>
      </c>
      <c r="AL544" s="20">
        <f t="shared" si="135"/>
        <v>12530993.622131035</v>
      </c>
      <c r="AM544" s="59">
        <v>1281344353</v>
      </c>
      <c r="AN544" s="60">
        <v>23.322241330008737</v>
      </c>
      <c r="AO544" s="61">
        <v>0.37690076592740362</v>
      </c>
      <c r="AP544" s="4">
        <f t="shared" si="125"/>
        <v>4722941.0940125966</v>
      </c>
      <c r="AQ544" s="8">
        <f t="shared" si="126"/>
        <v>4.1932365701852825E-2</v>
      </c>
      <c r="AR544" s="59">
        <v>133215549.67</v>
      </c>
      <c r="AS544" s="6">
        <f t="shared" si="127"/>
        <v>3.5453376919678002E-2</v>
      </c>
      <c r="AU544" s="5" t="s">
        <v>1330</v>
      </c>
      <c r="AV544" s="5" t="s">
        <v>749</v>
      </c>
      <c r="AW544" s="5" t="s">
        <v>427</v>
      </c>
      <c r="AX544" s="5" t="s">
        <v>1449</v>
      </c>
      <c r="AY544" s="5" t="s">
        <v>909</v>
      </c>
      <c r="AZ544" s="5" t="s">
        <v>959</v>
      </c>
      <c r="BA544" s="5" t="s">
        <v>684</v>
      </c>
      <c r="BB544" s="5" t="s">
        <v>725</v>
      </c>
      <c r="BC544" s="5" t="s">
        <v>1745</v>
      </c>
      <c r="BD544" s="5" t="s">
        <v>1745</v>
      </c>
      <c r="BE544" s="5" t="s">
        <v>1745</v>
      </c>
      <c r="BF544" s="5" t="s">
        <v>1745</v>
      </c>
      <c r="BG544" s="5" t="s">
        <v>1745</v>
      </c>
      <c r="BH544" s="5" t="s">
        <v>1745</v>
      </c>
      <c r="BI544" s="5" t="s">
        <v>1745</v>
      </c>
      <c r="BJ544" s="5" t="s">
        <v>1745</v>
      </c>
    </row>
    <row r="545" spans="1:62" ht="17.25" customHeight="1" x14ac:dyDescent="0.3">
      <c r="A545" t="s">
        <v>1670</v>
      </c>
      <c r="B545" t="s">
        <v>2273</v>
      </c>
      <c r="C545" t="s">
        <v>142</v>
      </c>
      <c r="D545" t="str">
        <f t="shared" si="121"/>
        <v>Winfield township, Union County</v>
      </c>
      <c r="E545" t="s">
        <v>1769</v>
      </c>
      <c r="F545" t="s">
        <v>70</v>
      </c>
      <c r="G545" s="19">
        <f>COUNTIFS('Raw Data from UFBs'!$A$3:$A$3000,'Summary By Town'!$A545,'Raw Data from UFBs'!$E$3:$E$3000,'Summary By Town'!$G$2)</f>
        <v>0</v>
      </c>
      <c r="H545" s="4">
        <f>SUMIFS('Raw Data from UFBs'!H$3:H$3000,'Raw Data from UFBs'!$A$3:$A$3000,'Summary By Town'!$A545,'Raw Data from UFBs'!$E$3:$E$3000,'Summary By Town'!$G$2)</f>
        <v>0</v>
      </c>
      <c r="I545" s="4">
        <f>SUMIFS('Raw Data from UFBs'!I$3:I$3000,'Raw Data from UFBs'!$A$3:$A$3000,'Summary By Town'!$A545,'Raw Data from UFBs'!$E$3:$E$3000,'Summary By Town'!$G$2)</f>
        <v>0</v>
      </c>
      <c r="J545" s="20">
        <f t="shared" si="122"/>
        <v>0</v>
      </c>
      <c r="K545" s="19">
        <f>COUNTIFS('Raw Data from UFBs'!$A$3:$A$3000,'Summary By Town'!$A545,'Raw Data from UFBs'!$E$3:$E$3000,'Summary By Town'!$K$2)</f>
        <v>0</v>
      </c>
      <c r="L545" s="4">
        <f>SUMIFS('Raw Data from UFBs'!H$3:H$3000,'Raw Data from UFBs'!$A$3:$A$3000,'Summary By Town'!$A545,'Raw Data from UFBs'!$E$3:$E$3000,'Summary By Town'!$K$2)</f>
        <v>0</v>
      </c>
      <c r="M545" s="4">
        <f>SUMIFS('Raw Data from UFBs'!I$3:I$3000,'Raw Data from UFBs'!$A$3:$A$3000,'Summary By Town'!$A545,'Raw Data from UFBs'!$E$3:$E$3000,'Summary By Town'!$K$2)</f>
        <v>0</v>
      </c>
      <c r="N545" s="20">
        <f t="shared" si="123"/>
        <v>0</v>
      </c>
      <c r="O545" s="4">
        <f>COUNTIFS('Raw Data from UFBs'!$A$3:$A$3000,'Summary By Town'!$A545,'Raw Data from UFBs'!$E$3:$E$3000,'Summary By Town'!$O$2)</f>
        <v>0</v>
      </c>
      <c r="P545" s="4">
        <f>SUMIFS('Raw Data from UFBs'!H$3:H$3000,'Raw Data from UFBs'!$A$3:$A$3000,'Summary By Town'!$A545,'Raw Data from UFBs'!$E$3:$E$3000,'Summary By Town'!$O$2)</f>
        <v>0</v>
      </c>
      <c r="Q545" s="4">
        <f>SUMIFS('Raw Data from UFBs'!I$3:I$3000,'Raw Data from UFBs'!$A$3:$A$3000,'Summary By Town'!$A545,'Raw Data from UFBs'!$E$3:$E$3000,'Summary By Town'!$O$2)</f>
        <v>0</v>
      </c>
      <c r="R545" s="4">
        <f t="shared" si="128"/>
        <v>0</v>
      </c>
      <c r="S545" s="104">
        <f>COUNTIFS('Raw Data from UFBs'!$A$3:$A$3000,'Summary By Town'!$A545,'Raw Data from UFBs'!$E$3:$E$3000,'Summary By Town'!$S$2)</f>
        <v>0</v>
      </c>
      <c r="T545" s="4">
        <f>SUMIFS('Raw Data from UFBs'!H$3:H$3000,'Raw Data from UFBs'!$A$3:$A$3000,'Summary By Town'!$A545,'Raw Data from UFBs'!$E$3:$E$3000,'Summary By Town'!$S$2)</f>
        <v>0</v>
      </c>
      <c r="U545" s="4">
        <f>SUMIFS('Raw Data from UFBs'!I$3:I$3000,'Raw Data from UFBs'!$A$3:$A$3000,'Summary By Town'!$A545,'Raw Data from UFBs'!$E$3:$E$3000,'Summary By Town'!$S$2)</f>
        <v>0</v>
      </c>
      <c r="V545" s="20">
        <f t="shared" si="129"/>
        <v>0</v>
      </c>
      <c r="W545" s="104">
        <f>COUNTIFS('Raw Data from UFBs'!$A$3:$A$3000,'Summary By Town'!$A545,'Raw Data from UFBs'!$E$3:$E$3000,'Summary By Town'!$W$2)</f>
        <v>0</v>
      </c>
      <c r="X545" s="4">
        <f>SUMIFS('Raw Data from UFBs'!H$3:H$3000,'Raw Data from UFBs'!$A$3:$A$3000,'Summary By Town'!$A545,'Raw Data from UFBs'!$E$3:$E$3000,'Summary By Town'!$W$2)</f>
        <v>0</v>
      </c>
      <c r="Y545" s="4">
        <f>SUMIFS('Raw Data from UFBs'!I$3:I$3000,'Raw Data from UFBs'!$A$3:$A$3000,'Summary By Town'!$A545,'Raw Data from UFBs'!$E$3:$E$3000,'Summary By Town'!$W$2)</f>
        <v>0</v>
      </c>
      <c r="Z545" s="20">
        <f t="shared" si="130"/>
        <v>0</v>
      </c>
      <c r="AA545" s="4">
        <f>COUNTIFS('Raw Data from UFBs'!$A$3:$A$3000,'Summary By Town'!$A545,'Raw Data from UFBs'!$E$3:$E$3000,'Summary By Town'!$AA$2)</f>
        <v>0</v>
      </c>
      <c r="AB545" s="4">
        <f>SUMIFS('Raw Data from UFBs'!H$3:H$3000,'Raw Data from UFBs'!$A$3:$A$3000,'Summary By Town'!$A545,'Raw Data from UFBs'!$E$3:$E$3000,'Summary By Town'!$AA$2)</f>
        <v>0</v>
      </c>
      <c r="AC545" s="4">
        <f>SUMIFS('Raw Data from UFBs'!I$3:I$3000,'Raw Data from UFBs'!$A$3:$A$3000,'Summary By Town'!$A545,'Raw Data from UFBs'!$E$3:$E$3000,'Summary By Town'!$AA$2)</f>
        <v>0</v>
      </c>
      <c r="AD545" s="4">
        <f t="shared" si="131"/>
        <v>0</v>
      </c>
      <c r="AE545" s="19">
        <f>COUNTIFS('Raw Data from UFBs'!$A$3:$A$3000,'Summary By Town'!$A545,'Raw Data from UFBs'!$E$3:$E$3000,'Summary By Town'!$AE$2)</f>
        <v>0</v>
      </c>
      <c r="AF545" s="4">
        <f>SUMIFS('Raw Data from UFBs'!H$3:H$3000,'Raw Data from UFBs'!$A$3:$A$3000,'Summary By Town'!$A545,'Raw Data from UFBs'!$E$3:$E$3000,'Summary By Town'!$AE$2)</f>
        <v>0</v>
      </c>
      <c r="AG545" s="4">
        <f>SUMIFS('Raw Data from UFBs'!I$3:I$3000,'Raw Data from UFBs'!$A$3:$A$3000,'Summary By Town'!$A545,'Raw Data from UFBs'!$E$3:$E$3000,'Summary By Town'!$AE$2)</f>
        <v>0</v>
      </c>
      <c r="AH545" s="20">
        <f t="shared" si="124"/>
        <v>0</v>
      </c>
      <c r="AI545" s="19">
        <f t="shared" si="132"/>
        <v>0</v>
      </c>
      <c r="AJ545" s="4">
        <f t="shared" si="133"/>
        <v>0</v>
      </c>
      <c r="AK545" s="4">
        <f t="shared" si="134"/>
        <v>0</v>
      </c>
      <c r="AL545" s="20">
        <f t="shared" si="135"/>
        <v>0</v>
      </c>
      <c r="AM545" s="59">
        <v>23760500</v>
      </c>
      <c r="AN545" s="60">
        <v>23.410993378282939</v>
      </c>
      <c r="AO545" s="61">
        <v>0.51409260796995271</v>
      </c>
      <c r="AP545" s="4">
        <f t="shared" si="125"/>
        <v>0</v>
      </c>
      <c r="AQ545" s="8">
        <f t="shared" si="126"/>
        <v>0</v>
      </c>
      <c r="AR545" s="59">
        <v>2383951.1799999997</v>
      </c>
      <c r="AS545" s="6">
        <f t="shared" si="127"/>
        <v>0</v>
      </c>
      <c r="AU545" s="5" t="s">
        <v>292</v>
      </c>
      <c r="AV545" s="5" t="s">
        <v>811</v>
      </c>
      <c r="AW545" s="5" t="s">
        <v>333</v>
      </c>
      <c r="AX545" s="5" t="s">
        <v>1745</v>
      </c>
      <c r="AY545" s="5" t="s">
        <v>1745</v>
      </c>
      <c r="AZ545" s="5" t="s">
        <v>1745</v>
      </c>
      <c r="BA545" s="5" t="s">
        <v>1745</v>
      </c>
      <c r="BB545" s="5" t="s">
        <v>1745</v>
      </c>
      <c r="BC545" s="5" t="s">
        <v>1745</v>
      </c>
      <c r="BD545" s="5" t="s">
        <v>1745</v>
      </c>
      <c r="BE545" s="5" t="s">
        <v>1745</v>
      </c>
      <c r="BF545" s="5" t="s">
        <v>1745</v>
      </c>
      <c r="BG545" s="5" t="s">
        <v>1745</v>
      </c>
      <c r="BH545" s="5" t="s">
        <v>1745</v>
      </c>
      <c r="BI545" s="5" t="s">
        <v>1745</v>
      </c>
      <c r="BJ545" s="5" t="s">
        <v>1745</v>
      </c>
    </row>
    <row r="546" spans="1:62" ht="17.25" customHeight="1" x14ac:dyDescent="0.3">
      <c r="A546" t="s">
        <v>53</v>
      </c>
      <c r="B546" t="s">
        <v>2274</v>
      </c>
      <c r="C546" t="s">
        <v>31</v>
      </c>
      <c r="D546" t="str">
        <f t="shared" si="121"/>
        <v>Alpha borough, Warren County</v>
      </c>
      <c r="E546" t="s">
        <v>1769</v>
      </c>
      <c r="F546" t="s">
        <v>7</v>
      </c>
      <c r="G546" s="19">
        <f>COUNTIFS('Raw Data from UFBs'!$A$3:$A$3000,'Summary By Town'!$A546,'Raw Data from UFBs'!$E$3:$E$3000,'Summary By Town'!$G$2)</f>
        <v>0</v>
      </c>
      <c r="H546" s="4">
        <f>SUMIFS('Raw Data from UFBs'!H$3:H$3000,'Raw Data from UFBs'!$A$3:$A$3000,'Summary By Town'!$A546,'Raw Data from UFBs'!$E$3:$E$3000,'Summary By Town'!$G$2)</f>
        <v>0</v>
      </c>
      <c r="I546" s="4">
        <f>SUMIFS('Raw Data from UFBs'!I$3:I$3000,'Raw Data from UFBs'!$A$3:$A$3000,'Summary By Town'!$A546,'Raw Data from UFBs'!$E$3:$E$3000,'Summary By Town'!$G$2)</f>
        <v>0</v>
      </c>
      <c r="J546" s="20">
        <f t="shared" si="122"/>
        <v>0</v>
      </c>
      <c r="K546" s="19">
        <f>COUNTIFS('Raw Data from UFBs'!$A$3:$A$3000,'Summary By Town'!$A546,'Raw Data from UFBs'!$E$3:$E$3000,'Summary By Town'!$K$2)</f>
        <v>0</v>
      </c>
      <c r="L546" s="4">
        <f>SUMIFS('Raw Data from UFBs'!H$3:H$3000,'Raw Data from UFBs'!$A$3:$A$3000,'Summary By Town'!$A546,'Raw Data from UFBs'!$E$3:$E$3000,'Summary By Town'!$K$2)</f>
        <v>0</v>
      </c>
      <c r="M546" s="4">
        <f>SUMIFS('Raw Data from UFBs'!I$3:I$3000,'Raw Data from UFBs'!$A$3:$A$3000,'Summary By Town'!$A546,'Raw Data from UFBs'!$E$3:$E$3000,'Summary By Town'!$K$2)</f>
        <v>0</v>
      </c>
      <c r="N546" s="20">
        <f t="shared" si="123"/>
        <v>0</v>
      </c>
      <c r="O546" s="4">
        <f>COUNTIFS('Raw Data from UFBs'!$A$3:$A$3000,'Summary By Town'!$A546,'Raw Data from UFBs'!$E$3:$E$3000,'Summary By Town'!$O$2)</f>
        <v>0</v>
      </c>
      <c r="P546" s="4">
        <f>SUMIFS('Raw Data from UFBs'!H$3:H$3000,'Raw Data from UFBs'!$A$3:$A$3000,'Summary By Town'!$A546,'Raw Data from UFBs'!$E$3:$E$3000,'Summary By Town'!$O$2)</f>
        <v>0</v>
      </c>
      <c r="Q546" s="4">
        <f>SUMIFS('Raw Data from UFBs'!I$3:I$3000,'Raw Data from UFBs'!$A$3:$A$3000,'Summary By Town'!$A546,'Raw Data from UFBs'!$E$3:$E$3000,'Summary By Town'!$O$2)</f>
        <v>0</v>
      </c>
      <c r="R546" s="4">
        <f t="shared" si="128"/>
        <v>0</v>
      </c>
      <c r="S546" s="104">
        <f>COUNTIFS('Raw Data from UFBs'!$A$3:$A$3000,'Summary By Town'!$A546,'Raw Data from UFBs'!$E$3:$E$3000,'Summary By Town'!$S$2)</f>
        <v>0</v>
      </c>
      <c r="T546" s="4">
        <f>SUMIFS('Raw Data from UFBs'!H$3:H$3000,'Raw Data from UFBs'!$A$3:$A$3000,'Summary By Town'!$A546,'Raw Data from UFBs'!$E$3:$E$3000,'Summary By Town'!$S$2)</f>
        <v>0</v>
      </c>
      <c r="U546" s="4">
        <f>SUMIFS('Raw Data from UFBs'!I$3:I$3000,'Raw Data from UFBs'!$A$3:$A$3000,'Summary By Town'!$A546,'Raw Data from UFBs'!$E$3:$E$3000,'Summary By Town'!$S$2)</f>
        <v>0</v>
      </c>
      <c r="V546" s="20">
        <f t="shared" si="129"/>
        <v>0</v>
      </c>
      <c r="W546" s="104">
        <f>COUNTIFS('Raw Data from UFBs'!$A$3:$A$3000,'Summary By Town'!$A546,'Raw Data from UFBs'!$E$3:$E$3000,'Summary By Town'!$W$2)</f>
        <v>0</v>
      </c>
      <c r="X546" s="4">
        <f>SUMIFS('Raw Data from UFBs'!H$3:H$3000,'Raw Data from UFBs'!$A$3:$A$3000,'Summary By Town'!$A546,'Raw Data from UFBs'!$E$3:$E$3000,'Summary By Town'!$W$2)</f>
        <v>0</v>
      </c>
      <c r="Y546" s="4">
        <f>SUMIFS('Raw Data from UFBs'!I$3:I$3000,'Raw Data from UFBs'!$A$3:$A$3000,'Summary By Town'!$A546,'Raw Data from UFBs'!$E$3:$E$3000,'Summary By Town'!$W$2)</f>
        <v>0</v>
      </c>
      <c r="Z546" s="20">
        <f t="shared" si="130"/>
        <v>0</v>
      </c>
      <c r="AA546" s="4">
        <f>COUNTIFS('Raw Data from UFBs'!$A$3:$A$3000,'Summary By Town'!$A546,'Raw Data from UFBs'!$E$3:$E$3000,'Summary By Town'!$AA$2)</f>
        <v>0</v>
      </c>
      <c r="AB546" s="4">
        <f>SUMIFS('Raw Data from UFBs'!H$3:H$3000,'Raw Data from UFBs'!$A$3:$A$3000,'Summary By Town'!$A546,'Raw Data from UFBs'!$E$3:$E$3000,'Summary By Town'!$AA$2)</f>
        <v>0</v>
      </c>
      <c r="AC546" s="4">
        <f>SUMIFS('Raw Data from UFBs'!I$3:I$3000,'Raw Data from UFBs'!$A$3:$A$3000,'Summary By Town'!$A546,'Raw Data from UFBs'!$E$3:$E$3000,'Summary By Town'!$AA$2)</f>
        <v>0</v>
      </c>
      <c r="AD546" s="4">
        <f t="shared" si="131"/>
        <v>0</v>
      </c>
      <c r="AE546" s="19">
        <f>COUNTIFS('Raw Data from UFBs'!$A$3:$A$3000,'Summary By Town'!$A546,'Raw Data from UFBs'!$E$3:$E$3000,'Summary By Town'!$AE$2)</f>
        <v>0</v>
      </c>
      <c r="AF546" s="4">
        <f>SUMIFS('Raw Data from UFBs'!H$3:H$3000,'Raw Data from UFBs'!$A$3:$A$3000,'Summary By Town'!$A546,'Raw Data from UFBs'!$E$3:$E$3000,'Summary By Town'!$AE$2)</f>
        <v>0</v>
      </c>
      <c r="AG546" s="4">
        <f>SUMIFS('Raw Data from UFBs'!I$3:I$3000,'Raw Data from UFBs'!$A$3:$A$3000,'Summary By Town'!$A546,'Raw Data from UFBs'!$E$3:$E$3000,'Summary By Town'!$AE$2)</f>
        <v>0</v>
      </c>
      <c r="AH546" s="20">
        <f t="shared" si="124"/>
        <v>0</v>
      </c>
      <c r="AI546" s="19">
        <f t="shared" si="132"/>
        <v>0</v>
      </c>
      <c r="AJ546" s="4">
        <f t="shared" si="133"/>
        <v>0</v>
      </c>
      <c r="AK546" s="4">
        <f t="shared" si="134"/>
        <v>0</v>
      </c>
      <c r="AL546" s="20">
        <f t="shared" si="135"/>
        <v>0</v>
      </c>
      <c r="AM546" s="59">
        <v>270013782</v>
      </c>
      <c r="AN546" s="60">
        <v>3.4842873086606114</v>
      </c>
      <c r="AO546" s="61">
        <v>0.27904531618608935</v>
      </c>
      <c r="AP546" s="4">
        <f t="shared" si="125"/>
        <v>0</v>
      </c>
      <c r="AQ546" s="8">
        <f t="shared" si="126"/>
        <v>0</v>
      </c>
      <c r="AR546" s="59">
        <v>3648381.37</v>
      </c>
      <c r="AS546" s="6">
        <f t="shared" si="127"/>
        <v>0</v>
      </c>
      <c r="AU546" s="5" t="s">
        <v>1231</v>
      </c>
      <c r="AV546" s="5" t="s">
        <v>1745</v>
      </c>
      <c r="AW546" s="5" t="s">
        <v>1745</v>
      </c>
      <c r="AX546" s="5" t="s">
        <v>1745</v>
      </c>
      <c r="AY546" s="5" t="s">
        <v>1745</v>
      </c>
      <c r="AZ546" s="5" t="s">
        <v>1745</v>
      </c>
      <c r="BA546" s="5" t="s">
        <v>1745</v>
      </c>
      <c r="BB546" s="5" t="s">
        <v>1745</v>
      </c>
      <c r="BC546" s="5" t="s">
        <v>1745</v>
      </c>
      <c r="BD546" s="5" t="s">
        <v>1745</v>
      </c>
      <c r="BE546" s="5" t="s">
        <v>1745</v>
      </c>
      <c r="BF546" s="5" t="s">
        <v>1745</v>
      </c>
      <c r="BG546" s="5" t="s">
        <v>1745</v>
      </c>
      <c r="BH546" s="5" t="s">
        <v>1745</v>
      </c>
      <c r="BI546" s="5" t="s">
        <v>1745</v>
      </c>
      <c r="BJ546" s="5" t="s">
        <v>1745</v>
      </c>
    </row>
    <row r="547" spans="1:62" ht="17.25" customHeight="1" x14ac:dyDescent="0.3">
      <c r="A547" t="s">
        <v>134</v>
      </c>
      <c r="B547" t="s">
        <v>2275</v>
      </c>
      <c r="C547" t="s">
        <v>31</v>
      </c>
      <c r="D547" t="str">
        <f t="shared" si="121"/>
        <v>Belvidere town, Warren County</v>
      </c>
      <c r="E547" t="s">
        <v>1769</v>
      </c>
      <c r="F547" t="s">
        <v>46</v>
      </c>
      <c r="G547" s="19">
        <f>COUNTIFS('Raw Data from UFBs'!$A$3:$A$3000,'Summary By Town'!$A547,'Raw Data from UFBs'!$E$3:$E$3000,'Summary By Town'!$G$2)</f>
        <v>0</v>
      </c>
      <c r="H547" s="4">
        <f>SUMIFS('Raw Data from UFBs'!H$3:H$3000,'Raw Data from UFBs'!$A$3:$A$3000,'Summary By Town'!$A547,'Raw Data from UFBs'!$E$3:$E$3000,'Summary By Town'!$G$2)</f>
        <v>0</v>
      </c>
      <c r="I547" s="4">
        <f>SUMIFS('Raw Data from UFBs'!I$3:I$3000,'Raw Data from UFBs'!$A$3:$A$3000,'Summary By Town'!$A547,'Raw Data from UFBs'!$E$3:$E$3000,'Summary By Town'!$G$2)</f>
        <v>0</v>
      </c>
      <c r="J547" s="20">
        <f t="shared" si="122"/>
        <v>0</v>
      </c>
      <c r="K547" s="19">
        <f>COUNTIFS('Raw Data from UFBs'!$A$3:$A$3000,'Summary By Town'!$A547,'Raw Data from UFBs'!$E$3:$E$3000,'Summary By Town'!$K$2)</f>
        <v>0</v>
      </c>
      <c r="L547" s="4">
        <f>SUMIFS('Raw Data from UFBs'!H$3:H$3000,'Raw Data from UFBs'!$A$3:$A$3000,'Summary By Town'!$A547,'Raw Data from UFBs'!$E$3:$E$3000,'Summary By Town'!$K$2)</f>
        <v>0</v>
      </c>
      <c r="M547" s="4">
        <f>SUMIFS('Raw Data from UFBs'!I$3:I$3000,'Raw Data from UFBs'!$A$3:$A$3000,'Summary By Town'!$A547,'Raw Data from UFBs'!$E$3:$E$3000,'Summary By Town'!$K$2)</f>
        <v>0</v>
      </c>
      <c r="N547" s="20">
        <f t="shared" si="123"/>
        <v>0</v>
      </c>
      <c r="O547" s="4">
        <f>COUNTIFS('Raw Data from UFBs'!$A$3:$A$3000,'Summary By Town'!$A547,'Raw Data from UFBs'!$E$3:$E$3000,'Summary By Town'!$O$2)</f>
        <v>0</v>
      </c>
      <c r="P547" s="4">
        <f>SUMIFS('Raw Data from UFBs'!H$3:H$3000,'Raw Data from UFBs'!$A$3:$A$3000,'Summary By Town'!$A547,'Raw Data from UFBs'!$E$3:$E$3000,'Summary By Town'!$O$2)</f>
        <v>0</v>
      </c>
      <c r="Q547" s="4">
        <f>SUMIFS('Raw Data from UFBs'!I$3:I$3000,'Raw Data from UFBs'!$A$3:$A$3000,'Summary By Town'!$A547,'Raw Data from UFBs'!$E$3:$E$3000,'Summary By Town'!$O$2)</f>
        <v>0</v>
      </c>
      <c r="R547" s="4">
        <f t="shared" si="128"/>
        <v>0</v>
      </c>
      <c r="S547" s="104">
        <f>COUNTIFS('Raw Data from UFBs'!$A$3:$A$3000,'Summary By Town'!$A547,'Raw Data from UFBs'!$E$3:$E$3000,'Summary By Town'!$S$2)</f>
        <v>0</v>
      </c>
      <c r="T547" s="4">
        <f>SUMIFS('Raw Data from UFBs'!H$3:H$3000,'Raw Data from UFBs'!$A$3:$A$3000,'Summary By Town'!$A547,'Raw Data from UFBs'!$E$3:$E$3000,'Summary By Town'!$S$2)</f>
        <v>0</v>
      </c>
      <c r="U547" s="4">
        <f>SUMIFS('Raw Data from UFBs'!I$3:I$3000,'Raw Data from UFBs'!$A$3:$A$3000,'Summary By Town'!$A547,'Raw Data from UFBs'!$E$3:$E$3000,'Summary By Town'!$S$2)</f>
        <v>0</v>
      </c>
      <c r="V547" s="20">
        <f t="shared" si="129"/>
        <v>0</v>
      </c>
      <c r="W547" s="104">
        <f>COUNTIFS('Raw Data from UFBs'!$A$3:$A$3000,'Summary By Town'!$A547,'Raw Data from UFBs'!$E$3:$E$3000,'Summary By Town'!$W$2)</f>
        <v>0</v>
      </c>
      <c r="X547" s="4">
        <f>SUMIFS('Raw Data from UFBs'!H$3:H$3000,'Raw Data from UFBs'!$A$3:$A$3000,'Summary By Town'!$A547,'Raw Data from UFBs'!$E$3:$E$3000,'Summary By Town'!$W$2)</f>
        <v>0</v>
      </c>
      <c r="Y547" s="4">
        <f>SUMIFS('Raw Data from UFBs'!I$3:I$3000,'Raw Data from UFBs'!$A$3:$A$3000,'Summary By Town'!$A547,'Raw Data from UFBs'!$E$3:$E$3000,'Summary By Town'!$W$2)</f>
        <v>0</v>
      </c>
      <c r="Z547" s="20">
        <f t="shared" si="130"/>
        <v>0</v>
      </c>
      <c r="AA547" s="4">
        <f>COUNTIFS('Raw Data from UFBs'!$A$3:$A$3000,'Summary By Town'!$A547,'Raw Data from UFBs'!$E$3:$E$3000,'Summary By Town'!$AA$2)</f>
        <v>0</v>
      </c>
      <c r="AB547" s="4">
        <f>SUMIFS('Raw Data from UFBs'!H$3:H$3000,'Raw Data from UFBs'!$A$3:$A$3000,'Summary By Town'!$A547,'Raw Data from UFBs'!$E$3:$E$3000,'Summary By Town'!$AA$2)</f>
        <v>0</v>
      </c>
      <c r="AC547" s="4">
        <f>SUMIFS('Raw Data from UFBs'!I$3:I$3000,'Raw Data from UFBs'!$A$3:$A$3000,'Summary By Town'!$A547,'Raw Data from UFBs'!$E$3:$E$3000,'Summary By Town'!$AA$2)</f>
        <v>0</v>
      </c>
      <c r="AD547" s="4">
        <f t="shared" si="131"/>
        <v>0</v>
      </c>
      <c r="AE547" s="19">
        <f>COUNTIFS('Raw Data from UFBs'!$A$3:$A$3000,'Summary By Town'!$A547,'Raw Data from UFBs'!$E$3:$E$3000,'Summary By Town'!$AE$2)</f>
        <v>0</v>
      </c>
      <c r="AF547" s="4">
        <f>SUMIFS('Raw Data from UFBs'!H$3:H$3000,'Raw Data from UFBs'!$A$3:$A$3000,'Summary By Town'!$A547,'Raw Data from UFBs'!$E$3:$E$3000,'Summary By Town'!$AE$2)</f>
        <v>0</v>
      </c>
      <c r="AG547" s="4">
        <f>SUMIFS('Raw Data from UFBs'!I$3:I$3000,'Raw Data from UFBs'!$A$3:$A$3000,'Summary By Town'!$A547,'Raw Data from UFBs'!$E$3:$E$3000,'Summary By Town'!$AE$2)</f>
        <v>0</v>
      </c>
      <c r="AH547" s="20">
        <f t="shared" si="124"/>
        <v>0</v>
      </c>
      <c r="AI547" s="19">
        <f t="shared" si="132"/>
        <v>0</v>
      </c>
      <c r="AJ547" s="4">
        <f t="shared" si="133"/>
        <v>0</v>
      </c>
      <c r="AK547" s="4">
        <f t="shared" si="134"/>
        <v>0</v>
      </c>
      <c r="AL547" s="20">
        <f t="shared" si="135"/>
        <v>0</v>
      </c>
      <c r="AM547" s="59">
        <v>315089366</v>
      </c>
      <c r="AN547" s="60">
        <v>3.301253474192456</v>
      </c>
      <c r="AO547" s="61">
        <v>0.28001554745496421</v>
      </c>
      <c r="AP547" s="4">
        <f t="shared" si="125"/>
        <v>0</v>
      </c>
      <c r="AQ547" s="8">
        <f t="shared" si="126"/>
        <v>0</v>
      </c>
      <c r="AR547" s="59">
        <v>3939526.1</v>
      </c>
      <c r="AS547" s="6">
        <f t="shared" si="127"/>
        <v>0</v>
      </c>
      <c r="AU547" s="5" t="s">
        <v>1658</v>
      </c>
      <c r="AV547" s="5" t="s">
        <v>1745</v>
      </c>
      <c r="AW547" s="5" t="s">
        <v>1745</v>
      </c>
      <c r="AX547" s="5" t="s">
        <v>1745</v>
      </c>
      <c r="AY547" s="5" t="s">
        <v>1745</v>
      </c>
      <c r="AZ547" s="5" t="s">
        <v>1745</v>
      </c>
      <c r="BA547" s="5" t="s">
        <v>1745</v>
      </c>
      <c r="BB547" s="5" t="s">
        <v>1745</v>
      </c>
      <c r="BC547" s="5" t="s">
        <v>1745</v>
      </c>
      <c r="BD547" s="5" t="s">
        <v>1745</v>
      </c>
      <c r="BE547" s="5" t="s">
        <v>1745</v>
      </c>
      <c r="BF547" s="5" t="s">
        <v>1745</v>
      </c>
      <c r="BG547" s="5" t="s">
        <v>1745</v>
      </c>
      <c r="BH547" s="5" t="s">
        <v>1745</v>
      </c>
      <c r="BI547" s="5" t="s">
        <v>1745</v>
      </c>
      <c r="BJ547" s="5" t="s">
        <v>1745</v>
      </c>
    </row>
    <row r="548" spans="1:62" ht="17.25" customHeight="1" x14ac:dyDescent="0.3">
      <c r="A548" t="s">
        <v>589</v>
      </c>
      <c r="B548" t="s">
        <v>2276</v>
      </c>
      <c r="C548" t="s">
        <v>31</v>
      </c>
      <c r="D548" t="str">
        <f t="shared" si="121"/>
        <v>Hackettstown town, Warren County</v>
      </c>
      <c r="E548" t="s">
        <v>1769</v>
      </c>
      <c r="F548" t="s">
        <v>7</v>
      </c>
      <c r="G548" s="19">
        <f>COUNTIFS('Raw Data from UFBs'!$A$3:$A$3000,'Summary By Town'!$A548,'Raw Data from UFBs'!$E$3:$E$3000,'Summary By Town'!$G$2)</f>
        <v>1</v>
      </c>
      <c r="H548" s="4">
        <f>SUMIFS('Raw Data from UFBs'!H$3:H$3000,'Raw Data from UFBs'!$A$3:$A$3000,'Summary By Town'!$A548,'Raw Data from UFBs'!$E$3:$E$3000,'Summary By Town'!$G$2)</f>
        <v>57681</v>
      </c>
      <c r="I548" s="4">
        <f>SUMIFS('Raw Data from UFBs'!I$3:I$3000,'Raw Data from UFBs'!$A$3:$A$3000,'Summary By Town'!$A548,'Raw Data from UFBs'!$E$3:$E$3000,'Summary By Town'!$G$2)</f>
        <v>6166700</v>
      </c>
      <c r="J548" s="20">
        <f t="shared" si="122"/>
        <v>214413.33747326379</v>
      </c>
      <c r="K548" s="19">
        <f>COUNTIFS('Raw Data from UFBs'!$A$3:$A$3000,'Summary By Town'!$A548,'Raw Data from UFBs'!$E$3:$E$3000,'Summary By Town'!$K$2)</f>
        <v>0</v>
      </c>
      <c r="L548" s="4">
        <f>SUMIFS('Raw Data from UFBs'!H$3:H$3000,'Raw Data from UFBs'!$A$3:$A$3000,'Summary By Town'!$A548,'Raw Data from UFBs'!$E$3:$E$3000,'Summary By Town'!$K$2)</f>
        <v>0</v>
      </c>
      <c r="M548" s="4">
        <f>SUMIFS('Raw Data from UFBs'!I$3:I$3000,'Raw Data from UFBs'!$A$3:$A$3000,'Summary By Town'!$A548,'Raw Data from UFBs'!$E$3:$E$3000,'Summary By Town'!$K$2)</f>
        <v>0</v>
      </c>
      <c r="N548" s="20">
        <f t="shared" si="123"/>
        <v>0</v>
      </c>
      <c r="O548" s="4">
        <f>COUNTIFS('Raw Data from UFBs'!$A$3:$A$3000,'Summary By Town'!$A548,'Raw Data from UFBs'!$E$3:$E$3000,'Summary By Town'!$O$2)</f>
        <v>0</v>
      </c>
      <c r="P548" s="4">
        <f>SUMIFS('Raw Data from UFBs'!H$3:H$3000,'Raw Data from UFBs'!$A$3:$A$3000,'Summary By Town'!$A548,'Raw Data from UFBs'!$E$3:$E$3000,'Summary By Town'!$O$2)</f>
        <v>0</v>
      </c>
      <c r="Q548" s="4">
        <f>SUMIFS('Raw Data from UFBs'!I$3:I$3000,'Raw Data from UFBs'!$A$3:$A$3000,'Summary By Town'!$A548,'Raw Data from UFBs'!$E$3:$E$3000,'Summary By Town'!$O$2)</f>
        <v>0</v>
      </c>
      <c r="R548" s="4">
        <f t="shared" si="128"/>
        <v>0</v>
      </c>
      <c r="S548" s="104">
        <f>COUNTIFS('Raw Data from UFBs'!$A$3:$A$3000,'Summary By Town'!$A548,'Raw Data from UFBs'!$E$3:$E$3000,'Summary By Town'!$S$2)</f>
        <v>0</v>
      </c>
      <c r="T548" s="4">
        <f>SUMIFS('Raw Data from UFBs'!H$3:H$3000,'Raw Data from UFBs'!$A$3:$A$3000,'Summary By Town'!$A548,'Raw Data from UFBs'!$E$3:$E$3000,'Summary By Town'!$S$2)</f>
        <v>0</v>
      </c>
      <c r="U548" s="4">
        <f>SUMIFS('Raw Data from UFBs'!I$3:I$3000,'Raw Data from UFBs'!$A$3:$A$3000,'Summary By Town'!$A548,'Raw Data from UFBs'!$E$3:$E$3000,'Summary By Town'!$S$2)</f>
        <v>0</v>
      </c>
      <c r="V548" s="20">
        <f t="shared" si="129"/>
        <v>0</v>
      </c>
      <c r="W548" s="104">
        <f>COUNTIFS('Raw Data from UFBs'!$A$3:$A$3000,'Summary By Town'!$A548,'Raw Data from UFBs'!$E$3:$E$3000,'Summary By Town'!$W$2)</f>
        <v>0</v>
      </c>
      <c r="X548" s="4">
        <f>SUMIFS('Raw Data from UFBs'!H$3:H$3000,'Raw Data from UFBs'!$A$3:$A$3000,'Summary By Town'!$A548,'Raw Data from UFBs'!$E$3:$E$3000,'Summary By Town'!$W$2)</f>
        <v>0</v>
      </c>
      <c r="Y548" s="4">
        <f>SUMIFS('Raw Data from UFBs'!I$3:I$3000,'Raw Data from UFBs'!$A$3:$A$3000,'Summary By Town'!$A548,'Raw Data from UFBs'!$E$3:$E$3000,'Summary By Town'!$W$2)</f>
        <v>0</v>
      </c>
      <c r="Z548" s="20">
        <f t="shared" si="130"/>
        <v>0</v>
      </c>
      <c r="AA548" s="4">
        <f>COUNTIFS('Raw Data from UFBs'!$A$3:$A$3000,'Summary By Town'!$A548,'Raw Data from UFBs'!$E$3:$E$3000,'Summary By Town'!$AA$2)</f>
        <v>0</v>
      </c>
      <c r="AB548" s="4">
        <f>SUMIFS('Raw Data from UFBs'!H$3:H$3000,'Raw Data from UFBs'!$A$3:$A$3000,'Summary By Town'!$A548,'Raw Data from UFBs'!$E$3:$E$3000,'Summary By Town'!$AA$2)</f>
        <v>0</v>
      </c>
      <c r="AC548" s="4">
        <f>SUMIFS('Raw Data from UFBs'!I$3:I$3000,'Raw Data from UFBs'!$A$3:$A$3000,'Summary By Town'!$A548,'Raw Data from UFBs'!$E$3:$E$3000,'Summary By Town'!$AA$2)</f>
        <v>0</v>
      </c>
      <c r="AD548" s="4">
        <f t="shared" si="131"/>
        <v>0</v>
      </c>
      <c r="AE548" s="19">
        <f>COUNTIFS('Raw Data from UFBs'!$A$3:$A$3000,'Summary By Town'!$A548,'Raw Data from UFBs'!$E$3:$E$3000,'Summary By Town'!$AE$2)</f>
        <v>0</v>
      </c>
      <c r="AF548" s="4">
        <f>SUMIFS('Raw Data from UFBs'!H$3:H$3000,'Raw Data from UFBs'!$A$3:$A$3000,'Summary By Town'!$A548,'Raw Data from UFBs'!$E$3:$E$3000,'Summary By Town'!$AE$2)</f>
        <v>0</v>
      </c>
      <c r="AG548" s="4">
        <f>SUMIFS('Raw Data from UFBs'!I$3:I$3000,'Raw Data from UFBs'!$A$3:$A$3000,'Summary By Town'!$A548,'Raw Data from UFBs'!$E$3:$E$3000,'Summary By Town'!$AE$2)</f>
        <v>0</v>
      </c>
      <c r="AH548" s="20">
        <f t="shared" si="124"/>
        <v>0</v>
      </c>
      <c r="AI548" s="19">
        <f t="shared" si="132"/>
        <v>1</v>
      </c>
      <c r="AJ548" s="4">
        <f t="shared" si="133"/>
        <v>57681</v>
      </c>
      <c r="AK548" s="4">
        <f t="shared" si="134"/>
        <v>6166700</v>
      </c>
      <c r="AL548" s="20">
        <f t="shared" si="135"/>
        <v>214413.33747326379</v>
      </c>
      <c r="AM548" s="59">
        <v>1213460500</v>
      </c>
      <c r="AN548" s="60">
        <v>3.476954245759706</v>
      </c>
      <c r="AO548" s="61">
        <v>0.2101931171994392</v>
      </c>
      <c r="AP548" s="4">
        <f t="shared" si="125"/>
        <v>32944.058579459794</v>
      </c>
      <c r="AQ548" s="8">
        <f t="shared" si="126"/>
        <v>5.0819124314306066E-3</v>
      </c>
      <c r="AR548" s="59">
        <v>12771727.640000001</v>
      </c>
      <c r="AS548" s="6">
        <f t="shared" si="127"/>
        <v>2.57945201370265E-3</v>
      </c>
      <c r="AU548" s="5" t="s">
        <v>1027</v>
      </c>
      <c r="AV548" s="5" t="s">
        <v>895</v>
      </c>
      <c r="AW548" s="5" t="s">
        <v>719</v>
      </c>
      <c r="AX548" s="5" t="s">
        <v>29</v>
      </c>
      <c r="AY548" s="5" t="s">
        <v>1591</v>
      </c>
      <c r="AZ548" s="5" t="s">
        <v>1745</v>
      </c>
      <c r="BA548" s="5" t="s">
        <v>1745</v>
      </c>
      <c r="BB548" s="5" t="s">
        <v>1745</v>
      </c>
      <c r="BC548" s="5" t="s">
        <v>1745</v>
      </c>
      <c r="BD548" s="5" t="s">
        <v>1745</v>
      </c>
      <c r="BE548" s="5" t="s">
        <v>1745</v>
      </c>
      <c r="BF548" s="5" t="s">
        <v>1745</v>
      </c>
      <c r="BG548" s="5" t="s">
        <v>1745</v>
      </c>
      <c r="BH548" s="5" t="s">
        <v>1745</v>
      </c>
      <c r="BI548" s="5" t="s">
        <v>1745</v>
      </c>
      <c r="BJ548" s="5" t="s">
        <v>1745</v>
      </c>
    </row>
    <row r="549" spans="1:62" ht="17.25" customHeight="1" x14ac:dyDescent="0.3">
      <c r="A549" t="s">
        <v>1198</v>
      </c>
      <c r="B549" t="s">
        <v>2277</v>
      </c>
      <c r="C549" t="s">
        <v>31</v>
      </c>
      <c r="D549" t="str">
        <f t="shared" si="121"/>
        <v>Phillipsburg town, Warren County</v>
      </c>
      <c r="E549" t="s">
        <v>1769</v>
      </c>
      <c r="F549" t="s">
        <v>7</v>
      </c>
      <c r="G549" s="19">
        <f>COUNTIFS('Raw Data from UFBs'!$A$3:$A$3000,'Summary By Town'!$A549,'Raw Data from UFBs'!$E$3:$E$3000,'Summary By Town'!$G$2)</f>
        <v>1</v>
      </c>
      <c r="H549" s="4">
        <f>SUMIFS('Raw Data from UFBs'!H$3:H$3000,'Raw Data from UFBs'!$A$3:$A$3000,'Summary By Town'!$A549,'Raw Data from UFBs'!$E$3:$E$3000,'Summary By Town'!$G$2)</f>
        <v>6552.34</v>
      </c>
      <c r="I549" s="4">
        <f>SUMIFS('Raw Data from UFBs'!I$3:I$3000,'Raw Data from UFBs'!$A$3:$A$3000,'Summary By Town'!$A549,'Raw Data from UFBs'!$E$3:$E$3000,'Summary By Town'!$G$2)</f>
        <v>808200</v>
      </c>
      <c r="J549" s="20">
        <f t="shared" si="122"/>
        <v>37776.359985839888</v>
      </c>
      <c r="K549" s="19">
        <f>COUNTIFS('Raw Data from UFBs'!$A$3:$A$3000,'Summary By Town'!$A549,'Raw Data from UFBs'!$E$3:$E$3000,'Summary By Town'!$K$2)</f>
        <v>4</v>
      </c>
      <c r="L549" s="4">
        <f>SUMIFS('Raw Data from UFBs'!H$3:H$3000,'Raw Data from UFBs'!$A$3:$A$3000,'Summary By Town'!$A549,'Raw Data from UFBs'!$E$3:$E$3000,'Summary By Town'!$K$2)</f>
        <v>568461.16999999993</v>
      </c>
      <c r="M549" s="4">
        <f>SUMIFS('Raw Data from UFBs'!I$3:I$3000,'Raw Data from UFBs'!$A$3:$A$3000,'Summary By Town'!$A549,'Raw Data from UFBs'!$E$3:$E$3000,'Summary By Town'!$K$2)</f>
        <v>13881800</v>
      </c>
      <c r="N549" s="20">
        <f t="shared" si="123"/>
        <v>648854.08816064359</v>
      </c>
      <c r="O549" s="4">
        <f>COUNTIFS('Raw Data from UFBs'!$A$3:$A$3000,'Summary By Town'!$A549,'Raw Data from UFBs'!$E$3:$E$3000,'Summary By Town'!$O$2)</f>
        <v>0</v>
      </c>
      <c r="P549" s="4">
        <f>SUMIFS('Raw Data from UFBs'!H$3:H$3000,'Raw Data from UFBs'!$A$3:$A$3000,'Summary By Town'!$A549,'Raw Data from UFBs'!$E$3:$E$3000,'Summary By Town'!$O$2)</f>
        <v>0</v>
      </c>
      <c r="Q549" s="4">
        <f>SUMIFS('Raw Data from UFBs'!I$3:I$3000,'Raw Data from UFBs'!$A$3:$A$3000,'Summary By Town'!$A549,'Raw Data from UFBs'!$E$3:$E$3000,'Summary By Town'!$O$2)</f>
        <v>0</v>
      </c>
      <c r="R549" s="4">
        <f t="shared" si="128"/>
        <v>0</v>
      </c>
      <c r="S549" s="104">
        <f>COUNTIFS('Raw Data from UFBs'!$A$3:$A$3000,'Summary By Town'!$A549,'Raw Data from UFBs'!$E$3:$E$3000,'Summary By Town'!$S$2)</f>
        <v>0</v>
      </c>
      <c r="T549" s="4">
        <f>SUMIFS('Raw Data from UFBs'!H$3:H$3000,'Raw Data from UFBs'!$A$3:$A$3000,'Summary By Town'!$A549,'Raw Data from UFBs'!$E$3:$E$3000,'Summary By Town'!$S$2)</f>
        <v>0</v>
      </c>
      <c r="U549" s="4">
        <f>SUMIFS('Raw Data from UFBs'!I$3:I$3000,'Raw Data from UFBs'!$A$3:$A$3000,'Summary By Town'!$A549,'Raw Data from UFBs'!$E$3:$E$3000,'Summary By Town'!$S$2)</f>
        <v>0</v>
      </c>
      <c r="V549" s="20">
        <f t="shared" si="129"/>
        <v>0</v>
      </c>
      <c r="W549" s="104">
        <f>COUNTIFS('Raw Data from UFBs'!$A$3:$A$3000,'Summary By Town'!$A549,'Raw Data from UFBs'!$E$3:$E$3000,'Summary By Town'!$W$2)</f>
        <v>0</v>
      </c>
      <c r="X549" s="4">
        <f>SUMIFS('Raw Data from UFBs'!H$3:H$3000,'Raw Data from UFBs'!$A$3:$A$3000,'Summary By Town'!$A549,'Raw Data from UFBs'!$E$3:$E$3000,'Summary By Town'!$W$2)</f>
        <v>0</v>
      </c>
      <c r="Y549" s="4">
        <f>SUMIFS('Raw Data from UFBs'!I$3:I$3000,'Raw Data from UFBs'!$A$3:$A$3000,'Summary By Town'!$A549,'Raw Data from UFBs'!$E$3:$E$3000,'Summary By Town'!$W$2)</f>
        <v>0</v>
      </c>
      <c r="Z549" s="20">
        <f t="shared" si="130"/>
        <v>0</v>
      </c>
      <c r="AA549" s="4">
        <f>COUNTIFS('Raw Data from UFBs'!$A$3:$A$3000,'Summary By Town'!$A549,'Raw Data from UFBs'!$E$3:$E$3000,'Summary By Town'!$AA$2)</f>
        <v>0</v>
      </c>
      <c r="AB549" s="4">
        <f>SUMIFS('Raw Data from UFBs'!H$3:H$3000,'Raw Data from UFBs'!$A$3:$A$3000,'Summary By Town'!$A549,'Raw Data from UFBs'!$E$3:$E$3000,'Summary By Town'!$AA$2)</f>
        <v>0</v>
      </c>
      <c r="AC549" s="4">
        <f>SUMIFS('Raw Data from UFBs'!I$3:I$3000,'Raw Data from UFBs'!$A$3:$A$3000,'Summary By Town'!$A549,'Raw Data from UFBs'!$E$3:$E$3000,'Summary By Town'!$AA$2)</f>
        <v>0</v>
      </c>
      <c r="AD549" s="4">
        <f t="shared" si="131"/>
        <v>0</v>
      </c>
      <c r="AE549" s="19">
        <f>COUNTIFS('Raw Data from UFBs'!$A$3:$A$3000,'Summary By Town'!$A549,'Raw Data from UFBs'!$E$3:$E$3000,'Summary By Town'!$AE$2)</f>
        <v>0</v>
      </c>
      <c r="AF549" s="4">
        <f>SUMIFS('Raw Data from UFBs'!H$3:H$3000,'Raw Data from UFBs'!$A$3:$A$3000,'Summary By Town'!$A549,'Raw Data from UFBs'!$E$3:$E$3000,'Summary By Town'!$AE$2)</f>
        <v>0</v>
      </c>
      <c r="AG549" s="4">
        <f>SUMIFS('Raw Data from UFBs'!I$3:I$3000,'Raw Data from UFBs'!$A$3:$A$3000,'Summary By Town'!$A549,'Raw Data from UFBs'!$E$3:$E$3000,'Summary By Town'!$AE$2)</f>
        <v>0</v>
      </c>
      <c r="AH549" s="20">
        <f t="shared" si="124"/>
        <v>0</v>
      </c>
      <c r="AI549" s="19">
        <f t="shared" si="132"/>
        <v>5</v>
      </c>
      <c r="AJ549" s="4">
        <f t="shared" si="133"/>
        <v>575013.50999999989</v>
      </c>
      <c r="AK549" s="4">
        <f t="shared" si="134"/>
        <v>14690000</v>
      </c>
      <c r="AL549" s="20">
        <f t="shared" si="135"/>
        <v>686630.44814648351</v>
      </c>
      <c r="AM549" s="59">
        <v>1072618295</v>
      </c>
      <c r="AN549" s="60">
        <v>4.6741351133184716</v>
      </c>
      <c r="AO549" s="61">
        <v>0.41190363212300107</v>
      </c>
      <c r="AP549" s="4">
        <f t="shared" si="125"/>
        <v>45975.422228984957</v>
      </c>
      <c r="AQ549" s="8">
        <f t="shared" si="126"/>
        <v>1.3695459110176748E-2</v>
      </c>
      <c r="AR549" s="59">
        <v>23281354.48</v>
      </c>
      <c r="AS549" s="6">
        <f t="shared" si="127"/>
        <v>1.9747743744239813E-3</v>
      </c>
      <c r="AU549" s="5" t="s">
        <v>1231</v>
      </c>
      <c r="AV549" s="5" t="s">
        <v>856</v>
      </c>
      <c r="AW549" s="5" t="s">
        <v>1745</v>
      </c>
      <c r="AX549" s="5" t="s">
        <v>1745</v>
      </c>
      <c r="AY549" s="5" t="s">
        <v>1745</v>
      </c>
      <c r="AZ549" s="5" t="s">
        <v>1745</v>
      </c>
      <c r="BA549" s="5" t="s">
        <v>1745</v>
      </c>
      <c r="BB549" s="5" t="s">
        <v>1745</v>
      </c>
      <c r="BC549" s="5" t="s">
        <v>1745</v>
      </c>
      <c r="BD549" s="5" t="s">
        <v>1745</v>
      </c>
      <c r="BE549" s="5" t="s">
        <v>1745</v>
      </c>
      <c r="BF549" s="5" t="s">
        <v>1745</v>
      </c>
      <c r="BG549" s="5" t="s">
        <v>1745</v>
      </c>
      <c r="BH549" s="5" t="s">
        <v>1745</v>
      </c>
      <c r="BI549" s="5" t="s">
        <v>1745</v>
      </c>
      <c r="BJ549" s="5" t="s">
        <v>1745</v>
      </c>
    </row>
    <row r="550" spans="1:62" ht="17.25" customHeight="1" x14ac:dyDescent="0.3">
      <c r="A550" t="s">
        <v>1581</v>
      </c>
      <c r="B550" t="s">
        <v>2278</v>
      </c>
      <c r="C550" t="s">
        <v>31</v>
      </c>
      <c r="D550" t="str">
        <f t="shared" si="121"/>
        <v>Washington borough, Warren County</v>
      </c>
      <c r="E550" t="s">
        <v>1769</v>
      </c>
      <c r="F550" t="s">
        <v>46</v>
      </c>
      <c r="G550" s="19">
        <f>COUNTIFS('Raw Data from UFBs'!$A$3:$A$3000,'Summary By Town'!$A550,'Raw Data from UFBs'!$E$3:$E$3000,'Summary By Town'!$G$2)</f>
        <v>0</v>
      </c>
      <c r="H550" s="4">
        <f>SUMIFS('Raw Data from UFBs'!H$3:H$3000,'Raw Data from UFBs'!$A$3:$A$3000,'Summary By Town'!$A550,'Raw Data from UFBs'!$E$3:$E$3000,'Summary By Town'!$G$2)</f>
        <v>0</v>
      </c>
      <c r="I550" s="4">
        <f>SUMIFS('Raw Data from UFBs'!I$3:I$3000,'Raw Data from UFBs'!$A$3:$A$3000,'Summary By Town'!$A550,'Raw Data from UFBs'!$E$3:$E$3000,'Summary By Town'!$G$2)</f>
        <v>0</v>
      </c>
      <c r="J550" s="20">
        <f t="shared" si="122"/>
        <v>0</v>
      </c>
      <c r="K550" s="19">
        <f>COUNTIFS('Raw Data from UFBs'!$A$3:$A$3000,'Summary By Town'!$A550,'Raw Data from UFBs'!$E$3:$E$3000,'Summary By Town'!$K$2)</f>
        <v>0</v>
      </c>
      <c r="L550" s="4">
        <f>SUMIFS('Raw Data from UFBs'!H$3:H$3000,'Raw Data from UFBs'!$A$3:$A$3000,'Summary By Town'!$A550,'Raw Data from UFBs'!$E$3:$E$3000,'Summary By Town'!$K$2)</f>
        <v>0</v>
      </c>
      <c r="M550" s="4">
        <f>SUMIFS('Raw Data from UFBs'!I$3:I$3000,'Raw Data from UFBs'!$A$3:$A$3000,'Summary By Town'!$A550,'Raw Data from UFBs'!$E$3:$E$3000,'Summary By Town'!$K$2)</f>
        <v>0</v>
      </c>
      <c r="N550" s="20">
        <f t="shared" si="123"/>
        <v>0</v>
      </c>
      <c r="O550" s="4">
        <f>COUNTIFS('Raw Data from UFBs'!$A$3:$A$3000,'Summary By Town'!$A550,'Raw Data from UFBs'!$E$3:$E$3000,'Summary By Town'!$O$2)</f>
        <v>0</v>
      </c>
      <c r="P550" s="4">
        <f>SUMIFS('Raw Data from UFBs'!H$3:H$3000,'Raw Data from UFBs'!$A$3:$A$3000,'Summary By Town'!$A550,'Raw Data from UFBs'!$E$3:$E$3000,'Summary By Town'!$O$2)</f>
        <v>0</v>
      </c>
      <c r="Q550" s="4">
        <f>SUMIFS('Raw Data from UFBs'!I$3:I$3000,'Raw Data from UFBs'!$A$3:$A$3000,'Summary By Town'!$A550,'Raw Data from UFBs'!$E$3:$E$3000,'Summary By Town'!$O$2)</f>
        <v>0</v>
      </c>
      <c r="R550" s="4">
        <f t="shared" si="128"/>
        <v>0</v>
      </c>
      <c r="S550" s="104">
        <f>COUNTIFS('Raw Data from UFBs'!$A$3:$A$3000,'Summary By Town'!$A550,'Raw Data from UFBs'!$E$3:$E$3000,'Summary By Town'!$S$2)</f>
        <v>0</v>
      </c>
      <c r="T550" s="4">
        <f>SUMIFS('Raw Data from UFBs'!H$3:H$3000,'Raw Data from UFBs'!$A$3:$A$3000,'Summary By Town'!$A550,'Raw Data from UFBs'!$E$3:$E$3000,'Summary By Town'!$S$2)</f>
        <v>0</v>
      </c>
      <c r="U550" s="4">
        <f>SUMIFS('Raw Data from UFBs'!I$3:I$3000,'Raw Data from UFBs'!$A$3:$A$3000,'Summary By Town'!$A550,'Raw Data from UFBs'!$E$3:$E$3000,'Summary By Town'!$S$2)</f>
        <v>0</v>
      </c>
      <c r="V550" s="20">
        <f t="shared" si="129"/>
        <v>0</v>
      </c>
      <c r="W550" s="104">
        <f>COUNTIFS('Raw Data from UFBs'!$A$3:$A$3000,'Summary By Town'!$A550,'Raw Data from UFBs'!$E$3:$E$3000,'Summary By Town'!$W$2)</f>
        <v>0</v>
      </c>
      <c r="X550" s="4">
        <f>SUMIFS('Raw Data from UFBs'!H$3:H$3000,'Raw Data from UFBs'!$A$3:$A$3000,'Summary By Town'!$A550,'Raw Data from UFBs'!$E$3:$E$3000,'Summary By Town'!$W$2)</f>
        <v>0</v>
      </c>
      <c r="Y550" s="4">
        <f>SUMIFS('Raw Data from UFBs'!I$3:I$3000,'Raw Data from UFBs'!$A$3:$A$3000,'Summary By Town'!$A550,'Raw Data from UFBs'!$E$3:$E$3000,'Summary By Town'!$W$2)</f>
        <v>0</v>
      </c>
      <c r="Z550" s="20">
        <f t="shared" si="130"/>
        <v>0</v>
      </c>
      <c r="AA550" s="4">
        <f>COUNTIFS('Raw Data from UFBs'!$A$3:$A$3000,'Summary By Town'!$A550,'Raw Data from UFBs'!$E$3:$E$3000,'Summary By Town'!$AA$2)</f>
        <v>0</v>
      </c>
      <c r="AB550" s="4">
        <f>SUMIFS('Raw Data from UFBs'!H$3:H$3000,'Raw Data from UFBs'!$A$3:$A$3000,'Summary By Town'!$A550,'Raw Data from UFBs'!$E$3:$E$3000,'Summary By Town'!$AA$2)</f>
        <v>0</v>
      </c>
      <c r="AC550" s="4">
        <f>SUMIFS('Raw Data from UFBs'!I$3:I$3000,'Raw Data from UFBs'!$A$3:$A$3000,'Summary By Town'!$A550,'Raw Data from UFBs'!$E$3:$E$3000,'Summary By Town'!$AA$2)</f>
        <v>0</v>
      </c>
      <c r="AD550" s="4">
        <f t="shared" si="131"/>
        <v>0</v>
      </c>
      <c r="AE550" s="19">
        <f>COUNTIFS('Raw Data from UFBs'!$A$3:$A$3000,'Summary By Town'!$A550,'Raw Data from UFBs'!$E$3:$E$3000,'Summary By Town'!$AE$2)</f>
        <v>0</v>
      </c>
      <c r="AF550" s="4">
        <f>SUMIFS('Raw Data from UFBs'!H$3:H$3000,'Raw Data from UFBs'!$A$3:$A$3000,'Summary By Town'!$A550,'Raw Data from UFBs'!$E$3:$E$3000,'Summary By Town'!$AE$2)</f>
        <v>0</v>
      </c>
      <c r="AG550" s="4">
        <f>SUMIFS('Raw Data from UFBs'!I$3:I$3000,'Raw Data from UFBs'!$A$3:$A$3000,'Summary By Town'!$A550,'Raw Data from UFBs'!$E$3:$E$3000,'Summary By Town'!$AE$2)</f>
        <v>0</v>
      </c>
      <c r="AH550" s="20">
        <f t="shared" si="124"/>
        <v>0</v>
      </c>
      <c r="AI550" s="19">
        <f t="shared" si="132"/>
        <v>0</v>
      </c>
      <c r="AJ550" s="4">
        <f t="shared" si="133"/>
        <v>0</v>
      </c>
      <c r="AK550" s="4">
        <f t="shared" si="134"/>
        <v>0</v>
      </c>
      <c r="AL550" s="20">
        <f t="shared" si="135"/>
        <v>0</v>
      </c>
      <c r="AM550" s="59">
        <v>400907100</v>
      </c>
      <c r="AN550" s="60">
        <v>5.8898268179064361</v>
      </c>
      <c r="AO550" s="61">
        <v>0.27865131738455695</v>
      </c>
      <c r="AP550" s="4">
        <f t="shared" si="125"/>
        <v>0</v>
      </c>
      <c r="AQ550" s="8">
        <f t="shared" si="126"/>
        <v>0</v>
      </c>
      <c r="AR550" s="59">
        <v>8580561.5599999987</v>
      </c>
      <c r="AS550" s="6">
        <f t="shared" si="127"/>
        <v>0</v>
      </c>
      <c r="AU550" s="5" t="s">
        <v>1593</v>
      </c>
      <c r="AV550" s="5" t="s">
        <v>1745</v>
      </c>
      <c r="AW550" s="5" t="s">
        <v>1745</v>
      </c>
      <c r="AX550" s="5" t="s">
        <v>1745</v>
      </c>
      <c r="AY550" s="5" t="s">
        <v>1745</v>
      </c>
      <c r="AZ550" s="5" t="s">
        <v>1745</v>
      </c>
      <c r="BA550" s="5" t="s">
        <v>1745</v>
      </c>
      <c r="BB550" s="5" t="s">
        <v>1745</v>
      </c>
      <c r="BC550" s="5" t="s">
        <v>1745</v>
      </c>
      <c r="BD550" s="5" t="s">
        <v>1745</v>
      </c>
      <c r="BE550" s="5" t="s">
        <v>1745</v>
      </c>
      <c r="BF550" s="5" t="s">
        <v>1745</v>
      </c>
      <c r="BG550" s="5" t="s">
        <v>1745</v>
      </c>
      <c r="BH550" s="5" t="s">
        <v>1745</v>
      </c>
      <c r="BI550" s="5" t="s">
        <v>1745</v>
      </c>
      <c r="BJ550" s="5" t="s">
        <v>1745</v>
      </c>
    </row>
    <row r="551" spans="1:62" ht="17.25" customHeight="1" x14ac:dyDescent="0.3">
      <c r="A551" t="s">
        <v>29</v>
      </c>
      <c r="B551" t="s">
        <v>2279</v>
      </c>
      <c r="C551" t="s">
        <v>31</v>
      </c>
      <c r="D551" t="str">
        <f t="shared" si="121"/>
        <v>Allamuchy township, Warren County</v>
      </c>
      <c r="E551" t="s">
        <v>1769</v>
      </c>
      <c r="F551" t="s">
        <v>58</v>
      </c>
      <c r="G551" s="19">
        <f>COUNTIFS('Raw Data from UFBs'!$A$3:$A$3000,'Summary By Town'!$A551,'Raw Data from UFBs'!$E$3:$E$3000,'Summary By Town'!$G$2)</f>
        <v>0</v>
      </c>
      <c r="H551" s="4">
        <f>SUMIFS('Raw Data from UFBs'!H$3:H$3000,'Raw Data from UFBs'!$A$3:$A$3000,'Summary By Town'!$A551,'Raw Data from UFBs'!$E$3:$E$3000,'Summary By Town'!$G$2)</f>
        <v>0</v>
      </c>
      <c r="I551" s="4">
        <f>SUMIFS('Raw Data from UFBs'!I$3:I$3000,'Raw Data from UFBs'!$A$3:$A$3000,'Summary By Town'!$A551,'Raw Data from UFBs'!$E$3:$E$3000,'Summary By Town'!$G$2)</f>
        <v>0</v>
      </c>
      <c r="J551" s="20">
        <f t="shared" si="122"/>
        <v>0</v>
      </c>
      <c r="K551" s="19">
        <f>COUNTIFS('Raw Data from UFBs'!$A$3:$A$3000,'Summary By Town'!$A551,'Raw Data from UFBs'!$E$3:$E$3000,'Summary By Town'!$K$2)</f>
        <v>0</v>
      </c>
      <c r="L551" s="4">
        <f>SUMIFS('Raw Data from UFBs'!H$3:H$3000,'Raw Data from UFBs'!$A$3:$A$3000,'Summary By Town'!$A551,'Raw Data from UFBs'!$E$3:$E$3000,'Summary By Town'!$K$2)</f>
        <v>0</v>
      </c>
      <c r="M551" s="4">
        <f>SUMIFS('Raw Data from UFBs'!I$3:I$3000,'Raw Data from UFBs'!$A$3:$A$3000,'Summary By Town'!$A551,'Raw Data from UFBs'!$E$3:$E$3000,'Summary By Town'!$K$2)</f>
        <v>0</v>
      </c>
      <c r="N551" s="20">
        <f t="shared" si="123"/>
        <v>0</v>
      </c>
      <c r="O551" s="4">
        <f>COUNTIFS('Raw Data from UFBs'!$A$3:$A$3000,'Summary By Town'!$A551,'Raw Data from UFBs'!$E$3:$E$3000,'Summary By Town'!$O$2)</f>
        <v>0</v>
      </c>
      <c r="P551" s="4">
        <f>SUMIFS('Raw Data from UFBs'!H$3:H$3000,'Raw Data from UFBs'!$A$3:$A$3000,'Summary By Town'!$A551,'Raw Data from UFBs'!$E$3:$E$3000,'Summary By Town'!$O$2)</f>
        <v>0</v>
      </c>
      <c r="Q551" s="4">
        <f>SUMIFS('Raw Data from UFBs'!I$3:I$3000,'Raw Data from UFBs'!$A$3:$A$3000,'Summary By Town'!$A551,'Raw Data from UFBs'!$E$3:$E$3000,'Summary By Town'!$O$2)</f>
        <v>0</v>
      </c>
      <c r="R551" s="4">
        <f t="shared" si="128"/>
        <v>0</v>
      </c>
      <c r="S551" s="104">
        <f>COUNTIFS('Raw Data from UFBs'!$A$3:$A$3000,'Summary By Town'!$A551,'Raw Data from UFBs'!$E$3:$E$3000,'Summary By Town'!$S$2)</f>
        <v>0</v>
      </c>
      <c r="T551" s="4">
        <f>SUMIFS('Raw Data from UFBs'!H$3:H$3000,'Raw Data from UFBs'!$A$3:$A$3000,'Summary By Town'!$A551,'Raw Data from UFBs'!$E$3:$E$3000,'Summary By Town'!$S$2)</f>
        <v>0</v>
      </c>
      <c r="U551" s="4">
        <f>SUMIFS('Raw Data from UFBs'!I$3:I$3000,'Raw Data from UFBs'!$A$3:$A$3000,'Summary By Town'!$A551,'Raw Data from UFBs'!$E$3:$E$3000,'Summary By Town'!$S$2)</f>
        <v>0</v>
      </c>
      <c r="V551" s="20">
        <f t="shared" si="129"/>
        <v>0</v>
      </c>
      <c r="W551" s="104">
        <f>COUNTIFS('Raw Data from UFBs'!$A$3:$A$3000,'Summary By Town'!$A551,'Raw Data from UFBs'!$E$3:$E$3000,'Summary By Town'!$W$2)</f>
        <v>0</v>
      </c>
      <c r="X551" s="4">
        <f>SUMIFS('Raw Data from UFBs'!H$3:H$3000,'Raw Data from UFBs'!$A$3:$A$3000,'Summary By Town'!$A551,'Raw Data from UFBs'!$E$3:$E$3000,'Summary By Town'!$W$2)</f>
        <v>0</v>
      </c>
      <c r="Y551" s="4">
        <f>SUMIFS('Raw Data from UFBs'!I$3:I$3000,'Raw Data from UFBs'!$A$3:$A$3000,'Summary By Town'!$A551,'Raw Data from UFBs'!$E$3:$E$3000,'Summary By Town'!$W$2)</f>
        <v>0</v>
      </c>
      <c r="Z551" s="20">
        <f t="shared" si="130"/>
        <v>0</v>
      </c>
      <c r="AA551" s="4">
        <f>COUNTIFS('Raw Data from UFBs'!$A$3:$A$3000,'Summary By Town'!$A551,'Raw Data from UFBs'!$E$3:$E$3000,'Summary By Town'!$AA$2)</f>
        <v>0</v>
      </c>
      <c r="AB551" s="4">
        <f>SUMIFS('Raw Data from UFBs'!H$3:H$3000,'Raw Data from UFBs'!$A$3:$A$3000,'Summary By Town'!$A551,'Raw Data from UFBs'!$E$3:$E$3000,'Summary By Town'!$AA$2)</f>
        <v>0</v>
      </c>
      <c r="AC551" s="4">
        <f>SUMIFS('Raw Data from UFBs'!I$3:I$3000,'Raw Data from UFBs'!$A$3:$A$3000,'Summary By Town'!$A551,'Raw Data from UFBs'!$E$3:$E$3000,'Summary By Town'!$AA$2)</f>
        <v>0</v>
      </c>
      <c r="AD551" s="4">
        <f t="shared" si="131"/>
        <v>0</v>
      </c>
      <c r="AE551" s="19">
        <f>COUNTIFS('Raw Data from UFBs'!$A$3:$A$3000,'Summary By Town'!$A551,'Raw Data from UFBs'!$E$3:$E$3000,'Summary By Town'!$AE$2)</f>
        <v>0</v>
      </c>
      <c r="AF551" s="4">
        <f>SUMIFS('Raw Data from UFBs'!H$3:H$3000,'Raw Data from UFBs'!$A$3:$A$3000,'Summary By Town'!$A551,'Raw Data from UFBs'!$E$3:$E$3000,'Summary By Town'!$AE$2)</f>
        <v>0</v>
      </c>
      <c r="AG551" s="4">
        <f>SUMIFS('Raw Data from UFBs'!I$3:I$3000,'Raw Data from UFBs'!$A$3:$A$3000,'Summary By Town'!$A551,'Raw Data from UFBs'!$E$3:$E$3000,'Summary By Town'!$AE$2)</f>
        <v>0</v>
      </c>
      <c r="AH551" s="20">
        <f t="shared" si="124"/>
        <v>0</v>
      </c>
      <c r="AI551" s="19">
        <f t="shared" si="132"/>
        <v>0</v>
      </c>
      <c r="AJ551" s="4">
        <f t="shared" si="133"/>
        <v>0</v>
      </c>
      <c r="AK551" s="4">
        <f t="shared" si="134"/>
        <v>0</v>
      </c>
      <c r="AL551" s="20">
        <f t="shared" si="135"/>
        <v>0</v>
      </c>
      <c r="AM551" s="59">
        <v>657443500</v>
      </c>
      <c r="AN551" s="60">
        <v>3.2265323718818872</v>
      </c>
      <c r="AO551" s="61">
        <v>0.14112978573853024</v>
      </c>
      <c r="AP551" s="4">
        <f t="shared" si="125"/>
        <v>0</v>
      </c>
      <c r="AQ551" s="8">
        <f t="shared" si="126"/>
        <v>0</v>
      </c>
      <c r="AR551" s="59">
        <v>4477706.7300000004</v>
      </c>
      <c r="AS551" s="6">
        <f t="shared" si="127"/>
        <v>0</v>
      </c>
      <c r="AU551" s="5" t="s">
        <v>1027</v>
      </c>
      <c r="AV551" s="5" t="s">
        <v>589</v>
      </c>
      <c r="AW551" s="5" t="s">
        <v>239</v>
      </c>
      <c r="AX551" s="5" t="s">
        <v>719</v>
      </c>
      <c r="AY551" s="5" t="s">
        <v>573</v>
      </c>
      <c r="AZ551" s="5" t="s">
        <v>534</v>
      </c>
      <c r="BA551" s="5" t="s">
        <v>1745</v>
      </c>
      <c r="BB551" s="5" t="s">
        <v>1745</v>
      </c>
      <c r="BC551" s="5" t="s">
        <v>1745</v>
      </c>
      <c r="BD551" s="5" t="s">
        <v>1745</v>
      </c>
      <c r="BE551" s="5" t="s">
        <v>1745</v>
      </c>
      <c r="BF551" s="5" t="s">
        <v>1745</v>
      </c>
      <c r="BG551" s="5" t="s">
        <v>1745</v>
      </c>
      <c r="BH551" s="5" t="s">
        <v>1745</v>
      </c>
      <c r="BI551" s="5" t="s">
        <v>1745</v>
      </c>
      <c r="BJ551" s="5" t="s">
        <v>1745</v>
      </c>
    </row>
    <row r="552" spans="1:62" ht="17.25" customHeight="1" x14ac:dyDescent="0.3">
      <c r="A552" t="s">
        <v>165</v>
      </c>
      <c r="B552" t="s">
        <v>2280</v>
      </c>
      <c r="C552" t="s">
        <v>31</v>
      </c>
      <c r="D552" t="str">
        <f t="shared" si="121"/>
        <v>Blairstown township, Warren County</v>
      </c>
      <c r="E552" t="s">
        <v>1769</v>
      </c>
      <c r="F552" t="s">
        <v>26</v>
      </c>
      <c r="G552" s="19">
        <f>COUNTIFS('Raw Data from UFBs'!$A$3:$A$3000,'Summary By Town'!$A552,'Raw Data from UFBs'!$E$3:$E$3000,'Summary By Town'!$G$2)</f>
        <v>0</v>
      </c>
      <c r="H552" s="4">
        <f>SUMIFS('Raw Data from UFBs'!H$3:H$3000,'Raw Data from UFBs'!$A$3:$A$3000,'Summary By Town'!$A552,'Raw Data from UFBs'!$E$3:$E$3000,'Summary By Town'!$G$2)</f>
        <v>0</v>
      </c>
      <c r="I552" s="4">
        <f>SUMIFS('Raw Data from UFBs'!I$3:I$3000,'Raw Data from UFBs'!$A$3:$A$3000,'Summary By Town'!$A552,'Raw Data from UFBs'!$E$3:$E$3000,'Summary By Town'!$G$2)</f>
        <v>0</v>
      </c>
      <c r="J552" s="20">
        <f t="shared" si="122"/>
        <v>0</v>
      </c>
      <c r="K552" s="19">
        <f>COUNTIFS('Raw Data from UFBs'!$A$3:$A$3000,'Summary By Town'!$A552,'Raw Data from UFBs'!$E$3:$E$3000,'Summary By Town'!$K$2)</f>
        <v>0</v>
      </c>
      <c r="L552" s="4">
        <f>SUMIFS('Raw Data from UFBs'!H$3:H$3000,'Raw Data from UFBs'!$A$3:$A$3000,'Summary By Town'!$A552,'Raw Data from UFBs'!$E$3:$E$3000,'Summary By Town'!$K$2)</f>
        <v>0</v>
      </c>
      <c r="M552" s="4">
        <f>SUMIFS('Raw Data from UFBs'!I$3:I$3000,'Raw Data from UFBs'!$A$3:$A$3000,'Summary By Town'!$A552,'Raw Data from UFBs'!$E$3:$E$3000,'Summary By Town'!$K$2)</f>
        <v>0</v>
      </c>
      <c r="N552" s="20">
        <f t="shared" si="123"/>
        <v>0</v>
      </c>
      <c r="O552" s="4">
        <f>COUNTIFS('Raw Data from UFBs'!$A$3:$A$3000,'Summary By Town'!$A552,'Raw Data from UFBs'!$E$3:$E$3000,'Summary By Town'!$O$2)</f>
        <v>0</v>
      </c>
      <c r="P552" s="4">
        <f>SUMIFS('Raw Data from UFBs'!H$3:H$3000,'Raw Data from UFBs'!$A$3:$A$3000,'Summary By Town'!$A552,'Raw Data from UFBs'!$E$3:$E$3000,'Summary By Town'!$O$2)</f>
        <v>0</v>
      </c>
      <c r="Q552" s="4">
        <f>SUMIFS('Raw Data from UFBs'!I$3:I$3000,'Raw Data from UFBs'!$A$3:$A$3000,'Summary By Town'!$A552,'Raw Data from UFBs'!$E$3:$E$3000,'Summary By Town'!$O$2)</f>
        <v>0</v>
      </c>
      <c r="R552" s="4">
        <f t="shared" si="128"/>
        <v>0</v>
      </c>
      <c r="S552" s="104">
        <f>COUNTIFS('Raw Data from UFBs'!$A$3:$A$3000,'Summary By Town'!$A552,'Raw Data from UFBs'!$E$3:$E$3000,'Summary By Town'!$S$2)</f>
        <v>0</v>
      </c>
      <c r="T552" s="4">
        <f>SUMIFS('Raw Data from UFBs'!H$3:H$3000,'Raw Data from UFBs'!$A$3:$A$3000,'Summary By Town'!$A552,'Raw Data from UFBs'!$E$3:$E$3000,'Summary By Town'!$S$2)</f>
        <v>0</v>
      </c>
      <c r="U552" s="4">
        <f>SUMIFS('Raw Data from UFBs'!I$3:I$3000,'Raw Data from UFBs'!$A$3:$A$3000,'Summary By Town'!$A552,'Raw Data from UFBs'!$E$3:$E$3000,'Summary By Town'!$S$2)</f>
        <v>0</v>
      </c>
      <c r="V552" s="20">
        <f t="shared" si="129"/>
        <v>0</v>
      </c>
      <c r="W552" s="104">
        <f>COUNTIFS('Raw Data from UFBs'!$A$3:$A$3000,'Summary By Town'!$A552,'Raw Data from UFBs'!$E$3:$E$3000,'Summary By Town'!$W$2)</f>
        <v>0</v>
      </c>
      <c r="X552" s="4">
        <f>SUMIFS('Raw Data from UFBs'!H$3:H$3000,'Raw Data from UFBs'!$A$3:$A$3000,'Summary By Town'!$A552,'Raw Data from UFBs'!$E$3:$E$3000,'Summary By Town'!$W$2)</f>
        <v>0</v>
      </c>
      <c r="Y552" s="4">
        <f>SUMIFS('Raw Data from UFBs'!I$3:I$3000,'Raw Data from UFBs'!$A$3:$A$3000,'Summary By Town'!$A552,'Raw Data from UFBs'!$E$3:$E$3000,'Summary By Town'!$W$2)</f>
        <v>0</v>
      </c>
      <c r="Z552" s="20">
        <f t="shared" si="130"/>
        <v>0</v>
      </c>
      <c r="AA552" s="4">
        <f>COUNTIFS('Raw Data from UFBs'!$A$3:$A$3000,'Summary By Town'!$A552,'Raw Data from UFBs'!$E$3:$E$3000,'Summary By Town'!$AA$2)</f>
        <v>0</v>
      </c>
      <c r="AB552" s="4">
        <f>SUMIFS('Raw Data from UFBs'!H$3:H$3000,'Raw Data from UFBs'!$A$3:$A$3000,'Summary By Town'!$A552,'Raw Data from UFBs'!$E$3:$E$3000,'Summary By Town'!$AA$2)</f>
        <v>0</v>
      </c>
      <c r="AC552" s="4">
        <f>SUMIFS('Raw Data from UFBs'!I$3:I$3000,'Raw Data from UFBs'!$A$3:$A$3000,'Summary By Town'!$A552,'Raw Data from UFBs'!$E$3:$E$3000,'Summary By Town'!$AA$2)</f>
        <v>0</v>
      </c>
      <c r="AD552" s="4">
        <f t="shared" si="131"/>
        <v>0</v>
      </c>
      <c r="AE552" s="19">
        <f>COUNTIFS('Raw Data from UFBs'!$A$3:$A$3000,'Summary By Town'!$A552,'Raw Data from UFBs'!$E$3:$E$3000,'Summary By Town'!$AE$2)</f>
        <v>0</v>
      </c>
      <c r="AF552" s="4">
        <f>SUMIFS('Raw Data from UFBs'!H$3:H$3000,'Raw Data from UFBs'!$A$3:$A$3000,'Summary By Town'!$A552,'Raw Data from UFBs'!$E$3:$E$3000,'Summary By Town'!$AE$2)</f>
        <v>0</v>
      </c>
      <c r="AG552" s="4">
        <f>SUMIFS('Raw Data from UFBs'!I$3:I$3000,'Raw Data from UFBs'!$A$3:$A$3000,'Summary By Town'!$A552,'Raw Data from UFBs'!$E$3:$E$3000,'Summary By Town'!$AE$2)</f>
        <v>0</v>
      </c>
      <c r="AH552" s="20">
        <f t="shared" si="124"/>
        <v>0</v>
      </c>
      <c r="AI552" s="19">
        <f t="shared" si="132"/>
        <v>0</v>
      </c>
      <c r="AJ552" s="4">
        <f t="shared" si="133"/>
        <v>0</v>
      </c>
      <c r="AK552" s="4">
        <f t="shared" si="134"/>
        <v>0</v>
      </c>
      <c r="AL552" s="20">
        <f t="shared" si="135"/>
        <v>0</v>
      </c>
      <c r="AM552" s="59">
        <v>804342768</v>
      </c>
      <c r="AN552" s="60">
        <v>3.1330549124050373</v>
      </c>
      <c r="AO552" s="61">
        <v>9.5171326859505495E-2</v>
      </c>
      <c r="AP552" s="4">
        <f t="shared" si="125"/>
        <v>0</v>
      </c>
      <c r="AQ552" s="8">
        <f t="shared" si="126"/>
        <v>0</v>
      </c>
      <c r="AR552" s="59">
        <v>6091990.9399999995</v>
      </c>
      <c r="AS552" s="6">
        <f t="shared" si="127"/>
        <v>0</v>
      </c>
      <c r="AU552" s="5" t="s">
        <v>705</v>
      </c>
      <c r="AV552" s="5" t="s">
        <v>761</v>
      </c>
      <c r="AW552" s="5" t="s">
        <v>534</v>
      </c>
      <c r="AX552" s="5" t="s">
        <v>630</v>
      </c>
      <c r="AY552" s="5" t="s">
        <v>1745</v>
      </c>
      <c r="AZ552" s="5" t="s">
        <v>1745</v>
      </c>
      <c r="BA552" s="5" t="s">
        <v>1745</v>
      </c>
      <c r="BB552" s="5" t="s">
        <v>1745</v>
      </c>
      <c r="BC552" s="5" t="s">
        <v>1745</v>
      </c>
      <c r="BD552" s="5" t="s">
        <v>1745</v>
      </c>
      <c r="BE552" s="5" t="s">
        <v>1745</v>
      </c>
      <c r="BF552" s="5" t="s">
        <v>1745</v>
      </c>
      <c r="BG552" s="5" t="s">
        <v>1745</v>
      </c>
      <c r="BH552" s="5" t="s">
        <v>1745</v>
      </c>
      <c r="BI552" s="5" t="s">
        <v>1745</v>
      </c>
      <c r="BJ552" s="5" t="s">
        <v>1745</v>
      </c>
    </row>
    <row r="553" spans="1:62" ht="17.25" customHeight="1" x14ac:dyDescent="0.3">
      <c r="A553" t="s">
        <v>524</v>
      </c>
      <c r="B553" t="s">
        <v>1979</v>
      </c>
      <c r="C553" t="s">
        <v>31</v>
      </c>
      <c r="D553" t="str">
        <f t="shared" si="121"/>
        <v>Franklin township, Warren County</v>
      </c>
      <c r="E553" t="s">
        <v>1769</v>
      </c>
      <c r="F553" t="s">
        <v>26</v>
      </c>
      <c r="G553" s="19">
        <f>COUNTIFS('Raw Data from UFBs'!$A$3:$A$3000,'Summary By Town'!$A553,'Raw Data from UFBs'!$E$3:$E$3000,'Summary By Town'!$G$2)</f>
        <v>0</v>
      </c>
      <c r="H553" s="4">
        <f>SUMIFS('Raw Data from UFBs'!H$3:H$3000,'Raw Data from UFBs'!$A$3:$A$3000,'Summary By Town'!$A553,'Raw Data from UFBs'!$E$3:$E$3000,'Summary By Town'!$G$2)</f>
        <v>0</v>
      </c>
      <c r="I553" s="4">
        <f>SUMIFS('Raw Data from UFBs'!I$3:I$3000,'Raw Data from UFBs'!$A$3:$A$3000,'Summary By Town'!$A553,'Raw Data from UFBs'!$E$3:$E$3000,'Summary By Town'!$G$2)</f>
        <v>0</v>
      </c>
      <c r="J553" s="20">
        <f t="shared" si="122"/>
        <v>0</v>
      </c>
      <c r="K553" s="19">
        <f>COUNTIFS('Raw Data from UFBs'!$A$3:$A$3000,'Summary By Town'!$A553,'Raw Data from UFBs'!$E$3:$E$3000,'Summary By Town'!$K$2)</f>
        <v>0</v>
      </c>
      <c r="L553" s="4">
        <f>SUMIFS('Raw Data from UFBs'!H$3:H$3000,'Raw Data from UFBs'!$A$3:$A$3000,'Summary By Town'!$A553,'Raw Data from UFBs'!$E$3:$E$3000,'Summary By Town'!$K$2)</f>
        <v>0</v>
      </c>
      <c r="M553" s="4">
        <f>SUMIFS('Raw Data from UFBs'!I$3:I$3000,'Raw Data from UFBs'!$A$3:$A$3000,'Summary By Town'!$A553,'Raw Data from UFBs'!$E$3:$E$3000,'Summary By Town'!$K$2)</f>
        <v>0</v>
      </c>
      <c r="N553" s="20">
        <f t="shared" si="123"/>
        <v>0</v>
      </c>
      <c r="O553" s="4">
        <f>COUNTIFS('Raw Data from UFBs'!$A$3:$A$3000,'Summary By Town'!$A553,'Raw Data from UFBs'!$E$3:$E$3000,'Summary By Town'!$O$2)</f>
        <v>0</v>
      </c>
      <c r="P553" s="4">
        <f>SUMIFS('Raw Data from UFBs'!H$3:H$3000,'Raw Data from UFBs'!$A$3:$A$3000,'Summary By Town'!$A553,'Raw Data from UFBs'!$E$3:$E$3000,'Summary By Town'!$O$2)</f>
        <v>0</v>
      </c>
      <c r="Q553" s="4">
        <f>SUMIFS('Raw Data from UFBs'!I$3:I$3000,'Raw Data from UFBs'!$A$3:$A$3000,'Summary By Town'!$A553,'Raw Data from UFBs'!$E$3:$E$3000,'Summary By Town'!$O$2)</f>
        <v>0</v>
      </c>
      <c r="R553" s="4">
        <f t="shared" si="128"/>
        <v>0</v>
      </c>
      <c r="S553" s="104">
        <f>COUNTIFS('Raw Data from UFBs'!$A$3:$A$3000,'Summary By Town'!$A553,'Raw Data from UFBs'!$E$3:$E$3000,'Summary By Town'!$S$2)</f>
        <v>0</v>
      </c>
      <c r="T553" s="4">
        <f>SUMIFS('Raw Data from UFBs'!H$3:H$3000,'Raw Data from UFBs'!$A$3:$A$3000,'Summary By Town'!$A553,'Raw Data from UFBs'!$E$3:$E$3000,'Summary By Town'!$S$2)</f>
        <v>0</v>
      </c>
      <c r="U553" s="4">
        <f>SUMIFS('Raw Data from UFBs'!I$3:I$3000,'Raw Data from UFBs'!$A$3:$A$3000,'Summary By Town'!$A553,'Raw Data from UFBs'!$E$3:$E$3000,'Summary By Town'!$S$2)</f>
        <v>0</v>
      </c>
      <c r="V553" s="20">
        <f t="shared" si="129"/>
        <v>0</v>
      </c>
      <c r="W553" s="104">
        <f>COUNTIFS('Raw Data from UFBs'!$A$3:$A$3000,'Summary By Town'!$A553,'Raw Data from UFBs'!$E$3:$E$3000,'Summary By Town'!$W$2)</f>
        <v>0</v>
      </c>
      <c r="X553" s="4">
        <f>SUMIFS('Raw Data from UFBs'!H$3:H$3000,'Raw Data from UFBs'!$A$3:$A$3000,'Summary By Town'!$A553,'Raw Data from UFBs'!$E$3:$E$3000,'Summary By Town'!$W$2)</f>
        <v>0</v>
      </c>
      <c r="Y553" s="4">
        <f>SUMIFS('Raw Data from UFBs'!I$3:I$3000,'Raw Data from UFBs'!$A$3:$A$3000,'Summary By Town'!$A553,'Raw Data from UFBs'!$E$3:$E$3000,'Summary By Town'!$W$2)</f>
        <v>0</v>
      </c>
      <c r="Z553" s="20">
        <f t="shared" si="130"/>
        <v>0</v>
      </c>
      <c r="AA553" s="4">
        <f>COUNTIFS('Raw Data from UFBs'!$A$3:$A$3000,'Summary By Town'!$A553,'Raw Data from UFBs'!$E$3:$E$3000,'Summary By Town'!$AA$2)</f>
        <v>0</v>
      </c>
      <c r="AB553" s="4">
        <f>SUMIFS('Raw Data from UFBs'!H$3:H$3000,'Raw Data from UFBs'!$A$3:$A$3000,'Summary By Town'!$A553,'Raw Data from UFBs'!$E$3:$E$3000,'Summary By Town'!$AA$2)</f>
        <v>0</v>
      </c>
      <c r="AC553" s="4">
        <f>SUMIFS('Raw Data from UFBs'!I$3:I$3000,'Raw Data from UFBs'!$A$3:$A$3000,'Summary By Town'!$A553,'Raw Data from UFBs'!$E$3:$E$3000,'Summary By Town'!$AA$2)</f>
        <v>0</v>
      </c>
      <c r="AD553" s="4">
        <f t="shared" si="131"/>
        <v>0</v>
      </c>
      <c r="AE553" s="19">
        <f>COUNTIFS('Raw Data from UFBs'!$A$3:$A$3000,'Summary By Town'!$A553,'Raw Data from UFBs'!$E$3:$E$3000,'Summary By Town'!$AE$2)</f>
        <v>0</v>
      </c>
      <c r="AF553" s="4">
        <f>SUMIFS('Raw Data from UFBs'!H$3:H$3000,'Raw Data from UFBs'!$A$3:$A$3000,'Summary By Town'!$A553,'Raw Data from UFBs'!$E$3:$E$3000,'Summary By Town'!$AE$2)</f>
        <v>0</v>
      </c>
      <c r="AG553" s="4">
        <f>SUMIFS('Raw Data from UFBs'!I$3:I$3000,'Raw Data from UFBs'!$A$3:$A$3000,'Summary By Town'!$A553,'Raw Data from UFBs'!$E$3:$E$3000,'Summary By Town'!$AE$2)</f>
        <v>0</v>
      </c>
      <c r="AH553" s="20">
        <f t="shared" si="124"/>
        <v>0</v>
      </c>
      <c r="AI553" s="19">
        <f t="shared" si="132"/>
        <v>0</v>
      </c>
      <c r="AJ553" s="4">
        <f t="shared" si="133"/>
        <v>0</v>
      </c>
      <c r="AK553" s="4">
        <f t="shared" si="134"/>
        <v>0</v>
      </c>
      <c r="AL553" s="20">
        <f t="shared" si="135"/>
        <v>0</v>
      </c>
      <c r="AM553" s="59">
        <v>457070204</v>
      </c>
      <c r="AN553" s="60">
        <v>3.1287216768095147</v>
      </c>
      <c r="AO553" s="61">
        <v>0.1143498024876929</v>
      </c>
      <c r="AP553" s="4">
        <f t="shared" si="125"/>
        <v>0</v>
      </c>
      <c r="AQ553" s="8">
        <f t="shared" si="126"/>
        <v>0</v>
      </c>
      <c r="AR553" s="59">
        <v>5039231.72</v>
      </c>
      <c r="AS553" s="6">
        <f t="shared" si="127"/>
        <v>0</v>
      </c>
      <c r="AU553" s="5" t="s">
        <v>175</v>
      </c>
      <c r="AV553" s="5" t="s">
        <v>159</v>
      </c>
      <c r="AW553" s="5" t="s">
        <v>582</v>
      </c>
      <c r="AX553" s="5" t="s">
        <v>856</v>
      </c>
      <c r="AY553" s="5" t="s">
        <v>636</v>
      </c>
      <c r="AZ553" s="5" t="s">
        <v>1593</v>
      </c>
      <c r="BA553" s="5" t="s">
        <v>1658</v>
      </c>
      <c r="BB553" s="5" t="s">
        <v>1745</v>
      </c>
      <c r="BC553" s="5" t="s">
        <v>1745</v>
      </c>
      <c r="BD553" s="5" t="s">
        <v>1745</v>
      </c>
      <c r="BE553" s="5" t="s">
        <v>1745</v>
      </c>
      <c r="BF553" s="5" t="s">
        <v>1745</v>
      </c>
      <c r="BG553" s="5" t="s">
        <v>1745</v>
      </c>
      <c r="BH553" s="5" t="s">
        <v>1745</v>
      </c>
      <c r="BI553" s="5" t="s">
        <v>1745</v>
      </c>
      <c r="BJ553" s="5" t="s">
        <v>1745</v>
      </c>
    </row>
    <row r="554" spans="1:62" ht="17.25" customHeight="1" x14ac:dyDescent="0.3">
      <c r="A554" t="s">
        <v>534</v>
      </c>
      <c r="B554" t="s">
        <v>2281</v>
      </c>
      <c r="C554" t="s">
        <v>31</v>
      </c>
      <c r="D554" t="str">
        <f t="shared" si="121"/>
        <v>Frelinghuysen township, Warren County</v>
      </c>
      <c r="E554" t="s">
        <v>1769</v>
      </c>
      <c r="F554" t="s">
        <v>26</v>
      </c>
      <c r="G554" s="19">
        <f>COUNTIFS('Raw Data from UFBs'!$A$3:$A$3000,'Summary By Town'!$A554,'Raw Data from UFBs'!$E$3:$E$3000,'Summary By Town'!$G$2)</f>
        <v>0</v>
      </c>
      <c r="H554" s="4">
        <f>SUMIFS('Raw Data from UFBs'!H$3:H$3000,'Raw Data from UFBs'!$A$3:$A$3000,'Summary By Town'!$A554,'Raw Data from UFBs'!$E$3:$E$3000,'Summary By Town'!$G$2)</f>
        <v>0</v>
      </c>
      <c r="I554" s="4">
        <f>SUMIFS('Raw Data from UFBs'!I$3:I$3000,'Raw Data from UFBs'!$A$3:$A$3000,'Summary By Town'!$A554,'Raw Data from UFBs'!$E$3:$E$3000,'Summary By Town'!$G$2)</f>
        <v>0</v>
      </c>
      <c r="J554" s="20">
        <f t="shared" si="122"/>
        <v>0</v>
      </c>
      <c r="K554" s="19">
        <f>COUNTIFS('Raw Data from UFBs'!$A$3:$A$3000,'Summary By Town'!$A554,'Raw Data from UFBs'!$E$3:$E$3000,'Summary By Town'!$K$2)</f>
        <v>0</v>
      </c>
      <c r="L554" s="4">
        <f>SUMIFS('Raw Data from UFBs'!H$3:H$3000,'Raw Data from UFBs'!$A$3:$A$3000,'Summary By Town'!$A554,'Raw Data from UFBs'!$E$3:$E$3000,'Summary By Town'!$K$2)</f>
        <v>0</v>
      </c>
      <c r="M554" s="4">
        <f>SUMIFS('Raw Data from UFBs'!I$3:I$3000,'Raw Data from UFBs'!$A$3:$A$3000,'Summary By Town'!$A554,'Raw Data from UFBs'!$E$3:$E$3000,'Summary By Town'!$K$2)</f>
        <v>0</v>
      </c>
      <c r="N554" s="20">
        <f t="shared" si="123"/>
        <v>0</v>
      </c>
      <c r="O554" s="4">
        <f>COUNTIFS('Raw Data from UFBs'!$A$3:$A$3000,'Summary By Town'!$A554,'Raw Data from UFBs'!$E$3:$E$3000,'Summary By Town'!$O$2)</f>
        <v>0</v>
      </c>
      <c r="P554" s="4">
        <f>SUMIFS('Raw Data from UFBs'!H$3:H$3000,'Raw Data from UFBs'!$A$3:$A$3000,'Summary By Town'!$A554,'Raw Data from UFBs'!$E$3:$E$3000,'Summary By Town'!$O$2)</f>
        <v>0</v>
      </c>
      <c r="Q554" s="4">
        <f>SUMIFS('Raw Data from UFBs'!I$3:I$3000,'Raw Data from UFBs'!$A$3:$A$3000,'Summary By Town'!$A554,'Raw Data from UFBs'!$E$3:$E$3000,'Summary By Town'!$O$2)</f>
        <v>0</v>
      </c>
      <c r="R554" s="4">
        <f t="shared" si="128"/>
        <v>0</v>
      </c>
      <c r="S554" s="104">
        <f>COUNTIFS('Raw Data from UFBs'!$A$3:$A$3000,'Summary By Town'!$A554,'Raw Data from UFBs'!$E$3:$E$3000,'Summary By Town'!$S$2)</f>
        <v>0</v>
      </c>
      <c r="T554" s="4">
        <f>SUMIFS('Raw Data from UFBs'!H$3:H$3000,'Raw Data from UFBs'!$A$3:$A$3000,'Summary By Town'!$A554,'Raw Data from UFBs'!$E$3:$E$3000,'Summary By Town'!$S$2)</f>
        <v>0</v>
      </c>
      <c r="U554" s="4">
        <f>SUMIFS('Raw Data from UFBs'!I$3:I$3000,'Raw Data from UFBs'!$A$3:$A$3000,'Summary By Town'!$A554,'Raw Data from UFBs'!$E$3:$E$3000,'Summary By Town'!$S$2)</f>
        <v>0</v>
      </c>
      <c r="V554" s="20">
        <f t="shared" si="129"/>
        <v>0</v>
      </c>
      <c r="W554" s="104">
        <f>COUNTIFS('Raw Data from UFBs'!$A$3:$A$3000,'Summary By Town'!$A554,'Raw Data from UFBs'!$E$3:$E$3000,'Summary By Town'!$W$2)</f>
        <v>0</v>
      </c>
      <c r="X554" s="4">
        <f>SUMIFS('Raw Data from UFBs'!H$3:H$3000,'Raw Data from UFBs'!$A$3:$A$3000,'Summary By Town'!$A554,'Raw Data from UFBs'!$E$3:$E$3000,'Summary By Town'!$W$2)</f>
        <v>0</v>
      </c>
      <c r="Y554" s="4">
        <f>SUMIFS('Raw Data from UFBs'!I$3:I$3000,'Raw Data from UFBs'!$A$3:$A$3000,'Summary By Town'!$A554,'Raw Data from UFBs'!$E$3:$E$3000,'Summary By Town'!$W$2)</f>
        <v>0</v>
      </c>
      <c r="Z554" s="20">
        <f t="shared" si="130"/>
        <v>0</v>
      </c>
      <c r="AA554" s="4">
        <f>COUNTIFS('Raw Data from UFBs'!$A$3:$A$3000,'Summary By Town'!$A554,'Raw Data from UFBs'!$E$3:$E$3000,'Summary By Town'!$AA$2)</f>
        <v>0</v>
      </c>
      <c r="AB554" s="4">
        <f>SUMIFS('Raw Data from UFBs'!H$3:H$3000,'Raw Data from UFBs'!$A$3:$A$3000,'Summary By Town'!$A554,'Raw Data from UFBs'!$E$3:$E$3000,'Summary By Town'!$AA$2)</f>
        <v>0</v>
      </c>
      <c r="AC554" s="4">
        <f>SUMIFS('Raw Data from UFBs'!I$3:I$3000,'Raw Data from UFBs'!$A$3:$A$3000,'Summary By Town'!$A554,'Raw Data from UFBs'!$E$3:$E$3000,'Summary By Town'!$AA$2)</f>
        <v>0</v>
      </c>
      <c r="AD554" s="4">
        <f t="shared" si="131"/>
        <v>0</v>
      </c>
      <c r="AE554" s="19">
        <f>COUNTIFS('Raw Data from UFBs'!$A$3:$A$3000,'Summary By Town'!$A554,'Raw Data from UFBs'!$E$3:$E$3000,'Summary By Town'!$AE$2)</f>
        <v>0</v>
      </c>
      <c r="AF554" s="4">
        <f>SUMIFS('Raw Data from UFBs'!H$3:H$3000,'Raw Data from UFBs'!$A$3:$A$3000,'Summary By Town'!$A554,'Raw Data from UFBs'!$E$3:$E$3000,'Summary By Town'!$AE$2)</f>
        <v>0</v>
      </c>
      <c r="AG554" s="4">
        <f>SUMIFS('Raw Data from UFBs'!I$3:I$3000,'Raw Data from UFBs'!$A$3:$A$3000,'Summary By Town'!$A554,'Raw Data from UFBs'!$E$3:$E$3000,'Summary By Town'!$AE$2)</f>
        <v>0</v>
      </c>
      <c r="AH554" s="20">
        <f t="shared" si="124"/>
        <v>0</v>
      </c>
      <c r="AI554" s="19">
        <f t="shared" si="132"/>
        <v>0</v>
      </c>
      <c r="AJ554" s="4">
        <f t="shared" si="133"/>
        <v>0</v>
      </c>
      <c r="AK554" s="4">
        <f t="shared" si="134"/>
        <v>0</v>
      </c>
      <c r="AL554" s="20">
        <f t="shared" si="135"/>
        <v>0</v>
      </c>
      <c r="AM554" s="59">
        <v>327974507</v>
      </c>
      <c r="AN554" s="60">
        <v>2.8573268861501102</v>
      </c>
      <c r="AO554" s="61">
        <v>0.1242598055364522</v>
      </c>
      <c r="AP554" s="4">
        <f>(AL554-AJ554)*AO554</f>
        <v>0</v>
      </c>
      <c r="AQ554" s="8">
        <f t="shared" si="126"/>
        <v>0</v>
      </c>
      <c r="AR554" s="59">
        <v>2277075</v>
      </c>
      <c r="AS554" s="6">
        <f t="shared" si="127"/>
        <v>0</v>
      </c>
      <c r="AU554" s="5" t="s">
        <v>805</v>
      </c>
      <c r="AV554" s="5" t="s">
        <v>719</v>
      </c>
      <c r="AW554" s="5" t="s">
        <v>705</v>
      </c>
      <c r="AX554" s="5" t="s">
        <v>29</v>
      </c>
      <c r="AY554" s="5" t="s">
        <v>573</v>
      </c>
      <c r="AZ554" s="5" t="s">
        <v>165</v>
      </c>
      <c r="BA554" s="5" t="s">
        <v>526</v>
      </c>
      <c r="BB554" s="5" t="s">
        <v>630</v>
      </c>
      <c r="BC554" s="5" t="s">
        <v>1457</v>
      </c>
      <c r="BD554" s="5" t="s">
        <v>1745</v>
      </c>
      <c r="BE554" s="5" t="s">
        <v>1745</v>
      </c>
      <c r="BF554" s="5" t="s">
        <v>1745</v>
      </c>
      <c r="BG554" s="5" t="s">
        <v>1745</v>
      </c>
      <c r="BH554" s="5" t="s">
        <v>1745</v>
      </c>
      <c r="BI554" s="5" t="s">
        <v>1745</v>
      </c>
      <c r="BJ554" s="5" t="s">
        <v>1745</v>
      </c>
    </row>
    <row r="555" spans="1:62" ht="17.25" customHeight="1" x14ac:dyDescent="0.3">
      <c r="A555" t="s">
        <v>582</v>
      </c>
      <c r="B555" t="s">
        <v>1938</v>
      </c>
      <c r="C555" t="s">
        <v>31</v>
      </c>
      <c r="D555" t="str">
        <f t="shared" si="121"/>
        <v>Greenwich township, Warren County</v>
      </c>
      <c r="E555" t="s">
        <v>1769</v>
      </c>
      <c r="F555" t="s">
        <v>58</v>
      </c>
      <c r="G555" s="19">
        <f>COUNTIFS('Raw Data from UFBs'!$A$3:$A$3000,'Summary By Town'!$A555,'Raw Data from UFBs'!$E$3:$E$3000,'Summary By Town'!$G$2)</f>
        <v>0</v>
      </c>
      <c r="H555" s="4">
        <f>SUMIFS('Raw Data from UFBs'!H$3:H$3000,'Raw Data from UFBs'!$A$3:$A$3000,'Summary By Town'!$A555,'Raw Data from UFBs'!$E$3:$E$3000,'Summary By Town'!$G$2)</f>
        <v>0</v>
      </c>
      <c r="I555" s="4">
        <f>SUMIFS('Raw Data from UFBs'!I$3:I$3000,'Raw Data from UFBs'!$A$3:$A$3000,'Summary By Town'!$A555,'Raw Data from UFBs'!$E$3:$E$3000,'Summary By Town'!$G$2)</f>
        <v>0</v>
      </c>
      <c r="J555" s="20">
        <f t="shared" si="122"/>
        <v>0</v>
      </c>
      <c r="K555" s="19">
        <f>COUNTIFS('Raw Data from UFBs'!$A$3:$A$3000,'Summary By Town'!$A555,'Raw Data from UFBs'!$E$3:$E$3000,'Summary By Town'!$K$2)</f>
        <v>0</v>
      </c>
      <c r="L555" s="4">
        <f>SUMIFS('Raw Data from UFBs'!H$3:H$3000,'Raw Data from UFBs'!$A$3:$A$3000,'Summary By Town'!$A555,'Raw Data from UFBs'!$E$3:$E$3000,'Summary By Town'!$K$2)</f>
        <v>0</v>
      </c>
      <c r="M555" s="4">
        <f>SUMIFS('Raw Data from UFBs'!I$3:I$3000,'Raw Data from UFBs'!$A$3:$A$3000,'Summary By Town'!$A555,'Raw Data from UFBs'!$E$3:$E$3000,'Summary By Town'!$K$2)</f>
        <v>0</v>
      </c>
      <c r="N555" s="20">
        <f t="shared" si="123"/>
        <v>0</v>
      </c>
      <c r="O555" s="4">
        <f>COUNTIFS('Raw Data from UFBs'!$A$3:$A$3000,'Summary By Town'!$A555,'Raw Data from UFBs'!$E$3:$E$3000,'Summary By Town'!$O$2)</f>
        <v>0</v>
      </c>
      <c r="P555" s="4">
        <f>SUMIFS('Raw Data from UFBs'!H$3:H$3000,'Raw Data from UFBs'!$A$3:$A$3000,'Summary By Town'!$A555,'Raw Data from UFBs'!$E$3:$E$3000,'Summary By Town'!$O$2)</f>
        <v>0</v>
      </c>
      <c r="Q555" s="4">
        <f>SUMIFS('Raw Data from UFBs'!I$3:I$3000,'Raw Data from UFBs'!$A$3:$A$3000,'Summary By Town'!$A555,'Raw Data from UFBs'!$E$3:$E$3000,'Summary By Town'!$O$2)</f>
        <v>0</v>
      </c>
      <c r="R555" s="4">
        <f t="shared" si="128"/>
        <v>0</v>
      </c>
      <c r="S555" s="104">
        <f>COUNTIFS('Raw Data from UFBs'!$A$3:$A$3000,'Summary By Town'!$A555,'Raw Data from UFBs'!$E$3:$E$3000,'Summary By Town'!$S$2)</f>
        <v>0</v>
      </c>
      <c r="T555" s="4">
        <f>SUMIFS('Raw Data from UFBs'!H$3:H$3000,'Raw Data from UFBs'!$A$3:$A$3000,'Summary By Town'!$A555,'Raw Data from UFBs'!$E$3:$E$3000,'Summary By Town'!$S$2)</f>
        <v>0</v>
      </c>
      <c r="U555" s="4">
        <f>SUMIFS('Raw Data from UFBs'!I$3:I$3000,'Raw Data from UFBs'!$A$3:$A$3000,'Summary By Town'!$A555,'Raw Data from UFBs'!$E$3:$E$3000,'Summary By Town'!$S$2)</f>
        <v>0</v>
      </c>
      <c r="V555" s="20">
        <f t="shared" si="129"/>
        <v>0</v>
      </c>
      <c r="W555" s="104">
        <f>COUNTIFS('Raw Data from UFBs'!$A$3:$A$3000,'Summary By Town'!$A555,'Raw Data from UFBs'!$E$3:$E$3000,'Summary By Town'!$W$2)</f>
        <v>0</v>
      </c>
      <c r="X555" s="4">
        <f>SUMIFS('Raw Data from UFBs'!H$3:H$3000,'Raw Data from UFBs'!$A$3:$A$3000,'Summary By Town'!$A555,'Raw Data from UFBs'!$E$3:$E$3000,'Summary By Town'!$W$2)</f>
        <v>0</v>
      </c>
      <c r="Y555" s="4">
        <f>SUMIFS('Raw Data from UFBs'!I$3:I$3000,'Raw Data from UFBs'!$A$3:$A$3000,'Summary By Town'!$A555,'Raw Data from UFBs'!$E$3:$E$3000,'Summary By Town'!$W$2)</f>
        <v>0</v>
      </c>
      <c r="Z555" s="20">
        <f t="shared" si="130"/>
        <v>0</v>
      </c>
      <c r="AA555" s="4">
        <f>COUNTIFS('Raw Data from UFBs'!$A$3:$A$3000,'Summary By Town'!$A555,'Raw Data from UFBs'!$E$3:$E$3000,'Summary By Town'!$AA$2)</f>
        <v>0</v>
      </c>
      <c r="AB555" s="4">
        <f>SUMIFS('Raw Data from UFBs'!H$3:H$3000,'Raw Data from UFBs'!$A$3:$A$3000,'Summary By Town'!$A555,'Raw Data from UFBs'!$E$3:$E$3000,'Summary By Town'!$AA$2)</f>
        <v>0</v>
      </c>
      <c r="AC555" s="4">
        <f>SUMIFS('Raw Data from UFBs'!I$3:I$3000,'Raw Data from UFBs'!$A$3:$A$3000,'Summary By Town'!$A555,'Raw Data from UFBs'!$E$3:$E$3000,'Summary By Town'!$AA$2)</f>
        <v>0</v>
      </c>
      <c r="AD555" s="4">
        <f t="shared" si="131"/>
        <v>0</v>
      </c>
      <c r="AE555" s="19">
        <f>COUNTIFS('Raw Data from UFBs'!$A$3:$A$3000,'Summary By Town'!$A555,'Raw Data from UFBs'!$E$3:$E$3000,'Summary By Town'!$AE$2)</f>
        <v>0</v>
      </c>
      <c r="AF555" s="4">
        <f>SUMIFS('Raw Data from UFBs'!H$3:H$3000,'Raw Data from UFBs'!$A$3:$A$3000,'Summary By Town'!$A555,'Raw Data from UFBs'!$E$3:$E$3000,'Summary By Town'!$AE$2)</f>
        <v>0</v>
      </c>
      <c r="AG555" s="4">
        <f>SUMIFS('Raw Data from UFBs'!I$3:I$3000,'Raw Data from UFBs'!$A$3:$A$3000,'Summary By Town'!$A555,'Raw Data from UFBs'!$E$3:$E$3000,'Summary By Town'!$AE$2)</f>
        <v>0</v>
      </c>
      <c r="AH555" s="20">
        <f t="shared" si="124"/>
        <v>0</v>
      </c>
      <c r="AI555" s="19">
        <f t="shared" si="132"/>
        <v>0</v>
      </c>
      <c r="AJ555" s="4">
        <f t="shared" si="133"/>
        <v>0</v>
      </c>
      <c r="AK555" s="4">
        <f t="shared" si="134"/>
        <v>0</v>
      </c>
      <c r="AL555" s="20">
        <f t="shared" si="135"/>
        <v>0</v>
      </c>
      <c r="AM555" s="59">
        <v>604543727</v>
      </c>
      <c r="AN555" s="60">
        <v>4.0514480405611915</v>
      </c>
      <c r="AO555" s="61">
        <v>0.20159646065691958</v>
      </c>
      <c r="AP555" s="4">
        <f t="shared" si="125"/>
        <v>0</v>
      </c>
      <c r="AQ555" s="8">
        <f t="shared" si="126"/>
        <v>0</v>
      </c>
      <c r="AR555" s="59">
        <v>6105030.8599999994</v>
      </c>
      <c r="AS555" s="6">
        <f t="shared" si="127"/>
        <v>0</v>
      </c>
      <c r="AU555" s="5" t="s">
        <v>175</v>
      </c>
      <c r="AV555" s="5" t="s">
        <v>1231</v>
      </c>
      <c r="AW555" s="5" t="s">
        <v>856</v>
      </c>
      <c r="AX555" s="5" t="s">
        <v>524</v>
      </c>
      <c r="AY555" s="5" t="s">
        <v>1745</v>
      </c>
      <c r="AZ555" s="5" t="s">
        <v>1745</v>
      </c>
      <c r="BA555" s="5" t="s">
        <v>1745</v>
      </c>
      <c r="BB555" s="5" t="s">
        <v>1745</v>
      </c>
      <c r="BC555" s="5" t="s">
        <v>1745</v>
      </c>
      <c r="BD555" s="5" t="s">
        <v>1745</v>
      </c>
      <c r="BE555" s="5" t="s">
        <v>1745</v>
      </c>
      <c r="BF555" s="5" t="s">
        <v>1745</v>
      </c>
      <c r="BG555" s="5" t="s">
        <v>1745</v>
      </c>
      <c r="BH555" s="5" t="s">
        <v>1745</v>
      </c>
      <c r="BI555" s="5" t="s">
        <v>1745</v>
      </c>
      <c r="BJ555" s="5" t="s">
        <v>1745</v>
      </c>
    </row>
    <row r="556" spans="1:62" ht="17.25" customHeight="1" x14ac:dyDescent="0.3">
      <c r="A556" t="s">
        <v>630</v>
      </c>
      <c r="B556" t="s">
        <v>2282</v>
      </c>
      <c r="C556" t="s">
        <v>31</v>
      </c>
      <c r="D556" t="str">
        <f t="shared" si="121"/>
        <v>Hardwick township, Warren County</v>
      </c>
      <c r="E556" t="s">
        <v>1769</v>
      </c>
      <c r="F556" t="s">
        <v>26</v>
      </c>
      <c r="G556" s="19">
        <f>COUNTIFS('Raw Data from UFBs'!$A$3:$A$3000,'Summary By Town'!$A556,'Raw Data from UFBs'!$E$3:$E$3000,'Summary By Town'!$G$2)</f>
        <v>0</v>
      </c>
      <c r="H556" s="4">
        <f>SUMIFS('Raw Data from UFBs'!H$3:H$3000,'Raw Data from UFBs'!$A$3:$A$3000,'Summary By Town'!$A556,'Raw Data from UFBs'!$E$3:$E$3000,'Summary By Town'!$G$2)</f>
        <v>0</v>
      </c>
      <c r="I556" s="4">
        <f>SUMIFS('Raw Data from UFBs'!I$3:I$3000,'Raw Data from UFBs'!$A$3:$A$3000,'Summary By Town'!$A556,'Raw Data from UFBs'!$E$3:$E$3000,'Summary By Town'!$G$2)</f>
        <v>0</v>
      </c>
      <c r="J556" s="20">
        <f t="shared" si="122"/>
        <v>0</v>
      </c>
      <c r="K556" s="19">
        <f>COUNTIFS('Raw Data from UFBs'!$A$3:$A$3000,'Summary By Town'!$A556,'Raw Data from UFBs'!$E$3:$E$3000,'Summary By Town'!$K$2)</f>
        <v>0</v>
      </c>
      <c r="L556" s="4">
        <f>SUMIFS('Raw Data from UFBs'!H$3:H$3000,'Raw Data from UFBs'!$A$3:$A$3000,'Summary By Town'!$A556,'Raw Data from UFBs'!$E$3:$E$3000,'Summary By Town'!$K$2)</f>
        <v>0</v>
      </c>
      <c r="M556" s="4">
        <f>SUMIFS('Raw Data from UFBs'!I$3:I$3000,'Raw Data from UFBs'!$A$3:$A$3000,'Summary By Town'!$A556,'Raw Data from UFBs'!$E$3:$E$3000,'Summary By Town'!$K$2)</f>
        <v>0</v>
      </c>
      <c r="N556" s="20">
        <f t="shared" si="123"/>
        <v>0</v>
      </c>
      <c r="O556" s="4">
        <f>COUNTIFS('Raw Data from UFBs'!$A$3:$A$3000,'Summary By Town'!$A556,'Raw Data from UFBs'!$E$3:$E$3000,'Summary By Town'!$O$2)</f>
        <v>0</v>
      </c>
      <c r="P556" s="4">
        <f>SUMIFS('Raw Data from UFBs'!H$3:H$3000,'Raw Data from UFBs'!$A$3:$A$3000,'Summary By Town'!$A556,'Raw Data from UFBs'!$E$3:$E$3000,'Summary By Town'!$O$2)</f>
        <v>0</v>
      </c>
      <c r="Q556" s="4">
        <f>SUMIFS('Raw Data from UFBs'!I$3:I$3000,'Raw Data from UFBs'!$A$3:$A$3000,'Summary By Town'!$A556,'Raw Data from UFBs'!$E$3:$E$3000,'Summary By Town'!$O$2)</f>
        <v>0</v>
      </c>
      <c r="R556" s="4">
        <f t="shared" si="128"/>
        <v>0</v>
      </c>
      <c r="S556" s="104">
        <f>COUNTIFS('Raw Data from UFBs'!$A$3:$A$3000,'Summary By Town'!$A556,'Raw Data from UFBs'!$E$3:$E$3000,'Summary By Town'!$S$2)</f>
        <v>0</v>
      </c>
      <c r="T556" s="4">
        <f>SUMIFS('Raw Data from UFBs'!H$3:H$3000,'Raw Data from UFBs'!$A$3:$A$3000,'Summary By Town'!$A556,'Raw Data from UFBs'!$E$3:$E$3000,'Summary By Town'!$S$2)</f>
        <v>0</v>
      </c>
      <c r="U556" s="4">
        <f>SUMIFS('Raw Data from UFBs'!I$3:I$3000,'Raw Data from UFBs'!$A$3:$A$3000,'Summary By Town'!$A556,'Raw Data from UFBs'!$E$3:$E$3000,'Summary By Town'!$S$2)</f>
        <v>0</v>
      </c>
      <c r="V556" s="20">
        <f t="shared" si="129"/>
        <v>0</v>
      </c>
      <c r="W556" s="104">
        <f>COUNTIFS('Raw Data from UFBs'!$A$3:$A$3000,'Summary By Town'!$A556,'Raw Data from UFBs'!$E$3:$E$3000,'Summary By Town'!$W$2)</f>
        <v>0</v>
      </c>
      <c r="X556" s="4">
        <f>SUMIFS('Raw Data from UFBs'!H$3:H$3000,'Raw Data from UFBs'!$A$3:$A$3000,'Summary By Town'!$A556,'Raw Data from UFBs'!$E$3:$E$3000,'Summary By Town'!$W$2)</f>
        <v>0</v>
      </c>
      <c r="Y556" s="4">
        <f>SUMIFS('Raw Data from UFBs'!I$3:I$3000,'Raw Data from UFBs'!$A$3:$A$3000,'Summary By Town'!$A556,'Raw Data from UFBs'!$E$3:$E$3000,'Summary By Town'!$W$2)</f>
        <v>0</v>
      </c>
      <c r="Z556" s="20">
        <f t="shared" si="130"/>
        <v>0</v>
      </c>
      <c r="AA556" s="4">
        <f>COUNTIFS('Raw Data from UFBs'!$A$3:$A$3000,'Summary By Town'!$A556,'Raw Data from UFBs'!$E$3:$E$3000,'Summary By Town'!$AA$2)</f>
        <v>0</v>
      </c>
      <c r="AB556" s="4">
        <f>SUMIFS('Raw Data from UFBs'!H$3:H$3000,'Raw Data from UFBs'!$A$3:$A$3000,'Summary By Town'!$A556,'Raw Data from UFBs'!$E$3:$E$3000,'Summary By Town'!$AA$2)</f>
        <v>0</v>
      </c>
      <c r="AC556" s="4">
        <f>SUMIFS('Raw Data from UFBs'!I$3:I$3000,'Raw Data from UFBs'!$A$3:$A$3000,'Summary By Town'!$A556,'Raw Data from UFBs'!$E$3:$E$3000,'Summary By Town'!$AA$2)</f>
        <v>0</v>
      </c>
      <c r="AD556" s="4">
        <f t="shared" si="131"/>
        <v>0</v>
      </c>
      <c r="AE556" s="19">
        <f>COUNTIFS('Raw Data from UFBs'!$A$3:$A$3000,'Summary By Town'!$A556,'Raw Data from UFBs'!$E$3:$E$3000,'Summary By Town'!$AE$2)</f>
        <v>0</v>
      </c>
      <c r="AF556" s="4">
        <f>SUMIFS('Raw Data from UFBs'!H$3:H$3000,'Raw Data from UFBs'!$A$3:$A$3000,'Summary By Town'!$A556,'Raw Data from UFBs'!$E$3:$E$3000,'Summary By Town'!$AE$2)</f>
        <v>0</v>
      </c>
      <c r="AG556" s="4">
        <f>SUMIFS('Raw Data from UFBs'!I$3:I$3000,'Raw Data from UFBs'!$A$3:$A$3000,'Summary By Town'!$A556,'Raw Data from UFBs'!$E$3:$E$3000,'Summary By Town'!$AE$2)</f>
        <v>0</v>
      </c>
      <c r="AH556" s="20">
        <f t="shared" si="124"/>
        <v>0</v>
      </c>
      <c r="AI556" s="19">
        <f t="shared" si="132"/>
        <v>0</v>
      </c>
      <c r="AJ556" s="4">
        <f t="shared" si="133"/>
        <v>0</v>
      </c>
      <c r="AK556" s="4">
        <f t="shared" si="134"/>
        <v>0</v>
      </c>
      <c r="AL556" s="20">
        <f t="shared" si="135"/>
        <v>0</v>
      </c>
      <c r="AM556" s="59">
        <v>233333944</v>
      </c>
      <c r="AN556" s="60">
        <v>3.8243536990133902</v>
      </c>
      <c r="AO556" s="61">
        <v>0.16550600957015912</v>
      </c>
      <c r="AP556" s="4">
        <f t="shared" si="125"/>
        <v>0</v>
      </c>
      <c r="AQ556" s="8">
        <f t="shared" si="126"/>
        <v>0</v>
      </c>
      <c r="AR556" s="59">
        <v>1603264.3</v>
      </c>
      <c r="AS556" s="6">
        <f t="shared" si="127"/>
        <v>0</v>
      </c>
      <c r="AU556" s="5" t="s">
        <v>761</v>
      </c>
      <c r="AV556" s="5" t="s">
        <v>534</v>
      </c>
      <c r="AW556" s="5" t="s">
        <v>165</v>
      </c>
      <c r="AX556" s="5" t="s">
        <v>1569</v>
      </c>
      <c r="AY556" s="5" t="s">
        <v>1457</v>
      </c>
      <c r="AZ556" s="5" t="s">
        <v>1745</v>
      </c>
      <c r="BA556" s="5" t="s">
        <v>1745</v>
      </c>
      <c r="BB556" s="5" t="s">
        <v>1745</v>
      </c>
      <c r="BC556" s="5" t="s">
        <v>1745</v>
      </c>
      <c r="BD556" s="5" t="s">
        <v>1745</v>
      </c>
      <c r="BE556" s="5" t="s">
        <v>1745</v>
      </c>
      <c r="BF556" s="5" t="s">
        <v>1745</v>
      </c>
      <c r="BG556" s="5" t="s">
        <v>1745</v>
      </c>
      <c r="BH556" s="5" t="s">
        <v>1745</v>
      </c>
      <c r="BI556" s="5" t="s">
        <v>1745</v>
      </c>
      <c r="BJ556" s="5" t="s">
        <v>1745</v>
      </c>
    </row>
    <row r="557" spans="1:62" ht="17.25" customHeight="1" x14ac:dyDescent="0.3">
      <c r="A557" t="s">
        <v>636</v>
      </c>
      <c r="B557" t="s">
        <v>2283</v>
      </c>
      <c r="C557" t="s">
        <v>31</v>
      </c>
      <c r="D557" t="str">
        <f t="shared" si="121"/>
        <v>Harmony township, Warren County</v>
      </c>
      <c r="E557" t="s">
        <v>1769</v>
      </c>
      <c r="F557" t="s">
        <v>26</v>
      </c>
      <c r="G557" s="19">
        <f>COUNTIFS('Raw Data from UFBs'!$A$3:$A$3000,'Summary By Town'!$A557,'Raw Data from UFBs'!$E$3:$E$3000,'Summary By Town'!$G$2)</f>
        <v>0</v>
      </c>
      <c r="H557" s="4">
        <f>SUMIFS('Raw Data from UFBs'!H$3:H$3000,'Raw Data from UFBs'!$A$3:$A$3000,'Summary By Town'!$A557,'Raw Data from UFBs'!$E$3:$E$3000,'Summary By Town'!$G$2)</f>
        <v>0</v>
      </c>
      <c r="I557" s="4">
        <f>SUMIFS('Raw Data from UFBs'!I$3:I$3000,'Raw Data from UFBs'!$A$3:$A$3000,'Summary By Town'!$A557,'Raw Data from UFBs'!$E$3:$E$3000,'Summary By Town'!$G$2)</f>
        <v>0</v>
      </c>
      <c r="J557" s="20">
        <f t="shared" si="122"/>
        <v>0</v>
      </c>
      <c r="K557" s="19">
        <f>COUNTIFS('Raw Data from UFBs'!$A$3:$A$3000,'Summary By Town'!$A557,'Raw Data from UFBs'!$E$3:$E$3000,'Summary By Town'!$K$2)</f>
        <v>0</v>
      </c>
      <c r="L557" s="4">
        <f>SUMIFS('Raw Data from UFBs'!H$3:H$3000,'Raw Data from UFBs'!$A$3:$A$3000,'Summary By Town'!$A557,'Raw Data from UFBs'!$E$3:$E$3000,'Summary By Town'!$K$2)</f>
        <v>0</v>
      </c>
      <c r="M557" s="4">
        <f>SUMIFS('Raw Data from UFBs'!I$3:I$3000,'Raw Data from UFBs'!$A$3:$A$3000,'Summary By Town'!$A557,'Raw Data from UFBs'!$E$3:$E$3000,'Summary By Town'!$K$2)</f>
        <v>0</v>
      </c>
      <c r="N557" s="20">
        <f t="shared" si="123"/>
        <v>0</v>
      </c>
      <c r="O557" s="4">
        <f>COUNTIFS('Raw Data from UFBs'!$A$3:$A$3000,'Summary By Town'!$A557,'Raw Data from UFBs'!$E$3:$E$3000,'Summary By Town'!$O$2)</f>
        <v>0</v>
      </c>
      <c r="P557" s="4">
        <f>SUMIFS('Raw Data from UFBs'!H$3:H$3000,'Raw Data from UFBs'!$A$3:$A$3000,'Summary By Town'!$A557,'Raw Data from UFBs'!$E$3:$E$3000,'Summary By Town'!$O$2)</f>
        <v>0</v>
      </c>
      <c r="Q557" s="4">
        <f>SUMIFS('Raw Data from UFBs'!I$3:I$3000,'Raw Data from UFBs'!$A$3:$A$3000,'Summary By Town'!$A557,'Raw Data from UFBs'!$E$3:$E$3000,'Summary By Town'!$O$2)</f>
        <v>0</v>
      </c>
      <c r="R557" s="4">
        <f t="shared" si="128"/>
        <v>0</v>
      </c>
      <c r="S557" s="104">
        <f>COUNTIFS('Raw Data from UFBs'!$A$3:$A$3000,'Summary By Town'!$A557,'Raw Data from UFBs'!$E$3:$E$3000,'Summary By Town'!$S$2)</f>
        <v>0</v>
      </c>
      <c r="T557" s="4">
        <f>SUMIFS('Raw Data from UFBs'!H$3:H$3000,'Raw Data from UFBs'!$A$3:$A$3000,'Summary By Town'!$A557,'Raw Data from UFBs'!$E$3:$E$3000,'Summary By Town'!$S$2)</f>
        <v>0</v>
      </c>
      <c r="U557" s="4">
        <f>SUMIFS('Raw Data from UFBs'!I$3:I$3000,'Raw Data from UFBs'!$A$3:$A$3000,'Summary By Town'!$A557,'Raw Data from UFBs'!$E$3:$E$3000,'Summary By Town'!$S$2)</f>
        <v>0</v>
      </c>
      <c r="V557" s="20">
        <f t="shared" si="129"/>
        <v>0</v>
      </c>
      <c r="W557" s="104">
        <f>COUNTIFS('Raw Data from UFBs'!$A$3:$A$3000,'Summary By Town'!$A557,'Raw Data from UFBs'!$E$3:$E$3000,'Summary By Town'!$W$2)</f>
        <v>0</v>
      </c>
      <c r="X557" s="4">
        <f>SUMIFS('Raw Data from UFBs'!H$3:H$3000,'Raw Data from UFBs'!$A$3:$A$3000,'Summary By Town'!$A557,'Raw Data from UFBs'!$E$3:$E$3000,'Summary By Town'!$W$2)</f>
        <v>0</v>
      </c>
      <c r="Y557" s="4">
        <f>SUMIFS('Raw Data from UFBs'!I$3:I$3000,'Raw Data from UFBs'!$A$3:$A$3000,'Summary By Town'!$A557,'Raw Data from UFBs'!$E$3:$E$3000,'Summary By Town'!$W$2)</f>
        <v>0</v>
      </c>
      <c r="Z557" s="20">
        <f t="shared" si="130"/>
        <v>0</v>
      </c>
      <c r="AA557" s="4">
        <f>COUNTIFS('Raw Data from UFBs'!$A$3:$A$3000,'Summary By Town'!$A557,'Raw Data from UFBs'!$E$3:$E$3000,'Summary By Town'!$AA$2)</f>
        <v>0</v>
      </c>
      <c r="AB557" s="4">
        <f>SUMIFS('Raw Data from UFBs'!H$3:H$3000,'Raw Data from UFBs'!$A$3:$A$3000,'Summary By Town'!$A557,'Raw Data from UFBs'!$E$3:$E$3000,'Summary By Town'!$AA$2)</f>
        <v>0</v>
      </c>
      <c r="AC557" s="4">
        <f>SUMIFS('Raw Data from UFBs'!I$3:I$3000,'Raw Data from UFBs'!$A$3:$A$3000,'Summary By Town'!$A557,'Raw Data from UFBs'!$E$3:$E$3000,'Summary By Town'!$AA$2)</f>
        <v>0</v>
      </c>
      <c r="AD557" s="4">
        <f t="shared" si="131"/>
        <v>0</v>
      </c>
      <c r="AE557" s="19">
        <f>COUNTIFS('Raw Data from UFBs'!$A$3:$A$3000,'Summary By Town'!$A557,'Raw Data from UFBs'!$E$3:$E$3000,'Summary By Town'!$AE$2)</f>
        <v>0</v>
      </c>
      <c r="AF557" s="4">
        <f>SUMIFS('Raw Data from UFBs'!H$3:H$3000,'Raw Data from UFBs'!$A$3:$A$3000,'Summary By Town'!$A557,'Raw Data from UFBs'!$E$3:$E$3000,'Summary By Town'!$AE$2)</f>
        <v>0</v>
      </c>
      <c r="AG557" s="4">
        <f>SUMIFS('Raw Data from UFBs'!I$3:I$3000,'Raw Data from UFBs'!$A$3:$A$3000,'Summary By Town'!$A557,'Raw Data from UFBs'!$E$3:$E$3000,'Summary By Town'!$AE$2)</f>
        <v>0</v>
      </c>
      <c r="AH557" s="20">
        <f t="shared" si="124"/>
        <v>0</v>
      </c>
      <c r="AI557" s="19">
        <f t="shared" si="132"/>
        <v>0</v>
      </c>
      <c r="AJ557" s="4">
        <f t="shared" si="133"/>
        <v>0</v>
      </c>
      <c r="AK557" s="4">
        <f t="shared" si="134"/>
        <v>0</v>
      </c>
      <c r="AL557" s="20">
        <f t="shared" si="135"/>
        <v>0</v>
      </c>
      <c r="AM557" s="59">
        <v>509628843</v>
      </c>
      <c r="AN557" s="60">
        <v>2.6648253147610022</v>
      </c>
      <c r="AO557" s="61">
        <v>0.12184908845075218</v>
      </c>
      <c r="AP557" s="4">
        <f t="shared" si="125"/>
        <v>0</v>
      </c>
      <c r="AQ557" s="8">
        <f t="shared" si="126"/>
        <v>0</v>
      </c>
      <c r="AR557" s="59">
        <v>3815305.2</v>
      </c>
      <c r="AS557" s="6">
        <f t="shared" si="127"/>
        <v>0</v>
      </c>
      <c r="AU557" s="5" t="s">
        <v>856</v>
      </c>
      <c r="AV557" s="5" t="s">
        <v>524</v>
      </c>
      <c r="AW557" s="5" t="s">
        <v>1593</v>
      </c>
      <c r="AX557" s="5" t="s">
        <v>1658</v>
      </c>
      <c r="AY557" s="5" t="s">
        <v>1745</v>
      </c>
      <c r="AZ557" s="5" t="s">
        <v>1745</v>
      </c>
      <c r="BA557" s="5" t="s">
        <v>1745</v>
      </c>
      <c r="BB557" s="5" t="s">
        <v>1745</v>
      </c>
      <c r="BC557" s="5" t="s">
        <v>1745</v>
      </c>
      <c r="BD557" s="5" t="s">
        <v>1745</v>
      </c>
      <c r="BE557" s="5" t="s">
        <v>1745</v>
      </c>
      <c r="BF557" s="5" t="s">
        <v>1745</v>
      </c>
      <c r="BG557" s="5" t="s">
        <v>1745</v>
      </c>
      <c r="BH557" s="5" t="s">
        <v>1745</v>
      </c>
      <c r="BI557" s="5" t="s">
        <v>1745</v>
      </c>
      <c r="BJ557" s="5" t="s">
        <v>1745</v>
      </c>
    </row>
    <row r="558" spans="1:62" ht="17.25" customHeight="1" x14ac:dyDescent="0.3">
      <c r="A558" t="s">
        <v>705</v>
      </c>
      <c r="B558" t="s">
        <v>2284</v>
      </c>
      <c r="C558" t="s">
        <v>31</v>
      </c>
      <c r="D558" t="str">
        <f t="shared" si="121"/>
        <v>Hope township, Warren County</v>
      </c>
      <c r="E558" t="s">
        <v>1769</v>
      </c>
      <c r="F558" t="s">
        <v>26</v>
      </c>
      <c r="G558" s="19">
        <f>COUNTIFS('Raw Data from UFBs'!$A$3:$A$3000,'Summary By Town'!$A558,'Raw Data from UFBs'!$E$3:$E$3000,'Summary By Town'!$G$2)</f>
        <v>0</v>
      </c>
      <c r="H558" s="4">
        <f>SUMIFS('Raw Data from UFBs'!H$3:H$3000,'Raw Data from UFBs'!$A$3:$A$3000,'Summary By Town'!$A558,'Raw Data from UFBs'!$E$3:$E$3000,'Summary By Town'!$G$2)</f>
        <v>0</v>
      </c>
      <c r="I558" s="4">
        <f>SUMIFS('Raw Data from UFBs'!I$3:I$3000,'Raw Data from UFBs'!$A$3:$A$3000,'Summary By Town'!$A558,'Raw Data from UFBs'!$E$3:$E$3000,'Summary By Town'!$G$2)</f>
        <v>0</v>
      </c>
      <c r="J558" s="20">
        <f t="shared" si="122"/>
        <v>0</v>
      </c>
      <c r="K558" s="19">
        <f>COUNTIFS('Raw Data from UFBs'!$A$3:$A$3000,'Summary By Town'!$A558,'Raw Data from UFBs'!$E$3:$E$3000,'Summary By Town'!$K$2)</f>
        <v>0</v>
      </c>
      <c r="L558" s="4">
        <f>SUMIFS('Raw Data from UFBs'!H$3:H$3000,'Raw Data from UFBs'!$A$3:$A$3000,'Summary By Town'!$A558,'Raw Data from UFBs'!$E$3:$E$3000,'Summary By Town'!$K$2)</f>
        <v>0</v>
      </c>
      <c r="M558" s="4">
        <f>SUMIFS('Raw Data from UFBs'!I$3:I$3000,'Raw Data from UFBs'!$A$3:$A$3000,'Summary By Town'!$A558,'Raw Data from UFBs'!$E$3:$E$3000,'Summary By Town'!$K$2)</f>
        <v>0</v>
      </c>
      <c r="N558" s="20">
        <f t="shared" si="123"/>
        <v>0</v>
      </c>
      <c r="O558" s="4">
        <f>COUNTIFS('Raw Data from UFBs'!$A$3:$A$3000,'Summary By Town'!$A558,'Raw Data from UFBs'!$E$3:$E$3000,'Summary By Town'!$O$2)</f>
        <v>0</v>
      </c>
      <c r="P558" s="4">
        <f>SUMIFS('Raw Data from UFBs'!H$3:H$3000,'Raw Data from UFBs'!$A$3:$A$3000,'Summary By Town'!$A558,'Raw Data from UFBs'!$E$3:$E$3000,'Summary By Town'!$O$2)</f>
        <v>0</v>
      </c>
      <c r="Q558" s="4">
        <f>SUMIFS('Raw Data from UFBs'!I$3:I$3000,'Raw Data from UFBs'!$A$3:$A$3000,'Summary By Town'!$A558,'Raw Data from UFBs'!$E$3:$E$3000,'Summary By Town'!$O$2)</f>
        <v>0</v>
      </c>
      <c r="R558" s="4">
        <f t="shared" si="128"/>
        <v>0</v>
      </c>
      <c r="S558" s="104">
        <f>COUNTIFS('Raw Data from UFBs'!$A$3:$A$3000,'Summary By Town'!$A558,'Raw Data from UFBs'!$E$3:$E$3000,'Summary By Town'!$S$2)</f>
        <v>0</v>
      </c>
      <c r="T558" s="4">
        <f>SUMIFS('Raw Data from UFBs'!H$3:H$3000,'Raw Data from UFBs'!$A$3:$A$3000,'Summary By Town'!$A558,'Raw Data from UFBs'!$E$3:$E$3000,'Summary By Town'!$S$2)</f>
        <v>0</v>
      </c>
      <c r="U558" s="4">
        <f>SUMIFS('Raw Data from UFBs'!I$3:I$3000,'Raw Data from UFBs'!$A$3:$A$3000,'Summary By Town'!$A558,'Raw Data from UFBs'!$E$3:$E$3000,'Summary By Town'!$S$2)</f>
        <v>0</v>
      </c>
      <c r="V558" s="20">
        <f t="shared" si="129"/>
        <v>0</v>
      </c>
      <c r="W558" s="104">
        <f>COUNTIFS('Raw Data from UFBs'!$A$3:$A$3000,'Summary By Town'!$A558,'Raw Data from UFBs'!$E$3:$E$3000,'Summary By Town'!$W$2)</f>
        <v>0</v>
      </c>
      <c r="X558" s="4">
        <f>SUMIFS('Raw Data from UFBs'!H$3:H$3000,'Raw Data from UFBs'!$A$3:$A$3000,'Summary By Town'!$A558,'Raw Data from UFBs'!$E$3:$E$3000,'Summary By Town'!$W$2)</f>
        <v>0</v>
      </c>
      <c r="Y558" s="4">
        <f>SUMIFS('Raw Data from UFBs'!I$3:I$3000,'Raw Data from UFBs'!$A$3:$A$3000,'Summary By Town'!$A558,'Raw Data from UFBs'!$E$3:$E$3000,'Summary By Town'!$W$2)</f>
        <v>0</v>
      </c>
      <c r="Z558" s="20">
        <f t="shared" si="130"/>
        <v>0</v>
      </c>
      <c r="AA558" s="4">
        <f>COUNTIFS('Raw Data from UFBs'!$A$3:$A$3000,'Summary By Town'!$A558,'Raw Data from UFBs'!$E$3:$E$3000,'Summary By Town'!$AA$2)</f>
        <v>0</v>
      </c>
      <c r="AB558" s="4">
        <f>SUMIFS('Raw Data from UFBs'!H$3:H$3000,'Raw Data from UFBs'!$A$3:$A$3000,'Summary By Town'!$A558,'Raw Data from UFBs'!$E$3:$E$3000,'Summary By Town'!$AA$2)</f>
        <v>0</v>
      </c>
      <c r="AC558" s="4">
        <f>SUMIFS('Raw Data from UFBs'!I$3:I$3000,'Raw Data from UFBs'!$A$3:$A$3000,'Summary By Town'!$A558,'Raw Data from UFBs'!$E$3:$E$3000,'Summary By Town'!$AA$2)</f>
        <v>0</v>
      </c>
      <c r="AD558" s="4">
        <f t="shared" si="131"/>
        <v>0</v>
      </c>
      <c r="AE558" s="19">
        <f>COUNTIFS('Raw Data from UFBs'!$A$3:$A$3000,'Summary By Town'!$A558,'Raw Data from UFBs'!$E$3:$E$3000,'Summary By Town'!$AE$2)</f>
        <v>0</v>
      </c>
      <c r="AF558" s="4">
        <f>SUMIFS('Raw Data from UFBs'!H$3:H$3000,'Raw Data from UFBs'!$A$3:$A$3000,'Summary By Town'!$A558,'Raw Data from UFBs'!$E$3:$E$3000,'Summary By Town'!$AE$2)</f>
        <v>0</v>
      </c>
      <c r="AG558" s="4">
        <f>SUMIFS('Raw Data from UFBs'!I$3:I$3000,'Raw Data from UFBs'!$A$3:$A$3000,'Summary By Town'!$A558,'Raw Data from UFBs'!$E$3:$E$3000,'Summary By Town'!$AE$2)</f>
        <v>0</v>
      </c>
      <c r="AH558" s="20">
        <f t="shared" si="124"/>
        <v>0</v>
      </c>
      <c r="AI558" s="19">
        <f t="shared" si="132"/>
        <v>0</v>
      </c>
      <c r="AJ558" s="4">
        <f t="shared" si="133"/>
        <v>0</v>
      </c>
      <c r="AK558" s="4">
        <f t="shared" si="134"/>
        <v>0</v>
      </c>
      <c r="AL558" s="20">
        <f t="shared" si="135"/>
        <v>0</v>
      </c>
      <c r="AM558" s="59">
        <v>240527625</v>
      </c>
      <c r="AN558" s="60">
        <v>3.4653693675441604</v>
      </c>
      <c r="AO558" s="61">
        <v>0.12217781104633518</v>
      </c>
      <c r="AP558" s="4">
        <f t="shared" si="125"/>
        <v>0</v>
      </c>
      <c r="AQ558" s="8">
        <f t="shared" si="126"/>
        <v>0</v>
      </c>
      <c r="AR558" s="59">
        <v>2107979.81</v>
      </c>
      <c r="AS558" s="6">
        <f t="shared" si="127"/>
        <v>0</v>
      </c>
      <c r="AU558" s="5" t="s">
        <v>1658</v>
      </c>
      <c r="AV558" s="5" t="s">
        <v>805</v>
      </c>
      <c r="AW558" s="5" t="s">
        <v>719</v>
      </c>
      <c r="AX558" s="5" t="s">
        <v>761</v>
      </c>
      <c r="AY558" s="5" t="s">
        <v>534</v>
      </c>
      <c r="AZ558" s="5" t="s">
        <v>165</v>
      </c>
      <c r="BA558" s="5" t="s">
        <v>1745</v>
      </c>
      <c r="BB558" s="5" t="s">
        <v>1745</v>
      </c>
      <c r="BC558" s="5" t="s">
        <v>1745</v>
      </c>
      <c r="BD558" s="5" t="s">
        <v>1745</v>
      </c>
      <c r="BE558" s="5" t="s">
        <v>1745</v>
      </c>
      <c r="BF558" s="5" t="s">
        <v>1745</v>
      </c>
      <c r="BG558" s="5" t="s">
        <v>1745</v>
      </c>
      <c r="BH558" s="5" t="s">
        <v>1745</v>
      </c>
      <c r="BI558" s="5" t="s">
        <v>1745</v>
      </c>
      <c r="BJ558" s="5" t="s">
        <v>1745</v>
      </c>
    </row>
    <row r="559" spans="1:62" ht="17.25" customHeight="1" x14ac:dyDescent="0.3">
      <c r="A559" t="s">
        <v>719</v>
      </c>
      <c r="B559" t="s">
        <v>2285</v>
      </c>
      <c r="C559" t="s">
        <v>31</v>
      </c>
      <c r="D559" t="str">
        <f t="shared" si="121"/>
        <v>Independence township, Warren County</v>
      </c>
      <c r="E559" t="s">
        <v>1769</v>
      </c>
      <c r="F559" t="s">
        <v>26</v>
      </c>
      <c r="G559" s="19">
        <f>COUNTIFS('Raw Data from UFBs'!$A$3:$A$3000,'Summary By Town'!$A559,'Raw Data from UFBs'!$E$3:$E$3000,'Summary By Town'!$G$2)</f>
        <v>0</v>
      </c>
      <c r="H559" s="4">
        <f>SUMIFS('Raw Data from UFBs'!H$3:H$3000,'Raw Data from UFBs'!$A$3:$A$3000,'Summary By Town'!$A559,'Raw Data from UFBs'!$E$3:$E$3000,'Summary By Town'!$G$2)</f>
        <v>0</v>
      </c>
      <c r="I559" s="4">
        <f>SUMIFS('Raw Data from UFBs'!I$3:I$3000,'Raw Data from UFBs'!$A$3:$A$3000,'Summary By Town'!$A559,'Raw Data from UFBs'!$E$3:$E$3000,'Summary By Town'!$G$2)</f>
        <v>0</v>
      </c>
      <c r="J559" s="20">
        <f t="shared" si="122"/>
        <v>0</v>
      </c>
      <c r="K559" s="19">
        <f>COUNTIFS('Raw Data from UFBs'!$A$3:$A$3000,'Summary By Town'!$A559,'Raw Data from UFBs'!$E$3:$E$3000,'Summary By Town'!$K$2)</f>
        <v>0</v>
      </c>
      <c r="L559" s="4">
        <f>SUMIFS('Raw Data from UFBs'!H$3:H$3000,'Raw Data from UFBs'!$A$3:$A$3000,'Summary By Town'!$A559,'Raw Data from UFBs'!$E$3:$E$3000,'Summary By Town'!$K$2)</f>
        <v>0</v>
      </c>
      <c r="M559" s="4">
        <f>SUMIFS('Raw Data from UFBs'!I$3:I$3000,'Raw Data from UFBs'!$A$3:$A$3000,'Summary By Town'!$A559,'Raw Data from UFBs'!$E$3:$E$3000,'Summary By Town'!$K$2)</f>
        <v>0</v>
      </c>
      <c r="N559" s="20">
        <f t="shared" si="123"/>
        <v>0</v>
      </c>
      <c r="O559" s="4">
        <f>COUNTIFS('Raw Data from UFBs'!$A$3:$A$3000,'Summary By Town'!$A559,'Raw Data from UFBs'!$E$3:$E$3000,'Summary By Town'!$O$2)</f>
        <v>0</v>
      </c>
      <c r="P559" s="4">
        <f>SUMIFS('Raw Data from UFBs'!H$3:H$3000,'Raw Data from UFBs'!$A$3:$A$3000,'Summary By Town'!$A559,'Raw Data from UFBs'!$E$3:$E$3000,'Summary By Town'!$O$2)</f>
        <v>0</v>
      </c>
      <c r="Q559" s="4">
        <f>SUMIFS('Raw Data from UFBs'!I$3:I$3000,'Raw Data from UFBs'!$A$3:$A$3000,'Summary By Town'!$A559,'Raw Data from UFBs'!$E$3:$E$3000,'Summary By Town'!$O$2)</f>
        <v>0</v>
      </c>
      <c r="R559" s="4">
        <f t="shared" si="128"/>
        <v>0</v>
      </c>
      <c r="S559" s="104">
        <f>COUNTIFS('Raw Data from UFBs'!$A$3:$A$3000,'Summary By Town'!$A559,'Raw Data from UFBs'!$E$3:$E$3000,'Summary By Town'!$S$2)</f>
        <v>0</v>
      </c>
      <c r="T559" s="4">
        <f>SUMIFS('Raw Data from UFBs'!H$3:H$3000,'Raw Data from UFBs'!$A$3:$A$3000,'Summary By Town'!$A559,'Raw Data from UFBs'!$E$3:$E$3000,'Summary By Town'!$S$2)</f>
        <v>0</v>
      </c>
      <c r="U559" s="4">
        <f>SUMIFS('Raw Data from UFBs'!I$3:I$3000,'Raw Data from UFBs'!$A$3:$A$3000,'Summary By Town'!$A559,'Raw Data from UFBs'!$E$3:$E$3000,'Summary By Town'!$S$2)</f>
        <v>0</v>
      </c>
      <c r="V559" s="20">
        <f t="shared" si="129"/>
        <v>0</v>
      </c>
      <c r="W559" s="104">
        <f>COUNTIFS('Raw Data from UFBs'!$A$3:$A$3000,'Summary By Town'!$A559,'Raw Data from UFBs'!$E$3:$E$3000,'Summary By Town'!$W$2)</f>
        <v>0</v>
      </c>
      <c r="X559" s="4">
        <f>SUMIFS('Raw Data from UFBs'!H$3:H$3000,'Raw Data from UFBs'!$A$3:$A$3000,'Summary By Town'!$A559,'Raw Data from UFBs'!$E$3:$E$3000,'Summary By Town'!$W$2)</f>
        <v>0</v>
      </c>
      <c r="Y559" s="4">
        <f>SUMIFS('Raw Data from UFBs'!I$3:I$3000,'Raw Data from UFBs'!$A$3:$A$3000,'Summary By Town'!$A559,'Raw Data from UFBs'!$E$3:$E$3000,'Summary By Town'!$W$2)</f>
        <v>0</v>
      </c>
      <c r="Z559" s="20">
        <f t="shared" si="130"/>
        <v>0</v>
      </c>
      <c r="AA559" s="4">
        <f>COUNTIFS('Raw Data from UFBs'!$A$3:$A$3000,'Summary By Town'!$A559,'Raw Data from UFBs'!$E$3:$E$3000,'Summary By Town'!$AA$2)</f>
        <v>0</v>
      </c>
      <c r="AB559" s="4">
        <f>SUMIFS('Raw Data from UFBs'!H$3:H$3000,'Raw Data from UFBs'!$A$3:$A$3000,'Summary By Town'!$A559,'Raw Data from UFBs'!$E$3:$E$3000,'Summary By Town'!$AA$2)</f>
        <v>0</v>
      </c>
      <c r="AC559" s="4">
        <f>SUMIFS('Raw Data from UFBs'!I$3:I$3000,'Raw Data from UFBs'!$A$3:$A$3000,'Summary By Town'!$A559,'Raw Data from UFBs'!$E$3:$E$3000,'Summary By Town'!$AA$2)</f>
        <v>0</v>
      </c>
      <c r="AD559" s="4">
        <f t="shared" si="131"/>
        <v>0</v>
      </c>
      <c r="AE559" s="19">
        <f>COUNTIFS('Raw Data from UFBs'!$A$3:$A$3000,'Summary By Town'!$A559,'Raw Data from UFBs'!$E$3:$E$3000,'Summary By Town'!$AE$2)</f>
        <v>2</v>
      </c>
      <c r="AF559" s="4">
        <f>SUMIFS('Raw Data from UFBs'!H$3:H$3000,'Raw Data from UFBs'!$A$3:$A$3000,'Summary By Town'!$A559,'Raw Data from UFBs'!$E$3:$E$3000,'Summary By Town'!$AE$2)</f>
        <v>310436.18</v>
      </c>
      <c r="AG559" s="4">
        <f>SUMIFS('Raw Data from UFBs'!I$3:I$3000,'Raw Data from UFBs'!$A$3:$A$3000,'Summary By Town'!$A559,'Raw Data from UFBs'!$E$3:$E$3000,'Summary By Town'!$AE$2)</f>
        <v>20839400</v>
      </c>
      <c r="AH559" s="20">
        <f t="shared" si="124"/>
        <v>790799.5857158174</v>
      </c>
      <c r="AI559" s="19">
        <f t="shared" si="132"/>
        <v>2</v>
      </c>
      <c r="AJ559" s="4">
        <f t="shared" si="133"/>
        <v>310436.18</v>
      </c>
      <c r="AK559" s="4">
        <f t="shared" si="134"/>
        <v>20839400</v>
      </c>
      <c r="AL559" s="20">
        <f t="shared" si="135"/>
        <v>790799.5857158174</v>
      </c>
      <c r="AM559" s="59">
        <v>562369600</v>
      </c>
      <c r="AN559" s="60">
        <v>3.794732985190636</v>
      </c>
      <c r="AO559" s="61">
        <v>0.16530042650304094</v>
      </c>
      <c r="AP559" s="4">
        <f t="shared" si="125"/>
        <v>79404.275841277908</v>
      </c>
      <c r="AQ559" s="8">
        <f t="shared" si="126"/>
        <v>3.7056412722167059E-2</v>
      </c>
      <c r="AR559" s="59">
        <v>5452893.3399999999</v>
      </c>
      <c r="AS559" s="6">
        <f t="shared" si="127"/>
        <v>1.4561861179055799E-2</v>
      </c>
      <c r="AU559" s="5" t="s">
        <v>895</v>
      </c>
      <c r="AV559" s="5" t="s">
        <v>589</v>
      </c>
      <c r="AW559" s="5" t="s">
        <v>805</v>
      </c>
      <c r="AX559" s="5" t="s">
        <v>705</v>
      </c>
      <c r="AY559" s="5" t="s">
        <v>29</v>
      </c>
      <c r="AZ559" s="5" t="s">
        <v>534</v>
      </c>
      <c r="BA559" s="5" t="s">
        <v>1745</v>
      </c>
      <c r="BB559" s="5" t="s">
        <v>1745</v>
      </c>
      <c r="BC559" s="5" t="s">
        <v>1745</v>
      </c>
      <c r="BD559" s="5" t="s">
        <v>1745</v>
      </c>
      <c r="BE559" s="5" t="s">
        <v>1745</v>
      </c>
      <c r="BF559" s="5" t="s">
        <v>1745</v>
      </c>
      <c r="BG559" s="5" t="s">
        <v>1745</v>
      </c>
      <c r="BH559" s="5" t="s">
        <v>1745</v>
      </c>
      <c r="BI559" s="5" t="s">
        <v>1745</v>
      </c>
      <c r="BJ559" s="5" t="s">
        <v>1745</v>
      </c>
    </row>
    <row r="560" spans="1:62" ht="17.25" customHeight="1" x14ac:dyDescent="0.3">
      <c r="A560" t="s">
        <v>761</v>
      </c>
      <c r="B560" t="s">
        <v>2286</v>
      </c>
      <c r="C560" t="s">
        <v>31</v>
      </c>
      <c r="D560" t="str">
        <f t="shared" si="121"/>
        <v>Knowlton township, Warren County</v>
      </c>
      <c r="E560" t="s">
        <v>1769</v>
      </c>
      <c r="F560" t="s">
        <v>26</v>
      </c>
      <c r="G560" s="19">
        <f>COUNTIFS('Raw Data from UFBs'!$A$3:$A$3000,'Summary By Town'!$A560,'Raw Data from UFBs'!$E$3:$E$3000,'Summary By Town'!$G$2)</f>
        <v>0</v>
      </c>
      <c r="H560" s="4">
        <f>SUMIFS('Raw Data from UFBs'!H$3:H$3000,'Raw Data from UFBs'!$A$3:$A$3000,'Summary By Town'!$A560,'Raw Data from UFBs'!$E$3:$E$3000,'Summary By Town'!$G$2)</f>
        <v>0</v>
      </c>
      <c r="I560" s="4">
        <f>SUMIFS('Raw Data from UFBs'!I$3:I$3000,'Raw Data from UFBs'!$A$3:$A$3000,'Summary By Town'!$A560,'Raw Data from UFBs'!$E$3:$E$3000,'Summary By Town'!$G$2)</f>
        <v>0</v>
      </c>
      <c r="J560" s="20">
        <f t="shared" si="122"/>
        <v>0</v>
      </c>
      <c r="K560" s="19">
        <f>COUNTIFS('Raw Data from UFBs'!$A$3:$A$3000,'Summary By Town'!$A560,'Raw Data from UFBs'!$E$3:$E$3000,'Summary By Town'!$K$2)</f>
        <v>0</v>
      </c>
      <c r="L560" s="4">
        <f>SUMIFS('Raw Data from UFBs'!H$3:H$3000,'Raw Data from UFBs'!$A$3:$A$3000,'Summary By Town'!$A560,'Raw Data from UFBs'!$E$3:$E$3000,'Summary By Town'!$K$2)</f>
        <v>0</v>
      </c>
      <c r="M560" s="4">
        <f>SUMIFS('Raw Data from UFBs'!I$3:I$3000,'Raw Data from UFBs'!$A$3:$A$3000,'Summary By Town'!$A560,'Raw Data from UFBs'!$E$3:$E$3000,'Summary By Town'!$K$2)</f>
        <v>0</v>
      </c>
      <c r="N560" s="20">
        <f t="shared" si="123"/>
        <v>0</v>
      </c>
      <c r="O560" s="4">
        <f>COUNTIFS('Raw Data from UFBs'!$A$3:$A$3000,'Summary By Town'!$A560,'Raw Data from UFBs'!$E$3:$E$3000,'Summary By Town'!$O$2)</f>
        <v>0</v>
      </c>
      <c r="P560" s="4">
        <f>SUMIFS('Raw Data from UFBs'!H$3:H$3000,'Raw Data from UFBs'!$A$3:$A$3000,'Summary By Town'!$A560,'Raw Data from UFBs'!$E$3:$E$3000,'Summary By Town'!$O$2)</f>
        <v>0</v>
      </c>
      <c r="Q560" s="4">
        <f>SUMIFS('Raw Data from UFBs'!I$3:I$3000,'Raw Data from UFBs'!$A$3:$A$3000,'Summary By Town'!$A560,'Raw Data from UFBs'!$E$3:$E$3000,'Summary By Town'!$O$2)</f>
        <v>0</v>
      </c>
      <c r="R560" s="4">
        <f t="shared" si="128"/>
        <v>0</v>
      </c>
      <c r="S560" s="104">
        <f>COUNTIFS('Raw Data from UFBs'!$A$3:$A$3000,'Summary By Town'!$A560,'Raw Data from UFBs'!$E$3:$E$3000,'Summary By Town'!$S$2)</f>
        <v>0</v>
      </c>
      <c r="T560" s="4">
        <f>SUMIFS('Raw Data from UFBs'!H$3:H$3000,'Raw Data from UFBs'!$A$3:$A$3000,'Summary By Town'!$A560,'Raw Data from UFBs'!$E$3:$E$3000,'Summary By Town'!$S$2)</f>
        <v>0</v>
      </c>
      <c r="U560" s="4">
        <f>SUMIFS('Raw Data from UFBs'!I$3:I$3000,'Raw Data from UFBs'!$A$3:$A$3000,'Summary By Town'!$A560,'Raw Data from UFBs'!$E$3:$E$3000,'Summary By Town'!$S$2)</f>
        <v>0</v>
      </c>
      <c r="V560" s="20">
        <f t="shared" si="129"/>
        <v>0</v>
      </c>
      <c r="W560" s="104">
        <f>COUNTIFS('Raw Data from UFBs'!$A$3:$A$3000,'Summary By Town'!$A560,'Raw Data from UFBs'!$E$3:$E$3000,'Summary By Town'!$W$2)</f>
        <v>0</v>
      </c>
      <c r="X560" s="4">
        <f>SUMIFS('Raw Data from UFBs'!H$3:H$3000,'Raw Data from UFBs'!$A$3:$A$3000,'Summary By Town'!$A560,'Raw Data from UFBs'!$E$3:$E$3000,'Summary By Town'!$W$2)</f>
        <v>0</v>
      </c>
      <c r="Y560" s="4">
        <f>SUMIFS('Raw Data from UFBs'!I$3:I$3000,'Raw Data from UFBs'!$A$3:$A$3000,'Summary By Town'!$A560,'Raw Data from UFBs'!$E$3:$E$3000,'Summary By Town'!$W$2)</f>
        <v>0</v>
      </c>
      <c r="Z560" s="20">
        <f t="shared" si="130"/>
        <v>0</v>
      </c>
      <c r="AA560" s="4">
        <f>COUNTIFS('Raw Data from UFBs'!$A$3:$A$3000,'Summary By Town'!$A560,'Raw Data from UFBs'!$E$3:$E$3000,'Summary By Town'!$AA$2)</f>
        <v>0</v>
      </c>
      <c r="AB560" s="4">
        <f>SUMIFS('Raw Data from UFBs'!H$3:H$3000,'Raw Data from UFBs'!$A$3:$A$3000,'Summary By Town'!$A560,'Raw Data from UFBs'!$E$3:$E$3000,'Summary By Town'!$AA$2)</f>
        <v>0</v>
      </c>
      <c r="AC560" s="4">
        <f>SUMIFS('Raw Data from UFBs'!I$3:I$3000,'Raw Data from UFBs'!$A$3:$A$3000,'Summary By Town'!$A560,'Raw Data from UFBs'!$E$3:$E$3000,'Summary By Town'!$AA$2)</f>
        <v>0</v>
      </c>
      <c r="AD560" s="4">
        <f t="shared" si="131"/>
        <v>0</v>
      </c>
      <c r="AE560" s="19">
        <f>COUNTIFS('Raw Data from UFBs'!$A$3:$A$3000,'Summary By Town'!$A560,'Raw Data from UFBs'!$E$3:$E$3000,'Summary By Town'!$AE$2)</f>
        <v>0</v>
      </c>
      <c r="AF560" s="4">
        <f>SUMIFS('Raw Data from UFBs'!H$3:H$3000,'Raw Data from UFBs'!$A$3:$A$3000,'Summary By Town'!$A560,'Raw Data from UFBs'!$E$3:$E$3000,'Summary By Town'!$AE$2)</f>
        <v>0</v>
      </c>
      <c r="AG560" s="4">
        <f>SUMIFS('Raw Data from UFBs'!I$3:I$3000,'Raw Data from UFBs'!$A$3:$A$3000,'Summary By Town'!$A560,'Raw Data from UFBs'!$E$3:$E$3000,'Summary By Town'!$AE$2)</f>
        <v>0</v>
      </c>
      <c r="AH560" s="20">
        <f t="shared" si="124"/>
        <v>0</v>
      </c>
      <c r="AI560" s="19">
        <f t="shared" si="132"/>
        <v>0</v>
      </c>
      <c r="AJ560" s="4">
        <f t="shared" si="133"/>
        <v>0</v>
      </c>
      <c r="AK560" s="4">
        <f t="shared" si="134"/>
        <v>0</v>
      </c>
      <c r="AL560" s="20">
        <f t="shared" si="135"/>
        <v>0</v>
      </c>
      <c r="AM560" s="59">
        <v>290215467</v>
      </c>
      <c r="AN560" s="60">
        <v>4.2704336089287747</v>
      </c>
      <c r="AO560" s="61">
        <v>0.11689149357593556</v>
      </c>
      <c r="AP560" s="4">
        <f t="shared" si="125"/>
        <v>0</v>
      </c>
      <c r="AQ560" s="8">
        <f t="shared" si="126"/>
        <v>0</v>
      </c>
      <c r="AR560" s="59">
        <v>2588256.4700000002</v>
      </c>
      <c r="AS560" s="6">
        <f t="shared" si="127"/>
        <v>0</v>
      </c>
      <c r="AU560" s="5" t="s">
        <v>1658</v>
      </c>
      <c r="AV560" s="5" t="s">
        <v>705</v>
      </c>
      <c r="AW560" s="5" t="s">
        <v>165</v>
      </c>
      <c r="AX560" s="5" t="s">
        <v>630</v>
      </c>
      <c r="AY560" s="5" t="s">
        <v>1745</v>
      </c>
      <c r="AZ560" s="5" t="s">
        <v>1745</v>
      </c>
      <c r="BA560" s="5" t="s">
        <v>1745</v>
      </c>
      <c r="BB560" s="5" t="s">
        <v>1745</v>
      </c>
      <c r="BC560" s="5" t="s">
        <v>1745</v>
      </c>
      <c r="BD560" s="5" t="s">
        <v>1745</v>
      </c>
      <c r="BE560" s="5" t="s">
        <v>1745</v>
      </c>
      <c r="BF560" s="5" t="s">
        <v>1745</v>
      </c>
      <c r="BG560" s="5" t="s">
        <v>1745</v>
      </c>
      <c r="BH560" s="5" t="s">
        <v>1745</v>
      </c>
      <c r="BI560" s="5" t="s">
        <v>1745</v>
      </c>
      <c r="BJ560" s="5" t="s">
        <v>1745</v>
      </c>
    </row>
    <row r="561" spans="1:62" ht="17.25" customHeight="1" x14ac:dyDescent="0.3">
      <c r="A561" t="s">
        <v>805</v>
      </c>
      <c r="B561" t="s">
        <v>2287</v>
      </c>
      <c r="C561" t="s">
        <v>31</v>
      </c>
      <c r="D561" t="str">
        <f t="shared" si="121"/>
        <v>Liberty township, Warren County</v>
      </c>
      <c r="E561" t="s">
        <v>1769</v>
      </c>
      <c r="F561" t="s">
        <v>26</v>
      </c>
      <c r="G561" s="19">
        <f>COUNTIFS('Raw Data from UFBs'!$A$3:$A$3000,'Summary By Town'!$A561,'Raw Data from UFBs'!$E$3:$E$3000,'Summary By Town'!$G$2)</f>
        <v>0</v>
      </c>
      <c r="H561" s="4">
        <f>SUMIFS('Raw Data from UFBs'!H$3:H$3000,'Raw Data from UFBs'!$A$3:$A$3000,'Summary By Town'!$A561,'Raw Data from UFBs'!$E$3:$E$3000,'Summary By Town'!$G$2)</f>
        <v>0</v>
      </c>
      <c r="I561" s="4">
        <f>SUMIFS('Raw Data from UFBs'!I$3:I$3000,'Raw Data from UFBs'!$A$3:$A$3000,'Summary By Town'!$A561,'Raw Data from UFBs'!$E$3:$E$3000,'Summary By Town'!$G$2)</f>
        <v>0</v>
      </c>
      <c r="J561" s="20">
        <f t="shared" si="122"/>
        <v>0</v>
      </c>
      <c r="K561" s="19">
        <f>COUNTIFS('Raw Data from UFBs'!$A$3:$A$3000,'Summary By Town'!$A561,'Raw Data from UFBs'!$E$3:$E$3000,'Summary By Town'!$K$2)</f>
        <v>0</v>
      </c>
      <c r="L561" s="4">
        <f>SUMIFS('Raw Data from UFBs'!H$3:H$3000,'Raw Data from UFBs'!$A$3:$A$3000,'Summary By Town'!$A561,'Raw Data from UFBs'!$E$3:$E$3000,'Summary By Town'!$K$2)</f>
        <v>0</v>
      </c>
      <c r="M561" s="4">
        <f>SUMIFS('Raw Data from UFBs'!I$3:I$3000,'Raw Data from UFBs'!$A$3:$A$3000,'Summary By Town'!$A561,'Raw Data from UFBs'!$E$3:$E$3000,'Summary By Town'!$K$2)</f>
        <v>0</v>
      </c>
      <c r="N561" s="20">
        <f t="shared" si="123"/>
        <v>0</v>
      </c>
      <c r="O561" s="4">
        <f>COUNTIFS('Raw Data from UFBs'!$A$3:$A$3000,'Summary By Town'!$A561,'Raw Data from UFBs'!$E$3:$E$3000,'Summary By Town'!$O$2)</f>
        <v>0</v>
      </c>
      <c r="P561" s="4">
        <f>SUMIFS('Raw Data from UFBs'!H$3:H$3000,'Raw Data from UFBs'!$A$3:$A$3000,'Summary By Town'!$A561,'Raw Data from UFBs'!$E$3:$E$3000,'Summary By Town'!$O$2)</f>
        <v>0</v>
      </c>
      <c r="Q561" s="4">
        <f>SUMIFS('Raw Data from UFBs'!I$3:I$3000,'Raw Data from UFBs'!$A$3:$A$3000,'Summary By Town'!$A561,'Raw Data from UFBs'!$E$3:$E$3000,'Summary By Town'!$O$2)</f>
        <v>0</v>
      </c>
      <c r="R561" s="4">
        <f t="shared" si="128"/>
        <v>0</v>
      </c>
      <c r="S561" s="104">
        <f>COUNTIFS('Raw Data from UFBs'!$A$3:$A$3000,'Summary By Town'!$A561,'Raw Data from UFBs'!$E$3:$E$3000,'Summary By Town'!$S$2)</f>
        <v>0</v>
      </c>
      <c r="T561" s="4">
        <f>SUMIFS('Raw Data from UFBs'!H$3:H$3000,'Raw Data from UFBs'!$A$3:$A$3000,'Summary By Town'!$A561,'Raw Data from UFBs'!$E$3:$E$3000,'Summary By Town'!$S$2)</f>
        <v>0</v>
      </c>
      <c r="U561" s="4">
        <f>SUMIFS('Raw Data from UFBs'!I$3:I$3000,'Raw Data from UFBs'!$A$3:$A$3000,'Summary By Town'!$A561,'Raw Data from UFBs'!$E$3:$E$3000,'Summary By Town'!$S$2)</f>
        <v>0</v>
      </c>
      <c r="V561" s="20">
        <f t="shared" si="129"/>
        <v>0</v>
      </c>
      <c r="W561" s="104">
        <f>COUNTIFS('Raw Data from UFBs'!$A$3:$A$3000,'Summary By Town'!$A561,'Raw Data from UFBs'!$E$3:$E$3000,'Summary By Town'!$W$2)</f>
        <v>0</v>
      </c>
      <c r="X561" s="4">
        <f>SUMIFS('Raw Data from UFBs'!H$3:H$3000,'Raw Data from UFBs'!$A$3:$A$3000,'Summary By Town'!$A561,'Raw Data from UFBs'!$E$3:$E$3000,'Summary By Town'!$W$2)</f>
        <v>0</v>
      </c>
      <c r="Y561" s="4">
        <f>SUMIFS('Raw Data from UFBs'!I$3:I$3000,'Raw Data from UFBs'!$A$3:$A$3000,'Summary By Town'!$A561,'Raw Data from UFBs'!$E$3:$E$3000,'Summary By Town'!$W$2)</f>
        <v>0</v>
      </c>
      <c r="Z561" s="20">
        <f t="shared" si="130"/>
        <v>0</v>
      </c>
      <c r="AA561" s="4">
        <f>COUNTIFS('Raw Data from UFBs'!$A$3:$A$3000,'Summary By Town'!$A561,'Raw Data from UFBs'!$E$3:$E$3000,'Summary By Town'!$AA$2)</f>
        <v>0</v>
      </c>
      <c r="AB561" s="4">
        <f>SUMIFS('Raw Data from UFBs'!H$3:H$3000,'Raw Data from UFBs'!$A$3:$A$3000,'Summary By Town'!$A561,'Raw Data from UFBs'!$E$3:$E$3000,'Summary By Town'!$AA$2)</f>
        <v>0</v>
      </c>
      <c r="AC561" s="4">
        <f>SUMIFS('Raw Data from UFBs'!I$3:I$3000,'Raw Data from UFBs'!$A$3:$A$3000,'Summary By Town'!$A561,'Raw Data from UFBs'!$E$3:$E$3000,'Summary By Town'!$AA$2)</f>
        <v>0</v>
      </c>
      <c r="AD561" s="4">
        <f t="shared" si="131"/>
        <v>0</v>
      </c>
      <c r="AE561" s="19">
        <f>COUNTIFS('Raw Data from UFBs'!$A$3:$A$3000,'Summary By Town'!$A561,'Raw Data from UFBs'!$E$3:$E$3000,'Summary By Town'!$AE$2)</f>
        <v>0</v>
      </c>
      <c r="AF561" s="4">
        <f>SUMIFS('Raw Data from UFBs'!H$3:H$3000,'Raw Data from UFBs'!$A$3:$A$3000,'Summary By Town'!$A561,'Raw Data from UFBs'!$E$3:$E$3000,'Summary By Town'!$AE$2)</f>
        <v>0</v>
      </c>
      <c r="AG561" s="4">
        <f>SUMIFS('Raw Data from UFBs'!I$3:I$3000,'Raw Data from UFBs'!$A$3:$A$3000,'Summary By Town'!$A561,'Raw Data from UFBs'!$E$3:$E$3000,'Summary By Town'!$AE$2)</f>
        <v>0</v>
      </c>
      <c r="AH561" s="20">
        <f t="shared" si="124"/>
        <v>0</v>
      </c>
      <c r="AI561" s="19">
        <f t="shared" si="132"/>
        <v>0</v>
      </c>
      <c r="AJ561" s="4">
        <f t="shared" si="133"/>
        <v>0</v>
      </c>
      <c r="AK561" s="4">
        <f t="shared" si="134"/>
        <v>0</v>
      </c>
      <c r="AL561" s="20">
        <f t="shared" si="135"/>
        <v>0</v>
      </c>
      <c r="AM561" s="59">
        <v>290838936</v>
      </c>
      <c r="AN561" s="60">
        <v>3.6554907896921343</v>
      </c>
      <c r="AO561" s="61">
        <v>0.11299921981189864</v>
      </c>
      <c r="AP561" s="4">
        <f t="shared" si="125"/>
        <v>0</v>
      </c>
      <c r="AQ561" s="8">
        <f t="shared" si="126"/>
        <v>0</v>
      </c>
      <c r="AR561" s="59">
        <v>2286276.31</v>
      </c>
      <c r="AS561" s="6">
        <f t="shared" si="127"/>
        <v>0</v>
      </c>
      <c r="AU561" s="5" t="s">
        <v>1145</v>
      </c>
      <c r="AV561" s="5" t="s">
        <v>895</v>
      </c>
      <c r="AW561" s="5" t="s">
        <v>1658</v>
      </c>
      <c r="AX561" s="5" t="s">
        <v>719</v>
      </c>
      <c r="AY561" s="5" t="s">
        <v>705</v>
      </c>
      <c r="AZ561" s="5" t="s">
        <v>534</v>
      </c>
      <c r="BA561" s="5" t="s">
        <v>1745</v>
      </c>
      <c r="BB561" s="5" t="s">
        <v>1745</v>
      </c>
      <c r="BC561" s="5" t="s">
        <v>1745</v>
      </c>
      <c r="BD561" s="5" t="s">
        <v>1745</v>
      </c>
      <c r="BE561" s="5" t="s">
        <v>1745</v>
      </c>
      <c r="BF561" s="5" t="s">
        <v>1745</v>
      </c>
      <c r="BG561" s="5" t="s">
        <v>1745</v>
      </c>
      <c r="BH561" s="5" t="s">
        <v>1745</v>
      </c>
      <c r="BI561" s="5" t="s">
        <v>1745</v>
      </c>
      <c r="BJ561" s="5" t="s">
        <v>1745</v>
      </c>
    </row>
    <row r="562" spans="1:62" ht="17.25" customHeight="1" x14ac:dyDescent="0.3">
      <c r="A562" t="s">
        <v>856</v>
      </c>
      <c r="B562" t="s">
        <v>2288</v>
      </c>
      <c r="C562" t="s">
        <v>31</v>
      </c>
      <c r="D562" t="str">
        <f t="shared" si="121"/>
        <v>Lopatcong township, Warren County</v>
      </c>
      <c r="E562" t="s">
        <v>1769</v>
      </c>
      <c r="F562" t="s">
        <v>58</v>
      </c>
      <c r="G562" s="19">
        <f>COUNTIFS('Raw Data from UFBs'!$A$3:$A$3000,'Summary By Town'!$A562,'Raw Data from UFBs'!$E$3:$E$3000,'Summary By Town'!$G$2)</f>
        <v>1</v>
      </c>
      <c r="H562" s="4">
        <f>SUMIFS('Raw Data from UFBs'!H$3:H$3000,'Raw Data from UFBs'!$A$3:$A$3000,'Summary By Town'!$A562,'Raw Data from UFBs'!$E$3:$E$3000,'Summary By Town'!$G$2)</f>
        <v>65327.85</v>
      </c>
      <c r="I562" s="4">
        <f>SUMIFS('Raw Data from UFBs'!I$3:I$3000,'Raw Data from UFBs'!$A$3:$A$3000,'Summary By Town'!$A562,'Raw Data from UFBs'!$E$3:$E$3000,'Summary By Town'!$G$2)</f>
        <v>5159700</v>
      </c>
      <c r="J562" s="20">
        <f t="shared" si="122"/>
        <v>156929.69668669126</v>
      </c>
      <c r="K562" s="19">
        <f>COUNTIFS('Raw Data from UFBs'!$A$3:$A$3000,'Summary By Town'!$A562,'Raw Data from UFBs'!$E$3:$E$3000,'Summary By Town'!$K$2)</f>
        <v>1</v>
      </c>
      <c r="L562" s="4">
        <f>SUMIFS('Raw Data from UFBs'!H$3:H$3000,'Raw Data from UFBs'!$A$3:$A$3000,'Summary By Town'!$A562,'Raw Data from UFBs'!$E$3:$E$3000,'Summary By Town'!$K$2)</f>
        <v>139815.5</v>
      </c>
      <c r="M562" s="4">
        <f>SUMIFS('Raw Data from UFBs'!I$3:I$3000,'Raw Data from UFBs'!$A$3:$A$3000,'Summary By Town'!$A562,'Raw Data from UFBs'!$E$3:$E$3000,'Summary By Town'!$K$2)</f>
        <v>4680800</v>
      </c>
      <c r="N562" s="20">
        <f t="shared" si="123"/>
        <v>142364.19254047028</v>
      </c>
      <c r="O562" s="4">
        <f>COUNTIFS('Raw Data from UFBs'!$A$3:$A$3000,'Summary By Town'!$A562,'Raw Data from UFBs'!$E$3:$E$3000,'Summary By Town'!$O$2)</f>
        <v>0</v>
      </c>
      <c r="P562" s="4">
        <f>SUMIFS('Raw Data from UFBs'!H$3:H$3000,'Raw Data from UFBs'!$A$3:$A$3000,'Summary By Town'!$A562,'Raw Data from UFBs'!$E$3:$E$3000,'Summary By Town'!$O$2)</f>
        <v>0</v>
      </c>
      <c r="Q562" s="4">
        <f>SUMIFS('Raw Data from UFBs'!I$3:I$3000,'Raw Data from UFBs'!$A$3:$A$3000,'Summary By Town'!$A562,'Raw Data from UFBs'!$E$3:$E$3000,'Summary By Town'!$O$2)</f>
        <v>0</v>
      </c>
      <c r="R562" s="4">
        <f t="shared" si="128"/>
        <v>0</v>
      </c>
      <c r="S562" s="104">
        <f>COUNTIFS('Raw Data from UFBs'!$A$3:$A$3000,'Summary By Town'!$A562,'Raw Data from UFBs'!$E$3:$E$3000,'Summary By Town'!$S$2)</f>
        <v>0</v>
      </c>
      <c r="T562" s="4">
        <f>SUMIFS('Raw Data from UFBs'!H$3:H$3000,'Raw Data from UFBs'!$A$3:$A$3000,'Summary By Town'!$A562,'Raw Data from UFBs'!$E$3:$E$3000,'Summary By Town'!$S$2)</f>
        <v>0</v>
      </c>
      <c r="U562" s="4">
        <f>SUMIFS('Raw Data from UFBs'!I$3:I$3000,'Raw Data from UFBs'!$A$3:$A$3000,'Summary By Town'!$A562,'Raw Data from UFBs'!$E$3:$E$3000,'Summary By Town'!$S$2)</f>
        <v>0</v>
      </c>
      <c r="V562" s="20">
        <f t="shared" si="129"/>
        <v>0</v>
      </c>
      <c r="W562" s="104">
        <f>COUNTIFS('Raw Data from UFBs'!$A$3:$A$3000,'Summary By Town'!$A562,'Raw Data from UFBs'!$E$3:$E$3000,'Summary By Town'!$W$2)</f>
        <v>0</v>
      </c>
      <c r="X562" s="4">
        <f>SUMIFS('Raw Data from UFBs'!H$3:H$3000,'Raw Data from UFBs'!$A$3:$A$3000,'Summary By Town'!$A562,'Raw Data from UFBs'!$E$3:$E$3000,'Summary By Town'!$W$2)</f>
        <v>0</v>
      </c>
      <c r="Y562" s="4">
        <f>SUMIFS('Raw Data from UFBs'!I$3:I$3000,'Raw Data from UFBs'!$A$3:$A$3000,'Summary By Town'!$A562,'Raw Data from UFBs'!$E$3:$E$3000,'Summary By Town'!$W$2)</f>
        <v>0</v>
      </c>
      <c r="Z562" s="20">
        <f t="shared" si="130"/>
        <v>0</v>
      </c>
      <c r="AA562" s="4">
        <f>COUNTIFS('Raw Data from UFBs'!$A$3:$A$3000,'Summary By Town'!$A562,'Raw Data from UFBs'!$E$3:$E$3000,'Summary By Town'!$AA$2)</f>
        <v>0</v>
      </c>
      <c r="AB562" s="4">
        <f>SUMIFS('Raw Data from UFBs'!H$3:H$3000,'Raw Data from UFBs'!$A$3:$A$3000,'Summary By Town'!$A562,'Raw Data from UFBs'!$E$3:$E$3000,'Summary By Town'!$AA$2)</f>
        <v>0</v>
      </c>
      <c r="AC562" s="4">
        <f>SUMIFS('Raw Data from UFBs'!I$3:I$3000,'Raw Data from UFBs'!$A$3:$A$3000,'Summary By Town'!$A562,'Raw Data from UFBs'!$E$3:$E$3000,'Summary By Town'!$AA$2)</f>
        <v>0</v>
      </c>
      <c r="AD562" s="4">
        <f t="shared" si="131"/>
        <v>0</v>
      </c>
      <c r="AE562" s="19">
        <f>COUNTIFS('Raw Data from UFBs'!$A$3:$A$3000,'Summary By Town'!$A562,'Raw Data from UFBs'!$E$3:$E$3000,'Summary By Town'!$AE$2)</f>
        <v>0</v>
      </c>
      <c r="AF562" s="4">
        <f>SUMIFS('Raw Data from UFBs'!H$3:H$3000,'Raw Data from UFBs'!$A$3:$A$3000,'Summary By Town'!$A562,'Raw Data from UFBs'!$E$3:$E$3000,'Summary By Town'!$AE$2)</f>
        <v>0</v>
      </c>
      <c r="AG562" s="4">
        <f>SUMIFS('Raw Data from UFBs'!I$3:I$3000,'Raw Data from UFBs'!$A$3:$A$3000,'Summary By Town'!$A562,'Raw Data from UFBs'!$E$3:$E$3000,'Summary By Town'!$AE$2)</f>
        <v>0</v>
      </c>
      <c r="AH562" s="20">
        <f t="shared" si="124"/>
        <v>0</v>
      </c>
      <c r="AI562" s="19">
        <f t="shared" si="132"/>
        <v>2</v>
      </c>
      <c r="AJ562" s="4">
        <f t="shared" si="133"/>
        <v>205143.35</v>
      </c>
      <c r="AK562" s="4">
        <f t="shared" si="134"/>
        <v>9840500</v>
      </c>
      <c r="AL562" s="20">
        <f t="shared" si="135"/>
        <v>299293.88922716153</v>
      </c>
      <c r="AM562" s="59">
        <v>1256285122</v>
      </c>
      <c r="AN562" s="60">
        <v>3.0414500200920842</v>
      </c>
      <c r="AO562" s="61">
        <v>0.21221028929777447</v>
      </c>
      <c r="AP562" s="4">
        <f t="shared" si="125"/>
        <v>19979.71316693741</v>
      </c>
      <c r="AQ562" s="8">
        <f t="shared" si="126"/>
        <v>7.8330148368978298E-3</v>
      </c>
      <c r="AR562" s="59">
        <v>11569595.100000001</v>
      </c>
      <c r="AS562" s="6">
        <f t="shared" si="127"/>
        <v>1.7269155051880258E-3</v>
      </c>
      <c r="AU562" s="5" t="s">
        <v>1231</v>
      </c>
      <c r="AV562" s="5" t="s">
        <v>1198</v>
      </c>
      <c r="AW562" s="5" t="s">
        <v>582</v>
      </c>
      <c r="AX562" s="5" t="s">
        <v>524</v>
      </c>
      <c r="AY562" s="5" t="s">
        <v>636</v>
      </c>
      <c r="AZ562" s="5" t="s">
        <v>1745</v>
      </c>
      <c r="BA562" s="5" t="s">
        <v>1745</v>
      </c>
      <c r="BB562" s="5" t="s">
        <v>1745</v>
      </c>
      <c r="BC562" s="5" t="s">
        <v>1745</v>
      </c>
      <c r="BD562" s="5" t="s">
        <v>1745</v>
      </c>
      <c r="BE562" s="5" t="s">
        <v>1745</v>
      </c>
      <c r="BF562" s="5" t="s">
        <v>1745</v>
      </c>
      <c r="BG562" s="5" t="s">
        <v>1745</v>
      </c>
      <c r="BH562" s="5" t="s">
        <v>1745</v>
      </c>
      <c r="BI562" s="5" t="s">
        <v>1745</v>
      </c>
      <c r="BJ562" s="5" t="s">
        <v>1745</v>
      </c>
    </row>
    <row r="563" spans="1:62" ht="17.25" customHeight="1" x14ac:dyDescent="0.3">
      <c r="A563" t="s">
        <v>895</v>
      </c>
      <c r="B563" t="s">
        <v>1861</v>
      </c>
      <c r="C563" t="s">
        <v>31</v>
      </c>
      <c r="D563" t="str">
        <f t="shared" si="121"/>
        <v>Mansfield township, Warren County</v>
      </c>
      <c r="E563" t="s">
        <v>1769</v>
      </c>
      <c r="F563" t="s">
        <v>26</v>
      </c>
      <c r="G563" s="19">
        <f>COUNTIFS('Raw Data from UFBs'!$A$3:$A$3000,'Summary By Town'!$A563,'Raw Data from UFBs'!$E$3:$E$3000,'Summary By Town'!$G$2)</f>
        <v>0</v>
      </c>
      <c r="H563" s="4">
        <f>SUMIFS('Raw Data from UFBs'!H$3:H$3000,'Raw Data from UFBs'!$A$3:$A$3000,'Summary By Town'!$A563,'Raw Data from UFBs'!$E$3:$E$3000,'Summary By Town'!$G$2)</f>
        <v>0</v>
      </c>
      <c r="I563" s="4">
        <f>SUMIFS('Raw Data from UFBs'!I$3:I$3000,'Raw Data from UFBs'!$A$3:$A$3000,'Summary By Town'!$A563,'Raw Data from UFBs'!$E$3:$E$3000,'Summary By Town'!$G$2)</f>
        <v>0</v>
      </c>
      <c r="J563" s="20">
        <f t="shared" si="122"/>
        <v>0</v>
      </c>
      <c r="K563" s="19">
        <f>COUNTIFS('Raw Data from UFBs'!$A$3:$A$3000,'Summary By Town'!$A563,'Raw Data from UFBs'!$E$3:$E$3000,'Summary By Town'!$K$2)</f>
        <v>0</v>
      </c>
      <c r="L563" s="4">
        <f>SUMIFS('Raw Data from UFBs'!H$3:H$3000,'Raw Data from UFBs'!$A$3:$A$3000,'Summary By Town'!$A563,'Raw Data from UFBs'!$E$3:$E$3000,'Summary By Town'!$K$2)</f>
        <v>0</v>
      </c>
      <c r="M563" s="4">
        <f>SUMIFS('Raw Data from UFBs'!I$3:I$3000,'Raw Data from UFBs'!$A$3:$A$3000,'Summary By Town'!$A563,'Raw Data from UFBs'!$E$3:$E$3000,'Summary By Town'!$K$2)</f>
        <v>0</v>
      </c>
      <c r="N563" s="20">
        <f t="shared" si="123"/>
        <v>0</v>
      </c>
      <c r="O563" s="4">
        <f>COUNTIFS('Raw Data from UFBs'!$A$3:$A$3000,'Summary By Town'!$A563,'Raw Data from UFBs'!$E$3:$E$3000,'Summary By Town'!$O$2)</f>
        <v>0</v>
      </c>
      <c r="P563" s="4">
        <f>SUMIFS('Raw Data from UFBs'!H$3:H$3000,'Raw Data from UFBs'!$A$3:$A$3000,'Summary By Town'!$A563,'Raw Data from UFBs'!$E$3:$E$3000,'Summary By Town'!$O$2)</f>
        <v>0</v>
      </c>
      <c r="Q563" s="4">
        <f>SUMIFS('Raw Data from UFBs'!I$3:I$3000,'Raw Data from UFBs'!$A$3:$A$3000,'Summary By Town'!$A563,'Raw Data from UFBs'!$E$3:$E$3000,'Summary By Town'!$O$2)</f>
        <v>0</v>
      </c>
      <c r="R563" s="4">
        <f t="shared" si="128"/>
        <v>0</v>
      </c>
      <c r="S563" s="104">
        <f>COUNTIFS('Raw Data from UFBs'!$A$3:$A$3000,'Summary By Town'!$A563,'Raw Data from UFBs'!$E$3:$E$3000,'Summary By Town'!$S$2)</f>
        <v>0</v>
      </c>
      <c r="T563" s="4">
        <f>SUMIFS('Raw Data from UFBs'!H$3:H$3000,'Raw Data from UFBs'!$A$3:$A$3000,'Summary By Town'!$A563,'Raw Data from UFBs'!$E$3:$E$3000,'Summary By Town'!$S$2)</f>
        <v>0</v>
      </c>
      <c r="U563" s="4">
        <f>SUMIFS('Raw Data from UFBs'!I$3:I$3000,'Raw Data from UFBs'!$A$3:$A$3000,'Summary By Town'!$A563,'Raw Data from UFBs'!$E$3:$E$3000,'Summary By Town'!$S$2)</f>
        <v>0</v>
      </c>
      <c r="V563" s="20">
        <f t="shared" si="129"/>
        <v>0</v>
      </c>
      <c r="W563" s="104">
        <f>COUNTIFS('Raw Data from UFBs'!$A$3:$A$3000,'Summary By Town'!$A563,'Raw Data from UFBs'!$E$3:$E$3000,'Summary By Town'!$W$2)</f>
        <v>0</v>
      </c>
      <c r="X563" s="4">
        <f>SUMIFS('Raw Data from UFBs'!H$3:H$3000,'Raw Data from UFBs'!$A$3:$A$3000,'Summary By Town'!$A563,'Raw Data from UFBs'!$E$3:$E$3000,'Summary By Town'!$W$2)</f>
        <v>0</v>
      </c>
      <c r="Y563" s="4">
        <f>SUMIFS('Raw Data from UFBs'!I$3:I$3000,'Raw Data from UFBs'!$A$3:$A$3000,'Summary By Town'!$A563,'Raw Data from UFBs'!$E$3:$E$3000,'Summary By Town'!$W$2)</f>
        <v>0</v>
      </c>
      <c r="Z563" s="20">
        <f t="shared" si="130"/>
        <v>0</v>
      </c>
      <c r="AA563" s="4">
        <f>COUNTIFS('Raw Data from UFBs'!$A$3:$A$3000,'Summary By Town'!$A563,'Raw Data from UFBs'!$E$3:$E$3000,'Summary By Town'!$AA$2)</f>
        <v>0</v>
      </c>
      <c r="AB563" s="4">
        <f>SUMIFS('Raw Data from UFBs'!H$3:H$3000,'Raw Data from UFBs'!$A$3:$A$3000,'Summary By Town'!$A563,'Raw Data from UFBs'!$E$3:$E$3000,'Summary By Town'!$AA$2)</f>
        <v>0</v>
      </c>
      <c r="AC563" s="4">
        <f>SUMIFS('Raw Data from UFBs'!I$3:I$3000,'Raw Data from UFBs'!$A$3:$A$3000,'Summary By Town'!$A563,'Raw Data from UFBs'!$E$3:$E$3000,'Summary By Town'!$AA$2)</f>
        <v>0</v>
      </c>
      <c r="AD563" s="4">
        <f t="shared" si="131"/>
        <v>0</v>
      </c>
      <c r="AE563" s="19">
        <f>COUNTIFS('Raw Data from UFBs'!$A$3:$A$3000,'Summary By Town'!$A563,'Raw Data from UFBs'!$E$3:$E$3000,'Summary By Town'!$AE$2)</f>
        <v>0</v>
      </c>
      <c r="AF563" s="4">
        <f>SUMIFS('Raw Data from UFBs'!H$3:H$3000,'Raw Data from UFBs'!$A$3:$A$3000,'Summary By Town'!$A563,'Raw Data from UFBs'!$E$3:$E$3000,'Summary By Town'!$AE$2)</f>
        <v>0</v>
      </c>
      <c r="AG563" s="4">
        <f>SUMIFS('Raw Data from UFBs'!I$3:I$3000,'Raw Data from UFBs'!$A$3:$A$3000,'Summary By Town'!$A563,'Raw Data from UFBs'!$E$3:$E$3000,'Summary By Town'!$AE$2)</f>
        <v>0</v>
      </c>
      <c r="AH563" s="20">
        <f t="shared" si="124"/>
        <v>0</v>
      </c>
      <c r="AI563" s="19">
        <f t="shared" si="132"/>
        <v>0</v>
      </c>
      <c r="AJ563" s="4">
        <f t="shared" si="133"/>
        <v>0</v>
      </c>
      <c r="AK563" s="4">
        <f t="shared" si="134"/>
        <v>0</v>
      </c>
      <c r="AL563" s="20">
        <f t="shared" si="135"/>
        <v>0</v>
      </c>
      <c r="AM563" s="59">
        <v>790775350</v>
      </c>
      <c r="AN563" s="60">
        <v>3.5626196459281072</v>
      </c>
      <c r="AO563" s="61">
        <v>0.1954914595125142</v>
      </c>
      <c r="AP563" s="4">
        <f t="shared" si="125"/>
        <v>0</v>
      </c>
      <c r="AQ563" s="8">
        <f t="shared" si="126"/>
        <v>0</v>
      </c>
      <c r="AR563" s="59">
        <v>9063450.9600000009</v>
      </c>
      <c r="AS563" s="6">
        <f t="shared" si="127"/>
        <v>0</v>
      </c>
      <c r="AU563" s="5" t="s">
        <v>799</v>
      </c>
      <c r="AV563" s="5" t="s">
        <v>1593</v>
      </c>
      <c r="AW563" s="5" t="s">
        <v>1145</v>
      </c>
      <c r="AX563" s="5" t="s">
        <v>1658</v>
      </c>
      <c r="AY563" s="5" t="s">
        <v>589</v>
      </c>
      <c r="AZ563" s="5" t="s">
        <v>805</v>
      </c>
      <c r="BA563" s="5" t="s">
        <v>719</v>
      </c>
      <c r="BB563" s="5" t="s">
        <v>1591</v>
      </c>
      <c r="BC563" s="5" t="s">
        <v>1745</v>
      </c>
      <c r="BD563" s="5" t="s">
        <v>1745</v>
      </c>
      <c r="BE563" s="5" t="s">
        <v>1745</v>
      </c>
      <c r="BF563" s="5" t="s">
        <v>1745</v>
      </c>
      <c r="BG563" s="5" t="s">
        <v>1745</v>
      </c>
      <c r="BH563" s="5" t="s">
        <v>1745</v>
      </c>
      <c r="BI563" s="5" t="s">
        <v>1745</v>
      </c>
      <c r="BJ563" s="5" t="s">
        <v>1745</v>
      </c>
    </row>
    <row r="564" spans="1:62" ht="17.25" customHeight="1" x14ac:dyDescent="0.3">
      <c r="A564" t="s">
        <v>1145</v>
      </c>
      <c r="B564" t="s">
        <v>2289</v>
      </c>
      <c r="C564" t="s">
        <v>31</v>
      </c>
      <c r="D564" t="str">
        <f t="shared" si="121"/>
        <v>Oxford township, Warren County</v>
      </c>
      <c r="E564" t="s">
        <v>1769</v>
      </c>
      <c r="F564" t="s">
        <v>26</v>
      </c>
      <c r="G564" s="19">
        <f>COUNTIFS('Raw Data from UFBs'!$A$3:$A$3000,'Summary By Town'!$A564,'Raw Data from UFBs'!$E$3:$E$3000,'Summary By Town'!$G$2)</f>
        <v>0</v>
      </c>
      <c r="H564" s="4">
        <f>SUMIFS('Raw Data from UFBs'!H$3:H$3000,'Raw Data from UFBs'!$A$3:$A$3000,'Summary By Town'!$A564,'Raw Data from UFBs'!$E$3:$E$3000,'Summary By Town'!$G$2)</f>
        <v>0</v>
      </c>
      <c r="I564" s="4">
        <f>SUMIFS('Raw Data from UFBs'!I$3:I$3000,'Raw Data from UFBs'!$A$3:$A$3000,'Summary By Town'!$A564,'Raw Data from UFBs'!$E$3:$E$3000,'Summary By Town'!$G$2)</f>
        <v>0</v>
      </c>
      <c r="J564" s="20">
        <f t="shared" si="122"/>
        <v>0</v>
      </c>
      <c r="K564" s="19">
        <f>COUNTIFS('Raw Data from UFBs'!$A$3:$A$3000,'Summary By Town'!$A564,'Raw Data from UFBs'!$E$3:$E$3000,'Summary By Town'!$K$2)</f>
        <v>0</v>
      </c>
      <c r="L564" s="4">
        <f>SUMIFS('Raw Data from UFBs'!H$3:H$3000,'Raw Data from UFBs'!$A$3:$A$3000,'Summary By Town'!$A564,'Raw Data from UFBs'!$E$3:$E$3000,'Summary By Town'!$K$2)</f>
        <v>0</v>
      </c>
      <c r="M564" s="4">
        <f>SUMIFS('Raw Data from UFBs'!I$3:I$3000,'Raw Data from UFBs'!$A$3:$A$3000,'Summary By Town'!$A564,'Raw Data from UFBs'!$E$3:$E$3000,'Summary By Town'!$K$2)</f>
        <v>0</v>
      </c>
      <c r="N564" s="20">
        <f t="shared" si="123"/>
        <v>0</v>
      </c>
      <c r="O564" s="4">
        <f>COUNTIFS('Raw Data from UFBs'!$A$3:$A$3000,'Summary By Town'!$A564,'Raw Data from UFBs'!$E$3:$E$3000,'Summary By Town'!$O$2)</f>
        <v>0</v>
      </c>
      <c r="P564" s="4">
        <f>SUMIFS('Raw Data from UFBs'!H$3:H$3000,'Raw Data from UFBs'!$A$3:$A$3000,'Summary By Town'!$A564,'Raw Data from UFBs'!$E$3:$E$3000,'Summary By Town'!$O$2)</f>
        <v>0</v>
      </c>
      <c r="Q564" s="4">
        <f>SUMIFS('Raw Data from UFBs'!I$3:I$3000,'Raw Data from UFBs'!$A$3:$A$3000,'Summary By Town'!$A564,'Raw Data from UFBs'!$E$3:$E$3000,'Summary By Town'!$O$2)</f>
        <v>0</v>
      </c>
      <c r="R564" s="4">
        <f t="shared" si="128"/>
        <v>0</v>
      </c>
      <c r="S564" s="104">
        <f>COUNTIFS('Raw Data from UFBs'!$A$3:$A$3000,'Summary By Town'!$A564,'Raw Data from UFBs'!$E$3:$E$3000,'Summary By Town'!$S$2)</f>
        <v>0</v>
      </c>
      <c r="T564" s="4">
        <f>SUMIFS('Raw Data from UFBs'!H$3:H$3000,'Raw Data from UFBs'!$A$3:$A$3000,'Summary By Town'!$A564,'Raw Data from UFBs'!$E$3:$E$3000,'Summary By Town'!$S$2)</f>
        <v>0</v>
      </c>
      <c r="U564" s="4">
        <f>SUMIFS('Raw Data from UFBs'!I$3:I$3000,'Raw Data from UFBs'!$A$3:$A$3000,'Summary By Town'!$A564,'Raw Data from UFBs'!$E$3:$E$3000,'Summary By Town'!$S$2)</f>
        <v>0</v>
      </c>
      <c r="V564" s="20">
        <f t="shared" si="129"/>
        <v>0</v>
      </c>
      <c r="W564" s="104">
        <f>COUNTIFS('Raw Data from UFBs'!$A$3:$A$3000,'Summary By Town'!$A564,'Raw Data from UFBs'!$E$3:$E$3000,'Summary By Town'!$W$2)</f>
        <v>0</v>
      </c>
      <c r="X564" s="4">
        <f>SUMIFS('Raw Data from UFBs'!H$3:H$3000,'Raw Data from UFBs'!$A$3:$A$3000,'Summary By Town'!$A564,'Raw Data from UFBs'!$E$3:$E$3000,'Summary By Town'!$W$2)</f>
        <v>0</v>
      </c>
      <c r="Y564" s="4">
        <f>SUMIFS('Raw Data from UFBs'!I$3:I$3000,'Raw Data from UFBs'!$A$3:$A$3000,'Summary By Town'!$A564,'Raw Data from UFBs'!$E$3:$E$3000,'Summary By Town'!$W$2)</f>
        <v>0</v>
      </c>
      <c r="Z564" s="20">
        <f t="shared" si="130"/>
        <v>0</v>
      </c>
      <c r="AA564" s="4">
        <f>COUNTIFS('Raw Data from UFBs'!$A$3:$A$3000,'Summary By Town'!$A564,'Raw Data from UFBs'!$E$3:$E$3000,'Summary By Town'!$AA$2)</f>
        <v>0</v>
      </c>
      <c r="AB564" s="4">
        <f>SUMIFS('Raw Data from UFBs'!H$3:H$3000,'Raw Data from UFBs'!$A$3:$A$3000,'Summary By Town'!$A564,'Raw Data from UFBs'!$E$3:$E$3000,'Summary By Town'!$AA$2)</f>
        <v>0</v>
      </c>
      <c r="AC564" s="4">
        <f>SUMIFS('Raw Data from UFBs'!I$3:I$3000,'Raw Data from UFBs'!$A$3:$A$3000,'Summary By Town'!$A564,'Raw Data from UFBs'!$E$3:$E$3000,'Summary By Town'!$AA$2)</f>
        <v>0</v>
      </c>
      <c r="AD564" s="4">
        <f t="shared" si="131"/>
        <v>0</v>
      </c>
      <c r="AE564" s="19">
        <f>COUNTIFS('Raw Data from UFBs'!$A$3:$A$3000,'Summary By Town'!$A564,'Raw Data from UFBs'!$E$3:$E$3000,'Summary By Town'!$AE$2)</f>
        <v>0</v>
      </c>
      <c r="AF564" s="4">
        <f>SUMIFS('Raw Data from UFBs'!H$3:H$3000,'Raw Data from UFBs'!$A$3:$A$3000,'Summary By Town'!$A564,'Raw Data from UFBs'!$E$3:$E$3000,'Summary By Town'!$AE$2)</f>
        <v>0</v>
      </c>
      <c r="AG564" s="4">
        <f>SUMIFS('Raw Data from UFBs'!I$3:I$3000,'Raw Data from UFBs'!$A$3:$A$3000,'Summary By Town'!$A564,'Raw Data from UFBs'!$E$3:$E$3000,'Summary By Town'!$AE$2)</f>
        <v>0</v>
      </c>
      <c r="AH564" s="20">
        <f t="shared" si="124"/>
        <v>0</v>
      </c>
      <c r="AI564" s="19">
        <f t="shared" si="132"/>
        <v>0</v>
      </c>
      <c r="AJ564" s="4">
        <f t="shared" si="133"/>
        <v>0</v>
      </c>
      <c r="AK564" s="4">
        <f t="shared" si="134"/>
        <v>0</v>
      </c>
      <c r="AL564" s="20">
        <f t="shared" si="135"/>
        <v>0</v>
      </c>
      <c r="AM564" s="59">
        <v>200408700</v>
      </c>
      <c r="AN564" s="60">
        <v>4.8264347159763572</v>
      </c>
      <c r="AO564" s="61">
        <v>0.15334820030657445</v>
      </c>
      <c r="AP564" s="4">
        <f t="shared" si="125"/>
        <v>0</v>
      </c>
      <c r="AQ564" s="8">
        <f t="shared" si="126"/>
        <v>0</v>
      </c>
      <c r="AR564" s="59">
        <v>4111714.4699999997</v>
      </c>
      <c r="AS564" s="6">
        <f t="shared" si="127"/>
        <v>0</v>
      </c>
      <c r="AU564" s="5" t="s">
        <v>1593</v>
      </c>
      <c r="AV564" s="5" t="s">
        <v>895</v>
      </c>
      <c r="AW564" s="5" t="s">
        <v>1658</v>
      </c>
      <c r="AX564" s="5" t="s">
        <v>805</v>
      </c>
      <c r="AY564" s="5" t="s">
        <v>1745</v>
      </c>
      <c r="AZ564" s="5" t="s">
        <v>1745</v>
      </c>
      <c r="BA564" s="5" t="s">
        <v>1745</v>
      </c>
      <c r="BB564" s="5" t="s">
        <v>1745</v>
      </c>
      <c r="BC564" s="5" t="s">
        <v>1745</v>
      </c>
      <c r="BD564" s="5" t="s">
        <v>1745</v>
      </c>
      <c r="BE564" s="5" t="s">
        <v>1745</v>
      </c>
      <c r="BF564" s="5" t="s">
        <v>1745</v>
      </c>
      <c r="BG564" s="5" t="s">
        <v>1745</v>
      </c>
      <c r="BH564" s="5" t="s">
        <v>1745</v>
      </c>
      <c r="BI564" s="5" t="s">
        <v>1745</v>
      </c>
      <c r="BJ564" s="5" t="s">
        <v>1745</v>
      </c>
    </row>
    <row r="565" spans="1:62" ht="17.25" customHeight="1" x14ac:dyDescent="0.3">
      <c r="A565" t="s">
        <v>1231</v>
      </c>
      <c r="B565" t="s">
        <v>2290</v>
      </c>
      <c r="C565" t="s">
        <v>31</v>
      </c>
      <c r="D565" t="str">
        <f t="shared" si="121"/>
        <v>Pohatcong township, Warren County</v>
      </c>
      <c r="E565" t="s">
        <v>1769</v>
      </c>
      <c r="F565" t="s">
        <v>26</v>
      </c>
      <c r="G565" s="19">
        <f>COUNTIFS('Raw Data from UFBs'!$A$3:$A$3000,'Summary By Town'!$A565,'Raw Data from UFBs'!$E$3:$E$3000,'Summary By Town'!$G$2)</f>
        <v>0</v>
      </c>
      <c r="H565" s="4">
        <f>SUMIFS('Raw Data from UFBs'!H$3:H$3000,'Raw Data from UFBs'!$A$3:$A$3000,'Summary By Town'!$A565,'Raw Data from UFBs'!$E$3:$E$3000,'Summary By Town'!$G$2)</f>
        <v>0</v>
      </c>
      <c r="I565" s="4">
        <f>SUMIFS('Raw Data from UFBs'!I$3:I$3000,'Raw Data from UFBs'!$A$3:$A$3000,'Summary By Town'!$A565,'Raw Data from UFBs'!$E$3:$E$3000,'Summary By Town'!$G$2)</f>
        <v>0</v>
      </c>
      <c r="J565" s="20">
        <f t="shared" si="122"/>
        <v>0</v>
      </c>
      <c r="K565" s="19">
        <f>COUNTIFS('Raw Data from UFBs'!$A$3:$A$3000,'Summary By Town'!$A565,'Raw Data from UFBs'!$E$3:$E$3000,'Summary By Town'!$K$2)</f>
        <v>0</v>
      </c>
      <c r="L565" s="4">
        <f>SUMIFS('Raw Data from UFBs'!H$3:H$3000,'Raw Data from UFBs'!$A$3:$A$3000,'Summary By Town'!$A565,'Raw Data from UFBs'!$E$3:$E$3000,'Summary By Town'!$K$2)</f>
        <v>0</v>
      </c>
      <c r="M565" s="4">
        <f>SUMIFS('Raw Data from UFBs'!I$3:I$3000,'Raw Data from UFBs'!$A$3:$A$3000,'Summary By Town'!$A565,'Raw Data from UFBs'!$E$3:$E$3000,'Summary By Town'!$K$2)</f>
        <v>0</v>
      </c>
      <c r="N565" s="20">
        <f t="shared" si="123"/>
        <v>0</v>
      </c>
      <c r="O565" s="4">
        <f>COUNTIFS('Raw Data from UFBs'!$A$3:$A$3000,'Summary By Town'!$A565,'Raw Data from UFBs'!$E$3:$E$3000,'Summary By Town'!$O$2)</f>
        <v>0</v>
      </c>
      <c r="P565" s="4">
        <f>SUMIFS('Raw Data from UFBs'!H$3:H$3000,'Raw Data from UFBs'!$A$3:$A$3000,'Summary By Town'!$A565,'Raw Data from UFBs'!$E$3:$E$3000,'Summary By Town'!$O$2)</f>
        <v>0</v>
      </c>
      <c r="Q565" s="4">
        <f>SUMIFS('Raw Data from UFBs'!I$3:I$3000,'Raw Data from UFBs'!$A$3:$A$3000,'Summary By Town'!$A565,'Raw Data from UFBs'!$E$3:$E$3000,'Summary By Town'!$O$2)</f>
        <v>0</v>
      </c>
      <c r="R565" s="4">
        <f t="shared" si="128"/>
        <v>0</v>
      </c>
      <c r="S565" s="104">
        <f>COUNTIFS('Raw Data from UFBs'!$A$3:$A$3000,'Summary By Town'!$A565,'Raw Data from UFBs'!$E$3:$E$3000,'Summary By Town'!$S$2)</f>
        <v>0</v>
      </c>
      <c r="T565" s="4">
        <f>SUMIFS('Raw Data from UFBs'!H$3:H$3000,'Raw Data from UFBs'!$A$3:$A$3000,'Summary By Town'!$A565,'Raw Data from UFBs'!$E$3:$E$3000,'Summary By Town'!$S$2)</f>
        <v>0</v>
      </c>
      <c r="U565" s="4">
        <f>SUMIFS('Raw Data from UFBs'!I$3:I$3000,'Raw Data from UFBs'!$A$3:$A$3000,'Summary By Town'!$A565,'Raw Data from UFBs'!$E$3:$E$3000,'Summary By Town'!$S$2)</f>
        <v>0</v>
      </c>
      <c r="V565" s="20">
        <f t="shared" si="129"/>
        <v>0</v>
      </c>
      <c r="W565" s="104">
        <f>COUNTIFS('Raw Data from UFBs'!$A$3:$A$3000,'Summary By Town'!$A565,'Raw Data from UFBs'!$E$3:$E$3000,'Summary By Town'!$W$2)</f>
        <v>0</v>
      </c>
      <c r="X565" s="4">
        <f>SUMIFS('Raw Data from UFBs'!H$3:H$3000,'Raw Data from UFBs'!$A$3:$A$3000,'Summary By Town'!$A565,'Raw Data from UFBs'!$E$3:$E$3000,'Summary By Town'!$W$2)</f>
        <v>0</v>
      </c>
      <c r="Y565" s="4">
        <f>SUMIFS('Raw Data from UFBs'!I$3:I$3000,'Raw Data from UFBs'!$A$3:$A$3000,'Summary By Town'!$A565,'Raw Data from UFBs'!$E$3:$E$3000,'Summary By Town'!$W$2)</f>
        <v>0</v>
      </c>
      <c r="Z565" s="20">
        <f t="shared" si="130"/>
        <v>0</v>
      </c>
      <c r="AA565" s="4">
        <f>COUNTIFS('Raw Data from UFBs'!$A$3:$A$3000,'Summary By Town'!$A565,'Raw Data from UFBs'!$E$3:$E$3000,'Summary By Town'!$AA$2)</f>
        <v>0</v>
      </c>
      <c r="AB565" s="4">
        <f>SUMIFS('Raw Data from UFBs'!H$3:H$3000,'Raw Data from UFBs'!$A$3:$A$3000,'Summary By Town'!$A565,'Raw Data from UFBs'!$E$3:$E$3000,'Summary By Town'!$AA$2)</f>
        <v>0</v>
      </c>
      <c r="AC565" s="4">
        <f>SUMIFS('Raw Data from UFBs'!I$3:I$3000,'Raw Data from UFBs'!$A$3:$A$3000,'Summary By Town'!$A565,'Raw Data from UFBs'!$E$3:$E$3000,'Summary By Town'!$AA$2)</f>
        <v>0</v>
      </c>
      <c r="AD565" s="4">
        <f t="shared" si="131"/>
        <v>0</v>
      </c>
      <c r="AE565" s="19">
        <f>COUNTIFS('Raw Data from UFBs'!$A$3:$A$3000,'Summary By Town'!$A565,'Raw Data from UFBs'!$E$3:$E$3000,'Summary By Town'!$AE$2)</f>
        <v>0</v>
      </c>
      <c r="AF565" s="4">
        <f>SUMIFS('Raw Data from UFBs'!H$3:H$3000,'Raw Data from UFBs'!$A$3:$A$3000,'Summary By Town'!$A565,'Raw Data from UFBs'!$E$3:$E$3000,'Summary By Town'!$AE$2)</f>
        <v>0</v>
      </c>
      <c r="AG565" s="4">
        <f>SUMIFS('Raw Data from UFBs'!I$3:I$3000,'Raw Data from UFBs'!$A$3:$A$3000,'Summary By Town'!$A565,'Raw Data from UFBs'!$E$3:$E$3000,'Summary By Town'!$AE$2)</f>
        <v>0</v>
      </c>
      <c r="AH565" s="20">
        <f t="shared" si="124"/>
        <v>0</v>
      </c>
      <c r="AI565" s="19">
        <f t="shared" si="132"/>
        <v>0</v>
      </c>
      <c r="AJ565" s="4">
        <f t="shared" si="133"/>
        <v>0</v>
      </c>
      <c r="AK565" s="4">
        <f t="shared" si="134"/>
        <v>0</v>
      </c>
      <c r="AL565" s="20">
        <f t="shared" si="135"/>
        <v>0</v>
      </c>
      <c r="AM565" s="59">
        <v>374449917</v>
      </c>
      <c r="AN565" s="60">
        <v>4.5347884428127871</v>
      </c>
      <c r="AO565" s="61">
        <v>0.36836398429678835</v>
      </c>
      <c r="AP565" s="4">
        <f t="shared" si="125"/>
        <v>0</v>
      </c>
      <c r="AQ565" s="8">
        <f t="shared" si="126"/>
        <v>0</v>
      </c>
      <c r="AR565" s="59">
        <v>8180900.21</v>
      </c>
      <c r="AS565" s="6">
        <f t="shared" si="127"/>
        <v>0</v>
      </c>
      <c r="AU565" s="5" t="s">
        <v>696</v>
      </c>
      <c r="AV565" s="5" t="s">
        <v>175</v>
      </c>
      <c r="AW565" s="5" t="s">
        <v>53</v>
      </c>
      <c r="AX565" s="5" t="s">
        <v>159</v>
      </c>
      <c r="AY565" s="5" t="s">
        <v>1198</v>
      </c>
      <c r="AZ565" s="5" t="s">
        <v>582</v>
      </c>
      <c r="BA565" s="5" t="s">
        <v>856</v>
      </c>
      <c r="BB565" s="5" t="s">
        <v>1745</v>
      </c>
      <c r="BC565" s="5" t="s">
        <v>1745</v>
      </c>
      <c r="BD565" s="5" t="s">
        <v>1745</v>
      </c>
      <c r="BE565" s="5" t="s">
        <v>1745</v>
      </c>
      <c r="BF565" s="5" t="s">
        <v>1745</v>
      </c>
      <c r="BG565" s="5" t="s">
        <v>1745</v>
      </c>
      <c r="BH565" s="5" t="s">
        <v>1745</v>
      </c>
      <c r="BI565" s="5" t="s">
        <v>1745</v>
      </c>
      <c r="BJ565" s="5" t="s">
        <v>1745</v>
      </c>
    </row>
    <row r="566" spans="1:62" ht="17.25" customHeight="1" x14ac:dyDescent="0.3">
      <c r="A566" t="s">
        <v>1593</v>
      </c>
      <c r="B566" t="s">
        <v>1837</v>
      </c>
      <c r="C566" t="s">
        <v>31</v>
      </c>
      <c r="D566" t="str">
        <f t="shared" si="121"/>
        <v>Washington township, Warren County</v>
      </c>
      <c r="E566" t="s">
        <v>1769</v>
      </c>
      <c r="F566" t="s">
        <v>26</v>
      </c>
      <c r="G566" s="19">
        <f>COUNTIFS('Raw Data from UFBs'!$A$3:$A$3000,'Summary By Town'!$A566,'Raw Data from UFBs'!$E$3:$E$3000,'Summary By Town'!$G$2)</f>
        <v>0</v>
      </c>
      <c r="H566" s="4">
        <f>SUMIFS('Raw Data from UFBs'!H$3:H$3000,'Raw Data from UFBs'!$A$3:$A$3000,'Summary By Town'!$A566,'Raw Data from UFBs'!$E$3:$E$3000,'Summary By Town'!$G$2)</f>
        <v>0</v>
      </c>
      <c r="I566" s="4">
        <f>SUMIFS('Raw Data from UFBs'!I$3:I$3000,'Raw Data from UFBs'!$A$3:$A$3000,'Summary By Town'!$A566,'Raw Data from UFBs'!$E$3:$E$3000,'Summary By Town'!$G$2)</f>
        <v>0</v>
      </c>
      <c r="J566" s="20">
        <f t="shared" si="122"/>
        <v>0</v>
      </c>
      <c r="K566" s="19">
        <f>COUNTIFS('Raw Data from UFBs'!$A$3:$A$3000,'Summary By Town'!$A566,'Raw Data from UFBs'!$E$3:$E$3000,'Summary By Town'!$K$2)</f>
        <v>1</v>
      </c>
      <c r="L566" s="4">
        <f>SUMIFS('Raw Data from UFBs'!H$3:H$3000,'Raw Data from UFBs'!$A$3:$A$3000,'Summary By Town'!$A566,'Raw Data from UFBs'!$E$3:$E$3000,'Summary By Town'!$K$2)</f>
        <v>97776</v>
      </c>
      <c r="M566" s="4">
        <f>SUMIFS('Raw Data from UFBs'!I$3:I$3000,'Raw Data from UFBs'!$A$3:$A$3000,'Summary By Town'!$A566,'Raw Data from UFBs'!$E$3:$E$3000,'Summary By Town'!$K$2)</f>
        <v>4500000</v>
      </c>
      <c r="N566" s="20">
        <f t="shared" si="123"/>
        <v>184927.65975078451</v>
      </c>
      <c r="O566" s="4">
        <f>COUNTIFS('Raw Data from UFBs'!$A$3:$A$3000,'Summary By Town'!$A566,'Raw Data from UFBs'!$E$3:$E$3000,'Summary By Town'!$O$2)</f>
        <v>0</v>
      </c>
      <c r="P566" s="4">
        <f>SUMIFS('Raw Data from UFBs'!H$3:H$3000,'Raw Data from UFBs'!$A$3:$A$3000,'Summary By Town'!$A566,'Raw Data from UFBs'!$E$3:$E$3000,'Summary By Town'!$O$2)</f>
        <v>0</v>
      </c>
      <c r="Q566" s="4">
        <f>SUMIFS('Raw Data from UFBs'!I$3:I$3000,'Raw Data from UFBs'!$A$3:$A$3000,'Summary By Town'!$A566,'Raw Data from UFBs'!$E$3:$E$3000,'Summary By Town'!$O$2)</f>
        <v>0</v>
      </c>
      <c r="R566" s="4">
        <f t="shared" si="128"/>
        <v>0</v>
      </c>
      <c r="S566" s="104">
        <f>COUNTIFS('Raw Data from UFBs'!$A$3:$A$3000,'Summary By Town'!$A566,'Raw Data from UFBs'!$E$3:$E$3000,'Summary By Town'!$S$2)</f>
        <v>0</v>
      </c>
      <c r="T566" s="4">
        <f>SUMIFS('Raw Data from UFBs'!H$3:H$3000,'Raw Data from UFBs'!$A$3:$A$3000,'Summary By Town'!$A566,'Raw Data from UFBs'!$E$3:$E$3000,'Summary By Town'!$S$2)</f>
        <v>0</v>
      </c>
      <c r="U566" s="4">
        <f>SUMIFS('Raw Data from UFBs'!I$3:I$3000,'Raw Data from UFBs'!$A$3:$A$3000,'Summary By Town'!$A566,'Raw Data from UFBs'!$E$3:$E$3000,'Summary By Town'!$S$2)</f>
        <v>0</v>
      </c>
      <c r="V566" s="20">
        <f t="shared" si="129"/>
        <v>0</v>
      </c>
      <c r="W566" s="104">
        <f>COUNTIFS('Raw Data from UFBs'!$A$3:$A$3000,'Summary By Town'!$A566,'Raw Data from UFBs'!$E$3:$E$3000,'Summary By Town'!$W$2)</f>
        <v>0</v>
      </c>
      <c r="X566" s="4">
        <f>SUMIFS('Raw Data from UFBs'!H$3:H$3000,'Raw Data from UFBs'!$A$3:$A$3000,'Summary By Town'!$A566,'Raw Data from UFBs'!$E$3:$E$3000,'Summary By Town'!$W$2)</f>
        <v>0</v>
      </c>
      <c r="Y566" s="4">
        <f>SUMIFS('Raw Data from UFBs'!I$3:I$3000,'Raw Data from UFBs'!$A$3:$A$3000,'Summary By Town'!$A566,'Raw Data from UFBs'!$E$3:$E$3000,'Summary By Town'!$W$2)</f>
        <v>0</v>
      </c>
      <c r="Z566" s="20">
        <f t="shared" si="130"/>
        <v>0</v>
      </c>
      <c r="AA566" s="4">
        <f>COUNTIFS('Raw Data from UFBs'!$A$3:$A$3000,'Summary By Town'!$A566,'Raw Data from UFBs'!$E$3:$E$3000,'Summary By Town'!$AA$2)</f>
        <v>0</v>
      </c>
      <c r="AB566" s="4">
        <f>SUMIFS('Raw Data from UFBs'!H$3:H$3000,'Raw Data from UFBs'!$A$3:$A$3000,'Summary By Town'!$A566,'Raw Data from UFBs'!$E$3:$E$3000,'Summary By Town'!$AA$2)</f>
        <v>0</v>
      </c>
      <c r="AC566" s="4">
        <f>SUMIFS('Raw Data from UFBs'!I$3:I$3000,'Raw Data from UFBs'!$A$3:$A$3000,'Summary By Town'!$A566,'Raw Data from UFBs'!$E$3:$E$3000,'Summary By Town'!$AA$2)</f>
        <v>0</v>
      </c>
      <c r="AD566" s="4">
        <f t="shared" si="131"/>
        <v>0</v>
      </c>
      <c r="AE566" s="19">
        <f>COUNTIFS('Raw Data from UFBs'!$A$3:$A$3000,'Summary By Town'!$A566,'Raw Data from UFBs'!$E$3:$E$3000,'Summary By Town'!$AE$2)</f>
        <v>1</v>
      </c>
      <c r="AF566" s="4">
        <f>SUMIFS('Raw Data from UFBs'!H$3:H$3000,'Raw Data from UFBs'!$A$3:$A$3000,'Summary By Town'!$A566,'Raw Data from UFBs'!$E$3:$E$3000,'Summary By Town'!$AE$2)</f>
        <v>1640505</v>
      </c>
      <c r="AG566" s="4">
        <f>SUMIFS('Raw Data from UFBs'!I$3:I$3000,'Raw Data from UFBs'!$A$3:$A$3000,'Summary By Town'!$A566,'Raw Data from UFBs'!$E$3:$E$3000,'Summary By Town'!$AE$2)</f>
        <v>95058330</v>
      </c>
      <c r="AH566" s="20">
        <f t="shared" si="124"/>
        <v>3906425.4459372871</v>
      </c>
      <c r="AI566" s="19">
        <f t="shared" si="132"/>
        <v>2</v>
      </c>
      <c r="AJ566" s="4">
        <f t="shared" si="133"/>
        <v>1738281</v>
      </c>
      <c r="AK566" s="4">
        <f t="shared" si="134"/>
        <v>99558330</v>
      </c>
      <c r="AL566" s="20">
        <f t="shared" si="135"/>
        <v>4091353.1056880718</v>
      </c>
      <c r="AM566" s="59">
        <v>809151000</v>
      </c>
      <c r="AN566" s="60">
        <v>4.1095035500174335</v>
      </c>
      <c r="AO566" s="61">
        <v>0.19364561310744699</v>
      </c>
      <c r="AP566" s="4">
        <f t="shared" si="125"/>
        <v>455662.09059199796</v>
      </c>
      <c r="AQ566" s="8">
        <f t="shared" si="126"/>
        <v>0.12304048317310366</v>
      </c>
      <c r="AR566" s="59">
        <v>13457991.77</v>
      </c>
      <c r="AS566" s="6">
        <f t="shared" si="127"/>
        <v>3.38581044170157E-2</v>
      </c>
      <c r="AU566" s="5" t="s">
        <v>159</v>
      </c>
      <c r="AV566" s="5" t="s">
        <v>618</v>
      </c>
      <c r="AW566" s="5" t="s">
        <v>524</v>
      </c>
      <c r="AX566" s="5" t="s">
        <v>1581</v>
      </c>
      <c r="AY566" s="5" t="s">
        <v>799</v>
      </c>
      <c r="AZ566" s="5" t="s">
        <v>636</v>
      </c>
      <c r="BA566" s="5" t="s">
        <v>1145</v>
      </c>
      <c r="BB566" s="5" t="s">
        <v>895</v>
      </c>
      <c r="BC566" s="5" t="s">
        <v>1658</v>
      </c>
      <c r="BD566" s="5" t="s">
        <v>1745</v>
      </c>
      <c r="BE566" s="5" t="s">
        <v>1745</v>
      </c>
      <c r="BF566" s="5" t="s">
        <v>1745</v>
      </c>
      <c r="BG566" s="5" t="s">
        <v>1745</v>
      </c>
      <c r="BH566" s="5" t="s">
        <v>1745</v>
      </c>
      <c r="BI566" s="5" t="s">
        <v>1745</v>
      </c>
      <c r="BJ566" s="5" t="s">
        <v>1745</v>
      </c>
    </row>
    <row r="567" spans="1:62" ht="17.25" customHeight="1" thickBot="1" x14ac:dyDescent="0.35">
      <c r="A567" t="s">
        <v>1658</v>
      </c>
      <c r="B567" t="s">
        <v>2291</v>
      </c>
      <c r="C567" t="s">
        <v>31</v>
      </c>
      <c r="D567" t="str">
        <f t="shared" si="121"/>
        <v>White township, Warren County</v>
      </c>
      <c r="E567" t="s">
        <v>1769</v>
      </c>
      <c r="F567" t="s">
        <v>26</v>
      </c>
      <c r="G567" s="21">
        <f>COUNTIFS('Raw Data from UFBs'!$A$3:$A$3000,'Summary By Town'!$A567,'Raw Data from UFBs'!$E$3:$E$3000,'Summary By Town'!$G$2)</f>
        <v>0</v>
      </c>
      <c r="H567" s="22">
        <f>SUMIFS('Raw Data from UFBs'!H$3:H$3000,'Raw Data from UFBs'!$A$3:$A$3000,'Summary By Town'!$A567,'Raw Data from UFBs'!$E$3:$E$3000,'Summary By Town'!$G$2)</f>
        <v>0</v>
      </c>
      <c r="I567" s="22">
        <f>SUMIFS('Raw Data from UFBs'!I$3:I$3000,'Raw Data from UFBs'!$A$3:$A$3000,'Summary By Town'!$A567,'Raw Data from UFBs'!$E$3:$E$3000,'Summary By Town'!$G$2)</f>
        <v>0</v>
      </c>
      <c r="J567" s="23">
        <f t="shared" si="122"/>
        <v>0</v>
      </c>
      <c r="K567" s="21">
        <f>COUNTIFS('Raw Data from UFBs'!$A$3:$A$3000,'Summary By Town'!$A567,'Raw Data from UFBs'!$E$3:$E$3000,'Summary By Town'!$K$2)</f>
        <v>0</v>
      </c>
      <c r="L567" s="22">
        <f>SUMIFS('Raw Data from UFBs'!H$3:H$3000,'Raw Data from UFBs'!$A$3:$A$3000,'Summary By Town'!$A567,'Raw Data from UFBs'!$E$3:$E$3000,'Summary By Town'!$K$2)</f>
        <v>0</v>
      </c>
      <c r="M567" s="22">
        <f>SUMIFS('Raw Data from UFBs'!I$3:I$3000,'Raw Data from UFBs'!$A$3:$A$3000,'Summary By Town'!$A567,'Raw Data from UFBs'!$E$3:$E$3000,'Summary By Town'!$K$2)</f>
        <v>0</v>
      </c>
      <c r="N567" s="23">
        <f t="shared" si="123"/>
        <v>0</v>
      </c>
      <c r="O567" s="22">
        <f>COUNTIFS('Raw Data from UFBs'!$A$3:$A$3000,'Summary By Town'!$A567,'Raw Data from UFBs'!$E$3:$E$3000,'Summary By Town'!$O$2)</f>
        <v>0</v>
      </c>
      <c r="P567" s="22">
        <f>SUMIFS('Raw Data from UFBs'!H$3:H$3000,'Raw Data from UFBs'!$A$3:$A$3000,'Summary By Town'!$A567,'Raw Data from UFBs'!$E$3:$E$3000,'Summary By Town'!$O$2)</f>
        <v>0</v>
      </c>
      <c r="Q567" s="22">
        <f>SUMIFS('Raw Data from UFBs'!I$3:I$3000,'Raw Data from UFBs'!$A$3:$A$3000,'Summary By Town'!$A567,'Raw Data from UFBs'!$E$3:$E$3000,'Summary By Town'!$O$2)</f>
        <v>0</v>
      </c>
      <c r="R567" s="22">
        <f t="shared" si="128"/>
        <v>0</v>
      </c>
      <c r="S567" s="105">
        <f>COUNTIFS('Raw Data from UFBs'!$A$3:$A$3000,'Summary By Town'!$A567,'Raw Data from UFBs'!$E$3:$E$3000,'Summary By Town'!$S$2)</f>
        <v>0</v>
      </c>
      <c r="T567" s="22">
        <f>SUMIFS('Raw Data from UFBs'!H$3:H$3000,'Raw Data from UFBs'!$A$3:$A$3000,'Summary By Town'!$A567,'Raw Data from UFBs'!$E$3:$E$3000,'Summary By Town'!$S$2)</f>
        <v>0</v>
      </c>
      <c r="U567" s="22">
        <f>SUMIFS('Raw Data from UFBs'!I$3:I$3000,'Raw Data from UFBs'!$A$3:$A$3000,'Summary By Town'!$A567,'Raw Data from UFBs'!$E$3:$E$3000,'Summary By Town'!$S$2)</f>
        <v>0</v>
      </c>
      <c r="V567" s="23">
        <f t="shared" si="129"/>
        <v>0</v>
      </c>
      <c r="W567" s="105">
        <f>COUNTIFS('Raw Data from UFBs'!$A$3:$A$3000,'Summary By Town'!$A567,'Raw Data from UFBs'!$E$3:$E$3000,'Summary By Town'!$W$2)</f>
        <v>0</v>
      </c>
      <c r="X567" s="22">
        <f>SUMIFS('Raw Data from UFBs'!H$3:H$3000,'Raw Data from UFBs'!$A$3:$A$3000,'Summary By Town'!$A567,'Raw Data from UFBs'!$E$3:$E$3000,'Summary By Town'!$W$2)</f>
        <v>0</v>
      </c>
      <c r="Y567" s="22">
        <f>SUMIFS('Raw Data from UFBs'!I$3:I$3000,'Raw Data from UFBs'!$A$3:$A$3000,'Summary By Town'!$A567,'Raw Data from UFBs'!$E$3:$E$3000,'Summary By Town'!$W$2)</f>
        <v>0</v>
      </c>
      <c r="Z567" s="23">
        <f t="shared" si="130"/>
        <v>0</v>
      </c>
      <c r="AA567" s="22">
        <f>COUNTIFS('Raw Data from UFBs'!$A$3:$A$3000,'Summary By Town'!$A567,'Raw Data from UFBs'!$E$3:$E$3000,'Summary By Town'!$AA$2)</f>
        <v>0</v>
      </c>
      <c r="AB567" s="22">
        <f>SUMIFS('Raw Data from UFBs'!H$3:H$3000,'Raw Data from UFBs'!$A$3:$A$3000,'Summary By Town'!$A567,'Raw Data from UFBs'!$E$3:$E$3000,'Summary By Town'!$AA$2)</f>
        <v>0</v>
      </c>
      <c r="AC567" s="22">
        <f>SUMIFS('Raw Data from UFBs'!I$3:I$3000,'Raw Data from UFBs'!$A$3:$A$3000,'Summary By Town'!$A567,'Raw Data from UFBs'!$E$3:$E$3000,'Summary By Town'!$AA$2)</f>
        <v>0</v>
      </c>
      <c r="AD567" s="22">
        <f t="shared" si="131"/>
        <v>0</v>
      </c>
      <c r="AE567" s="21">
        <f>COUNTIFS('Raw Data from UFBs'!$A$3:$A$3000,'Summary By Town'!$A567,'Raw Data from UFBs'!$E$3:$E$3000,'Summary By Town'!$AE$2)</f>
        <v>0</v>
      </c>
      <c r="AF567" s="22">
        <f>SUMIFS('Raw Data from UFBs'!H$3:H$3000,'Raw Data from UFBs'!$A$3:$A$3000,'Summary By Town'!$A567,'Raw Data from UFBs'!$E$3:$E$3000,'Summary By Town'!$AE$2)</f>
        <v>0</v>
      </c>
      <c r="AG567" s="22">
        <f>SUMIFS('Raw Data from UFBs'!I$3:I$3000,'Raw Data from UFBs'!$A$3:$A$3000,'Summary By Town'!$A567,'Raw Data from UFBs'!$E$3:$E$3000,'Summary By Town'!$AE$2)</f>
        <v>0</v>
      </c>
      <c r="AH567" s="23">
        <f t="shared" si="124"/>
        <v>0</v>
      </c>
      <c r="AI567" s="21">
        <f t="shared" si="132"/>
        <v>0</v>
      </c>
      <c r="AJ567" s="22">
        <f t="shared" si="133"/>
        <v>0</v>
      </c>
      <c r="AK567" s="22">
        <f t="shared" si="134"/>
        <v>0</v>
      </c>
      <c r="AL567" s="23">
        <f t="shared" si="135"/>
        <v>0</v>
      </c>
      <c r="AM567" s="59">
        <v>606933200</v>
      </c>
      <c r="AN567" s="60">
        <v>2.6194293717498711</v>
      </c>
      <c r="AO567" s="61">
        <v>9.4595270954240529E-2</v>
      </c>
      <c r="AP567" s="4">
        <f t="shared" si="125"/>
        <v>0</v>
      </c>
      <c r="AQ567" s="8">
        <f t="shared" si="126"/>
        <v>0</v>
      </c>
      <c r="AR567" s="59">
        <v>3385708.62</v>
      </c>
      <c r="AS567" s="6">
        <f t="shared" si="127"/>
        <v>0</v>
      </c>
      <c r="AU567" s="5" t="s">
        <v>524</v>
      </c>
      <c r="AV567" s="5" t="s">
        <v>636</v>
      </c>
      <c r="AW567" s="5" t="s">
        <v>1593</v>
      </c>
      <c r="AX567" s="5" t="s">
        <v>1145</v>
      </c>
      <c r="AY567" s="5" t="s">
        <v>134</v>
      </c>
      <c r="AZ567" s="5" t="s">
        <v>895</v>
      </c>
      <c r="BA567" s="5" t="s">
        <v>805</v>
      </c>
      <c r="BB567" s="5" t="s">
        <v>705</v>
      </c>
      <c r="BC567" s="5" t="s">
        <v>761</v>
      </c>
      <c r="BD567" s="5" t="s">
        <v>1745</v>
      </c>
      <c r="BE567" s="5" t="s">
        <v>1745</v>
      </c>
      <c r="BF567" s="5" t="s">
        <v>1745</v>
      </c>
      <c r="BG567" s="5" t="s">
        <v>1745</v>
      </c>
      <c r="BH567" s="5" t="s">
        <v>1745</v>
      </c>
      <c r="BI567" s="5" t="s">
        <v>1745</v>
      </c>
      <c r="BJ567" s="5" t="s">
        <v>1745</v>
      </c>
    </row>
    <row r="568" spans="1:62" ht="17.25" customHeight="1" x14ac:dyDescent="0.3"/>
    <row r="569" spans="1:62" x14ac:dyDescent="0.3">
      <c r="F569" s="1" t="s">
        <v>2292</v>
      </c>
      <c r="G569" s="17">
        <f t="shared" ref="G569:AS569" si="136">AVERAGEIF(G4:G567,"&gt;0",G4:G567)</f>
        <v>6.358288770053476</v>
      </c>
      <c r="H569" s="9">
        <f t="shared" si="136"/>
        <v>580535.80314534879</v>
      </c>
      <c r="I569" s="9">
        <f t="shared" si="136"/>
        <v>38285523.712021858</v>
      </c>
      <c r="J569" s="9">
        <f t="shared" si="136"/>
        <v>1161137.4216412171</v>
      </c>
      <c r="K569" s="17">
        <f t="shared" si="136"/>
        <v>4.4774774774774775</v>
      </c>
      <c r="L569" s="9">
        <f t="shared" si="136"/>
        <v>1673087.1872326918</v>
      </c>
      <c r="M569" s="9">
        <f t="shared" si="136"/>
        <v>148757931.20557693</v>
      </c>
      <c r="N569" s="9">
        <f t="shared" si="136"/>
        <v>3935992.8845618195</v>
      </c>
      <c r="O569" s="9">
        <f t="shared" ref="O569:S569" si="137">AVERAGEIF(O4:O567,"&gt;0",O4:O567)</f>
        <v>10.333333333333334</v>
      </c>
      <c r="P569" s="9">
        <f t="shared" si="137"/>
        <v>8910385.4193529449</v>
      </c>
      <c r="Q569" s="9">
        <f t="shared" si="137"/>
        <v>613747288.72222221</v>
      </c>
      <c r="R569" s="9">
        <f t="shared" si="137"/>
        <v>16983997.668014262</v>
      </c>
      <c r="S569" s="9">
        <f t="shared" si="137"/>
        <v>1.8846153846153846</v>
      </c>
      <c r="T569" s="9">
        <f t="shared" ref="T569:AD569" si="138">AVERAGEIF(T4:T567,"&gt;0",T4:T567)</f>
        <v>923185.89839999983</v>
      </c>
      <c r="U569" s="9">
        <f t="shared" si="138"/>
        <v>67651700</v>
      </c>
      <c r="V569" s="9">
        <f t="shared" si="138"/>
        <v>1920654.2893047926</v>
      </c>
      <c r="W569" s="9">
        <f t="shared" si="138"/>
        <v>2.5</v>
      </c>
      <c r="X569" s="9">
        <f t="shared" si="138"/>
        <v>252864.62333333338</v>
      </c>
      <c r="Y569" s="9">
        <f t="shared" si="138"/>
        <v>12537983.333333334</v>
      </c>
      <c r="Z569" s="9">
        <f t="shared" si="138"/>
        <v>534824.63977213437</v>
      </c>
      <c r="AA569" s="9">
        <f t="shared" si="138"/>
        <v>5.34375</v>
      </c>
      <c r="AB569" s="9">
        <f t="shared" si="138"/>
        <v>1422911.219230769</v>
      </c>
      <c r="AC569" s="9">
        <f t="shared" si="138"/>
        <v>43283368.337142862</v>
      </c>
      <c r="AD569" s="9">
        <f t="shared" si="138"/>
        <v>1595997.1221778544</v>
      </c>
      <c r="AE569" s="17">
        <f t="shared" si="136"/>
        <v>7.8469387755102042</v>
      </c>
      <c r="AF569" s="9">
        <f t="shared" si="136"/>
        <v>1199502.7715516572</v>
      </c>
      <c r="AG569" s="9">
        <f t="shared" si="136"/>
        <v>65583758.493793108</v>
      </c>
      <c r="AH569" s="9">
        <f t="shared" si="136"/>
        <v>1953804.3730676798</v>
      </c>
      <c r="AI569" s="17">
        <f t="shared" si="136"/>
        <v>9.9172413793103456</v>
      </c>
      <c r="AJ569" s="9">
        <f t="shared" si="136"/>
        <v>2187573.1428385177</v>
      </c>
      <c r="AK569" s="9">
        <f t="shared" si="136"/>
        <v>152073454.25928056</v>
      </c>
      <c r="AL569" s="9">
        <f t="shared" si="136"/>
        <v>4299849.7317174636</v>
      </c>
      <c r="AM569" s="9">
        <f t="shared" si="136"/>
        <v>2866611603.5496454</v>
      </c>
      <c r="AN569" s="10">
        <f t="shared" si="136"/>
        <v>3.1779917445660764</v>
      </c>
      <c r="AO569" s="11">
        <f t="shared" si="136"/>
        <v>0.28484772153159799</v>
      </c>
      <c r="AP569" s="9">
        <f t="shared" si="136"/>
        <v>1040461.1325873684</v>
      </c>
      <c r="AQ569" s="12">
        <f t="shared" si="136"/>
        <v>3.3810107571215803E-2</v>
      </c>
      <c r="AR569" s="9">
        <f>AVERAGEIF(AR4:AR567,"&gt;0",AR4:AR567)</f>
        <v>32026611.463475186</v>
      </c>
      <c r="AS569" s="11">
        <f t="shared" si="136"/>
        <v>1.6627751557987423E-2</v>
      </c>
    </row>
    <row r="570" spans="1:62" x14ac:dyDescent="0.3">
      <c r="F570" s="1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N570" s="7"/>
      <c r="AO570" s="6"/>
      <c r="AP570" s="4"/>
      <c r="AQ570" s="8"/>
      <c r="AR570" s="4"/>
      <c r="AS570" s="6"/>
    </row>
    <row r="571" spans="1:62" x14ac:dyDescent="0.3">
      <c r="F571" s="14" t="s">
        <v>7</v>
      </c>
      <c r="G571" s="16">
        <f t="shared" ref="G571:AF576" si="139">AVERAGEIFS(G$4:G$567,G$4:G$567,"&gt;0",$F$4:$F$567,$F571)</f>
        <v>2.689189189189189</v>
      </c>
      <c r="H571" s="4">
        <f t="shared" si="139"/>
        <v>404001.96486153855</v>
      </c>
      <c r="I571" s="4">
        <f t="shared" si="139"/>
        <v>26710044.883287672</v>
      </c>
      <c r="J571" s="4">
        <f t="shared" si="139"/>
        <v>802570.47297887946</v>
      </c>
      <c r="K571" s="16">
        <f t="shared" si="139"/>
        <v>3.2727272727272729</v>
      </c>
      <c r="L571" s="4">
        <f t="shared" si="139"/>
        <v>1517880.1068292684</v>
      </c>
      <c r="M571" s="4">
        <f t="shared" si="139"/>
        <v>59314291.878048778</v>
      </c>
      <c r="N571" s="4">
        <f t="shared" si="139"/>
        <v>2346081.0197845823</v>
      </c>
      <c r="O571" s="4">
        <f t="shared" si="139"/>
        <v>2.875</v>
      </c>
      <c r="P571" s="4">
        <f t="shared" si="139"/>
        <v>1618307.1028571429</v>
      </c>
      <c r="Q571" s="4">
        <f t="shared" si="139"/>
        <v>43140192.5</v>
      </c>
      <c r="R571" s="4">
        <f t="shared" si="139"/>
        <v>2810961.6790230758</v>
      </c>
      <c r="S571" s="4">
        <f t="shared" si="139"/>
        <v>1.7333333333333334</v>
      </c>
      <c r="T571" s="4">
        <f t="shared" si="139"/>
        <v>696092.48866666679</v>
      </c>
      <c r="U571" s="4">
        <f t="shared" si="139"/>
        <v>33512933.333333332</v>
      </c>
      <c r="V571" s="4">
        <f t="shared" si="139"/>
        <v>985140.99478519941</v>
      </c>
      <c r="W571" s="4">
        <f t="shared" si="139"/>
        <v>2.8</v>
      </c>
      <c r="X571" s="4">
        <f t="shared" si="139"/>
        <v>245437.54800000004</v>
      </c>
      <c r="Y571" s="4">
        <f t="shared" si="139"/>
        <v>10138080</v>
      </c>
      <c r="Z571" s="4">
        <f t="shared" si="139"/>
        <v>269611.08444843709</v>
      </c>
      <c r="AA571" s="4">
        <f t="shared" si="139"/>
        <v>2.6</v>
      </c>
      <c r="AB571" s="4">
        <f t="shared" si="139"/>
        <v>544808.83083333331</v>
      </c>
      <c r="AC571" s="4">
        <f t="shared" si="139"/>
        <v>21839842.857142858</v>
      </c>
      <c r="AD571" s="4">
        <f t="shared" si="139"/>
        <v>903307.12658210041</v>
      </c>
      <c r="AE571" s="16">
        <f t="shared" si="139"/>
        <v>2.4102564102564101</v>
      </c>
      <c r="AF571" s="4">
        <f t="shared" si="139"/>
        <v>491788.20437691011</v>
      </c>
      <c r="AG571" s="4">
        <f t="shared" ref="AG571:AS576" si="140">AVERAGEIFS(AG$4:AG$567,AG$4:AG$567,"&gt;0",$F$4:$F$567,$F571)</f>
        <v>44611994.285714284</v>
      </c>
      <c r="AH571" s="4">
        <f t="shared" si="140"/>
        <v>1381316.2722673963</v>
      </c>
      <c r="AI571" s="16">
        <f t="shared" si="140"/>
        <v>3.9343065693430659</v>
      </c>
      <c r="AJ571" s="4">
        <f t="shared" si="140"/>
        <v>1074782.8805780986</v>
      </c>
      <c r="AK571" s="4">
        <f t="shared" si="140"/>
        <v>53739870.552481197</v>
      </c>
      <c r="AL571" s="4">
        <f t="shared" si="140"/>
        <v>1912648.1159123243</v>
      </c>
      <c r="AM571" s="4">
        <f t="shared" si="140"/>
        <v>2739650196.6718144</v>
      </c>
      <c r="AN571" s="7">
        <f t="shared" si="140"/>
        <v>3.1695905879956476</v>
      </c>
      <c r="AO571" s="6">
        <f t="shared" si="140"/>
        <v>0.29257462916588439</v>
      </c>
      <c r="AP571" s="4">
        <f t="shared" si="140"/>
        <v>338501.68507194764</v>
      </c>
      <c r="AQ571" s="8">
        <f t="shared" si="140"/>
        <v>2.2012676509144714E-2</v>
      </c>
      <c r="AR571" s="4">
        <f t="shared" si="140"/>
        <v>26214535.355830103</v>
      </c>
      <c r="AS571" s="6">
        <f t="shared" si="140"/>
        <v>1.063673191138711E-2</v>
      </c>
    </row>
    <row r="572" spans="1:62" x14ac:dyDescent="0.3">
      <c r="F572" s="14" t="s">
        <v>74</v>
      </c>
      <c r="G572" s="16">
        <f t="shared" si="139"/>
        <v>82.714285714285708</v>
      </c>
      <c r="H572" s="4">
        <f t="shared" si="139"/>
        <v>2019644.5757142846</v>
      </c>
      <c r="I572" s="4">
        <f t="shared" si="139"/>
        <v>137012002.85714287</v>
      </c>
      <c r="J572" s="4">
        <f t="shared" si="139"/>
        <v>4032689.0389783094</v>
      </c>
      <c r="K572" s="16">
        <f t="shared" si="139"/>
        <v>12.666666666666666</v>
      </c>
      <c r="L572" s="4">
        <f t="shared" si="139"/>
        <v>2481245.2009000001</v>
      </c>
      <c r="M572" s="4">
        <f t="shared" si="139"/>
        <v>257101408.8888889</v>
      </c>
      <c r="N572" s="4">
        <f t="shared" si="139"/>
        <v>7591637.3248910718</v>
      </c>
      <c r="O572" s="4">
        <f t="shared" si="139"/>
        <v>92</v>
      </c>
      <c r="P572" s="4">
        <f t="shared" si="139"/>
        <v>81102634.100000009</v>
      </c>
      <c r="Q572" s="4">
        <f t="shared" si="139"/>
        <v>7516833300</v>
      </c>
      <c r="R572" s="4">
        <f t="shared" si="139"/>
        <v>175466823.09986487</v>
      </c>
      <c r="S572" s="4">
        <f t="shared" si="139"/>
        <v>4.5</v>
      </c>
      <c r="T572" s="4">
        <f t="shared" si="139"/>
        <v>2341559.2250000001</v>
      </c>
      <c r="U572" s="4">
        <f t="shared" si="139"/>
        <v>460339800</v>
      </c>
      <c r="V572" s="4">
        <f t="shared" si="139"/>
        <v>10858273.818385147</v>
      </c>
      <c r="W572" s="4" t="e">
        <f t="shared" si="139"/>
        <v>#DIV/0!</v>
      </c>
      <c r="X572" s="4" t="e">
        <f t="shared" si="139"/>
        <v>#DIV/0!</v>
      </c>
      <c r="Y572" s="4" t="e">
        <f t="shared" si="139"/>
        <v>#DIV/0!</v>
      </c>
      <c r="Z572" s="4" t="e">
        <f t="shared" si="139"/>
        <v>#DIV/0!</v>
      </c>
      <c r="AA572" s="4">
        <f t="shared" si="139"/>
        <v>46.5</v>
      </c>
      <c r="AB572" s="4">
        <f t="shared" si="139"/>
        <v>1873580.1</v>
      </c>
      <c r="AC572" s="4">
        <f t="shared" si="139"/>
        <v>210982800</v>
      </c>
      <c r="AD572" s="4">
        <f t="shared" si="139"/>
        <v>12425482.833295763</v>
      </c>
      <c r="AE572" s="16">
        <f t="shared" si="139"/>
        <v>60.142857142857146</v>
      </c>
      <c r="AF572" s="4">
        <f t="shared" si="139"/>
        <v>6115847.8780000005</v>
      </c>
      <c r="AG572" s="4">
        <f t="shared" si="140"/>
        <v>106568485.71428572</v>
      </c>
      <c r="AH572" s="4">
        <f t="shared" si="140"/>
        <v>3803578.8702096315</v>
      </c>
      <c r="AI572" s="16">
        <f t="shared" si="140"/>
        <v>130.80000000000001</v>
      </c>
      <c r="AJ572" s="4">
        <f t="shared" si="140"/>
        <v>17122180.641911112</v>
      </c>
      <c r="AK572" s="4">
        <f t="shared" si="140"/>
        <v>1266747180</v>
      </c>
      <c r="AL572" s="4">
        <f t="shared" si="140"/>
        <v>33278746.485826619</v>
      </c>
      <c r="AM572" s="4">
        <f t="shared" si="140"/>
        <v>14617980519</v>
      </c>
      <c r="AN572" s="7">
        <f t="shared" si="140"/>
        <v>3.3293211902196367</v>
      </c>
      <c r="AO572" s="6">
        <f t="shared" si="140"/>
        <v>0.41473039666079792</v>
      </c>
      <c r="AP572" s="4">
        <f t="shared" si="140"/>
        <v>8672981.8392090444</v>
      </c>
      <c r="AQ572" s="8">
        <f t="shared" si="140"/>
        <v>5.3696279297266794E-2</v>
      </c>
      <c r="AR572" s="4">
        <f t="shared" si="140"/>
        <v>294841019.62800002</v>
      </c>
      <c r="AS572" s="6">
        <f t="shared" si="140"/>
        <v>2.3095356799544203E-2</v>
      </c>
    </row>
    <row r="573" spans="1:62" x14ac:dyDescent="0.3">
      <c r="F573" s="14" t="s">
        <v>58</v>
      </c>
      <c r="G573" s="16">
        <f t="shared" si="139"/>
        <v>3.2424242424242422</v>
      </c>
      <c r="H573" s="4">
        <f t="shared" si="139"/>
        <v>702314.70787878789</v>
      </c>
      <c r="I573" s="4">
        <f t="shared" si="139"/>
        <v>22261715.022258066</v>
      </c>
      <c r="J573" s="4">
        <f t="shared" si="139"/>
        <v>624380.72695557377</v>
      </c>
      <c r="K573" s="16">
        <f t="shared" si="139"/>
        <v>3.5789473684210527</v>
      </c>
      <c r="L573" s="4">
        <f t="shared" si="139"/>
        <v>762601.21388888883</v>
      </c>
      <c r="M573" s="4">
        <f t="shared" si="139"/>
        <v>68575537.35294117</v>
      </c>
      <c r="N573" s="4">
        <f t="shared" si="139"/>
        <v>1839840.2078997744</v>
      </c>
      <c r="O573" s="4">
        <f t="shared" si="139"/>
        <v>1</v>
      </c>
      <c r="P573" s="4">
        <f t="shared" si="139"/>
        <v>2702847.8700000015</v>
      </c>
      <c r="Q573" s="4">
        <f t="shared" si="139"/>
        <v>241482500</v>
      </c>
      <c r="R573" s="4">
        <f t="shared" si="139"/>
        <v>3715037.3233861709</v>
      </c>
      <c r="S573" s="4">
        <f t="shared" si="139"/>
        <v>1</v>
      </c>
      <c r="T573" s="4">
        <f t="shared" si="139"/>
        <v>262426.77</v>
      </c>
      <c r="U573" s="4">
        <f t="shared" si="139"/>
        <v>4008750</v>
      </c>
      <c r="V573" s="4">
        <f t="shared" si="139"/>
        <v>145126.87429648606</v>
      </c>
      <c r="W573" s="4" t="e">
        <f t="shared" si="139"/>
        <v>#DIV/0!</v>
      </c>
      <c r="X573" s="4" t="e">
        <f t="shared" si="139"/>
        <v>#DIV/0!</v>
      </c>
      <c r="Y573" s="4" t="e">
        <f t="shared" si="139"/>
        <v>#DIV/0!</v>
      </c>
      <c r="Z573" s="4" t="e">
        <f t="shared" si="139"/>
        <v>#DIV/0!</v>
      </c>
      <c r="AA573" s="4">
        <f t="shared" si="139"/>
        <v>3.3333333333333335</v>
      </c>
      <c r="AB573" s="4">
        <f t="shared" si="139"/>
        <v>728066.92</v>
      </c>
      <c r="AC573" s="4">
        <f t="shared" si="139"/>
        <v>45386000</v>
      </c>
      <c r="AD573" s="4">
        <f t="shared" si="139"/>
        <v>1104444.5201409087</v>
      </c>
      <c r="AE573" s="16">
        <f t="shared" si="139"/>
        <v>2.5</v>
      </c>
      <c r="AF573" s="4">
        <f t="shared" si="139"/>
        <v>306590.84800000006</v>
      </c>
      <c r="AG573" s="4">
        <f t="shared" si="140"/>
        <v>22593050</v>
      </c>
      <c r="AH573" s="4">
        <f t="shared" si="140"/>
        <v>427737.19691776193</v>
      </c>
      <c r="AI573" s="16">
        <f t="shared" si="140"/>
        <v>5.0750000000000002</v>
      </c>
      <c r="AJ573" s="4">
        <f t="shared" si="140"/>
        <v>1105640.9410256408</v>
      </c>
      <c r="AK573" s="4">
        <f t="shared" si="140"/>
        <v>63025067.586216219</v>
      </c>
      <c r="AL573" s="4">
        <f t="shared" si="140"/>
        <v>1612504.3105403206</v>
      </c>
      <c r="AM573" s="4">
        <f t="shared" si="140"/>
        <v>4365612632.4126987</v>
      </c>
      <c r="AN573" s="7">
        <f t="shared" si="140"/>
        <v>2.5124342818050365</v>
      </c>
      <c r="AO573" s="6">
        <f t="shared" si="140"/>
        <v>0.23533049843852064</v>
      </c>
      <c r="AP573" s="4">
        <f t="shared" si="140"/>
        <v>236321.71874991053</v>
      </c>
      <c r="AQ573" s="8">
        <f t="shared" si="140"/>
        <v>1.6924980282475442E-2</v>
      </c>
      <c r="AR573" s="4">
        <f t="shared" si="140"/>
        <v>29451383.926031746</v>
      </c>
      <c r="AS573" s="6">
        <f t="shared" si="140"/>
        <v>7.8421640399967667E-3</v>
      </c>
    </row>
    <row r="574" spans="1:62" x14ac:dyDescent="0.3">
      <c r="F574" s="14" t="s">
        <v>26</v>
      </c>
      <c r="G574" s="16">
        <f t="shared" si="139"/>
        <v>1.7142857142857142</v>
      </c>
      <c r="H574" s="4">
        <f t="shared" si="139"/>
        <v>283845.15400000004</v>
      </c>
      <c r="I574" s="4">
        <f t="shared" si="139"/>
        <v>11297142.857142856</v>
      </c>
      <c r="J574" s="4">
        <f t="shared" si="139"/>
        <v>353355.17544472835</v>
      </c>
      <c r="K574" s="16">
        <f t="shared" si="139"/>
        <v>2.4285714285714284</v>
      </c>
      <c r="L574" s="4">
        <f t="shared" si="139"/>
        <v>803547.92499999993</v>
      </c>
      <c r="M574" s="4">
        <f t="shared" si="139"/>
        <v>72941700</v>
      </c>
      <c r="N574" s="4">
        <f t="shared" si="139"/>
        <v>2264080.4348528371</v>
      </c>
      <c r="O574" s="4" t="e">
        <f t="shared" si="139"/>
        <v>#DIV/0!</v>
      </c>
      <c r="P574" s="4" t="e">
        <f t="shared" si="139"/>
        <v>#DIV/0!</v>
      </c>
      <c r="Q574" s="4" t="e">
        <f t="shared" si="139"/>
        <v>#DIV/0!</v>
      </c>
      <c r="R574" s="4" t="e">
        <f t="shared" si="139"/>
        <v>#DIV/0!</v>
      </c>
      <c r="S574" s="4">
        <f t="shared" si="139"/>
        <v>2</v>
      </c>
      <c r="T574" s="4">
        <f t="shared" si="139"/>
        <v>2300000</v>
      </c>
      <c r="U574" s="4">
        <f t="shared" si="139"/>
        <v>113786000</v>
      </c>
      <c r="V574" s="4">
        <f t="shared" si="139"/>
        <v>3559585.5875272821</v>
      </c>
      <c r="W574" s="4" t="e">
        <f t="shared" si="139"/>
        <v>#DIV/0!</v>
      </c>
      <c r="X574" s="4" t="e">
        <f t="shared" si="139"/>
        <v>#DIV/0!</v>
      </c>
      <c r="Y574" s="4" t="e">
        <f t="shared" si="139"/>
        <v>#DIV/0!</v>
      </c>
      <c r="Z574" s="4" t="e">
        <f t="shared" si="139"/>
        <v>#DIV/0!</v>
      </c>
      <c r="AA574" s="4">
        <f t="shared" si="139"/>
        <v>1</v>
      </c>
      <c r="AB574" s="4" t="e">
        <f t="shared" si="139"/>
        <v>#DIV/0!</v>
      </c>
      <c r="AC574" s="4" t="e">
        <f t="shared" si="139"/>
        <v>#DIV/0!</v>
      </c>
      <c r="AD574" s="4" t="e">
        <f t="shared" si="139"/>
        <v>#DIV/0!</v>
      </c>
      <c r="AE574" s="16">
        <f t="shared" si="139"/>
        <v>1.2222222222222223</v>
      </c>
      <c r="AF574" s="4">
        <f t="shared" si="139"/>
        <v>372066.92857142858</v>
      </c>
      <c r="AG574" s="4">
        <f t="shared" si="140"/>
        <v>27835918.571428571</v>
      </c>
      <c r="AH574" s="4">
        <f t="shared" si="140"/>
        <v>1037141.6748967993</v>
      </c>
      <c r="AI574" s="16">
        <f t="shared" si="140"/>
        <v>2.5294117647058822</v>
      </c>
      <c r="AJ574" s="4">
        <f t="shared" si="140"/>
        <v>857306.29384615389</v>
      </c>
      <c r="AK574" s="4">
        <f t="shared" si="140"/>
        <v>55024508.666666664</v>
      </c>
      <c r="AL574" s="4">
        <f t="shared" si="140"/>
        <v>1791836.4099356669</v>
      </c>
      <c r="AM574" s="4">
        <f t="shared" si="140"/>
        <v>870487523.29591835</v>
      </c>
      <c r="AN574" s="7">
        <f t="shared" si="140"/>
        <v>3.012399035091772</v>
      </c>
      <c r="AO574" s="6">
        <f t="shared" si="140"/>
        <v>0.16432007712025232</v>
      </c>
      <c r="AP574" s="4">
        <f t="shared" si="140"/>
        <v>212567.69104292247</v>
      </c>
      <c r="AQ574" s="8">
        <f t="shared" si="140"/>
        <v>5.0424583894664927E-2</v>
      </c>
      <c r="AR574" s="4">
        <f t="shared" si="140"/>
        <v>7060077.5639795912</v>
      </c>
      <c r="AS574" s="6">
        <f t="shared" si="140"/>
        <v>1.6277379535228002E-2</v>
      </c>
    </row>
    <row r="575" spans="1:62" x14ac:dyDescent="0.3">
      <c r="F575" s="14" t="s">
        <v>70</v>
      </c>
      <c r="G575" s="16">
        <f t="shared" si="139"/>
        <v>4.6034482758620694</v>
      </c>
      <c r="H575" s="4">
        <f t="shared" si="139"/>
        <v>598203.68290909089</v>
      </c>
      <c r="I575" s="4">
        <f t="shared" si="139"/>
        <v>56144048.721578948</v>
      </c>
      <c r="J575" s="4">
        <f t="shared" si="139"/>
        <v>1714165.5045706157</v>
      </c>
      <c r="K575" s="16">
        <f t="shared" si="139"/>
        <v>5.3214285714285712</v>
      </c>
      <c r="L575" s="4">
        <f t="shared" si="139"/>
        <v>2687046.4342592596</v>
      </c>
      <c r="M575" s="4">
        <f t="shared" si="139"/>
        <v>324561716.54928571</v>
      </c>
      <c r="N575" s="4">
        <f t="shared" si="139"/>
        <v>7092662.4083829364</v>
      </c>
      <c r="O575" s="4">
        <f t="shared" si="139"/>
        <v>9.8571428571428577</v>
      </c>
      <c r="P575" s="4">
        <f t="shared" si="139"/>
        <v>8037261.3498571431</v>
      </c>
      <c r="Q575" s="4">
        <f t="shared" si="139"/>
        <v>418362265.28571427</v>
      </c>
      <c r="R575" s="4">
        <f t="shared" si="139"/>
        <v>14804349.201365156</v>
      </c>
      <c r="S575" s="4">
        <f t="shared" si="139"/>
        <v>1.8</v>
      </c>
      <c r="T575" s="4">
        <f t="shared" si="139"/>
        <v>1235973.7849999999</v>
      </c>
      <c r="U575" s="4">
        <f t="shared" si="139"/>
        <v>41971320</v>
      </c>
      <c r="V575" s="4">
        <f t="shared" si="139"/>
        <v>1895646.715559192</v>
      </c>
      <c r="W575" s="4">
        <f t="shared" si="139"/>
        <v>1</v>
      </c>
      <c r="X575" s="4">
        <f t="shared" si="139"/>
        <v>290000</v>
      </c>
      <c r="Y575" s="4">
        <f t="shared" si="139"/>
        <v>24537500</v>
      </c>
      <c r="Z575" s="4">
        <f t="shared" si="139"/>
        <v>1860892.4163906204</v>
      </c>
      <c r="AA575" s="4">
        <f t="shared" si="139"/>
        <v>2.5454545454545454</v>
      </c>
      <c r="AB575" s="4">
        <f t="shared" si="139"/>
        <v>2525469.1690000002</v>
      </c>
      <c r="AC575" s="4">
        <f t="shared" si="139"/>
        <v>55903571.344000004</v>
      </c>
      <c r="AD575" s="4">
        <f t="shared" si="139"/>
        <v>1630280.3255112031</v>
      </c>
      <c r="AE575" s="16">
        <f t="shared" si="139"/>
        <v>6.1944444444444446</v>
      </c>
      <c r="AF575" s="4">
        <f t="shared" si="139"/>
        <v>1462153.090625</v>
      </c>
      <c r="AG575" s="4">
        <f t="shared" si="140"/>
        <v>86890586.63515152</v>
      </c>
      <c r="AH575" s="4">
        <f t="shared" si="140"/>
        <v>2409012.695202216</v>
      </c>
      <c r="AI575" s="16">
        <f t="shared" si="140"/>
        <v>9.9466666666666672</v>
      </c>
      <c r="AJ575" s="4">
        <f t="shared" si="140"/>
        <v>3319302.3814444453</v>
      </c>
      <c r="AK575" s="4">
        <f t="shared" si="140"/>
        <v>258593066.7110959</v>
      </c>
      <c r="AL575" s="4">
        <f t="shared" si="140"/>
        <v>6946188.6821339047</v>
      </c>
      <c r="AM575" s="4">
        <f t="shared" si="140"/>
        <v>3646312623.7307692</v>
      </c>
      <c r="AN575" s="7">
        <f t="shared" si="140"/>
        <v>3.6169017853247665</v>
      </c>
      <c r="AO575" s="6">
        <f t="shared" si="140"/>
        <v>0.39828543859376508</v>
      </c>
      <c r="AP575" s="4">
        <f t="shared" si="140"/>
        <v>1858233.987071495</v>
      </c>
      <c r="AQ575" s="8">
        <f t="shared" si="140"/>
        <v>5.6924301017088591E-2</v>
      </c>
      <c r="AR575" s="4">
        <f t="shared" si="140"/>
        <v>53302392.497403868</v>
      </c>
      <c r="AS575" s="6">
        <f t="shared" si="140"/>
        <v>2.8750331331812928E-2</v>
      </c>
    </row>
    <row r="576" spans="1:62" x14ac:dyDescent="0.3">
      <c r="F576" s="14" t="s">
        <v>46</v>
      </c>
      <c r="G576" s="16">
        <f t="shared" si="139"/>
        <v>3.125</v>
      </c>
      <c r="H576" s="4">
        <f t="shared" si="139"/>
        <v>279672.10071428568</v>
      </c>
      <c r="I576" s="4">
        <f t="shared" si="139"/>
        <v>15991200</v>
      </c>
      <c r="J576" s="4">
        <f t="shared" si="139"/>
        <v>766869.7294719459</v>
      </c>
      <c r="K576" s="16">
        <f t="shared" si="139"/>
        <v>1.25</v>
      </c>
      <c r="L576" s="4">
        <f t="shared" si="139"/>
        <v>204914.59</v>
      </c>
      <c r="M576" s="4">
        <f t="shared" si="139"/>
        <v>11287933.333333334</v>
      </c>
      <c r="N576" s="4">
        <f t="shared" si="139"/>
        <v>457629.56036878726</v>
      </c>
      <c r="O576" s="4">
        <f t="shared" si="139"/>
        <v>1</v>
      </c>
      <c r="P576" s="4">
        <f t="shared" si="139"/>
        <v>82090.990000000005</v>
      </c>
      <c r="Q576" s="4">
        <f t="shared" si="139"/>
        <v>15478000</v>
      </c>
      <c r="R576" s="4">
        <f t="shared" si="139"/>
        <v>411959.7592650124</v>
      </c>
      <c r="S576" s="4">
        <f t="shared" si="139"/>
        <v>1</v>
      </c>
      <c r="T576" s="4">
        <f t="shared" si="139"/>
        <v>186393</v>
      </c>
      <c r="U576" s="4">
        <f t="shared" si="139"/>
        <v>3910500</v>
      </c>
      <c r="V576" s="4">
        <f t="shared" si="139"/>
        <v>115276.04946010833</v>
      </c>
      <c r="W576" s="4" t="e">
        <f t="shared" si="139"/>
        <v>#DIV/0!</v>
      </c>
      <c r="X576" s="4" t="e">
        <f t="shared" si="139"/>
        <v>#DIV/0!</v>
      </c>
      <c r="Y576" s="4" t="e">
        <f t="shared" si="139"/>
        <v>#DIV/0!</v>
      </c>
      <c r="Z576" s="4" t="e">
        <f t="shared" si="139"/>
        <v>#DIV/0!</v>
      </c>
      <c r="AA576" s="4" t="e">
        <f t="shared" si="139"/>
        <v>#DIV/0!</v>
      </c>
      <c r="AB576" s="4" t="e">
        <f t="shared" si="139"/>
        <v>#DIV/0!</v>
      </c>
      <c r="AC576" s="4" t="e">
        <f t="shared" si="139"/>
        <v>#DIV/0!</v>
      </c>
      <c r="AD576" s="4" t="e">
        <f t="shared" si="139"/>
        <v>#DIV/0!</v>
      </c>
      <c r="AE576" s="16">
        <f>AVERAGEIFS(AE$4:AE$567,AE$4:AE$567,"&gt;0",$F$4:$F$567,$F576)</f>
        <v>5</v>
      </c>
      <c r="AF576" s="4">
        <f t="shared" si="139"/>
        <v>408729.13</v>
      </c>
      <c r="AG576" s="4">
        <f t="shared" si="140"/>
        <v>245774800</v>
      </c>
      <c r="AH576" s="4">
        <f t="shared" si="140"/>
        <v>6541499.3824400157</v>
      </c>
      <c r="AI576" s="16">
        <f t="shared" si="140"/>
        <v>3.3636363636363638</v>
      </c>
      <c r="AJ576" s="4">
        <f t="shared" si="140"/>
        <v>345457.61849999998</v>
      </c>
      <c r="AK576" s="4">
        <f t="shared" si="140"/>
        <v>42695670</v>
      </c>
      <c r="AL576" s="4">
        <f t="shared" si="140"/>
        <v>1457658.1708047066</v>
      </c>
      <c r="AM576" s="4">
        <f t="shared" si="140"/>
        <v>715395076.0333333</v>
      </c>
      <c r="AN576" s="7">
        <f t="shared" si="140"/>
        <v>3.6171306291903287</v>
      </c>
      <c r="AO576" s="6">
        <f t="shared" si="140"/>
        <v>0.26725081722839861</v>
      </c>
      <c r="AP576" s="4">
        <f t="shared" si="140"/>
        <v>696271.05287526001</v>
      </c>
      <c r="AQ576" s="8">
        <f t="shared" si="140"/>
        <v>3.9649413299004246E-2</v>
      </c>
      <c r="AR576" s="4">
        <f t="shared" si="140"/>
        <v>7808680.120666666</v>
      </c>
      <c r="AS576" s="6">
        <f t="shared" si="140"/>
        <v>3.6267777674854153E-2</v>
      </c>
    </row>
    <row r="577" spans="6:45" x14ac:dyDescent="0.3">
      <c r="F577" s="14"/>
      <c r="G577" s="16"/>
      <c r="K577" s="16"/>
      <c r="AE577" s="16"/>
      <c r="AI577" s="16"/>
    </row>
    <row r="578" spans="6:45" x14ac:dyDescent="0.3">
      <c r="F578" s="14" t="s">
        <v>1769</v>
      </c>
      <c r="G578" s="16">
        <f t="shared" ref="G578:AF580" si="141">AVERAGEIFS(G$4:G$567,G$4:G$567,"&gt;0",$E$4:$E$567,$F578)</f>
        <v>11.841269841269842</v>
      </c>
      <c r="H578" s="4">
        <f t="shared" si="141"/>
        <v>743389.12422413775</v>
      </c>
      <c r="I578" s="4">
        <f t="shared" si="141"/>
        <v>55497566.438253969</v>
      </c>
      <c r="J578" s="4">
        <f t="shared" si="141"/>
        <v>1691518.4151425674</v>
      </c>
      <c r="K578" s="16">
        <f t="shared" si="141"/>
        <v>4.1025641025641022</v>
      </c>
      <c r="L578" s="4">
        <f t="shared" si="141"/>
        <v>2067901.391142857</v>
      </c>
      <c r="M578" s="4">
        <f t="shared" si="141"/>
        <v>271888152.20540541</v>
      </c>
      <c r="N578" s="4">
        <f t="shared" si="141"/>
        <v>6041359.3067346159</v>
      </c>
      <c r="O578" s="4">
        <f t="shared" si="141"/>
        <v>13.25</v>
      </c>
      <c r="P578" s="4">
        <f t="shared" si="141"/>
        <v>12297408.263636364</v>
      </c>
      <c r="Q578" s="4">
        <f t="shared" si="141"/>
        <v>836696624.75</v>
      </c>
      <c r="R578" s="4">
        <f t="shared" si="141"/>
        <v>23135005.210853878</v>
      </c>
      <c r="S578" s="4">
        <f t="shared" si="141"/>
        <v>2.1</v>
      </c>
      <c r="T578" s="4">
        <f t="shared" si="141"/>
        <v>967058.59600000014</v>
      </c>
      <c r="U578" s="4">
        <f t="shared" si="141"/>
        <v>78423200</v>
      </c>
      <c r="V578" s="4">
        <f t="shared" si="141"/>
        <v>2205385.6242864849</v>
      </c>
      <c r="W578" s="4">
        <f t="shared" si="141"/>
        <v>2.8</v>
      </c>
      <c r="X578" s="4">
        <f t="shared" si="141"/>
        <v>300437.54800000007</v>
      </c>
      <c r="Y578" s="4">
        <f t="shared" si="141"/>
        <v>14753180</v>
      </c>
      <c r="Z578" s="4">
        <f t="shared" si="141"/>
        <v>627564.78008368344</v>
      </c>
      <c r="AA578" s="4">
        <f t="shared" si="141"/>
        <v>1.9090909090909092</v>
      </c>
      <c r="AB578" s="4">
        <f t="shared" si="141"/>
        <v>962174.43333333335</v>
      </c>
      <c r="AC578" s="4">
        <f t="shared" si="141"/>
        <v>38690830</v>
      </c>
      <c r="AD578" s="4">
        <f t="shared" si="141"/>
        <v>1224453.9370213218</v>
      </c>
      <c r="AE578" s="16">
        <f t="shared" si="141"/>
        <v>12.313725490196079</v>
      </c>
      <c r="AF578" s="4">
        <f t="shared" si="141"/>
        <v>1704716.9351929824</v>
      </c>
      <c r="AG578" s="4">
        <f t="shared" ref="AG578:AS580" si="142">AVERAGEIFS(AG$4:AG$567,AG$4:AG$567,"&gt;0",$E$4:$E$567,$F578)</f>
        <v>89294456.019999996</v>
      </c>
      <c r="AH578" s="4">
        <f t="shared" si="142"/>
        <v>2703845.7425469239</v>
      </c>
      <c r="AI578" s="16">
        <f t="shared" si="142"/>
        <v>14.873949579831933</v>
      </c>
      <c r="AJ578" s="4">
        <f t="shared" si="142"/>
        <v>3245270.9130789465</v>
      </c>
      <c r="AK578" s="4">
        <f t="shared" si="142"/>
        <v>255656751.30914527</v>
      </c>
      <c r="AL578" s="4">
        <f t="shared" si="142"/>
        <v>6811886.2259147232</v>
      </c>
      <c r="AM578" s="4">
        <f t="shared" si="142"/>
        <v>3293136141.3097343</v>
      </c>
      <c r="AN578" s="7">
        <f t="shared" si="142"/>
        <v>3.363525690777057</v>
      </c>
      <c r="AO578" s="6">
        <f t="shared" si="142"/>
        <v>0.3003289434769299</v>
      </c>
      <c r="AP578" s="4">
        <f t="shared" si="142"/>
        <v>1761580.8278305845</v>
      </c>
      <c r="AQ578" s="8">
        <f t="shared" si="142"/>
        <v>3.9315301336685572E-2</v>
      </c>
      <c r="AR578" s="4">
        <f t="shared" si="142"/>
        <v>43137969.413362816</v>
      </c>
      <c r="AS578" s="6">
        <f t="shared" si="142"/>
        <v>2.1730322049181277E-2</v>
      </c>
    </row>
    <row r="579" spans="6:45" x14ac:dyDescent="0.3">
      <c r="F579" s="14" t="s">
        <v>2000</v>
      </c>
      <c r="G579" s="16">
        <f t="shared" si="141"/>
        <v>3.5</v>
      </c>
      <c r="H579" s="4">
        <f t="shared" si="141"/>
        <v>594277.82612244901</v>
      </c>
      <c r="I579" s="4">
        <f t="shared" si="141"/>
        <v>34231338.532499999</v>
      </c>
      <c r="J579" s="4">
        <f t="shared" si="141"/>
        <v>889714.41463180003</v>
      </c>
      <c r="K579" s="16">
        <f t="shared" si="141"/>
        <v>5.166666666666667</v>
      </c>
      <c r="L579" s="4">
        <f t="shared" si="141"/>
        <v>2724770.9177083331</v>
      </c>
      <c r="M579" s="4">
        <f t="shared" si="141"/>
        <v>122793700.49083333</v>
      </c>
      <c r="N579" s="4">
        <f t="shared" si="141"/>
        <v>4342317.0810824456</v>
      </c>
      <c r="O579" s="4">
        <f t="shared" si="141"/>
        <v>5.2</v>
      </c>
      <c r="P579" s="4">
        <f t="shared" si="141"/>
        <v>3178197.2258000001</v>
      </c>
      <c r="Q579" s="4">
        <f t="shared" si="141"/>
        <v>197139240</v>
      </c>
      <c r="R579" s="4">
        <f t="shared" si="141"/>
        <v>5443372.3196641076</v>
      </c>
      <c r="S579" s="4">
        <f t="shared" si="141"/>
        <v>1.3333333333333333</v>
      </c>
      <c r="T579" s="4">
        <f t="shared" si="141"/>
        <v>1071207.3333333333</v>
      </c>
      <c r="U579" s="4">
        <f t="shared" si="141"/>
        <v>58087566.666666664</v>
      </c>
      <c r="V579" s="4">
        <f t="shared" si="141"/>
        <v>1740083.7161435962</v>
      </c>
      <c r="W579" s="4" t="e">
        <f t="shared" si="141"/>
        <v>#DIV/0!</v>
      </c>
      <c r="X579" s="4" t="e">
        <f t="shared" si="141"/>
        <v>#DIV/0!</v>
      </c>
      <c r="Y579" s="4" t="e">
        <f t="shared" si="141"/>
        <v>#DIV/0!</v>
      </c>
      <c r="Z579" s="4" t="e">
        <f t="shared" si="141"/>
        <v>#DIV/0!</v>
      </c>
      <c r="AA579" s="4">
        <f t="shared" si="141"/>
        <v>11</v>
      </c>
      <c r="AB579" s="4">
        <f t="shared" si="141"/>
        <v>2099220.0924999998</v>
      </c>
      <c r="AC579" s="4">
        <f t="shared" si="141"/>
        <v>53234910.31272728</v>
      </c>
      <c r="AD579" s="4">
        <f t="shared" si="141"/>
        <v>2382434.0141367591</v>
      </c>
      <c r="AE579" s="16">
        <f t="shared" si="141"/>
        <v>3.8</v>
      </c>
      <c r="AF579" s="4">
        <f t="shared" si="141"/>
        <v>768229.30300000007</v>
      </c>
      <c r="AG579" s="4">
        <f t="shared" si="142"/>
        <v>48320171.428571425</v>
      </c>
      <c r="AH579" s="4">
        <f t="shared" si="142"/>
        <v>1347346.5559315511</v>
      </c>
      <c r="AI579" s="16">
        <f t="shared" si="142"/>
        <v>7.7027027027027026</v>
      </c>
      <c r="AJ579" s="4">
        <f t="shared" si="142"/>
        <v>2301103.7433432834</v>
      </c>
      <c r="AK579" s="4">
        <f t="shared" si="142"/>
        <v>105455562.37901409</v>
      </c>
      <c r="AL579" s="4">
        <f t="shared" si="142"/>
        <v>3343928.5082204305</v>
      </c>
      <c r="AM579" s="4">
        <f t="shared" si="142"/>
        <v>3477699274.0875912</v>
      </c>
      <c r="AN579" s="7">
        <f t="shared" si="142"/>
        <v>2.6933643088000281</v>
      </c>
      <c r="AO579" s="6">
        <f t="shared" si="142"/>
        <v>0.26951246970912185</v>
      </c>
      <c r="AP579" s="4">
        <f t="shared" si="142"/>
        <v>640605.8296429516</v>
      </c>
      <c r="AQ579" s="8">
        <f t="shared" si="142"/>
        <v>2.7253893095966701E-2</v>
      </c>
      <c r="AR579" s="4">
        <f t="shared" si="142"/>
        <v>29758763.921605844</v>
      </c>
      <c r="AS579" s="6">
        <f t="shared" si="142"/>
        <v>1.121448151030381E-2</v>
      </c>
    </row>
    <row r="580" spans="6:45" x14ac:dyDescent="0.3">
      <c r="F580" s="14" t="s">
        <v>1744</v>
      </c>
      <c r="G580" s="16">
        <f t="shared" si="141"/>
        <v>3.6285714285714286</v>
      </c>
      <c r="H580" s="4">
        <f t="shared" si="141"/>
        <v>424861.16086153843</v>
      </c>
      <c r="I580" s="4">
        <f t="shared" si="141"/>
        <v>25439331.617647059</v>
      </c>
      <c r="J580" s="4">
        <f t="shared" si="141"/>
        <v>877313.80066922877</v>
      </c>
      <c r="K580" s="16">
        <f t="shared" si="141"/>
        <v>4.4375</v>
      </c>
      <c r="L580" s="4">
        <f t="shared" si="141"/>
        <v>805111.48349333322</v>
      </c>
      <c r="M580" s="4">
        <f t="shared" si="141"/>
        <v>57300334.930232555</v>
      </c>
      <c r="N580" s="4">
        <f t="shared" si="141"/>
        <v>1897612.9232388311</v>
      </c>
      <c r="O580" s="4">
        <f t="shared" si="141"/>
        <v>1</v>
      </c>
      <c r="P580" s="4">
        <f t="shared" si="141"/>
        <v>314075.09999999998</v>
      </c>
      <c r="Q580" s="4">
        <f t="shared" si="141"/>
        <v>21395500</v>
      </c>
      <c r="R580" s="4">
        <f t="shared" si="141"/>
        <v>875033.89568961435</v>
      </c>
      <c r="S580" s="4">
        <f t="shared" si="141"/>
        <v>1</v>
      </c>
      <c r="T580" s="4">
        <f t="shared" si="141"/>
        <v>262426.77</v>
      </c>
      <c r="U580" s="4">
        <f t="shared" si="141"/>
        <v>5405833.333333333</v>
      </c>
      <c r="V580" s="4">
        <f t="shared" si="141"/>
        <v>203015.96258803969</v>
      </c>
      <c r="W580" s="4">
        <f t="shared" si="141"/>
        <v>1</v>
      </c>
      <c r="X580" s="4">
        <f t="shared" si="141"/>
        <v>15000</v>
      </c>
      <c r="Y580" s="4">
        <f t="shared" si="141"/>
        <v>1462000</v>
      </c>
      <c r="Z580" s="4">
        <f t="shared" si="141"/>
        <v>71123.938214388996</v>
      </c>
      <c r="AA580" s="4">
        <f t="shared" si="141"/>
        <v>2</v>
      </c>
      <c r="AB580" s="4">
        <f t="shared" si="141"/>
        <v>629096.13800000004</v>
      </c>
      <c r="AC580" s="4">
        <f t="shared" si="141"/>
        <v>34206000</v>
      </c>
      <c r="AD580" s="4">
        <f t="shared" si="141"/>
        <v>890943.6993231941</v>
      </c>
      <c r="AE580" s="16">
        <f t="shared" si="141"/>
        <v>2.0909090909090908</v>
      </c>
      <c r="AF580" s="4">
        <f t="shared" si="141"/>
        <v>317679.772</v>
      </c>
      <c r="AG580" s="4">
        <f t="shared" si="142"/>
        <v>22496083.333333332</v>
      </c>
      <c r="AH580" s="4">
        <f t="shared" si="142"/>
        <v>661228.17444850912</v>
      </c>
      <c r="AI580" s="16">
        <f t="shared" si="142"/>
        <v>5.5257731958762886</v>
      </c>
      <c r="AJ580" s="4">
        <f t="shared" si="142"/>
        <v>810314.19883555558</v>
      </c>
      <c r="AK580" s="4">
        <f t="shared" si="142"/>
        <v>54191505.022222221</v>
      </c>
      <c r="AL580" s="4">
        <f t="shared" si="142"/>
        <v>1788317.9211308996</v>
      </c>
      <c r="AM580" s="4">
        <f t="shared" si="142"/>
        <v>1970524258.2885573</v>
      </c>
      <c r="AN580" s="7">
        <f t="shared" si="142"/>
        <v>3.2996996393733666</v>
      </c>
      <c r="AO580" s="6">
        <f t="shared" si="142"/>
        <v>0.27790126204405741</v>
      </c>
      <c r="AP580" s="4">
        <f t="shared" si="142"/>
        <v>410010.95258994942</v>
      </c>
      <c r="AQ580" s="8">
        <f t="shared" si="142"/>
        <v>3.1825480428801581E-2</v>
      </c>
      <c r="AR580" s="4">
        <f t="shared" si="142"/>
        <v>21078990.650348254</v>
      </c>
      <c r="AS580" s="6">
        <f t="shared" si="142"/>
        <v>1.4227355126593863E-2</v>
      </c>
    </row>
    <row r="582" spans="6:45" x14ac:dyDescent="0.3">
      <c r="F582" s="14" t="s">
        <v>19</v>
      </c>
      <c r="G582" s="16">
        <f t="shared" ref="G582:AL591" si="143">IFERROR(AVERAGEIFS(G$4:G$567,G$4:G$567,"&gt;0",$C$4:$C$567,$F582),"--")</f>
        <v>4.375</v>
      </c>
      <c r="H582" s="4">
        <f t="shared" si="143"/>
        <v>771180.35</v>
      </c>
      <c r="I582" s="4">
        <f t="shared" si="143"/>
        <v>29879643.75</v>
      </c>
      <c r="J582" s="4">
        <f t="shared" si="143"/>
        <v>1126602.6555596078</v>
      </c>
      <c r="K582" s="16">
        <f t="shared" si="143"/>
        <v>3.5</v>
      </c>
      <c r="L582" s="4">
        <f t="shared" si="143"/>
        <v>925334.69666666666</v>
      </c>
      <c r="M582" s="4">
        <f t="shared" si="143"/>
        <v>30560850</v>
      </c>
      <c r="N582" s="4">
        <f t="shared" si="143"/>
        <v>1016179.983791911</v>
      </c>
      <c r="O582" s="4" t="str">
        <f t="shared" si="143"/>
        <v>--</v>
      </c>
      <c r="P582" s="4" t="str">
        <f t="shared" si="143"/>
        <v>--</v>
      </c>
      <c r="Q582" s="4" t="str">
        <f t="shared" si="143"/>
        <v>--</v>
      </c>
      <c r="R582" s="4" t="str">
        <f t="shared" si="143"/>
        <v>--</v>
      </c>
      <c r="S582" s="4" t="str">
        <f t="shared" si="143"/>
        <v>--</v>
      </c>
      <c r="T582" s="4" t="str">
        <f t="shared" si="143"/>
        <v>--</v>
      </c>
      <c r="U582" s="4" t="str">
        <f t="shared" si="143"/>
        <v>--</v>
      </c>
      <c r="V582" s="4" t="str">
        <f t="shared" si="143"/>
        <v>--</v>
      </c>
      <c r="W582" s="4" t="str">
        <f t="shared" si="143"/>
        <v>--</v>
      </c>
      <c r="X582" s="4" t="str">
        <f t="shared" si="143"/>
        <v>--</v>
      </c>
      <c r="Y582" s="4" t="str">
        <f t="shared" si="143"/>
        <v>--</v>
      </c>
      <c r="Z582" s="4" t="str">
        <f t="shared" si="143"/>
        <v>--</v>
      </c>
      <c r="AA582" s="4">
        <f t="shared" si="143"/>
        <v>1</v>
      </c>
      <c r="AB582" s="4" t="str">
        <f t="shared" si="143"/>
        <v>--</v>
      </c>
      <c r="AC582" s="4">
        <f t="shared" si="143"/>
        <v>8835000</v>
      </c>
      <c r="AD582" s="4">
        <f t="shared" si="143"/>
        <v>328809.85888460884</v>
      </c>
      <c r="AE582" s="16">
        <f t="shared" si="143"/>
        <v>1.5</v>
      </c>
      <c r="AF582" s="4">
        <f t="shared" si="143"/>
        <v>280000</v>
      </c>
      <c r="AG582" s="4">
        <f t="shared" si="143"/>
        <v>34610600</v>
      </c>
      <c r="AH582" s="4">
        <f t="shared" si="143"/>
        <v>1195371.8377974965</v>
      </c>
      <c r="AI582" s="16">
        <f t="shared" si="143"/>
        <v>5.3</v>
      </c>
      <c r="AJ582" s="4">
        <f t="shared" si="143"/>
        <v>1153180.8612500001</v>
      </c>
      <c r="AK582" s="4">
        <f t="shared" si="143"/>
        <v>43933675</v>
      </c>
      <c r="AL582" s="4">
        <f t="shared" si="143"/>
        <v>1579709.471412411</v>
      </c>
      <c r="AM582" s="4">
        <f t="shared" ref="AM582:AS591" si="144">AVERAGEIFS(AM$4:AM$567,AM$4:AM$567,"&gt;0",$C$4:$C$567,$F582)</f>
        <v>1777337746.826087</v>
      </c>
      <c r="AN582" s="7">
        <f t="shared" si="144"/>
        <v>3.258989441527965</v>
      </c>
      <c r="AO582" s="6">
        <f t="shared" si="144"/>
        <v>0.30532562754985926</v>
      </c>
      <c r="AP582" s="4">
        <f t="shared" si="144"/>
        <v>352091.18061584147</v>
      </c>
      <c r="AQ582" s="8">
        <f t="shared" si="144"/>
        <v>1.5971207122108505E-2</v>
      </c>
      <c r="AR582" s="4">
        <f t="shared" si="144"/>
        <v>29260513.792608701</v>
      </c>
      <c r="AS582" s="6">
        <f t="shared" si="144"/>
        <v>8.2130953755433517E-3</v>
      </c>
    </row>
    <row r="583" spans="6:45" x14ac:dyDescent="0.3">
      <c r="F583" s="14" t="s">
        <v>38</v>
      </c>
      <c r="G583" s="16">
        <f t="shared" si="143"/>
        <v>1.8888888888888888</v>
      </c>
      <c r="H583" s="4">
        <f t="shared" si="143"/>
        <v>215744.04312499997</v>
      </c>
      <c r="I583" s="4">
        <f t="shared" si="143"/>
        <v>18710833.333333332</v>
      </c>
      <c r="J583" s="4">
        <f t="shared" si="143"/>
        <v>521183.10297513485</v>
      </c>
      <c r="K583" s="16">
        <f t="shared" si="143"/>
        <v>4.2857142857142856</v>
      </c>
      <c r="L583" s="4">
        <f t="shared" si="143"/>
        <v>2767260.1428571427</v>
      </c>
      <c r="M583" s="4">
        <f t="shared" si="143"/>
        <v>782818442.85714281</v>
      </c>
      <c r="N583" s="4">
        <f t="shared" si="143"/>
        <v>13982795.279060472</v>
      </c>
      <c r="O583" s="4">
        <f t="shared" si="143"/>
        <v>1</v>
      </c>
      <c r="P583" s="4">
        <f t="shared" si="143"/>
        <v>88894.82</v>
      </c>
      <c r="Q583" s="4">
        <f t="shared" si="143"/>
        <v>5418800</v>
      </c>
      <c r="R583" s="4">
        <f t="shared" si="143"/>
        <v>131951.02114874087</v>
      </c>
      <c r="S583" s="4">
        <f t="shared" si="143"/>
        <v>1.8</v>
      </c>
      <c r="T583" s="4">
        <f t="shared" si="143"/>
        <v>583737.08799999999</v>
      </c>
      <c r="U583" s="4">
        <f t="shared" si="143"/>
        <v>40485220</v>
      </c>
      <c r="V583" s="4">
        <f t="shared" si="143"/>
        <v>1168228.482294403</v>
      </c>
      <c r="W583" s="4">
        <f t="shared" si="143"/>
        <v>1.5</v>
      </c>
      <c r="X583" s="4">
        <f t="shared" si="143"/>
        <v>5720.5</v>
      </c>
      <c r="Y583" s="4">
        <f t="shared" si="143"/>
        <v>971100</v>
      </c>
      <c r="Z583" s="4">
        <f t="shared" si="143"/>
        <v>31529.459106419468</v>
      </c>
      <c r="AA583" s="4">
        <f t="shared" si="143"/>
        <v>1.25</v>
      </c>
      <c r="AB583" s="4">
        <f t="shared" si="143"/>
        <v>90677.154999999999</v>
      </c>
      <c r="AC583" s="4">
        <f t="shared" si="143"/>
        <v>6660875</v>
      </c>
      <c r="AD583" s="4">
        <f t="shared" si="143"/>
        <v>172805.16424298045</v>
      </c>
      <c r="AE583" s="16">
        <f t="shared" si="143"/>
        <v>1.4</v>
      </c>
      <c r="AF583" s="4">
        <f t="shared" si="143"/>
        <v>307974.38636842108</v>
      </c>
      <c r="AG583" s="4">
        <f t="shared" si="143"/>
        <v>52435980</v>
      </c>
      <c r="AH583" s="4">
        <f t="shared" si="143"/>
        <v>1167294.5832475626</v>
      </c>
      <c r="AI583" s="16">
        <f t="shared" si="143"/>
        <v>2.7428571428571429</v>
      </c>
      <c r="AJ583" s="4">
        <f t="shared" si="143"/>
        <v>887399.98283891543</v>
      </c>
      <c r="AK583" s="4">
        <f t="shared" si="143"/>
        <v>187923271.42857143</v>
      </c>
      <c r="AL583" s="4">
        <f t="shared" si="143"/>
        <v>3590319.4756359095</v>
      </c>
      <c r="AM583" s="4">
        <f t="shared" si="144"/>
        <v>3245721385.4714284</v>
      </c>
      <c r="AN583" s="7">
        <f t="shared" si="144"/>
        <v>2.4598771288864172</v>
      </c>
      <c r="AO583" s="6">
        <f t="shared" si="144"/>
        <v>0.32123947550216847</v>
      </c>
      <c r="AP583" s="4">
        <f t="shared" si="144"/>
        <v>918559.90215971658</v>
      </c>
      <c r="AQ583" s="8">
        <f t="shared" si="144"/>
        <v>3.7516017272516466E-2</v>
      </c>
      <c r="AR583" s="4">
        <f t="shared" si="144"/>
        <v>29472792.55428572</v>
      </c>
      <c r="AS583" s="6">
        <f t="shared" si="144"/>
        <v>2.8656207996864646E-2</v>
      </c>
    </row>
    <row r="584" spans="6:45" x14ac:dyDescent="0.3">
      <c r="F584" s="14" t="s">
        <v>105</v>
      </c>
      <c r="G584" s="16">
        <f t="shared" si="143"/>
        <v>2.75</v>
      </c>
      <c r="H584" s="4">
        <f t="shared" si="143"/>
        <v>442754.47615384613</v>
      </c>
      <c r="I584" s="4">
        <f t="shared" si="143"/>
        <v>19533556.25</v>
      </c>
      <c r="J584" s="4">
        <f t="shared" si="143"/>
        <v>684552.02844103693</v>
      </c>
      <c r="K584" s="16">
        <f t="shared" si="143"/>
        <v>2.7058823529411766</v>
      </c>
      <c r="L584" s="4">
        <f t="shared" si="143"/>
        <v>758415.198125</v>
      </c>
      <c r="M584" s="4">
        <f t="shared" si="143"/>
        <v>61224368.647058822</v>
      </c>
      <c r="N584" s="4">
        <f t="shared" si="143"/>
        <v>2017464.9474014486</v>
      </c>
      <c r="O584" s="4">
        <f t="shared" si="143"/>
        <v>1</v>
      </c>
      <c r="P584" s="4">
        <f t="shared" si="143"/>
        <v>314075.09999999998</v>
      </c>
      <c r="Q584" s="4">
        <f t="shared" si="143"/>
        <v>21395500</v>
      </c>
      <c r="R584" s="4">
        <f t="shared" si="143"/>
        <v>875033.89568961435</v>
      </c>
      <c r="S584" s="4">
        <f t="shared" si="143"/>
        <v>1</v>
      </c>
      <c r="T584" s="4">
        <f t="shared" si="143"/>
        <v>21958.62</v>
      </c>
      <c r="U584" s="4">
        <f t="shared" si="143"/>
        <v>5000000</v>
      </c>
      <c r="V584" s="4">
        <f t="shared" si="143"/>
        <v>190609.87358879438</v>
      </c>
      <c r="W584" s="4" t="str">
        <f t="shared" si="143"/>
        <v>--</v>
      </c>
      <c r="X584" s="4" t="str">
        <f t="shared" si="143"/>
        <v>--</v>
      </c>
      <c r="Y584" s="4" t="str">
        <f t="shared" si="143"/>
        <v>--</v>
      </c>
      <c r="Z584" s="4" t="str">
        <f t="shared" si="143"/>
        <v>--</v>
      </c>
      <c r="AA584" s="4">
        <f t="shared" si="143"/>
        <v>1.5</v>
      </c>
      <c r="AB584" s="4">
        <f t="shared" si="143"/>
        <v>101390.61</v>
      </c>
      <c r="AC584" s="4">
        <f t="shared" si="143"/>
        <v>14979650</v>
      </c>
      <c r="AD584" s="4">
        <f t="shared" si="143"/>
        <v>464045.87736492977</v>
      </c>
      <c r="AE584" s="16">
        <f t="shared" si="143"/>
        <v>1.6666666666666667</v>
      </c>
      <c r="AF584" s="4">
        <f t="shared" si="143"/>
        <v>275953.70400000003</v>
      </c>
      <c r="AG584" s="4">
        <f t="shared" si="143"/>
        <v>28589166.666666668</v>
      </c>
      <c r="AH584" s="4">
        <f t="shared" si="143"/>
        <v>955171.79076974827</v>
      </c>
      <c r="AI584" s="16">
        <f t="shared" si="143"/>
        <v>4.24</v>
      </c>
      <c r="AJ584" s="4">
        <f t="shared" si="143"/>
        <v>856854.09608695656</v>
      </c>
      <c r="AK584" s="4">
        <f t="shared" si="143"/>
        <v>63449638.68</v>
      </c>
      <c r="AL584" s="4">
        <f t="shared" si="143"/>
        <v>2126604.5081238709</v>
      </c>
      <c r="AM584" s="4">
        <f t="shared" si="144"/>
        <v>1363304285.55</v>
      </c>
      <c r="AN584" s="7">
        <f t="shared" si="144"/>
        <v>3.4319447084372086</v>
      </c>
      <c r="AO584" s="6">
        <f t="shared" si="144"/>
        <v>0.23020049008681148</v>
      </c>
      <c r="AP584" s="4">
        <f t="shared" si="144"/>
        <v>356357.9109365092</v>
      </c>
      <c r="AQ584" s="8">
        <f t="shared" si="144"/>
        <v>4.3083219506484846E-2</v>
      </c>
      <c r="AR584" s="4">
        <f t="shared" si="144"/>
        <v>14259451.960500002</v>
      </c>
      <c r="AS584" s="6">
        <f t="shared" si="144"/>
        <v>1.9647664518024636E-2</v>
      </c>
    </row>
    <row r="585" spans="6:45" x14ac:dyDescent="0.3">
      <c r="F585" s="14" t="s">
        <v>81</v>
      </c>
      <c r="G585" s="16">
        <f t="shared" si="143"/>
        <v>4.4117647058823533</v>
      </c>
      <c r="H585" s="4">
        <f t="shared" si="143"/>
        <v>541585.69094117649</v>
      </c>
      <c r="I585" s="4">
        <f t="shared" si="143"/>
        <v>31655241.176470589</v>
      </c>
      <c r="J585" s="4">
        <f t="shared" si="143"/>
        <v>1193105.6718704447</v>
      </c>
      <c r="K585" s="16">
        <f t="shared" si="143"/>
        <v>2.4</v>
      </c>
      <c r="L585" s="4">
        <f t="shared" si="143"/>
        <v>445718.50999999995</v>
      </c>
      <c r="M585" s="4">
        <f t="shared" si="143"/>
        <v>55894825</v>
      </c>
      <c r="N585" s="4">
        <f t="shared" si="143"/>
        <v>2017840.034875788</v>
      </c>
      <c r="O585" s="4" t="str">
        <f t="shared" si="143"/>
        <v>--</v>
      </c>
      <c r="P585" s="4" t="str">
        <f t="shared" si="143"/>
        <v>--</v>
      </c>
      <c r="Q585" s="4" t="str">
        <f t="shared" si="143"/>
        <v>--</v>
      </c>
      <c r="R585" s="4" t="str">
        <f t="shared" si="143"/>
        <v>--</v>
      </c>
      <c r="S585" s="4" t="str">
        <f t="shared" si="143"/>
        <v>--</v>
      </c>
      <c r="T585" s="4" t="str">
        <f t="shared" si="143"/>
        <v>--</v>
      </c>
      <c r="U585" s="4" t="str">
        <f t="shared" si="143"/>
        <v>--</v>
      </c>
      <c r="V585" s="4" t="str">
        <f t="shared" si="143"/>
        <v>--</v>
      </c>
      <c r="W585" s="4" t="str">
        <f t="shared" si="143"/>
        <v>--</v>
      </c>
      <c r="X585" s="4" t="str">
        <f t="shared" si="143"/>
        <v>--</v>
      </c>
      <c r="Y585" s="4" t="str">
        <f t="shared" si="143"/>
        <v>--</v>
      </c>
      <c r="Z585" s="4" t="str">
        <f t="shared" ref="U585:AD591" si="145">IFERROR(AVERAGEIFS(Z$4:Z$567,Z$4:Z$567,"&gt;0",$C$4:$C$567,$F585),"--")</f>
        <v>--</v>
      </c>
      <c r="AA585" s="4">
        <f t="shared" si="145"/>
        <v>1.5</v>
      </c>
      <c r="AB585" s="4">
        <f t="shared" si="145"/>
        <v>761022.52</v>
      </c>
      <c r="AC585" s="4">
        <f t="shared" si="145"/>
        <v>56179300</v>
      </c>
      <c r="AD585" s="4">
        <f t="shared" si="145"/>
        <v>1256593.1722431211</v>
      </c>
      <c r="AE585" s="16">
        <f t="shared" si="143"/>
        <v>1.5</v>
      </c>
      <c r="AF585" s="4">
        <f t="shared" si="143"/>
        <v>400087.45066666667</v>
      </c>
      <c r="AG585" s="4">
        <f t="shared" si="143"/>
        <v>9529266.666666666</v>
      </c>
      <c r="AH585" s="4">
        <f t="shared" si="143"/>
        <v>235363.6828322731</v>
      </c>
      <c r="AI585" s="16">
        <f t="shared" si="143"/>
        <v>4.625</v>
      </c>
      <c r="AJ585" s="4">
        <f t="shared" si="143"/>
        <v>746187.26158333349</v>
      </c>
      <c r="AK585" s="4">
        <f t="shared" si="143"/>
        <v>56305876.190476194</v>
      </c>
      <c r="AL585" s="4">
        <f t="shared" si="143"/>
        <v>1947685.1079061921</v>
      </c>
      <c r="AM585" s="4">
        <f t="shared" si="144"/>
        <v>1518669827.5555556</v>
      </c>
      <c r="AN585" s="7">
        <f t="shared" si="144"/>
        <v>4.4695500415031661</v>
      </c>
      <c r="AO585" s="6">
        <f t="shared" si="144"/>
        <v>0.33059758285928204</v>
      </c>
      <c r="AP585" s="4">
        <f t="shared" si="144"/>
        <v>586078.92802581005</v>
      </c>
      <c r="AQ585" s="8">
        <f t="shared" si="144"/>
        <v>2.4058810434603065E-2</v>
      </c>
      <c r="AR585" s="4">
        <f t="shared" si="144"/>
        <v>23710730.392777782</v>
      </c>
      <c r="AS585" s="6">
        <f t="shared" si="144"/>
        <v>9.4103859696438655E-3</v>
      </c>
    </row>
    <row r="586" spans="6:45" x14ac:dyDescent="0.3">
      <c r="F586" s="14" t="s">
        <v>88</v>
      </c>
      <c r="G586" s="16">
        <f t="shared" si="143"/>
        <v>2.25</v>
      </c>
      <c r="H586" s="4">
        <f t="shared" si="143"/>
        <v>151227.04333333331</v>
      </c>
      <c r="I586" s="4">
        <f t="shared" si="143"/>
        <v>18174850</v>
      </c>
      <c r="J586" s="4">
        <f t="shared" si="143"/>
        <v>386317.38289707026</v>
      </c>
      <c r="K586" s="16">
        <f t="shared" si="143"/>
        <v>1</v>
      </c>
      <c r="L586" s="4">
        <f t="shared" si="143"/>
        <v>14716.83</v>
      </c>
      <c r="M586" s="4">
        <f t="shared" si="143"/>
        <v>26000000</v>
      </c>
      <c r="N586" s="4">
        <f t="shared" si="143"/>
        <v>524638.07459685497</v>
      </c>
      <c r="O586" s="4" t="str">
        <f t="shared" si="143"/>
        <v>--</v>
      </c>
      <c r="P586" s="4" t="str">
        <f t="shared" si="143"/>
        <v>--</v>
      </c>
      <c r="Q586" s="4" t="str">
        <f t="shared" si="143"/>
        <v>--</v>
      </c>
      <c r="R586" s="4" t="str">
        <f t="shared" si="143"/>
        <v>--</v>
      </c>
      <c r="S586" s="4" t="str">
        <f t="shared" si="143"/>
        <v>--</v>
      </c>
      <c r="T586" s="4" t="str">
        <f t="shared" si="143"/>
        <v>--</v>
      </c>
      <c r="U586" s="4" t="str">
        <f t="shared" si="145"/>
        <v>--</v>
      </c>
      <c r="V586" s="4" t="str">
        <f t="shared" si="145"/>
        <v>--</v>
      </c>
      <c r="W586" s="4" t="str">
        <f t="shared" si="145"/>
        <v>--</v>
      </c>
      <c r="X586" s="4" t="str">
        <f t="shared" si="145"/>
        <v>--</v>
      </c>
      <c r="Y586" s="4" t="str">
        <f t="shared" si="145"/>
        <v>--</v>
      </c>
      <c r="Z586" s="4" t="str">
        <f t="shared" si="145"/>
        <v>--</v>
      </c>
      <c r="AA586" s="4" t="str">
        <f t="shared" si="145"/>
        <v>--</v>
      </c>
      <c r="AB586" s="4" t="str">
        <f t="shared" si="145"/>
        <v>--</v>
      </c>
      <c r="AC586" s="4" t="str">
        <f t="shared" si="145"/>
        <v>--</v>
      </c>
      <c r="AD586" s="4" t="str">
        <f t="shared" si="145"/>
        <v>--</v>
      </c>
      <c r="AE586" s="16">
        <f t="shared" si="143"/>
        <v>10</v>
      </c>
      <c r="AF586" s="4" t="str">
        <f t="shared" si="143"/>
        <v>--</v>
      </c>
      <c r="AG586" s="4" t="str">
        <f t="shared" si="143"/>
        <v>--</v>
      </c>
      <c r="AH586" s="4" t="str">
        <f t="shared" si="143"/>
        <v>--</v>
      </c>
      <c r="AI586" s="16">
        <f t="shared" si="143"/>
        <v>5</v>
      </c>
      <c r="AJ586" s="4">
        <f t="shared" si="143"/>
        <v>156132.65333333332</v>
      </c>
      <c r="AK586" s="4">
        <f t="shared" si="143"/>
        <v>24674850</v>
      </c>
      <c r="AL586" s="4">
        <f t="shared" si="143"/>
        <v>517476.90154628403</v>
      </c>
      <c r="AM586" s="4">
        <f t="shared" si="144"/>
        <v>3562476464.5</v>
      </c>
      <c r="AN586" s="7">
        <f t="shared" si="144"/>
        <v>1.5744643219904644</v>
      </c>
      <c r="AO586" s="6">
        <f t="shared" si="144"/>
        <v>0.38998698231349521</v>
      </c>
      <c r="AP586" s="4">
        <f t="shared" si="144"/>
        <v>211356.55079597168</v>
      </c>
      <c r="AQ586" s="8">
        <f t="shared" si="144"/>
        <v>8.0438150571314291E-3</v>
      </c>
      <c r="AR586" s="4">
        <f t="shared" si="144"/>
        <v>27166452.163749997</v>
      </c>
      <c r="AS586" s="6">
        <f t="shared" si="144"/>
        <v>5.9192971453326674E-3</v>
      </c>
    </row>
    <row r="587" spans="6:45" x14ac:dyDescent="0.3">
      <c r="F587" s="14" t="s">
        <v>211</v>
      </c>
      <c r="G587" s="16">
        <f t="shared" si="143"/>
        <v>3.3333333333333335</v>
      </c>
      <c r="H587" s="4">
        <f t="shared" si="143"/>
        <v>298002.78333333333</v>
      </c>
      <c r="I587" s="4">
        <f t="shared" si="143"/>
        <v>22224000</v>
      </c>
      <c r="J587" s="4">
        <f t="shared" si="143"/>
        <v>1152213.3828750337</v>
      </c>
      <c r="K587" s="16">
        <f t="shared" si="143"/>
        <v>24.5</v>
      </c>
      <c r="L587" s="4">
        <f t="shared" si="143"/>
        <v>987192.88360000018</v>
      </c>
      <c r="M587" s="4">
        <f t="shared" si="143"/>
        <v>69440500</v>
      </c>
      <c r="N587" s="4">
        <f t="shared" si="143"/>
        <v>2481746.5897995541</v>
      </c>
      <c r="O587" s="4" t="str">
        <f t="shared" si="143"/>
        <v>--</v>
      </c>
      <c r="P587" s="4" t="str">
        <f t="shared" si="143"/>
        <v>--</v>
      </c>
      <c r="Q587" s="4" t="str">
        <f t="shared" si="143"/>
        <v>--</v>
      </c>
      <c r="R587" s="4" t="str">
        <f t="shared" si="143"/>
        <v>--</v>
      </c>
      <c r="S587" s="4" t="str">
        <f t="shared" si="143"/>
        <v>--</v>
      </c>
      <c r="T587" s="4" t="str">
        <f t="shared" si="143"/>
        <v>--</v>
      </c>
      <c r="U587" s="4" t="str">
        <f t="shared" si="145"/>
        <v>--</v>
      </c>
      <c r="V587" s="4" t="str">
        <f t="shared" si="145"/>
        <v>--</v>
      </c>
      <c r="W587" s="4" t="str">
        <f t="shared" si="145"/>
        <v>--</v>
      </c>
      <c r="X587" s="4" t="str">
        <f t="shared" si="145"/>
        <v>--</v>
      </c>
      <c r="Y587" s="4" t="str">
        <f t="shared" si="145"/>
        <v>--</v>
      </c>
      <c r="Z587" s="4" t="str">
        <f t="shared" si="145"/>
        <v>--</v>
      </c>
      <c r="AA587" s="4" t="str">
        <f t="shared" si="145"/>
        <v>--</v>
      </c>
      <c r="AB587" s="4" t="str">
        <f t="shared" si="145"/>
        <v>--</v>
      </c>
      <c r="AC587" s="4" t="str">
        <f t="shared" si="145"/>
        <v>--</v>
      </c>
      <c r="AD587" s="4" t="str">
        <f t="shared" si="145"/>
        <v>--</v>
      </c>
      <c r="AE587" s="16">
        <f t="shared" si="143"/>
        <v>1</v>
      </c>
      <c r="AF587" s="4">
        <f t="shared" si="143"/>
        <v>65624</v>
      </c>
      <c r="AG587" s="4">
        <f t="shared" si="143"/>
        <v>2571800</v>
      </c>
      <c r="AH587" s="4">
        <f t="shared" si="143"/>
        <v>89466.101146237037</v>
      </c>
      <c r="AI587" s="16">
        <f t="shared" si="143"/>
        <v>10.166666666666666</v>
      </c>
      <c r="AJ587" s="4">
        <f t="shared" si="143"/>
        <v>499940.35286666668</v>
      </c>
      <c r="AK587" s="4">
        <f t="shared" si="143"/>
        <v>35116100</v>
      </c>
      <c r="AL587" s="4">
        <f t="shared" si="143"/>
        <v>1433177.5884194474</v>
      </c>
      <c r="AM587" s="4">
        <f t="shared" si="144"/>
        <v>808323796.71428573</v>
      </c>
      <c r="AN587" s="7">
        <f t="shared" si="144"/>
        <v>3.4352435794831533</v>
      </c>
      <c r="AO587" s="6">
        <f t="shared" si="144"/>
        <v>0.19910033278666819</v>
      </c>
      <c r="AP587" s="4">
        <f t="shared" si="144"/>
        <v>460627.15283568687</v>
      </c>
      <c r="AQ587" s="8">
        <f t="shared" si="144"/>
        <v>1.9729217704603841E-2</v>
      </c>
      <c r="AR587" s="4">
        <f t="shared" si="144"/>
        <v>13751892.021428572</v>
      </c>
      <c r="AS587" s="6">
        <f t="shared" si="144"/>
        <v>1.2693594969942797E-2</v>
      </c>
    </row>
    <row r="588" spans="6:45" x14ac:dyDescent="0.3">
      <c r="F588" s="14" t="s">
        <v>126</v>
      </c>
      <c r="G588" s="16">
        <f t="shared" si="143"/>
        <v>52.1</v>
      </c>
      <c r="H588" s="4">
        <f t="shared" si="143"/>
        <v>1346042.9919999992</v>
      </c>
      <c r="I588" s="4">
        <f t="shared" si="143"/>
        <v>74005418.561000004</v>
      </c>
      <c r="J588" s="4">
        <f t="shared" si="143"/>
        <v>2345487.2593259178</v>
      </c>
      <c r="K588" s="16">
        <f t="shared" si="143"/>
        <v>2.5</v>
      </c>
      <c r="L588" s="4">
        <f t="shared" si="143"/>
        <v>1278921.3587500001</v>
      </c>
      <c r="M588" s="4">
        <f t="shared" si="143"/>
        <v>62563237.5</v>
      </c>
      <c r="N588" s="4">
        <f t="shared" si="143"/>
        <v>1796693.9367852071</v>
      </c>
      <c r="O588" s="4" t="str">
        <f t="shared" si="143"/>
        <v>--</v>
      </c>
      <c r="P588" s="4" t="str">
        <f t="shared" si="143"/>
        <v>--</v>
      </c>
      <c r="Q588" s="4" t="str">
        <f t="shared" si="143"/>
        <v>--</v>
      </c>
      <c r="R588" s="4" t="str">
        <f t="shared" si="143"/>
        <v>--</v>
      </c>
      <c r="S588" s="4">
        <f t="shared" si="143"/>
        <v>2</v>
      </c>
      <c r="T588" s="4">
        <f t="shared" si="143"/>
        <v>743400</v>
      </c>
      <c r="U588" s="4">
        <f t="shared" si="145"/>
        <v>75640000</v>
      </c>
      <c r="V588" s="4">
        <f t="shared" si="145"/>
        <v>1815929.5337069009</v>
      </c>
      <c r="W588" s="4">
        <f t="shared" si="145"/>
        <v>9</v>
      </c>
      <c r="X588" s="4">
        <f t="shared" si="145"/>
        <v>1189967.4700000002</v>
      </c>
      <c r="Y588" s="4">
        <f t="shared" si="145"/>
        <v>44918800</v>
      </c>
      <c r="Z588" s="4">
        <f t="shared" si="145"/>
        <v>1160513.2488644768</v>
      </c>
      <c r="AA588" s="4">
        <f t="shared" si="145"/>
        <v>1</v>
      </c>
      <c r="AB588" s="4">
        <f t="shared" si="145"/>
        <v>856816.55499999993</v>
      </c>
      <c r="AC588" s="4">
        <f t="shared" si="145"/>
        <v>54241150</v>
      </c>
      <c r="AD588" s="4">
        <f t="shared" si="145"/>
        <v>1599337.5861309101</v>
      </c>
      <c r="AE588" s="16">
        <f t="shared" si="143"/>
        <v>41.81818181818182</v>
      </c>
      <c r="AF588" s="4">
        <f t="shared" si="143"/>
        <v>3930480.8163636369</v>
      </c>
      <c r="AG588" s="4">
        <f t="shared" si="143"/>
        <v>115153068.99636364</v>
      </c>
      <c r="AH588" s="4">
        <f t="shared" si="143"/>
        <v>4011950.3969145655</v>
      </c>
      <c r="AI588" s="16">
        <f t="shared" si="143"/>
        <v>56.333333333333336</v>
      </c>
      <c r="AJ588" s="4">
        <f t="shared" si="143"/>
        <v>3920782.7972222217</v>
      </c>
      <c r="AK588" s="4">
        <f t="shared" si="143"/>
        <v>152015830.25388888</v>
      </c>
      <c r="AL588" s="4">
        <f t="shared" si="143"/>
        <v>4896388.6893574586</v>
      </c>
      <c r="AM588" s="4">
        <f t="shared" si="144"/>
        <v>5887468303.272727</v>
      </c>
      <c r="AN588" s="7">
        <f t="shared" si="144"/>
        <v>2.8960172212225244</v>
      </c>
      <c r="AO588" s="6">
        <f t="shared" si="144"/>
        <v>0.35480315339417151</v>
      </c>
      <c r="AP588" s="4">
        <f t="shared" si="144"/>
        <v>974537.16901627753</v>
      </c>
      <c r="AQ588" s="8">
        <f t="shared" si="144"/>
        <v>2.8813400715455573E-2</v>
      </c>
      <c r="AR588" s="4">
        <f t="shared" si="144"/>
        <v>101536963.70590907</v>
      </c>
      <c r="AS588" s="6">
        <f t="shared" si="144"/>
        <v>1.3642584493683383E-2</v>
      </c>
    </row>
    <row r="589" spans="6:45" x14ac:dyDescent="0.3">
      <c r="F589" s="14" t="s">
        <v>298</v>
      </c>
      <c r="G589" s="16">
        <f t="shared" si="143"/>
        <v>3.25</v>
      </c>
      <c r="H589" s="4">
        <f t="shared" si="143"/>
        <v>224721.30249999999</v>
      </c>
      <c r="I589" s="4">
        <f t="shared" si="143"/>
        <v>22424833.333333332</v>
      </c>
      <c r="J589" s="4">
        <f t="shared" si="143"/>
        <v>839913.27662573382</v>
      </c>
      <c r="K589" s="16">
        <f t="shared" si="143"/>
        <v>4.666666666666667</v>
      </c>
      <c r="L589" s="4">
        <f t="shared" si="143"/>
        <v>976005.14875000005</v>
      </c>
      <c r="M589" s="4">
        <f t="shared" si="143"/>
        <v>53323063.333333336</v>
      </c>
      <c r="N589" s="4">
        <f t="shared" si="143"/>
        <v>1958672.0028935659</v>
      </c>
      <c r="O589" s="4" t="str">
        <f t="shared" si="143"/>
        <v>--</v>
      </c>
      <c r="P589" s="4" t="str">
        <f t="shared" si="143"/>
        <v>--</v>
      </c>
      <c r="Q589" s="4" t="str">
        <f t="shared" si="143"/>
        <v>--</v>
      </c>
      <c r="R589" s="4" t="str">
        <f t="shared" si="143"/>
        <v>--</v>
      </c>
      <c r="S589" s="4">
        <f t="shared" si="143"/>
        <v>1</v>
      </c>
      <c r="T589" s="4">
        <f t="shared" si="143"/>
        <v>502894.92</v>
      </c>
      <c r="U589" s="4">
        <f t="shared" si="145"/>
        <v>6217500</v>
      </c>
      <c r="V589" s="4">
        <f t="shared" si="145"/>
        <v>227828.14058653029</v>
      </c>
      <c r="W589" s="4">
        <f t="shared" si="145"/>
        <v>1</v>
      </c>
      <c r="X589" s="4">
        <f t="shared" si="145"/>
        <v>15000</v>
      </c>
      <c r="Y589" s="4">
        <f t="shared" si="145"/>
        <v>1462000</v>
      </c>
      <c r="Z589" s="4">
        <f t="shared" si="145"/>
        <v>71123.938214388996</v>
      </c>
      <c r="AA589" s="4">
        <f t="shared" si="145"/>
        <v>7</v>
      </c>
      <c r="AB589" s="4" t="str">
        <f t="shared" si="145"/>
        <v>--</v>
      </c>
      <c r="AC589" s="4">
        <f t="shared" si="145"/>
        <v>32109800</v>
      </c>
      <c r="AD589" s="4">
        <f t="shared" si="145"/>
        <v>1209924.7649185273</v>
      </c>
      <c r="AE589" s="16">
        <f t="shared" si="143"/>
        <v>2</v>
      </c>
      <c r="AF589" s="4">
        <f t="shared" si="143"/>
        <v>625637.05999999994</v>
      </c>
      <c r="AG589" s="4">
        <f t="shared" si="143"/>
        <v>68430200</v>
      </c>
      <c r="AH589" s="4">
        <f t="shared" si="143"/>
        <v>1757553.9851569044</v>
      </c>
      <c r="AI589" s="16">
        <f t="shared" si="143"/>
        <v>7.3636363636363633</v>
      </c>
      <c r="AJ589" s="4">
        <f t="shared" si="143"/>
        <v>1137498.0649999999</v>
      </c>
      <c r="AK589" s="4">
        <f t="shared" si="143"/>
        <v>70338360</v>
      </c>
      <c r="AL589" s="4">
        <f t="shared" si="143"/>
        <v>2507242.8132490185</v>
      </c>
      <c r="AM589" s="4">
        <f t="shared" si="144"/>
        <v>1447480776.375</v>
      </c>
      <c r="AN589" s="7">
        <f t="shared" si="144"/>
        <v>3.7324301300117906</v>
      </c>
      <c r="AO589" s="6">
        <f t="shared" si="144"/>
        <v>0.24858884103034115</v>
      </c>
      <c r="AP589" s="4">
        <f t="shared" si="144"/>
        <v>670522.34789825045</v>
      </c>
      <c r="AQ589" s="8">
        <f t="shared" si="144"/>
        <v>4.1125954569793441E-2</v>
      </c>
      <c r="AR589" s="4">
        <f t="shared" si="144"/>
        <v>16763668.333333336</v>
      </c>
      <c r="AS589" s="6">
        <f t="shared" si="144"/>
        <v>2.5056544238325585E-2</v>
      </c>
    </row>
    <row r="590" spans="6:45" x14ac:dyDescent="0.3">
      <c r="F590" s="14" t="s">
        <v>112</v>
      </c>
      <c r="G590" s="16">
        <f t="shared" si="143"/>
        <v>10.75</v>
      </c>
      <c r="H590" s="4">
        <f t="shared" si="143"/>
        <v>1981416.2657142861</v>
      </c>
      <c r="I590" s="4">
        <f t="shared" si="143"/>
        <v>160008200</v>
      </c>
      <c r="J590" s="4">
        <f t="shared" si="143"/>
        <v>3439288.7391625242</v>
      </c>
      <c r="K590" s="16">
        <f t="shared" si="143"/>
        <v>6.4</v>
      </c>
      <c r="L590" s="4">
        <f t="shared" si="143"/>
        <v>3974826.385999999</v>
      </c>
      <c r="M590" s="4">
        <f t="shared" si="143"/>
        <v>462148260</v>
      </c>
      <c r="N590" s="4">
        <f t="shared" si="143"/>
        <v>10182448.030334573</v>
      </c>
      <c r="O590" s="4">
        <f t="shared" si="143"/>
        <v>35</v>
      </c>
      <c r="P590" s="4">
        <f t="shared" si="143"/>
        <v>32342940.3825</v>
      </c>
      <c r="Q590" s="4">
        <f t="shared" si="143"/>
        <v>2429248089.25</v>
      </c>
      <c r="R590" s="4">
        <f t="shared" si="143"/>
        <v>65194780.242957957</v>
      </c>
      <c r="S590" s="4">
        <f t="shared" si="143"/>
        <v>5</v>
      </c>
      <c r="T590" s="4">
        <f t="shared" si="143"/>
        <v>3250018.5449999999</v>
      </c>
      <c r="U590" s="4">
        <f t="shared" si="145"/>
        <v>459988150</v>
      </c>
      <c r="V590" s="4">
        <f t="shared" si="145"/>
        <v>12517464.297550673</v>
      </c>
      <c r="W590" s="4" t="str">
        <f t="shared" si="145"/>
        <v>--</v>
      </c>
      <c r="X590" s="4" t="str">
        <f t="shared" si="145"/>
        <v>--</v>
      </c>
      <c r="Y590" s="4" t="str">
        <f t="shared" si="145"/>
        <v>--</v>
      </c>
      <c r="Z590" s="4" t="str">
        <f t="shared" si="145"/>
        <v>--</v>
      </c>
      <c r="AA590" s="4">
        <f t="shared" si="145"/>
        <v>3</v>
      </c>
      <c r="AB590" s="4">
        <f t="shared" si="145"/>
        <v>2405900.17</v>
      </c>
      <c r="AC590" s="4">
        <f t="shared" si="145"/>
        <v>159206800</v>
      </c>
      <c r="AD590" s="4">
        <f t="shared" si="145"/>
        <v>2910109.0309787812</v>
      </c>
      <c r="AE590" s="16">
        <f t="shared" si="143"/>
        <v>4</v>
      </c>
      <c r="AF590" s="4">
        <f t="shared" si="143"/>
        <v>2802181.2371428576</v>
      </c>
      <c r="AG590" s="4">
        <f t="shared" si="143"/>
        <v>205198566.66666666</v>
      </c>
      <c r="AH590" s="4">
        <f t="shared" si="143"/>
        <v>4650143.5673914766</v>
      </c>
      <c r="AI590" s="16">
        <f t="shared" si="143"/>
        <v>33.222222222222221</v>
      </c>
      <c r="AJ590" s="4">
        <f t="shared" si="143"/>
        <v>21293001.471111111</v>
      </c>
      <c r="AK590" s="4">
        <f t="shared" si="143"/>
        <v>1735352639.6666667</v>
      </c>
      <c r="AL590" s="4">
        <f t="shared" si="143"/>
        <v>43894618.896359317</v>
      </c>
      <c r="AM590" s="4">
        <f t="shared" si="144"/>
        <v>10477159650.083334</v>
      </c>
      <c r="AN590" s="7">
        <f t="shared" si="144"/>
        <v>3.8130929133600877</v>
      </c>
      <c r="AO590" s="6">
        <f t="shared" si="144"/>
        <v>0.4685092567943801</v>
      </c>
      <c r="AP590" s="4">
        <f t="shared" si="144"/>
        <v>10326830.767791331</v>
      </c>
      <c r="AQ590" s="8">
        <f t="shared" si="144"/>
        <v>0.13432170842431501</v>
      </c>
      <c r="AR590" s="4">
        <f t="shared" si="144"/>
        <v>147918462.79916665</v>
      </c>
      <c r="AS590" s="6">
        <f t="shared" si="144"/>
        <v>4.5847896098422949E-2</v>
      </c>
    </row>
    <row r="591" spans="6:45" x14ac:dyDescent="0.3">
      <c r="F591" s="14" t="s">
        <v>25</v>
      </c>
      <c r="G591" s="16">
        <f t="shared" si="143"/>
        <v>2</v>
      </c>
      <c r="H591" s="4">
        <f t="shared" si="143"/>
        <v>99507.466666666674</v>
      </c>
      <c r="I591" s="4">
        <f t="shared" si="143"/>
        <v>12646550</v>
      </c>
      <c r="J591" s="4">
        <f t="shared" si="143"/>
        <v>350590.473960114</v>
      </c>
      <c r="K591" s="16" t="str">
        <f t="shared" si="143"/>
        <v>--</v>
      </c>
      <c r="L591" s="4" t="str">
        <f t="shared" si="143"/>
        <v>--</v>
      </c>
      <c r="M591" s="4" t="str">
        <f t="shared" si="143"/>
        <v>--</v>
      </c>
      <c r="N591" s="4" t="str">
        <f t="shared" si="143"/>
        <v>--</v>
      </c>
      <c r="O591" s="4" t="str">
        <f t="shared" si="143"/>
        <v>--</v>
      </c>
      <c r="P591" s="4" t="str">
        <f t="shared" si="143"/>
        <v>--</v>
      </c>
      <c r="Q591" s="4" t="str">
        <f t="shared" si="143"/>
        <v>--</v>
      </c>
      <c r="R591" s="4" t="str">
        <f t="shared" si="143"/>
        <v>--</v>
      </c>
      <c r="S591" s="4">
        <f t="shared" si="143"/>
        <v>1</v>
      </c>
      <c r="T591" s="4">
        <f t="shared" si="143"/>
        <v>186393</v>
      </c>
      <c r="U591" s="4">
        <f t="shared" si="145"/>
        <v>3910500</v>
      </c>
      <c r="V591" s="4">
        <f t="shared" si="145"/>
        <v>115276.04946010833</v>
      </c>
      <c r="W591" s="4" t="str">
        <f t="shared" si="145"/>
        <v>--</v>
      </c>
      <c r="X591" s="4" t="str">
        <f t="shared" si="145"/>
        <v>--</v>
      </c>
      <c r="Y591" s="4" t="str">
        <f t="shared" si="145"/>
        <v>--</v>
      </c>
      <c r="Z591" s="4" t="str">
        <f t="shared" si="145"/>
        <v>--</v>
      </c>
      <c r="AA591" s="4" t="str">
        <f t="shared" si="145"/>
        <v>--</v>
      </c>
      <c r="AB591" s="4" t="str">
        <f t="shared" si="145"/>
        <v>--</v>
      </c>
      <c r="AC591" s="4" t="str">
        <f t="shared" si="145"/>
        <v>--</v>
      </c>
      <c r="AD591" s="4" t="str">
        <f t="shared" si="145"/>
        <v>--</v>
      </c>
      <c r="AE591" s="16">
        <f t="shared" si="143"/>
        <v>2</v>
      </c>
      <c r="AF591" s="4" t="str">
        <f t="shared" si="143"/>
        <v>--</v>
      </c>
      <c r="AG591" s="4">
        <f t="shared" si="143"/>
        <v>3969500</v>
      </c>
      <c r="AH591" s="4">
        <f t="shared" si="143"/>
        <v>111057.29601394615</v>
      </c>
      <c r="AI591" s="16">
        <f t="shared" si="143"/>
        <v>2.2000000000000002</v>
      </c>
      <c r="AJ591" s="4">
        <f t="shared" si="143"/>
        <v>121228.85</v>
      </c>
      <c r="AK591" s="4">
        <f t="shared" si="143"/>
        <v>11693240</v>
      </c>
      <c r="AL591" s="4">
        <f t="shared" si="143"/>
        <v>325739.04826290213</v>
      </c>
      <c r="AM591" s="4">
        <f t="shared" si="144"/>
        <v>973297882.53846157</v>
      </c>
      <c r="AN591" s="7">
        <f t="shared" si="144"/>
        <v>2.8712685400209659</v>
      </c>
      <c r="AO591" s="6">
        <f t="shared" si="144"/>
        <v>0.18804241744127498</v>
      </c>
      <c r="AP591" s="4">
        <f t="shared" si="144"/>
        <v>55548.970441540063</v>
      </c>
      <c r="AQ591" s="8">
        <f t="shared" si="144"/>
        <v>6.5737141575317112E-3</v>
      </c>
      <c r="AR591" s="4">
        <f t="shared" si="144"/>
        <v>6903046.5961538469</v>
      </c>
      <c r="AS591" s="6">
        <f t="shared" si="144"/>
        <v>3.4936868629579176E-3</v>
      </c>
    </row>
    <row r="592" spans="6:45" x14ac:dyDescent="0.3">
      <c r="F592" s="14" t="s">
        <v>404</v>
      </c>
      <c r="G592" s="16">
        <f t="shared" ref="G592:AL602" si="146">IFERROR(AVERAGEIFS(G$4:G$567,G$4:G$567,"&gt;0",$C$4:$C$567,$F592),"--")</f>
        <v>4.8571428571428568</v>
      </c>
      <c r="H592" s="4">
        <f t="shared" si="146"/>
        <v>2321018.287142857</v>
      </c>
      <c r="I592" s="4">
        <f t="shared" si="146"/>
        <v>21339252.241428573</v>
      </c>
      <c r="J592" s="4">
        <f t="shared" si="146"/>
        <v>810031.61416024901</v>
      </c>
      <c r="K592" s="16">
        <f t="shared" si="146"/>
        <v>4.5999999999999996</v>
      </c>
      <c r="L592" s="4">
        <f t="shared" si="146"/>
        <v>1675186.7320000001</v>
      </c>
      <c r="M592" s="4">
        <f t="shared" si="146"/>
        <v>105094720</v>
      </c>
      <c r="N592" s="4">
        <f t="shared" si="146"/>
        <v>4516743.0691596847</v>
      </c>
      <c r="O592" s="4" t="str">
        <f t="shared" si="146"/>
        <v>--</v>
      </c>
      <c r="P592" s="4" t="str">
        <f t="shared" si="146"/>
        <v>--</v>
      </c>
      <c r="Q592" s="4" t="str">
        <f t="shared" si="146"/>
        <v>--</v>
      </c>
      <c r="R592" s="4" t="str">
        <f t="shared" si="146"/>
        <v>--</v>
      </c>
      <c r="S592" s="4">
        <f t="shared" si="146"/>
        <v>1.5</v>
      </c>
      <c r="T592" s="4">
        <f t="shared" si="146"/>
        <v>1513614.5</v>
      </c>
      <c r="U592" s="4">
        <f t="shared" si="146"/>
        <v>85176100</v>
      </c>
      <c r="V592" s="4">
        <f t="shared" si="146"/>
        <v>2552487.5494853402</v>
      </c>
      <c r="W592" s="4" t="str">
        <f t="shared" si="146"/>
        <v>--</v>
      </c>
      <c r="X592" s="4" t="str">
        <f t="shared" si="146"/>
        <v>--</v>
      </c>
      <c r="Y592" s="4" t="str">
        <f t="shared" si="146"/>
        <v>--</v>
      </c>
      <c r="Z592" s="4" t="str">
        <f t="shared" si="146"/>
        <v>--</v>
      </c>
      <c r="AA592" s="4">
        <f t="shared" si="146"/>
        <v>45</v>
      </c>
      <c r="AB592" s="4">
        <f t="shared" si="146"/>
        <v>1418775.5149999999</v>
      </c>
      <c r="AC592" s="4">
        <f t="shared" si="146"/>
        <v>163872750</v>
      </c>
      <c r="AD592" s="4">
        <f t="shared" si="146"/>
        <v>8577571.9314005617</v>
      </c>
      <c r="AE592" s="16">
        <f t="shared" si="146"/>
        <v>8.6666666666666661</v>
      </c>
      <c r="AF592" s="4">
        <f t="shared" si="146"/>
        <v>161803.69</v>
      </c>
      <c r="AG592" s="4">
        <f t="shared" si="146"/>
        <v>13145750</v>
      </c>
      <c r="AH592" s="4">
        <f t="shared" si="146"/>
        <v>702527.22496898903</v>
      </c>
      <c r="AI592" s="16">
        <f t="shared" si="146"/>
        <v>19.555555555555557</v>
      </c>
      <c r="AJ592" s="4">
        <f t="shared" si="146"/>
        <v>3441472.53</v>
      </c>
      <c r="AK592" s="4">
        <f t="shared" si="146"/>
        <v>133248618.41000001</v>
      </c>
      <c r="AL592" s="4">
        <f t="shared" si="146"/>
        <v>5768790.0062922174</v>
      </c>
      <c r="AM592" s="4">
        <f t="shared" ref="AM592:AS602" si="147">AVERAGEIFS(AM$4:AM$567,AM$4:AM$567,"&gt;0",$C$4:$C$567,$F592)</f>
        <v>4633176667.25</v>
      </c>
      <c r="AN592" s="7">
        <f t="shared" si="147"/>
        <v>3.738434054642422</v>
      </c>
      <c r="AO592" s="6">
        <f t="shared" si="147"/>
        <v>0.25607534362138107</v>
      </c>
      <c r="AP592" s="4">
        <f t="shared" si="147"/>
        <v>2053335.2727707012</v>
      </c>
      <c r="AQ592" s="8">
        <f t="shared" si="147"/>
        <v>2.5566610936393456E-2</v>
      </c>
      <c r="AR592" s="4">
        <f t="shared" si="147"/>
        <v>66981837.936666667</v>
      </c>
      <c r="AS592" s="6">
        <f t="shared" si="147"/>
        <v>1.330018875049555E-2</v>
      </c>
    </row>
    <row r="593" spans="6:45" x14ac:dyDescent="0.3">
      <c r="F593" s="14" t="s">
        <v>263</v>
      </c>
      <c r="G593" s="16">
        <f t="shared" si="146"/>
        <v>4</v>
      </c>
      <c r="H593" s="4">
        <f t="shared" si="146"/>
        <v>446282.68133333331</v>
      </c>
      <c r="I593" s="4">
        <f t="shared" si="146"/>
        <v>39203758.625</v>
      </c>
      <c r="J593" s="4">
        <f t="shared" si="146"/>
        <v>1381498.7893878436</v>
      </c>
      <c r="K593" s="16">
        <f t="shared" si="146"/>
        <v>6.1428571428571432</v>
      </c>
      <c r="L593" s="4">
        <f t="shared" si="146"/>
        <v>3640698.8767857146</v>
      </c>
      <c r="M593" s="4">
        <f t="shared" si="146"/>
        <v>132772686.55571428</v>
      </c>
      <c r="N593" s="4">
        <f t="shared" si="146"/>
        <v>5211717.2155595543</v>
      </c>
      <c r="O593" s="4">
        <f t="shared" si="146"/>
        <v>4.666666666666667</v>
      </c>
      <c r="P593" s="4">
        <f t="shared" si="146"/>
        <v>2994386.4196666665</v>
      </c>
      <c r="Q593" s="4">
        <f t="shared" si="146"/>
        <v>58027433.333333336</v>
      </c>
      <c r="R593" s="4">
        <f t="shared" si="146"/>
        <v>4504925.4973175153</v>
      </c>
      <c r="S593" s="4" t="str">
        <f t="shared" si="146"/>
        <v>--</v>
      </c>
      <c r="T593" s="4" t="str">
        <f t="shared" si="146"/>
        <v>--</v>
      </c>
      <c r="U593" s="4" t="str">
        <f t="shared" si="146"/>
        <v>--</v>
      </c>
      <c r="V593" s="4" t="str">
        <f t="shared" si="146"/>
        <v>--</v>
      </c>
      <c r="W593" s="4" t="str">
        <f t="shared" si="146"/>
        <v>--</v>
      </c>
      <c r="X593" s="4" t="str">
        <f t="shared" ref="U593:AD602" si="148">IFERROR(AVERAGEIFS(X$4:X$567,X$4:X$567,"&gt;0",$C$4:$C$567,$F593),"--")</f>
        <v>--</v>
      </c>
      <c r="Y593" s="4" t="str">
        <f t="shared" si="148"/>
        <v>--</v>
      </c>
      <c r="Z593" s="4" t="str">
        <f t="shared" si="148"/>
        <v>--</v>
      </c>
      <c r="AA593" s="4">
        <f t="shared" si="148"/>
        <v>2.5</v>
      </c>
      <c r="AB593" s="4">
        <f t="shared" si="148"/>
        <v>3457543.7549999994</v>
      </c>
      <c r="AC593" s="4">
        <f t="shared" si="148"/>
        <v>30425162.688000001</v>
      </c>
      <c r="AD593" s="4">
        <f t="shared" si="148"/>
        <v>1443628.965801036</v>
      </c>
      <c r="AE593" s="16">
        <f t="shared" si="146"/>
        <v>3</v>
      </c>
      <c r="AF593" s="4">
        <f t="shared" si="146"/>
        <v>867852.19666666666</v>
      </c>
      <c r="AG593" s="4">
        <f t="shared" si="146"/>
        <v>54334200</v>
      </c>
      <c r="AH593" s="4">
        <f t="shared" si="146"/>
        <v>1573809.1392102884</v>
      </c>
      <c r="AI593" s="16">
        <f t="shared" si="146"/>
        <v>8.4347826086956523</v>
      </c>
      <c r="AJ593" s="4">
        <f t="shared" si="146"/>
        <v>4499800.1436999999</v>
      </c>
      <c r="AK593" s="4">
        <f t="shared" si="146"/>
        <v>134085081.00956523</v>
      </c>
      <c r="AL593" s="4">
        <f t="shared" si="146"/>
        <v>5376956.0289151482</v>
      </c>
      <c r="AM593" s="4">
        <f t="shared" si="147"/>
        <v>3756240714.5599999</v>
      </c>
      <c r="AN593" s="7">
        <f t="shared" si="147"/>
        <v>4.7983137195993395</v>
      </c>
      <c r="AO593" s="6">
        <f t="shared" si="147"/>
        <v>0.29553390057038642</v>
      </c>
      <c r="AP593" s="4">
        <f t="shared" si="147"/>
        <v>734170.86884124379</v>
      </c>
      <c r="AQ593" s="8">
        <f t="shared" si="147"/>
        <v>3.745258992888871E-2</v>
      </c>
      <c r="AR593" s="4">
        <f t="shared" si="147"/>
        <v>56734376.202799991</v>
      </c>
      <c r="AS593" s="6">
        <f t="shared" si="147"/>
        <v>1.5364584164154189E-2</v>
      </c>
    </row>
    <row r="594" spans="6:45" x14ac:dyDescent="0.3">
      <c r="F594" s="14" t="s">
        <v>6</v>
      </c>
      <c r="G594" s="16">
        <f t="shared" si="146"/>
        <v>3.4761904761904763</v>
      </c>
      <c r="H594" s="4">
        <f t="shared" si="146"/>
        <v>261491.14421052628</v>
      </c>
      <c r="I594" s="4">
        <f t="shared" si="146"/>
        <v>43379435</v>
      </c>
      <c r="J594" s="4">
        <f t="shared" si="146"/>
        <v>763981.4141846284</v>
      </c>
      <c r="K594" s="16">
        <f t="shared" si="146"/>
        <v>3</v>
      </c>
      <c r="L594" s="4">
        <f t="shared" si="146"/>
        <v>1209756.818</v>
      </c>
      <c r="M594" s="4">
        <f t="shared" si="146"/>
        <v>112551520</v>
      </c>
      <c r="N594" s="4">
        <f t="shared" si="146"/>
        <v>1733570.7164693065</v>
      </c>
      <c r="O594" s="4">
        <f t="shared" si="146"/>
        <v>6</v>
      </c>
      <c r="P594" s="4">
        <f t="shared" si="146"/>
        <v>3453913.4350000005</v>
      </c>
      <c r="Q594" s="4">
        <f t="shared" si="146"/>
        <v>405806950</v>
      </c>
      <c r="R594" s="4">
        <f t="shared" si="146"/>
        <v>6851042.5531839952</v>
      </c>
      <c r="S594" s="4" t="str">
        <f t="shared" si="146"/>
        <v>--</v>
      </c>
      <c r="T594" s="4" t="str">
        <f t="shared" si="146"/>
        <v>--</v>
      </c>
      <c r="U594" s="4" t="str">
        <f t="shared" si="148"/>
        <v>--</v>
      </c>
      <c r="V594" s="4" t="str">
        <f t="shared" si="148"/>
        <v>--</v>
      </c>
      <c r="W594" s="4" t="str">
        <f t="shared" si="148"/>
        <v>--</v>
      </c>
      <c r="X594" s="4" t="str">
        <f t="shared" si="148"/>
        <v>--</v>
      </c>
      <c r="Y594" s="4" t="str">
        <f t="shared" si="148"/>
        <v>--</v>
      </c>
      <c r="Z594" s="4" t="str">
        <f t="shared" si="148"/>
        <v>--</v>
      </c>
      <c r="AA594" s="4">
        <f t="shared" si="148"/>
        <v>11.5</v>
      </c>
      <c r="AB594" s="4">
        <f t="shared" si="148"/>
        <v>77847.524999999994</v>
      </c>
      <c r="AC594" s="4">
        <f t="shared" si="148"/>
        <v>3710750</v>
      </c>
      <c r="AD594" s="4">
        <f t="shared" si="148"/>
        <v>62455.087372414644</v>
      </c>
      <c r="AE594" s="16">
        <f t="shared" si="146"/>
        <v>2</v>
      </c>
      <c r="AF594" s="4">
        <f t="shared" si="146"/>
        <v>443496.42625000002</v>
      </c>
      <c r="AG594" s="4">
        <f t="shared" si="146"/>
        <v>45227150</v>
      </c>
      <c r="AH594" s="4">
        <f t="shared" si="146"/>
        <v>805350.53799856198</v>
      </c>
      <c r="AI594" s="16">
        <f t="shared" si="146"/>
        <v>5.72</v>
      </c>
      <c r="AJ594" s="4">
        <f t="shared" si="146"/>
        <v>940374.31130434794</v>
      </c>
      <c r="AK594" s="4">
        <f t="shared" si="146"/>
        <v>108799954.16666667</v>
      </c>
      <c r="AL594" s="4">
        <f t="shared" si="146"/>
        <v>1842386.7271308515</v>
      </c>
      <c r="AM594" s="4">
        <f t="shared" si="147"/>
        <v>4066770492.3018866</v>
      </c>
      <c r="AN594" s="7">
        <f t="shared" si="147"/>
        <v>1.5293716487136397</v>
      </c>
      <c r="AO594" s="6">
        <f t="shared" si="147"/>
        <v>0.30651889477587035</v>
      </c>
      <c r="AP594" s="4">
        <f t="shared" si="147"/>
        <v>311666.90415024187</v>
      </c>
      <c r="AQ594" s="8">
        <f t="shared" si="147"/>
        <v>2.171362595476042E-2</v>
      </c>
      <c r="AR594" s="4">
        <f t="shared" si="147"/>
        <v>22296205.573207553</v>
      </c>
      <c r="AS594" s="6">
        <f t="shared" si="147"/>
        <v>8.0678943977146762E-3</v>
      </c>
    </row>
    <row r="595" spans="6:45" x14ac:dyDescent="0.3">
      <c r="F595" s="14" t="s">
        <v>183</v>
      </c>
      <c r="G595" s="16">
        <f t="shared" si="146"/>
        <v>1.3</v>
      </c>
      <c r="H595" s="4">
        <f t="shared" si="146"/>
        <v>160302.9835</v>
      </c>
      <c r="I595" s="4">
        <f t="shared" si="146"/>
        <v>11859930</v>
      </c>
      <c r="J595" s="4">
        <f t="shared" si="146"/>
        <v>330791.31700378127</v>
      </c>
      <c r="K595" s="16">
        <f t="shared" si="146"/>
        <v>1</v>
      </c>
      <c r="L595" s="4">
        <f t="shared" si="146"/>
        <v>800070</v>
      </c>
      <c r="M595" s="4">
        <f t="shared" si="146"/>
        <v>33758900</v>
      </c>
      <c r="N595" s="4">
        <f t="shared" si="146"/>
        <v>1165311.3258025374</v>
      </c>
      <c r="O595" s="4">
        <f t="shared" si="146"/>
        <v>1</v>
      </c>
      <c r="P595" s="4">
        <f t="shared" si="146"/>
        <v>873089.58</v>
      </c>
      <c r="Q595" s="4">
        <f t="shared" si="146"/>
        <v>42654200</v>
      </c>
      <c r="R595" s="4">
        <f t="shared" si="146"/>
        <v>961391.81256619026</v>
      </c>
      <c r="S595" s="4">
        <f t="shared" si="146"/>
        <v>1</v>
      </c>
      <c r="T595" s="4">
        <f t="shared" si="146"/>
        <v>492978.065</v>
      </c>
      <c r="U595" s="4">
        <f t="shared" si="148"/>
        <v>39676575</v>
      </c>
      <c r="V595" s="4">
        <f t="shared" si="148"/>
        <v>894737.69856328832</v>
      </c>
      <c r="W595" s="4">
        <f t="shared" si="148"/>
        <v>1</v>
      </c>
      <c r="X595" s="4">
        <f t="shared" si="148"/>
        <v>10779.27</v>
      </c>
      <c r="Y595" s="4">
        <f t="shared" si="148"/>
        <v>2367400</v>
      </c>
      <c r="Z595" s="4">
        <f t="shared" si="148"/>
        <v>53359.316950480817</v>
      </c>
      <c r="AA595" s="4" t="str">
        <f t="shared" si="148"/>
        <v>--</v>
      </c>
      <c r="AB595" s="4" t="str">
        <f t="shared" si="148"/>
        <v>--</v>
      </c>
      <c r="AC595" s="4" t="str">
        <f t="shared" si="148"/>
        <v>--</v>
      </c>
      <c r="AD595" s="4" t="str">
        <f t="shared" si="148"/>
        <v>--</v>
      </c>
      <c r="AE595" s="16">
        <f t="shared" si="146"/>
        <v>2.8571428571428572</v>
      </c>
      <c r="AF595" s="4">
        <f t="shared" si="146"/>
        <v>622500.18499999994</v>
      </c>
      <c r="AG595" s="4">
        <f t="shared" si="146"/>
        <v>65800885.714285716</v>
      </c>
      <c r="AH595" s="4">
        <f t="shared" si="146"/>
        <v>1244662.9637848868</v>
      </c>
      <c r="AI595" s="16">
        <f t="shared" si="146"/>
        <v>2.2222222222222223</v>
      </c>
      <c r="AJ595" s="4">
        <f t="shared" si="146"/>
        <v>529051.88558823522</v>
      </c>
      <c r="AK595" s="4">
        <f t="shared" si="146"/>
        <v>45371794.444444448</v>
      </c>
      <c r="AL595" s="4">
        <f t="shared" si="146"/>
        <v>987753.73145024339</v>
      </c>
      <c r="AM595" s="4">
        <f t="shared" si="147"/>
        <v>2788891302.3846154</v>
      </c>
      <c r="AN595" s="7">
        <f t="shared" si="147"/>
        <v>2.5416021596407883</v>
      </c>
      <c r="AO595" s="6">
        <f t="shared" si="147"/>
        <v>0.26571712919479673</v>
      </c>
      <c r="AP595" s="4">
        <f t="shared" si="147"/>
        <v>168110.94966374498</v>
      </c>
      <c r="AQ595" s="8">
        <f t="shared" si="147"/>
        <v>1.4590898569154829E-2</v>
      </c>
      <c r="AR595" s="4">
        <f t="shared" si="147"/>
        <v>28879422.278717954</v>
      </c>
      <c r="AS595" s="6">
        <f t="shared" si="147"/>
        <v>4.0079516649007968E-3</v>
      </c>
    </row>
    <row r="596" spans="6:45" x14ac:dyDescent="0.3">
      <c r="F596" s="14" t="s">
        <v>95</v>
      </c>
      <c r="G596" s="16">
        <f t="shared" si="146"/>
        <v>4.8888888888888893</v>
      </c>
      <c r="H596" s="4">
        <f t="shared" si="146"/>
        <v>271114.02</v>
      </c>
      <c r="I596" s="4">
        <f t="shared" si="146"/>
        <v>34193100</v>
      </c>
      <c r="J596" s="4">
        <f t="shared" si="146"/>
        <v>657121.61443337752</v>
      </c>
      <c r="K596" s="16">
        <f t="shared" si="146"/>
        <v>11.5</v>
      </c>
      <c r="L596" s="4">
        <f t="shared" si="146"/>
        <v>1442996.8049999999</v>
      </c>
      <c r="M596" s="4">
        <f t="shared" si="146"/>
        <v>87440927.5</v>
      </c>
      <c r="N596" s="4">
        <f t="shared" si="146"/>
        <v>2190814.1702866401</v>
      </c>
      <c r="O596" s="4" t="str">
        <f t="shared" si="146"/>
        <v>--</v>
      </c>
      <c r="P596" s="4" t="str">
        <f t="shared" si="146"/>
        <v>--</v>
      </c>
      <c r="Q596" s="4" t="str">
        <f t="shared" si="146"/>
        <v>--</v>
      </c>
      <c r="R596" s="4" t="str">
        <f t="shared" si="146"/>
        <v>--</v>
      </c>
      <c r="S596" s="4" t="str">
        <f t="shared" si="146"/>
        <v>--</v>
      </c>
      <c r="T596" s="4" t="str">
        <f t="shared" si="146"/>
        <v>--</v>
      </c>
      <c r="U596" s="4" t="str">
        <f t="shared" si="148"/>
        <v>--</v>
      </c>
      <c r="V596" s="4" t="str">
        <f t="shared" si="148"/>
        <v>--</v>
      </c>
      <c r="W596" s="4" t="str">
        <f t="shared" si="148"/>
        <v>--</v>
      </c>
      <c r="X596" s="4" t="str">
        <f t="shared" si="148"/>
        <v>--</v>
      </c>
      <c r="Y596" s="4" t="str">
        <f t="shared" si="148"/>
        <v>--</v>
      </c>
      <c r="Z596" s="4" t="str">
        <f t="shared" si="148"/>
        <v>--</v>
      </c>
      <c r="AA596" s="4">
        <f t="shared" si="148"/>
        <v>1</v>
      </c>
      <c r="AB596" s="4" t="str">
        <f t="shared" si="148"/>
        <v>--</v>
      </c>
      <c r="AC596" s="4" t="str">
        <f t="shared" si="148"/>
        <v>--</v>
      </c>
      <c r="AD596" s="4" t="str">
        <f t="shared" si="148"/>
        <v>--</v>
      </c>
      <c r="AE596" s="16">
        <f t="shared" si="146"/>
        <v>2.2000000000000002</v>
      </c>
      <c r="AF596" s="4">
        <f t="shared" si="146"/>
        <v>280107.78666666668</v>
      </c>
      <c r="AG596" s="4">
        <f t="shared" si="146"/>
        <v>15502925</v>
      </c>
      <c r="AH596" s="4">
        <f t="shared" si="146"/>
        <v>284438.87097837112</v>
      </c>
      <c r="AI596" s="16">
        <f t="shared" si="146"/>
        <v>7.1818181818181817</v>
      </c>
      <c r="AJ596" s="4">
        <f t="shared" si="146"/>
        <v>616634.31500000006</v>
      </c>
      <c r="AK596" s="4">
        <f t="shared" si="146"/>
        <v>54463145.5</v>
      </c>
      <c r="AL596" s="4">
        <f t="shared" si="146"/>
        <v>1143347.8354387162</v>
      </c>
      <c r="AM596" s="4">
        <f t="shared" si="147"/>
        <v>4123082896.969697</v>
      </c>
      <c r="AN596" s="7">
        <f t="shared" si="147"/>
        <v>2.0374376116884134</v>
      </c>
      <c r="AO596" s="6">
        <f t="shared" si="147"/>
        <v>0.29815815810738222</v>
      </c>
      <c r="AP596" s="4">
        <f t="shared" si="147"/>
        <v>158748.58974827855</v>
      </c>
      <c r="AQ596" s="8">
        <f t="shared" si="147"/>
        <v>1.0083656363656967E-2</v>
      </c>
      <c r="AR596" s="4">
        <f t="shared" si="147"/>
        <v>30727666.520909086</v>
      </c>
      <c r="AS596" s="6">
        <f t="shared" si="147"/>
        <v>3.4045143984306062E-3</v>
      </c>
    </row>
    <row r="597" spans="6:45" x14ac:dyDescent="0.3">
      <c r="F597" s="14" t="s">
        <v>173</v>
      </c>
      <c r="G597" s="16">
        <f t="shared" si="146"/>
        <v>6.833333333333333</v>
      </c>
      <c r="H597" s="4">
        <f t="shared" si="146"/>
        <v>1215020.1599999999</v>
      </c>
      <c r="I597" s="4">
        <f t="shared" si="146"/>
        <v>81458966.666666672</v>
      </c>
      <c r="J597" s="4">
        <f t="shared" si="146"/>
        <v>4455986.5902799191</v>
      </c>
      <c r="K597" s="16">
        <f t="shared" si="146"/>
        <v>2</v>
      </c>
      <c r="L597" s="4">
        <f t="shared" si="146"/>
        <v>373719.1966666666</v>
      </c>
      <c r="M597" s="4">
        <f t="shared" si="146"/>
        <v>18026858.333333332</v>
      </c>
      <c r="N597" s="4">
        <f t="shared" si="146"/>
        <v>683879.99494162377</v>
      </c>
      <c r="O597" s="4">
        <f t="shared" si="146"/>
        <v>2</v>
      </c>
      <c r="P597" s="4" t="str">
        <f t="shared" si="146"/>
        <v>--</v>
      </c>
      <c r="Q597" s="4">
        <f t="shared" si="146"/>
        <v>6491200</v>
      </c>
      <c r="R597" s="4">
        <f t="shared" si="146"/>
        <v>268136.39655177249</v>
      </c>
      <c r="S597" s="4">
        <f t="shared" si="146"/>
        <v>1.3333333333333333</v>
      </c>
      <c r="T597" s="4">
        <f t="shared" si="146"/>
        <v>781347.66666666663</v>
      </c>
      <c r="U597" s="4">
        <f t="shared" si="148"/>
        <v>22337033.333333332</v>
      </c>
      <c r="V597" s="4">
        <f t="shared" si="148"/>
        <v>864548.03044460376</v>
      </c>
      <c r="W597" s="4" t="str">
        <f t="shared" si="148"/>
        <v>--</v>
      </c>
      <c r="X597" s="4" t="str">
        <f t="shared" si="148"/>
        <v>--</v>
      </c>
      <c r="Y597" s="4" t="str">
        <f t="shared" si="148"/>
        <v>--</v>
      </c>
      <c r="Z597" s="4" t="str">
        <f t="shared" si="148"/>
        <v>--</v>
      </c>
      <c r="AA597" s="4">
        <f t="shared" si="148"/>
        <v>1.5</v>
      </c>
      <c r="AB597" s="4">
        <f t="shared" si="148"/>
        <v>1988000</v>
      </c>
      <c r="AC597" s="4">
        <f t="shared" si="148"/>
        <v>18003550</v>
      </c>
      <c r="AD597" s="4">
        <f t="shared" si="148"/>
        <v>645059.84993323812</v>
      </c>
      <c r="AE597" s="16">
        <f t="shared" si="146"/>
        <v>9</v>
      </c>
      <c r="AF597" s="4">
        <f t="shared" si="146"/>
        <v>163122.95600000001</v>
      </c>
      <c r="AG597" s="4">
        <f t="shared" si="146"/>
        <v>7352966.666666667</v>
      </c>
      <c r="AH597" s="4">
        <f t="shared" si="146"/>
        <v>397879.641374011</v>
      </c>
      <c r="AI597" s="16">
        <f t="shared" si="146"/>
        <v>8.9230769230769234</v>
      </c>
      <c r="AJ597" s="4">
        <f t="shared" si="146"/>
        <v>1122174.1972727273</v>
      </c>
      <c r="AK597" s="4">
        <f t="shared" si="146"/>
        <v>57734011.538461536</v>
      </c>
      <c r="AL597" s="4">
        <f t="shared" si="146"/>
        <v>2875259.8113327222</v>
      </c>
      <c r="AM597" s="4">
        <f t="shared" si="147"/>
        <v>2744837405.4375</v>
      </c>
      <c r="AN597" s="7">
        <f t="shared" si="147"/>
        <v>4.4644592170533164</v>
      </c>
      <c r="AO597" s="6">
        <f t="shared" si="147"/>
        <v>0.32228370344299939</v>
      </c>
      <c r="AP597" s="4">
        <f t="shared" si="147"/>
        <v>1187091.5859260962</v>
      </c>
      <c r="AQ597" s="8">
        <f t="shared" si="147"/>
        <v>1.4983508272611339E-2</v>
      </c>
      <c r="AR597" s="4">
        <f t="shared" si="147"/>
        <v>57394999.643125005</v>
      </c>
      <c r="AS597" s="6">
        <f t="shared" si="147"/>
        <v>8.7202436576924707E-3</v>
      </c>
    </row>
    <row r="598" spans="6:45" x14ac:dyDescent="0.3">
      <c r="F598" s="14" t="s">
        <v>51</v>
      </c>
      <c r="G598" s="16">
        <f t="shared" si="146"/>
        <v>2.2000000000000002</v>
      </c>
      <c r="H598" s="4">
        <f t="shared" si="146"/>
        <v>224570.40999999997</v>
      </c>
      <c r="I598" s="4">
        <f t="shared" si="146"/>
        <v>11700620</v>
      </c>
      <c r="J598" s="4">
        <f t="shared" si="146"/>
        <v>690680.89086167328</v>
      </c>
      <c r="K598" s="16">
        <f t="shared" si="146"/>
        <v>4.666666666666667</v>
      </c>
      <c r="L598" s="4">
        <f t="shared" si="146"/>
        <v>1393015.6666666667</v>
      </c>
      <c r="M598" s="4">
        <f t="shared" si="146"/>
        <v>64665633.333333336</v>
      </c>
      <c r="N598" s="4">
        <f t="shared" si="146"/>
        <v>1823739.9223801817</v>
      </c>
      <c r="O598" s="4" t="str">
        <f t="shared" si="146"/>
        <v>--</v>
      </c>
      <c r="P598" s="4" t="str">
        <f t="shared" si="146"/>
        <v>--</v>
      </c>
      <c r="Q598" s="4" t="str">
        <f t="shared" si="146"/>
        <v>--</v>
      </c>
      <c r="R598" s="4" t="str">
        <f t="shared" si="146"/>
        <v>--</v>
      </c>
      <c r="S598" s="4" t="str">
        <f t="shared" si="146"/>
        <v>--</v>
      </c>
      <c r="T598" s="4" t="str">
        <f t="shared" si="146"/>
        <v>--</v>
      </c>
      <c r="U598" s="4" t="str">
        <f t="shared" si="148"/>
        <v>--</v>
      </c>
      <c r="V598" s="4" t="str">
        <f t="shared" si="148"/>
        <v>--</v>
      </c>
      <c r="W598" s="4" t="str">
        <f t="shared" si="148"/>
        <v>--</v>
      </c>
      <c r="X598" s="4" t="str">
        <f t="shared" si="148"/>
        <v>--</v>
      </c>
      <c r="Y598" s="4" t="str">
        <f t="shared" si="148"/>
        <v>--</v>
      </c>
      <c r="Z598" s="4" t="str">
        <f t="shared" si="148"/>
        <v>--</v>
      </c>
      <c r="AA598" s="4" t="str">
        <f t="shared" si="148"/>
        <v>--</v>
      </c>
      <c r="AB598" s="4" t="str">
        <f t="shared" si="148"/>
        <v>--</v>
      </c>
      <c r="AC598" s="4" t="str">
        <f t="shared" si="148"/>
        <v>--</v>
      </c>
      <c r="AD598" s="4" t="str">
        <f t="shared" si="148"/>
        <v>--</v>
      </c>
      <c r="AE598" s="16" t="str">
        <f t="shared" si="146"/>
        <v>--</v>
      </c>
      <c r="AF598" s="4" t="str">
        <f t="shared" si="146"/>
        <v>--</v>
      </c>
      <c r="AG598" s="4" t="str">
        <f t="shared" si="146"/>
        <v>--</v>
      </c>
      <c r="AH598" s="4" t="str">
        <f t="shared" si="146"/>
        <v>--</v>
      </c>
      <c r="AI598" s="16">
        <f t="shared" si="146"/>
        <v>4.166666666666667</v>
      </c>
      <c r="AJ598" s="4">
        <f t="shared" si="146"/>
        <v>846221.44</v>
      </c>
      <c r="AK598" s="4">
        <f t="shared" si="146"/>
        <v>42083333.333333336</v>
      </c>
      <c r="AL598" s="4">
        <f t="shared" si="146"/>
        <v>1487437.3702414853</v>
      </c>
      <c r="AM598" s="4">
        <f t="shared" si="147"/>
        <v>458326113.73333335</v>
      </c>
      <c r="AN598" s="7">
        <f t="shared" si="147"/>
        <v>4.0001784637792852</v>
      </c>
      <c r="AO598" s="6">
        <f t="shared" si="147"/>
        <v>0.18342727417855539</v>
      </c>
      <c r="AP598" s="4">
        <f t="shared" si="147"/>
        <v>288443.74545576866</v>
      </c>
      <c r="AQ598" s="8">
        <f t="shared" si="147"/>
        <v>9.0311815655201078E-2</v>
      </c>
      <c r="AR598" s="4">
        <f t="shared" si="147"/>
        <v>6426011.5213333331</v>
      </c>
      <c r="AS598" s="6">
        <f t="shared" si="147"/>
        <v>3.6261803715663343E-2</v>
      </c>
    </row>
    <row r="599" spans="6:45" x14ac:dyDescent="0.3">
      <c r="F599" s="14" t="s">
        <v>122</v>
      </c>
      <c r="G599" s="16">
        <f t="shared" si="146"/>
        <v>1.6666666666666667</v>
      </c>
      <c r="H599" s="4">
        <f t="shared" si="146"/>
        <v>182278.22200000001</v>
      </c>
      <c r="I599" s="4">
        <f t="shared" si="146"/>
        <v>17043960</v>
      </c>
      <c r="J599" s="4">
        <f t="shared" si="146"/>
        <v>361791.49039866554</v>
      </c>
      <c r="K599" s="16" t="str">
        <f t="shared" si="146"/>
        <v>--</v>
      </c>
      <c r="L599" s="4" t="str">
        <f t="shared" si="146"/>
        <v>--</v>
      </c>
      <c r="M599" s="4" t="str">
        <f t="shared" si="146"/>
        <v>--</v>
      </c>
      <c r="N599" s="4" t="str">
        <f t="shared" si="146"/>
        <v>--</v>
      </c>
      <c r="O599" s="4" t="str">
        <f t="shared" si="146"/>
        <v>--</v>
      </c>
      <c r="P599" s="4" t="str">
        <f t="shared" si="146"/>
        <v>--</v>
      </c>
      <c r="Q599" s="4" t="str">
        <f t="shared" si="146"/>
        <v>--</v>
      </c>
      <c r="R599" s="4" t="str">
        <f t="shared" si="146"/>
        <v>--</v>
      </c>
      <c r="S599" s="4" t="str">
        <f t="shared" si="146"/>
        <v>--</v>
      </c>
      <c r="T599" s="4" t="str">
        <f t="shared" si="146"/>
        <v>--</v>
      </c>
      <c r="U599" s="4" t="str">
        <f t="shared" si="148"/>
        <v>--</v>
      </c>
      <c r="V599" s="4" t="str">
        <f t="shared" si="148"/>
        <v>--</v>
      </c>
      <c r="W599" s="4" t="str">
        <f t="shared" si="148"/>
        <v>--</v>
      </c>
      <c r="X599" s="4" t="str">
        <f t="shared" si="148"/>
        <v>--</v>
      </c>
      <c r="Y599" s="4" t="str">
        <f t="shared" si="148"/>
        <v>--</v>
      </c>
      <c r="Z599" s="4" t="str">
        <f t="shared" si="148"/>
        <v>--</v>
      </c>
      <c r="AA599" s="4">
        <f t="shared" si="148"/>
        <v>2</v>
      </c>
      <c r="AB599" s="4">
        <f t="shared" si="148"/>
        <v>726066.25</v>
      </c>
      <c r="AC599" s="4">
        <f t="shared" si="148"/>
        <v>49145600</v>
      </c>
      <c r="AD599" s="4">
        <f t="shared" si="148"/>
        <v>854287.64447660721</v>
      </c>
      <c r="AE599" s="16">
        <f t="shared" si="146"/>
        <v>5.333333333333333</v>
      </c>
      <c r="AF599" s="4">
        <f t="shared" si="146"/>
        <v>1454607.8316666668</v>
      </c>
      <c r="AG599" s="4">
        <f t="shared" si="146"/>
        <v>70194880</v>
      </c>
      <c r="AH599" s="4">
        <f t="shared" si="146"/>
        <v>2493263.1857141415</v>
      </c>
      <c r="AI599" s="16">
        <f t="shared" si="146"/>
        <v>3.8333333333333335</v>
      </c>
      <c r="AJ599" s="4">
        <f t="shared" si="146"/>
        <v>1008288.2363636364</v>
      </c>
      <c r="AK599" s="4">
        <f t="shared" si="146"/>
        <v>53448540</v>
      </c>
      <c r="AL599" s="4">
        <f t="shared" si="146"/>
        <v>1598384.866951725</v>
      </c>
      <c r="AM599" s="4">
        <f t="shared" si="147"/>
        <v>4099813411.4761906</v>
      </c>
      <c r="AN599" s="7">
        <f t="shared" si="147"/>
        <v>2.3077228208353988</v>
      </c>
      <c r="AO599" s="6">
        <f t="shared" si="147"/>
        <v>0.25368344932567521</v>
      </c>
      <c r="AP599" s="4">
        <f t="shared" si="147"/>
        <v>194077.33008366398</v>
      </c>
      <c r="AQ599" s="8">
        <f t="shared" si="147"/>
        <v>2.8952174931974661E-2</v>
      </c>
      <c r="AR599" s="4">
        <f t="shared" si="147"/>
        <v>23506242.384285711</v>
      </c>
      <c r="AS599" s="6">
        <f t="shared" si="147"/>
        <v>1.0450447543788648E-2</v>
      </c>
    </row>
    <row r="600" spans="6:45" x14ac:dyDescent="0.3">
      <c r="F600" s="14" t="s">
        <v>63</v>
      </c>
      <c r="G600" s="16">
        <f t="shared" si="146"/>
        <v>4</v>
      </c>
      <c r="H600" s="4">
        <f t="shared" si="146"/>
        <v>517907.3</v>
      </c>
      <c r="I600" s="4">
        <f t="shared" si="146"/>
        <v>11574700</v>
      </c>
      <c r="J600" s="4">
        <f t="shared" si="146"/>
        <v>326703.87818507839</v>
      </c>
      <c r="K600" s="16">
        <f t="shared" si="146"/>
        <v>1.25</v>
      </c>
      <c r="L600" s="4">
        <f t="shared" si="146"/>
        <v>242768.83333333334</v>
      </c>
      <c r="M600" s="4">
        <f t="shared" si="146"/>
        <v>9922900</v>
      </c>
      <c r="N600" s="4">
        <f t="shared" si="146"/>
        <v>266433.03135816456</v>
      </c>
      <c r="O600" s="4">
        <f t="shared" si="146"/>
        <v>1</v>
      </c>
      <c r="P600" s="4">
        <f t="shared" si="146"/>
        <v>82090.990000000005</v>
      </c>
      <c r="Q600" s="4">
        <f t="shared" si="146"/>
        <v>15478000</v>
      </c>
      <c r="R600" s="4">
        <f t="shared" si="146"/>
        <v>411959.7592650124</v>
      </c>
      <c r="S600" s="4" t="str">
        <f t="shared" si="146"/>
        <v>--</v>
      </c>
      <c r="T600" s="4" t="str">
        <f t="shared" si="146"/>
        <v>--</v>
      </c>
      <c r="U600" s="4" t="str">
        <f t="shared" si="148"/>
        <v>--</v>
      </c>
      <c r="V600" s="4" t="str">
        <f t="shared" si="148"/>
        <v>--</v>
      </c>
      <c r="W600" s="4" t="str">
        <f t="shared" si="148"/>
        <v>--</v>
      </c>
      <c r="X600" s="4" t="str">
        <f t="shared" si="148"/>
        <v>--</v>
      </c>
      <c r="Y600" s="4" t="str">
        <f t="shared" si="148"/>
        <v>--</v>
      </c>
      <c r="Z600" s="4" t="str">
        <f t="shared" si="148"/>
        <v>--</v>
      </c>
      <c r="AA600" s="4" t="str">
        <f t="shared" si="148"/>
        <v>--</v>
      </c>
      <c r="AB600" s="4" t="str">
        <f t="shared" si="148"/>
        <v>--</v>
      </c>
      <c r="AC600" s="4" t="str">
        <f t="shared" si="148"/>
        <v>--</v>
      </c>
      <c r="AD600" s="4" t="str">
        <f t="shared" si="148"/>
        <v>--</v>
      </c>
      <c r="AE600" s="16">
        <f t="shared" si="146"/>
        <v>5</v>
      </c>
      <c r="AF600" s="4">
        <f t="shared" si="146"/>
        <v>408729.13</v>
      </c>
      <c r="AG600" s="4">
        <f t="shared" si="146"/>
        <v>245774800</v>
      </c>
      <c r="AH600" s="4">
        <f t="shared" si="146"/>
        <v>6541499.3824400157</v>
      </c>
      <c r="AI600" s="16">
        <f t="shared" si="146"/>
        <v>3.8</v>
      </c>
      <c r="AJ600" s="4">
        <f t="shared" si="146"/>
        <v>579011.30666666664</v>
      </c>
      <c r="AK600" s="4">
        <f t="shared" si="146"/>
        <v>101416000</v>
      </c>
      <c r="AL600" s="4">
        <f t="shared" si="146"/>
        <v>2713244.3202638379</v>
      </c>
      <c r="AM600" s="4">
        <f t="shared" si="147"/>
        <v>966177760.91666663</v>
      </c>
      <c r="AN600" s="7">
        <f t="shared" si="147"/>
        <v>3.1589860609784579</v>
      </c>
      <c r="AO600" s="6">
        <f t="shared" si="147"/>
        <v>0.20462356959203426</v>
      </c>
      <c r="AP600" s="4">
        <f t="shared" si="147"/>
        <v>745200.57890423818</v>
      </c>
      <c r="AQ600" s="8">
        <f t="shared" si="147"/>
        <v>6.3590534930807227E-2</v>
      </c>
      <c r="AR600" s="4">
        <f t="shared" si="147"/>
        <v>8293347.1641666656</v>
      </c>
      <c r="AS600" s="6">
        <f t="shared" si="147"/>
        <v>4.6260818481931677E-2</v>
      </c>
    </row>
    <row r="601" spans="6:45" x14ac:dyDescent="0.3">
      <c r="F601" s="14" t="s">
        <v>142</v>
      </c>
      <c r="G601" s="16">
        <f t="shared" si="146"/>
        <v>6.666666666666667</v>
      </c>
      <c r="H601" s="4">
        <f t="shared" si="146"/>
        <v>668120.2683333332</v>
      </c>
      <c r="I601" s="4">
        <f t="shared" si="146"/>
        <v>82799133.333333328</v>
      </c>
      <c r="J601" s="4">
        <f t="shared" si="146"/>
        <v>2518136.9886061088</v>
      </c>
      <c r="K601" s="16">
        <f t="shared" si="146"/>
        <v>10.8</v>
      </c>
      <c r="L601" s="4">
        <f t="shared" si="146"/>
        <v>3888927.6259999997</v>
      </c>
      <c r="M601" s="4">
        <f t="shared" si="146"/>
        <v>316811376.31999999</v>
      </c>
      <c r="N601" s="4">
        <f t="shared" si="146"/>
        <v>10717466.490236491</v>
      </c>
      <c r="O601" s="4">
        <f t="shared" si="146"/>
        <v>3.5</v>
      </c>
      <c r="P601" s="4">
        <f t="shared" si="146"/>
        <v>1213913.4949999999</v>
      </c>
      <c r="Q601" s="4">
        <f t="shared" si="146"/>
        <v>63331235</v>
      </c>
      <c r="R601" s="4">
        <f t="shared" si="146"/>
        <v>3766875.6422207551</v>
      </c>
      <c r="S601" s="4">
        <f t="shared" si="146"/>
        <v>2.6</v>
      </c>
      <c r="T601" s="4">
        <f t="shared" si="146"/>
        <v>972618.826</v>
      </c>
      <c r="U601" s="4">
        <f t="shared" si="148"/>
        <v>28940840</v>
      </c>
      <c r="V601" s="4">
        <f t="shared" si="148"/>
        <v>1048623.4119724943</v>
      </c>
      <c r="W601" s="4">
        <f t="shared" si="148"/>
        <v>1</v>
      </c>
      <c r="X601" s="4">
        <f t="shared" si="148"/>
        <v>290000</v>
      </c>
      <c r="Y601" s="4">
        <f t="shared" si="148"/>
        <v>24537500</v>
      </c>
      <c r="Z601" s="4">
        <f t="shared" si="148"/>
        <v>1860892.4163906204</v>
      </c>
      <c r="AA601" s="4">
        <f t="shared" si="148"/>
        <v>4</v>
      </c>
      <c r="AB601" s="4">
        <f t="shared" si="148"/>
        <v>2189328</v>
      </c>
      <c r="AC601" s="4">
        <f t="shared" si="148"/>
        <v>56568600</v>
      </c>
      <c r="AD601" s="4">
        <f t="shared" si="148"/>
        <v>4154414.8101342195</v>
      </c>
      <c r="AE601" s="16">
        <f t="shared" si="146"/>
        <v>6.2857142857142856</v>
      </c>
      <c r="AF601" s="4">
        <f t="shared" si="146"/>
        <v>1290558.1266666667</v>
      </c>
      <c r="AG601" s="4">
        <f t="shared" si="146"/>
        <v>79500480</v>
      </c>
      <c r="AH601" s="4">
        <f t="shared" si="146"/>
        <v>4748138.2061072486</v>
      </c>
      <c r="AI601" s="16">
        <f t="shared" si="146"/>
        <v>10.875</v>
      </c>
      <c r="AJ601" s="4">
        <f t="shared" si="146"/>
        <v>2823079.3021428571</v>
      </c>
      <c r="AK601" s="4">
        <f t="shared" si="146"/>
        <v>184843082.59999999</v>
      </c>
      <c r="AL601" s="4">
        <f t="shared" si="146"/>
        <v>7422673.2667891057</v>
      </c>
      <c r="AM601" s="4">
        <f t="shared" si="147"/>
        <v>3506535499.2857141</v>
      </c>
      <c r="AN601" s="7">
        <f t="shared" si="147"/>
        <v>7.168259225936696</v>
      </c>
      <c r="AO601" s="6">
        <f t="shared" si="147"/>
        <v>0.346424960409077</v>
      </c>
      <c r="AP601" s="4">
        <f t="shared" si="147"/>
        <v>2730640.5210380754</v>
      </c>
      <c r="AQ601" s="8">
        <f t="shared" si="147"/>
        <v>4.5274524643885553E-2</v>
      </c>
      <c r="AR601" s="4">
        <f t="shared" si="147"/>
        <v>61417006.449523814</v>
      </c>
      <c r="AS601" s="6">
        <f t="shared" si="147"/>
        <v>2.8433104776797551E-2</v>
      </c>
    </row>
    <row r="602" spans="6:45" x14ac:dyDescent="0.3">
      <c r="F602" s="14" t="s">
        <v>31</v>
      </c>
      <c r="G602" s="16">
        <f t="shared" si="146"/>
        <v>1</v>
      </c>
      <c r="H602" s="4">
        <f t="shared" si="146"/>
        <v>43187.063333333332</v>
      </c>
      <c r="I602" s="4">
        <f t="shared" si="146"/>
        <v>4044866.6666666665</v>
      </c>
      <c r="J602" s="4">
        <f t="shared" si="146"/>
        <v>136373.13138193163</v>
      </c>
      <c r="K602" s="16">
        <f t="shared" si="146"/>
        <v>2</v>
      </c>
      <c r="L602" s="4">
        <f t="shared" si="146"/>
        <v>268684.22333333333</v>
      </c>
      <c r="M602" s="4">
        <f t="shared" si="146"/>
        <v>7687533.333333333</v>
      </c>
      <c r="N602" s="4">
        <f t="shared" si="146"/>
        <v>325381.98015063279</v>
      </c>
      <c r="O602" s="4" t="str">
        <f t="shared" si="146"/>
        <v>--</v>
      </c>
      <c r="P602" s="4" t="str">
        <f t="shared" si="146"/>
        <v>--</v>
      </c>
      <c r="Q602" s="4" t="str">
        <f t="shared" si="146"/>
        <v>--</v>
      </c>
      <c r="R602" s="4" t="str">
        <f t="shared" si="146"/>
        <v>--</v>
      </c>
      <c r="S602" s="4" t="str">
        <f t="shared" si="146"/>
        <v>--</v>
      </c>
      <c r="T602" s="4" t="str">
        <f t="shared" si="146"/>
        <v>--</v>
      </c>
      <c r="U602" s="4" t="str">
        <f t="shared" si="148"/>
        <v>--</v>
      </c>
      <c r="V602" s="4" t="str">
        <f t="shared" si="148"/>
        <v>--</v>
      </c>
      <c r="W602" s="4" t="str">
        <f t="shared" si="148"/>
        <v>--</v>
      </c>
      <c r="X602" s="4" t="str">
        <f t="shared" si="148"/>
        <v>--</v>
      </c>
      <c r="Y602" s="4" t="str">
        <f t="shared" si="148"/>
        <v>--</v>
      </c>
      <c r="Z602" s="4" t="str">
        <f t="shared" si="148"/>
        <v>--</v>
      </c>
      <c r="AA602" s="4" t="str">
        <f t="shared" si="148"/>
        <v>--</v>
      </c>
      <c r="AB602" s="4" t="str">
        <f t="shared" si="148"/>
        <v>--</v>
      </c>
      <c r="AC602" s="4" t="str">
        <f t="shared" si="148"/>
        <v>--</v>
      </c>
      <c r="AD602" s="4" t="str">
        <f t="shared" si="148"/>
        <v>--</v>
      </c>
      <c r="AE602" s="16">
        <f t="shared" si="146"/>
        <v>1.5</v>
      </c>
      <c r="AF602" s="4">
        <f t="shared" si="146"/>
        <v>975470.59</v>
      </c>
      <c r="AG602" s="4">
        <f t="shared" si="146"/>
        <v>57948865</v>
      </c>
      <c r="AH602" s="4">
        <f t="shared" si="146"/>
        <v>2348612.5158265522</v>
      </c>
      <c r="AI602" s="16">
        <f t="shared" si="146"/>
        <v>2.4</v>
      </c>
      <c r="AJ602" s="4">
        <f t="shared" si="146"/>
        <v>577311.00800000003</v>
      </c>
      <c r="AK602" s="4">
        <f t="shared" si="146"/>
        <v>30218986</v>
      </c>
      <c r="AL602" s="4">
        <f t="shared" si="146"/>
        <v>1216498.0732501596</v>
      </c>
      <c r="AM602" s="4">
        <f t="shared" si="147"/>
        <v>558562793.31818187</v>
      </c>
      <c r="AN602" s="7">
        <f t="shared" si="147"/>
        <v>3.7087714708796442</v>
      </c>
      <c r="AO602" s="6">
        <f t="shared" si="147"/>
        <v>0.18903158991184599</v>
      </c>
      <c r="AP602" s="4">
        <f t="shared" si="147"/>
        <v>126793.1120817316</v>
      </c>
      <c r="AQ602" s="8">
        <f t="shared" si="147"/>
        <v>3.7341456454755187E-2</v>
      </c>
      <c r="AR602" s="4">
        <f t="shared" si="147"/>
        <v>6537996.498181819</v>
      </c>
      <c r="AS602" s="6">
        <f t="shared" si="147"/>
        <v>1.0940221497877231E-2</v>
      </c>
    </row>
    <row r="604" spans="6:45" x14ac:dyDescent="0.3">
      <c r="F604" s="1" t="s">
        <v>16</v>
      </c>
      <c r="G604" s="9">
        <f t="shared" ref="G604:AM604" si="149">SUM(G4:G567)</f>
        <v>1189</v>
      </c>
      <c r="H604" s="9">
        <f t="shared" si="149"/>
        <v>99852158.140999988</v>
      </c>
      <c r="I604" s="9">
        <f t="shared" si="149"/>
        <v>7006250839.3000002</v>
      </c>
      <c r="J604" s="9">
        <f t="shared" si="149"/>
        <v>212488148.16034272</v>
      </c>
      <c r="K604" s="9">
        <f t="shared" si="149"/>
        <v>497</v>
      </c>
      <c r="L604" s="9">
        <f t="shared" si="149"/>
        <v>174001067.47219995</v>
      </c>
      <c r="M604" s="9">
        <f t="shared" si="149"/>
        <v>15470824845.380001</v>
      </c>
      <c r="N604" s="9">
        <f t="shared" si="149"/>
        <v>409343259.99442923</v>
      </c>
      <c r="O604" s="9">
        <f t="shared" ref="O604:S604" si="150">SUM(O4:O567)</f>
        <v>186</v>
      </c>
      <c r="P604" s="9">
        <f t="shared" si="150"/>
        <v>151476552.12900007</v>
      </c>
      <c r="Q604" s="9">
        <f t="shared" si="150"/>
        <v>11047451197</v>
      </c>
      <c r="R604" s="9">
        <f t="shared" si="150"/>
        <v>305711958.02425671</v>
      </c>
      <c r="S604" s="9">
        <f t="shared" si="150"/>
        <v>49</v>
      </c>
      <c r="T604" s="9">
        <f t="shared" ref="T604:AD604" si="151">SUM(T4:T567)</f>
        <v>23079647.459999997</v>
      </c>
      <c r="U604" s="9">
        <f t="shared" si="151"/>
        <v>1758944200</v>
      </c>
      <c r="V604" s="9">
        <f t="shared" si="151"/>
        <v>49937011.521924607</v>
      </c>
      <c r="W604" s="9">
        <f t="shared" si="151"/>
        <v>15</v>
      </c>
      <c r="X604" s="9">
        <f t="shared" si="151"/>
        <v>1517187.7400000002</v>
      </c>
      <c r="Y604" s="9">
        <f t="shared" si="151"/>
        <v>75227900</v>
      </c>
      <c r="Z604" s="9">
        <f t="shared" si="151"/>
        <v>3208947.8386328062</v>
      </c>
      <c r="AA604" s="9">
        <f t="shared" si="151"/>
        <v>171</v>
      </c>
      <c r="AB604" s="9">
        <f t="shared" si="151"/>
        <v>36995691.699999996</v>
      </c>
      <c r="AC604" s="9">
        <f t="shared" si="151"/>
        <v>1211934313.4400001</v>
      </c>
      <c r="AD604" s="9">
        <f t="shared" si="151"/>
        <v>44687919.420979924</v>
      </c>
      <c r="AE604" s="9">
        <f t="shared" si="149"/>
        <v>769</v>
      </c>
      <c r="AF604" s="9">
        <f t="shared" si="149"/>
        <v>97159724.495684236</v>
      </c>
      <c r="AG604" s="9">
        <f t="shared" si="149"/>
        <v>5705786988.96</v>
      </c>
      <c r="AH604" s="9">
        <f t="shared" si="149"/>
        <v>169980980.45688814</v>
      </c>
      <c r="AI604" s="9">
        <f t="shared" si="149"/>
        <v>2876</v>
      </c>
      <c r="AJ604" s="9">
        <f t="shared" si="149"/>
        <v>584082029.13788426</v>
      </c>
      <c r="AK604" s="9">
        <f t="shared" si="149"/>
        <v>42276420284.079994</v>
      </c>
      <c r="AL604" s="9">
        <f t="shared" si="149"/>
        <v>1195358225.417455</v>
      </c>
      <c r="AM604" s="9">
        <f t="shared" si="149"/>
        <v>1616768944402</v>
      </c>
      <c r="AN604" s="10"/>
      <c r="AO604" s="11"/>
      <c r="AP604" s="9">
        <f>SUM(AP4:AP567)</f>
        <v>233817850.1864326</v>
      </c>
      <c r="AQ604" s="12"/>
      <c r="AR604" s="9">
        <f>SUM(AR4:AR567)</f>
        <v>18063008865.400005</v>
      </c>
      <c r="AS604" s="11"/>
    </row>
    <row r="606" spans="6:45" x14ac:dyDescent="0.3">
      <c r="F606" s="14" t="s">
        <v>7</v>
      </c>
      <c r="G606" s="4">
        <f t="shared" ref="G606:AF611" si="152">SUMIFS(G$4:G$567,G$4:G$567,"&gt;0",$F$4:$F$567,$F606)</f>
        <v>199</v>
      </c>
      <c r="H606" s="4">
        <f t="shared" si="152"/>
        <v>26260127.716000006</v>
      </c>
      <c r="I606" s="4">
        <f t="shared" si="152"/>
        <v>1949833276.48</v>
      </c>
      <c r="J606" s="4">
        <f t="shared" si="152"/>
        <v>58587644.527458198</v>
      </c>
      <c r="K606" s="4">
        <f t="shared" si="152"/>
        <v>144</v>
      </c>
      <c r="L606" s="4">
        <f t="shared" si="152"/>
        <v>62233084.380000003</v>
      </c>
      <c r="M606" s="4">
        <f t="shared" si="152"/>
        <v>2431885967</v>
      </c>
      <c r="N606" s="4">
        <f t="shared" si="152"/>
        <v>96189321.811167866</v>
      </c>
      <c r="O606" s="4">
        <f t="shared" si="152"/>
        <v>23</v>
      </c>
      <c r="P606" s="4">
        <f t="shared" si="152"/>
        <v>11328149.720000001</v>
      </c>
      <c r="Q606" s="4">
        <f t="shared" si="152"/>
        <v>345121540</v>
      </c>
      <c r="R606" s="4">
        <f t="shared" si="152"/>
        <v>22487693.432184607</v>
      </c>
      <c r="S606" s="4">
        <f t="shared" si="152"/>
        <v>26</v>
      </c>
      <c r="T606" s="4">
        <f t="shared" si="152"/>
        <v>10441387.330000002</v>
      </c>
      <c r="U606" s="4">
        <f t="shared" si="152"/>
        <v>502694000</v>
      </c>
      <c r="V606" s="4">
        <f t="shared" si="152"/>
        <v>14777114.921777992</v>
      </c>
      <c r="W606" s="4">
        <f t="shared" si="152"/>
        <v>14</v>
      </c>
      <c r="X606" s="4">
        <f t="shared" si="152"/>
        <v>1227187.7400000002</v>
      </c>
      <c r="Y606" s="4">
        <f t="shared" si="152"/>
        <v>50690400</v>
      </c>
      <c r="Z606" s="4">
        <f t="shared" si="152"/>
        <v>1348055.4222421856</v>
      </c>
      <c r="AA606" s="4">
        <f t="shared" si="152"/>
        <v>39</v>
      </c>
      <c r="AB606" s="4">
        <f t="shared" si="152"/>
        <v>6537705.9699999997</v>
      </c>
      <c r="AC606" s="4">
        <f t="shared" si="152"/>
        <v>305757800</v>
      </c>
      <c r="AD606" s="4">
        <f t="shared" si="152"/>
        <v>12646299.772149406</v>
      </c>
      <c r="AE606" s="4">
        <f t="shared" si="152"/>
        <v>94</v>
      </c>
      <c r="AF606" s="4">
        <f t="shared" si="152"/>
        <v>15245434.335684214</v>
      </c>
      <c r="AG606" s="4">
        <f t="shared" ref="AG606:AM611" si="153">SUMIFS(AG$4:AG$567,AG$4:AG$567,"&gt;0",$F$4:$F$567,$F606)</f>
        <v>1561419800</v>
      </c>
      <c r="AH606" s="4">
        <f t="shared" si="153"/>
        <v>48346069.529358871</v>
      </c>
      <c r="AI606" s="4">
        <f t="shared" si="153"/>
        <v>539</v>
      </c>
      <c r="AJ606" s="4">
        <f t="shared" si="153"/>
        <v>133273077.19168422</v>
      </c>
      <c r="AK606" s="4">
        <f t="shared" si="153"/>
        <v>7147402783.4799995</v>
      </c>
      <c r="AL606" s="4">
        <f t="shared" si="153"/>
        <v>254382199.41633913</v>
      </c>
      <c r="AM606" s="4">
        <f t="shared" si="153"/>
        <v>709569400938</v>
      </c>
      <c r="AN606" s="7"/>
      <c r="AO606" s="6"/>
      <c r="AP606" s="4">
        <f t="shared" ref="AP606:AP611" si="154">SUMIFS(AP$4:AP$567,AP$4:AP$567,"&gt;0",$F$4:$F$567,$F606)</f>
        <v>39604697.15341787</v>
      </c>
      <c r="AQ606" s="8">
        <f t="shared" ref="AQ606:AQ637" si="155">AJ606/AM606</f>
        <v>1.8782246953646359E-4</v>
      </c>
      <c r="AR606" s="4">
        <f t="shared" ref="AR606:AR611" si="156">SUMIFS(AR$4:AR$567,AR$4:AR$567,"&gt;0",$F$4:$F$567,$F606)</f>
        <v>6789564657.159997</v>
      </c>
      <c r="AS606" s="6">
        <f t="shared" ref="AS606:AS611" si="157">AP606/AR606</f>
        <v>5.8331718089837141E-3</v>
      </c>
    </row>
    <row r="607" spans="6:45" x14ac:dyDescent="0.3">
      <c r="F607" s="14" t="s">
        <v>74</v>
      </c>
      <c r="G607" s="4">
        <f t="shared" si="152"/>
        <v>579</v>
      </c>
      <c r="H607" s="4">
        <f t="shared" si="152"/>
        <v>14137512.029999992</v>
      </c>
      <c r="I607" s="4">
        <f t="shared" si="152"/>
        <v>959084020</v>
      </c>
      <c r="J607" s="4">
        <f t="shared" si="152"/>
        <v>28228823.272848167</v>
      </c>
      <c r="K607" s="4">
        <f t="shared" si="152"/>
        <v>114</v>
      </c>
      <c r="L607" s="4">
        <f t="shared" si="152"/>
        <v>19849961.6072</v>
      </c>
      <c r="M607" s="4">
        <f t="shared" si="152"/>
        <v>2313912680</v>
      </c>
      <c r="N607" s="4">
        <f t="shared" si="152"/>
        <v>68324735.92401965</v>
      </c>
      <c r="O607" s="4">
        <f t="shared" si="152"/>
        <v>92</v>
      </c>
      <c r="P607" s="4">
        <f t="shared" si="152"/>
        <v>81102634.100000009</v>
      </c>
      <c r="Q607" s="4">
        <f t="shared" si="152"/>
        <v>7516833300</v>
      </c>
      <c r="R607" s="4">
        <f t="shared" si="152"/>
        <v>175466823.09986487</v>
      </c>
      <c r="S607" s="4">
        <f t="shared" si="152"/>
        <v>9</v>
      </c>
      <c r="T607" s="4">
        <f t="shared" si="152"/>
        <v>4683118.45</v>
      </c>
      <c r="U607" s="4">
        <f t="shared" si="152"/>
        <v>920679600</v>
      </c>
      <c r="V607" s="4">
        <f t="shared" si="152"/>
        <v>21716547.636770293</v>
      </c>
      <c r="W607" s="4">
        <f t="shared" si="152"/>
        <v>0</v>
      </c>
      <c r="X607" s="4">
        <f t="shared" si="152"/>
        <v>0</v>
      </c>
      <c r="Y607" s="4">
        <f t="shared" si="152"/>
        <v>0</v>
      </c>
      <c r="Z607" s="4">
        <f t="shared" si="152"/>
        <v>0</v>
      </c>
      <c r="AA607" s="4">
        <f t="shared" si="152"/>
        <v>93</v>
      </c>
      <c r="AB607" s="4">
        <f t="shared" si="152"/>
        <v>3747160.2</v>
      </c>
      <c r="AC607" s="4">
        <f t="shared" si="152"/>
        <v>210982800</v>
      </c>
      <c r="AD607" s="4">
        <f t="shared" si="152"/>
        <v>12425482.833295763</v>
      </c>
      <c r="AE607" s="4">
        <f t="shared" si="152"/>
        <v>421</v>
      </c>
      <c r="AF607" s="4">
        <f t="shared" si="152"/>
        <v>30579239.390000004</v>
      </c>
      <c r="AG607" s="4">
        <f t="shared" si="153"/>
        <v>745979400</v>
      </c>
      <c r="AH607" s="4">
        <f t="shared" si="153"/>
        <v>26625052.091467422</v>
      </c>
      <c r="AI607" s="4">
        <f t="shared" si="153"/>
        <v>1308</v>
      </c>
      <c r="AJ607" s="4">
        <f t="shared" si="153"/>
        <v>154099625.77720001</v>
      </c>
      <c r="AK607" s="4">
        <f t="shared" si="153"/>
        <v>12667471800</v>
      </c>
      <c r="AL607" s="4">
        <f t="shared" si="153"/>
        <v>332787464.85826617</v>
      </c>
      <c r="AM607" s="4">
        <f t="shared" si="153"/>
        <v>146179805190</v>
      </c>
      <c r="AN607" s="7"/>
      <c r="AO607" s="6"/>
      <c r="AP607" s="4">
        <f t="shared" si="154"/>
        <v>78056836.552881405</v>
      </c>
      <c r="AQ607" s="8">
        <f t="shared" si="155"/>
        <v>1.0541786232161553E-3</v>
      </c>
      <c r="AR607" s="4">
        <f t="shared" si="156"/>
        <v>2948410196.2800002</v>
      </c>
      <c r="AS607" s="6">
        <f t="shared" si="157"/>
        <v>2.6474211984263744E-2</v>
      </c>
    </row>
    <row r="608" spans="6:45" x14ac:dyDescent="0.3">
      <c r="F608" s="14" t="s">
        <v>58</v>
      </c>
      <c r="G608" s="4">
        <f t="shared" si="152"/>
        <v>107</v>
      </c>
      <c r="H608" s="4">
        <f t="shared" si="152"/>
        <v>23176385.359999999</v>
      </c>
      <c r="I608" s="4">
        <f t="shared" si="152"/>
        <v>690113165.69000006</v>
      </c>
      <c r="J608" s="4">
        <f t="shared" si="152"/>
        <v>19355802.535622787</v>
      </c>
      <c r="K608" s="4">
        <f t="shared" si="152"/>
        <v>68</v>
      </c>
      <c r="L608" s="4">
        <f t="shared" si="152"/>
        <v>13726821.85</v>
      </c>
      <c r="M608" s="4">
        <f t="shared" si="152"/>
        <v>1165784135</v>
      </c>
      <c r="N608" s="4">
        <f t="shared" si="152"/>
        <v>31277283.534296166</v>
      </c>
      <c r="O608" s="4">
        <f t="shared" si="152"/>
        <v>1</v>
      </c>
      <c r="P608" s="4">
        <f t="shared" si="152"/>
        <v>2702847.8700000015</v>
      </c>
      <c r="Q608" s="4">
        <f t="shared" si="152"/>
        <v>241482500</v>
      </c>
      <c r="R608" s="4">
        <f t="shared" si="152"/>
        <v>3715037.3233861709</v>
      </c>
      <c r="S608" s="4">
        <f t="shared" si="152"/>
        <v>2</v>
      </c>
      <c r="T608" s="4">
        <f t="shared" si="152"/>
        <v>524853.54</v>
      </c>
      <c r="U608" s="4">
        <f t="shared" si="152"/>
        <v>8017500</v>
      </c>
      <c r="V608" s="4">
        <f t="shared" si="152"/>
        <v>290253.74859297212</v>
      </c>
      <c r="W608" s="4">
        <f t="shared" si="152"/>
        <v>0</v>
      </c>
      <c r="X608" s="4">
        <f t="shared" si="152"/>
        <v>0</v>
      </c>
      <c r="Y608" s="4">
        <f t="shared" si="152"/>
        <v>0</v>
      </c>
      <c r="Z608" s="4">
        <f t="shared" si="152"/>
        <v>0</v>
      </c>
      <c r="AA608" s="4">
        <f t="shared" si="152"/>
        <v>10</v>
      </c>
      <c r="AB608" s="4">
        <f t="shared" si="152"/>
        <v>1456133.84</v>
      </c>
      <c r="AC608" s="4">
        <f t="shared" si="152"/>
        <v>136158000</v>
      </c>
      <c r="AD608" s="4">
        <f t="shared" si="152"/>
        <v>3313333.560422726</v>
      </c>
      <c r="AE608" s="4">
        <f t="shared" si="152"/>
        <v>15</v>
      </c>
      <c r="AF608" s="4">
        <f t="shared" si="152"/>
        <v>1532954.2400000002</v>
      </c>
      <c r="AG608" s="4">
        <f t="shared" si="153"/>
        <v>90372200</v>
      </c>
      <c r="AH608" s="4">
        <f t="shared" si="153"/>
        <v>1710948.7876710477</v>
      </c>
      <c r="AI608" s="4">
        <f t="shared" si="153"/>
        <v>203</v>
      </c>
      <c r="AJ608" s="4">
        <f t="shared" si="153"/>
        <v>43119996.699999988</v>
      </c>
      <c r="AK608" s="4">
        <f t="shared" si="153"/>
        <v>2331927500.6900001</v>
      </c>
      <c r="AL608" s="4">
        <f t="shared" si="153"/>
        <v>59662659.489991859</v>
      </c>
      <c r="AM608" s="4">
        <f t="shared" si="153"/>
        <v>275033595842</v>
      </c>
      <c r="AN608" s="7"/>
      <c r="AO608" s="6"/>
      <c r="AP608" s="4">
        <f t="shared" si="154"/>
        <v>7798616.7187470477</v>
      </c>
      <c r="AQ608" s="8">
        <f t="shared" si="155"/>
        <v>1.567808346030983E-4</v>
      </c>
      <c r="AR608" s="4">
        <f t="shared" si="156"/>
        <v>1855437187.3399999</v>
      </c>
      <c r="AS608" s="6">
        <f t="shared" si="157"/>
        <v>4.2031154554616505E-3</v>
      </c>
    </row>
    <row r="609" spans="6:45" x14ac:dyDescent="0.3">
      <c r="F609" s="14" t="s">
        <v>26</v>
      </c>
      <c r="G609" s="4">
        <f t="shared" si="152"/>
        <v>12</v>
      </c>
      <c r="H609" s="4">
        <f t="shared" si="152"/>
        <v>1419225.7700000003</v>
      </c>
      <c r="I609" s="4">
        <f t="shared" si="152"/>
        <v>79080000</v>
      </c>
      <c r="J609" s="4">
        <f t="shared" si="152"/>
        <v>2473486.2281130985</v>
      </c>
      <c r="K609" s="4">
        <f t="shared" si="152"/>
        <v>17</v>
      </c>
      <c r="L609" s="4">
        <f t="shared" si="152"/>
        <v>4821287.55</v>
      </c>
      <c r="M609" s="4">
        <f t="shared" si="152"/>
        <v>437650200</v>
      </c>
      <c r="N609" s="4">
        <f t="shared" si="152"/>
        <v>13584482.609117024</v>
      </c>
      <c r="O609" s="4">
        <f t="shared" si="152"/>
        <v>0</v>
      </c>
      <c r="P609" s="4">
        <f t="shared" si="152"/>
        <v>0</v>
      </c>
      <c r="Q609" s="4">
        <f t="shared" si="152"/>
        <v>0</v>
      </c>
      <c r="R609" s="4">
        <f t="shared" si="152"/>
        <v>0</v>
      </c>
      <c r="S609" s="4">
        <f t="shared" si="152"/>
        <v>2</v>
      </c>
      <c r="T609" s="4">
        <f t="shared" si="152"/>
        <v>2300000</v>
      </c>
      <c r="U609" s="4">
        <f t="shared" si="152"/>
        <v>113786000</v>
      </c>
      <c r="V609" s="4">
        <f t="shared" si="152"/>
        <v>3559585.5875272821</v>
      </c>
      <c r="W609" s="4">
        <f t="shared" si="152"/>
        <v>0</v>
      </c>
      <c r="X609" s="4">
        <f t="shared" si="152"/>
        <v>0</v>
      </c>
      <c r="Y609" s="4">
        <f t="shared" si="152"/>
        <v>0</v>
      </c>
      <c r="Z609" s="4">
        <f t="shared" si="152"/>
        <v>0</v>
      </c>
      <c r="AA609" s="4">
        <f t="shared" si="152"/>
        <v>1</v>
      </c>
      <c r="AB609" s="4">
        <f t="shared" si="152"/>
        <v>0</v>
      </c>
      <c r="AC609" s="4">
        <f t="shared" si="152"/>
        <v>0</v>
      </c>
      <c r="AD609" s="4">
        <f t="shared" si="152"/>
        <v>0</v>
      </c>
      <c r="AE609" s="4">
        <f t="shared" si="152"/>
        <v>11</v>
      </c>
      <c r="AF609" s="4">
        <f t="shared" si="152"/>
        <v>2604468.5</v>
      </c>
      <c r="AG609" s="4">
        <f t="shared" si="153"/>
        <v>194851430</v>
      </c>
      <c r="AH609" s="4">
        <f t="shared" si="153"/>
        <v>7259991.7242775951</v>
      </c>
      <c r="AI609" s="4">
        <f t="shared" si="153"/>
        <v>43</v>
      </c>
      <c r="AJ609" s="4">
        <f t="shared" si="153"/>
        <v>11144981.82</v>
      </c>
      <c r="AK609" s="4">
        <f t="shared" si="153"/>
        <v>825367630</v>
      </c>
      <c r="AL609" s="4">
        <f t="shared" si="153"/>
        <v>26877546.149035003</v>
      </c>
      <c r="AM609" s="4">
        <f t="shared" si="153"/>
        <v>85307777283</v>
      </c>
      <c r="AN609" s="7"/>
      <c r="AO609" s="6"/>
      <c r="AP609" s="4">
        <f t="shared" si="154"/>
        <v>2975947.6746009146</v>
      </c>
      <c r="AQ609" s="8">
        <f t="shared" si="155"/>
        <v>1.306443817311948E-4</v>
      </c>
      <c r="AR609" s="4">
        <f t="shared" si="156"/>
        <v>691887601.26999998</v>
      </c>
      <c r="AS609" s="6">
        <f t="shared" si="157"/>
        <v>4.3012010464393196E-3</v>
      </c>
    </row>
    <row r="610" spans="6:45" x14ac:dyDescent="0.3">
      <c r="F610" s="14" t="s">
        <v>70</v>
      </c>
      <c r="G610" s="4">
        <f t="shared" si="152"/>
        <v>267</v>
      </c>
      <c r="H610" s="4">
        <f t="shared" si="152"/>
        <v>32901202.559999999</v>
      </c>
      <c r="I610" s="4">
        <f t="shared" si="152"/>
        <v>3200210777.1300001</v>
      </c>
      <c r="J610" s="4">
        <f t="shared" si="152"/>
        <v>97707433.760525092</v>
      </c>
      <c r="K610" s="4">
        <f t="shared" si="152"/>
        <v>149</v>
      </c>
      <c r="L610" s="4">
        <f t="shared" si="152"/>
        <v>72550253.725000009</v>
      </c>
      <c r="M610" s="4">
        <f t="shared" si="152"/>
        <v>9087728063.3799992</v>
      </c>
      <c r="N610" s="4">
        <f t="shared" si="152"/>
        <v>198594547.43472221</v>
      </c>
      <c r="O610" s="4">
        <f t="shared" si="152"/>
        <v>69</v>
      </c>
      <c r="P610" s="4">
        <f t="shared" si="152"/>
        <v>56260829.449000001</v>
      </c>
      <c r="Q610" s="4">
        <f t="shared" si="152"/>
        <v>2928535857</v>
      </c>
      <c r="R610" s="4">
        <f t="shared" si="152"/>
        <v>103630444.40955609</v>
      </c>
      <c r="S610" s="4">
        <f t="shared" si="152"/>
        <v>9</v>
      </c>
      <c r="T610" s="4">
        <f t="shared" si="152"/>
        <v>4943895.1399999997</v>
      </c>
      <c r="U610" s="4">
        <f t="shared" si="152"/>
        <v>209856600</v>
      </c>
      <c r="V610" s="4">
        <f t="shared" si="152"/>
        <v>9478233.57779596</v>
      </c>
      <c r="W610" s="4">
        <f t="shared" si="152"/>
        <v>1</v>
      </c>
      <c r="X610" s="4">
        <f t="shared" si="152"/>
        <v>290000</v>
      </c>
      <c r="Y610" s="4">
        <f t="shared" si="152"/>
        <v>24537500</v>
      </c>
      <c r="Z610" s="4">
        <f t="shared" si="152"/>
        <v>1860892.4163906204</v>
      </c>
      <c r="AA610" s="4">
        <f t="shared" si="152"/>
        <v>28</v>
      </c>
      <c r="AB610" s="4">
        <f t="shared" si="152"/>
        <v>25254691.690000001</v>
      </c>
      <c r="AC610" s="4">
        <f t="shared" si="152"/>
        <v>559035713.44000006</v>
      </c>
      <c r="AD610" s="4">
        <f t="shared" si="152"/>
        <v>16302803.255112031</v>
      </c>
      <c r="AE610" s="4">
        <f t="shared" si="152"/>
        <v>223</v>
      </c>
      <c r="AF610" s="4">
        <f t="shared" si="152"/>
        <v>46788898.899999999</v>
      </c>
      <c r="AG610" s="4">
        <f t="shared" si="153"/>
        <v>2867389358.96</v>
      </c>
      <c r="AH610" s="4">
        <f t="shared" si="153"/>
        <v>79497418.94167313</v>
      </c>
      <c r="AI610" s="4">
        <f t="shared" si="153"/>
        <v>746</v>
      </c>
      <c r="AJ610" s="4">
        <f t="shared" si="153"/>
        <v>238989771.46400008</v>
      </c>
      <c r="AK610" s="4">
        <f t="shared" si="153"/>
        <v>18877293869.91</v>
      </c>
      <c r="AL610" s="4">
        <f t="shared" si="153"/>
        <v>507071773.79577506</v>
      </c>
      <c r="AM610" s="4">
        <f t="shared" si="153"/>
        <v>379216512868</v>
      </c>
      <c r="AN610" s="7"/>
      <c r="AO610" s="6"/>
      <c r="AP610" s="4">
        <f t="shared" si="154"/>
        <v>122643443.14671867</v>
      </c>
      <c r="AQ610" s="8">
        <f t="shared" si="155"/>
        <v>6.3021984368910936E-4</v>
      </c>
      <c r="AR610" s="4">
        <f t="shared" si="156"/>
        <v>5543448819.7300024</v>
      </c>
      <c r="AS610" s="6">
        <f t="shared" si="157"/>
        <v>2.2124032733956422E-2</v>
      </c>
    </row>
    <row r="611" spans="6:45" x14ac:dyDescent="0.3">
      <c r="F611" s="14" t="s">
        <v>46</v>
      </c>
      <c r="G611" s="4">
        <f t="shared" si="152"/>
        <v>25</v>
      </c>
      <c r="H611" s="4">
        <f t="shared" si="152"/>
        <v>1957704.7049999998</v>
      </c>
      <c r="I611" s="4">
        <f t="shared" si="152"/>
        <v>127929600</v>
      </c>
      <c r="J611" s="4">
        <f t="shared" si="152"/>
        <v>6134957.8357755672</v>
      </c>
      <c r="K611" s="4">
        <f t="shared" si="152"/>
        <v>5</v>
      </c>
      <c r="L611" s="4">
        <f t="shared" si="152"/>
        <v>819658.36</v>
      </c>
      <c r="M611" s="4">
        <f t="shared" si="152"/>
        <v>33863800</v>
      </c>
      <c r="N611" s="4">
        <f t="shared" si="152"/>
        <v>1372888.6811063618</v>
      </c>
      <c r="O611" s="4">
        <f t="shared" si="152"/>
        <v>1</v>
      </c>
      <c r="P611" s="4">
        <f t="shared" si="152"/>
        <v>82090.990000000005</v>
      </c>
      <c r="Q611" s="4">
        <f t="shared" si="152"/>
        <v>15478000</v>
      </c>
      <c r="R611" s="4">
        <f t="shared" si="152"/>
        <v>411959.7592650124</v>
      </c>
      <c r="S611" s="4">
        <f t="shared" si="152"/>
        <v>1</v>
      </c>
      <c r="T611" s="4">
        <f t="shared" si="152"/>
        <v>186393</v>
      </c>
      <c r="U611" s="4">
        <f t="shared" si="152"/>
        <v>3910500</v>
      </c>
      <c r="V611" s="4">
        <f t="shared" si="152"/>
        <v>115276.04946010833</v>
      </c>
      <c r="W611" s="4">
        <f t="shared" si="152"/>
        <v>0</v>
      </c>
      <c r="X611" s="4">
        <f t="shared" si="152"/>
        <v>0</v>
      </c>
      <c r="Y611" s="4">
        <f t="shared" si="152"/>
        <v>0</v>
      </c>
      <c r="Z611" s="4">
        <f t="shared" si="152"/>
        <v>0</v>
      </c>
      <c r="AA611" s="4">
        <f t="shared" si="152"/>
        <v>0</v>
      </c>
      <c r="AB611" s="4">
        <f t="shared" si="152"/>
        <v>0</v>
      </c>
      <c r="AC611" s="4">
        <f t="shared" si="152"/>
        <v>0</v>
      </c>
      <c r="AD611" s="4">
        <f t="shared" si="152"/>
        <v>0</v>
      </c>
      <c r="AE611" s="4">
        <f t="shared" si="152"/>
        <v>5</v>
      </c>
      <c r="AF611" s="4">
        <f t="shared" si="152"/>
        <v>408729.13</v>
      </c>
      <c r="AG611" s="4">
        <f t="shared" si="153"/>
        <v>245774800</v>
      </c>
      <c r="AH611" s="4">
        <f t="shared" si="153"/>
        <v>6541499.3824400157</v>
      </c>
      <c r="AI611" s="4">
        <f t="shared" si="153"/>
        <v>37</v>
      </c>
      <c r="AJ611" s="4">
        <f t="shared" si="153"/>
        <v>3454576.1850000001</v>
      </c>
      <c r="AK611" s="4">
        <f t="shared" si="153"/>
        <v>426956700</v>
      </c>
      <c r="AL611" s="4">
        <f t="shared" si="153"/>
        <v>14576581.708047066</v>
      </c>
      <c r="AM611" s="4">
        <f t="shared" si="153"/>
        <v>21461852281</v>
      </c>
      <c r="AN611" s="7"/>
      <c r="AO611" s="6"/>
      <c r="AP611" s="4">
        <f t="shared" si="154"/>
        <v>4873897.3701268202</v>
      </c>
      <c r="AQ611" s="8">
        <f t="shared" si="155"/>
        <v>1.6096356175456056E-4</v>
      </c>
      <c r="AR611" s="4">
        <f t="shared" si="156"/>
        <v>234260403.61999997</v>
      </c>
      <c r="AS611" s="6">
        <f t="shared" si="157"/>
        <v>2.0805468166241608E-2</v>
      </c>
    </row>
    <row r="612" spans="6:45" x14ac:dyDescent="0.3">
      <c r="F612" s="14"/>
      <c r="AQ612" s="8"/>
    </row>
    <row r="613" spans="6:45" x14ac:dyDescent="0.3">
      <c r="F613" s="14" t="s">
        <v>1769</v>
      </c>
      <c r="G613" s="4">
        <f t="shared" ref="G613:AF615" si="158">SUMIFS(G$4:G$567,G$4:G$567,"&gt;0",$E$4:$E$567,$F613)</f>
        <v>746</v>
      </c>
      <c r="H613" s="4">
        <f t="shared" si="158"/>
        <v>43116569.204999991</v>
      </c>
      <c r="I613" s="4">
        <f t="shared" si="158"/>
        <v>3496346685.6100001</v>
      </c>
      <c r="J613" s="4">
        <f t="shared" si="158"/>
        <v>106565660.15398175</v>
      </c>
      <c r="K613" s="4">
        <f t="shared" si="158"/>
        <v>160</v>
      </c>
      <c r="L613" s="4">
        <f t="shared" si="158"/>
        <v>72376548.689999998</v>
      </c>
      <c r="M613" s="4">
        <f t="shared" si="158"/>
        <v>10059861631.6</v>
      </c>
      <c r="N613" s="4">
        <f t="shared" si="158"/>
        <v>223530294.34918079</v>
      </c>
      <c r="O613" s="4">
        <f t="shared" si="158"/>
        <v>159</v>
      </c>
      <c r="P613" s="4">
        <f t="shared" si="158"/>
        <v>135271490.90000001</v>
      </c>
      <c r="Q613" s="4">
        <f t="shared" si="158"/>
        <v>10040359497</v>
      </c>
      <c r="R613" s="4">
        <f t="shared" si="158"/>
        <v>277620062.53024656</v>
      </c>
      <c r="S613" s="4">
        <f t="shared" si="158"/>
        <v>42</v>
      </c>
      <c r="T613" s="4">
        <f t="shared" si="158"/>
        <v>19341171.920000002</v>
      </c>
      <c r="U613" s="4">
        <f t="shared" si="158"/>
        <v>1568464000</v>
      </c>
      <c r="V613" s="4">
        <f t="shared" si="158"/>
        <v>44107712.485729702</v>
      </c>
      <c r="W613" s="4">
        <f t="shared" si="158"/>
        <v>14</v>
      </c>
      <c r="X613" s="4">
        <f t="shared" si="158"/>
        <v>1502187.7400000002</v>
      </c>
      <c r="Y613" s="4">
        <f t="shared" si="158"/>
        <v>73765900</v>
      </c>
      <c r="Z613" s="4">
        <f t="shared" si="158"/>
        <v>3137823.9004184171</v>
      </c>
      <c r="AA613" s="4">
        <f t="shared" si="158"/>
        <v>21</v>
      </c>
      <c r="AB613" s="4">
        <f t="shared" si="158"/>
        <v>8659569.9000000004</v>
      </c>
      <c r="AC613" s="4">
        <f t="shared" si="158"/>
        <v>386908300</v>
      </c>
      <c r="AD613" s="4">
        <f t="shared" si="158"/>
        <v>12244539.370213218</v>
      </c>
      <c r="AE613" s="4">
        <f t="shared" si="158"/>
        <v>628</v>
      </c>
      <c r="AF613" s="4">
        <f t="shared" si="158"/>
        <v>76712262.083684206</v>
      </c>
      <c r="AG613" s="4">
        <f t="shared" ref="AG613:AM615" si="159">SUMIFS(AG$4:AG$567,AG$4:AG$567,"&gt;0",$E$4:$E$567,$F613)</f>
        <v>4286133888.96</v>
      </c>
      <c r="AH613" s="4">
        <f t="shared" si="159"/>
        <v>129784595.64225234</v>
      </c>
      <c r="AI613" s="4">
        <f t="shared" si="159"/>
        <v>1770</v>
      </c>
      <c r="AJ613" s="4">
        <f t="shared" si="159"/>
        <v>356979800.43868411</v>
      </c>
      <c r="AK613" s="4">
        <f t="shared" si="159"/>
        <v>29911839903.169998</v>
      </c>
      <c r="AL613" s="4">
        <f t="shared" si="159"/>
        <v>796990688.43202257</v>
      </c>
      <c r="AM613" s="4">
        <f t="shared" si="159"/>
        <v>744248767936</v>
      </c>
      <c r="AN613" s="7"/>
      <c r="AO613" s="6"/>
      <c r="AP613" s="4">
        <f>SUMIFS(AP$4:AP$567,AP$4:AP$567,"&gt;0",$E$4:$E$567,$F613)</f>
        <v>183204406.0943808</v>
      </c>
      <c r="AQ613" s="8">
        <f t="shared" si="155"/>
        <v>4.796511809199015E-4</v>
      </c>
      <c r="AR613" s="4">
        <f>SUMIFS(AR$4:AR$567,AR$4:AR$567,"&gt;0",$E$4:$E$567,$F613)</f>
        <v>9749181087.4199963</v>
      </c>
      <c r="AS613" s="6">
        <f t="shared" ref="AS613:AS637" si="160">AP613/AR613</f>
        <v>1.8791773837371979E-2</v>
      </c>
    </row>
    <row r="614" spans="6:45" x14ac:dyDescent="0.3">
      <c r="F614" s="14" t="s">
        <v>2000</v>
      </c>
      <c r="G614" s="4">
        <f t="shared" si="158"/>
        <v>189</v>
      </c>
      <c r="H614" s="4">
        <f t="shared" si="158"/>
        <v>29119613.48</v>
      </c>
      <c r="I614" s="4">
        <f t="shared" si="158"/>
        <v>1780029603.6900001</v>
      </c>
      <c r="J614" s="4">
        <f t="shared" si="158"/>
        <v>46265149.560853601</v>
      </c>
      <c r="K614" s="4">
        <f t="shared" si="158"/>
        <v>124</v>
      </c>
      <c r="L614" s="4">
        <f t="shared" si="158"/>
        <v>65394502.024999999</v>
      </c>
      <c r="M614" s="4">
        <f t="shared" si="158"/>
        <v>2947048811.7799997</v>
      </c>
      <c r="N614" s="4">
        <f t="shared" si="158"/>
        <v>104215609.9459787</v>
      </c>
      <c r="O614" s="4">
        <f t="shared" si="158"/>
        <v>26</v>
      </c>
      <c r="P614" s="4">
        <f t="shared" si="158"/>
        <v>15890986.129000001</v>
      </c>
      <c r="Q614" s="4">
        <f t="shared" si="158"/>
        <v>985696200</v>
      </c>
      <c r="R614" s="4">
        <f t="shared" si="158"/>
        <v>27216861.598320536</v>
      </c>
      <c r="S614" s="4">
        <f t="shared" si="158"/>
        <v>4</v>
      </c>
      <c r="T614" s="4">
        <f t="shared" si="158"/>
        <v>3213622</v>
      </c>
      <c r="U614" s="4">
        <f t="shared" si="158"/>
        <v>174262700</v>
      </c>
      <c r="V614" s="4">
        <f t="shared" si="158"/>
        <v>5220251.1484307889</v>
      </c>
      <c r="W614" s="4">
        <f t="shared" si="158"/>
        <v>0</v>
      </c>
      <c r="X614" s="4">
        <f t="shared" si="158"/>
        <v>0</v>
      </c>
      <c r="Y614" s="4">
        <f t="shared" si="158"/>
        <v>0</v>
      </c>
      <c r="Z614" s="4">
        <f t="shared" si="158"/>
        <v>0</v>
      </c>
      <c r="AA614" s="4">
        <f t="shared" si="158"/>
        <v>132</v>
      </c>
      <c r="AB614" s="4">
        <f t="shared" si="158"/>
        <v>25190641.109999999</v>
      </c>
      <c r="AC614" s="4">
        <f t="shared" si="158"/>
        <v>585584013.44000006</v>
      </c>
      <c r="AD614" s="4">
        <f t="shared" si="158"/>
        <v>26206774.15550435</v>
      </c>
      <c r="AE614" s="4">
        <f t="shared" si="158"/>
        <v>95</v>
      </c>
      <c r="AF614" s="4">
        <f t="shared" si="158"/>
        <v>15364586.060000001</v>
      </c>
      <c r="AG614" s="4">
        <f t="shared" si="159"/>
        <v>1014723600</v>
      </c>
      <c r="AH614" s="4">
        <f t="shared" si="159"/>
        <v>28294277.674562573</v>
      </c>
      <c r="AI614" s="4">
        <f t="shared" si="159"/>
        <v>570</v>
      </c>
      <c r="AJ614" s="4">
        <f t="shared" si="159"/>
        <v>154173950.80399999</v>
      </c>
      <c r="AK614" s="4">
        <f t="shared" si="159"/>
        <v>7487344928.9099998</v>
      </c>
      <c r="AL614" s="4">
        <f t="shared" si="159"/>
        <v>237418924.08365056</v>
      </c>
      <c r="AM614" s="4">
        <f t="shared" si="159"/>
        <v>476444800550</v>
      </c>
      <c r="AN614" s="7"/>
      <c r="AO614" s="6"/>
      <c r="AP614" s="4">
        <f>SUMIFS(AP$4:AP$567,AP$4:AP$567,"&gt;0",$E$4:$E$567,$F614)</f>
        <v>40358167.267505951</v>
      </c>
      <c r="AQ614" s="8">
        <f t="shared" si="155"/>
        <v>3.2359247204717971E-4</v>
      </c>
      <c r="AR614" s="4">
        <f>SUMIFS(AR$4:AR$567,AR$4:AR$567,"&gt;0",$E$4:$E$567,$F614)</f>
        <v>4076950657.2600007</v>
      </c>
      <c r="AS614" s="6">
        <f t="shared" si="160"/>
        <v>9.8991061360133061E-3</v>
      </c>
    </row>
    <row r="615" spans="6:45" x14ac:dyDescent="0.3">
      <c r="F615" s="14" t="s">
        <v>1744</v>
      </c>
      <c r="G615" s="4">
        <f t="shared" si="158"/>
        <v>254</v>
      </c>
      <c r="H615" s="4">
        <f t="shared" si="158"/>
        <v>27615975.455999997</v>
      </c>
      <c r="I615" s="4">
        <f t="shared" si="158"/>
        <v>1729874550</v>
      </c>
      <c r="J615" s="4">
        <f t="shared" si="158"/>
        <v>59657338.445507556</v>
      </c>
      <c r="K615" s="4">
        <f t="shared" si="158"/>
        <v>213</v>
      </c>
      <c r="L615" s="4">
        <f t="shared" si="158"/>
        <v>36230016.757199995</v>
      </c>
      <c r="M615" s="4">
        <f t="shared" si="158"/>
        <v>2463914402</v>
      </c>
      <c r="N615" s="4">
        <f t="shared" si="158"/>
        <v>81597355.699269742</v>
      </c>
      <c r="O615" s="4">
        <f t="shared" si="158"/>
        <v>1</v>
      </c>
      <c r="P615" s="4">
        <f t="shared" si="158"/>
        <v>314075.09999999998</v>
      </c>
      <c r="Q615" s="4">
        <f t="shared" si="158"/>
        <v>21395500</v>
      </c>
      <c r="R615" s="4">
        <f t="shared" si="158"/>
        <v>875033.89568961435</v>
      </c>
      <c r="S615" s="4">
        <f t="shared" si="158"/>
        <v>3</v>
      </c>
      <c r="T615" s="4">
        <f t="shared" si="158"/>
        <v>524853.54</v>
      </c>
      <c r="U615" s="4">
        <f t="shared" si="158"/>
        <v>16217500</v>
      </c>
      <c r="V615" s="4">
        <f t="shared" si="158"/>
        <v>609047.88776411908</v>
      </c>
      <c r="W615" s="4">
        <f t="shared" si="158"/>
        <v>1</v>
      </c>
      <c r="X615" s="4">
        <f t="shared" si="158"/>
        <v>15000</v>
      </c>
      <c r="Y615" s="4">
        <f t="shared" si="158"/>
        <v>1462000</v>
      </c>
      <c r="Z615" s="4">
        <f t="shared" si="158"/>
        <v>71123.938214388996</v>
      </c>
      <c r="AA615" s="4">
        <f t="shared" si="158"/>
        <v>18</v>
      </c>
      <c r="AB615" s="4">
        <f t="shared" si="158"/>
        <v>3145480.69</v>
      </c>
      <c r="AC615" s="4">
        <f t="shared" si="158"/>
        <v>239442000</v>
      </c>
      <c r="AD615" s="4">
        <f t="shared" si="158"/>
        <v>6236605.8952623587</v>
      </c>
      <c r="AE615" s="4">
        <f t="shared" si="158"/>
        <v>46</v>
      </c>
      <c r="AF615" s="4">
        <f t="shared" si="158"/>
        <v>5082876.352</v>
      </c>
      <c r="AG615" s="4">
        <f t="shared" si="159"/>
        <v>404929500</v>
      </c>
      <c r="AH615" s="4">
        <f t="shared" si="159"/>
        <v>11902107.140073163</v>
      </c>
      <c r="AI615" s="4">
        <f t="shared" si="159"/>
        <v>536</v>
      </c>
      <c r="AJ615" s="4">
        <f t="shared" si="159"/>
        <v>72928277.895199999</v>
      </c>
      <c r="AK615" s="4">
        <f t="shared" si="159"/>
        <v>4877235452</v>
      </c>
      <c r="AL615" s="4">
        <f t="shared" si="159"/>
        <v>160948612.90178096</v>
      </c>
      <c r="AM615" s="4">
        <f t="shared" si="159"/>
        <v>396075375916</v>
      </c>
      <c r="AN615" s="7"/>
      <c r="AO615" s="6"/>
      <c r="AP615" s="4">
        <f>SUMIFS(AP$4:AP$567,AP$4:AP$567,"&gt;0",$E$4:$E$567,$F615)</f>
        <v>32390865.254606005</v>
      </c>
      <c r="AQ615" s="8">
        <f t="shared" si="155"/>
        <v>1.841272705391983E-4</v>
      </c>
      <c r="AR615" s="4">
        <f>SUMIFS(AR$4:AR$567,AR$4:AR$567,"&gt;0",$E$4:$E$567,$F615)</f>
        <v>4236877120.7199993</v>
      </c>
      <c r="AS615" s="6">
        <f t="shared" si="160"/>
        <v>7.644985759960303E-3</v>
      </c>
    </row>
    <row r="617" spans="6:45" x14ac:dyDescent="0.3">
      <c r="F617" s="14" t="s">
        <v>19</v>
      </c>
      <c r="G617" s="4">
        <f t="shared" ref="G617:AF626" si="161">SUMIFS(G$4:G$567,G$4:G$567,"&gt;0",$C$4:$C$567,$F617)</f>
        <v>35</v>
      </c>
      <c r="H617" s="4">
        <f t="shared" si="161"/>
        <v>6169442.7999999998</v>
      </c>
      <c r="I617" s="4">
        <f t="shared" si="161"/>
        <v>239037150</v>
      </c>
      <c r="J617" s="4">
        <f t="shared" si="161"/>
        <v>9012821.2444768623</v>
      </c>
      <c r="K617" s="4">
        <f t="shared" si="161"/>
        <v>14</v>
      </c>
      <c r="L617" s="4">
        <f t="shared" si="161"/>
        <v>2776004.09</v>
      </c>
      <c r="M617" s="4">
        <f t="shared" si="161"/>
        <v>122243400</v>
      </c>
      <c r="N617" s="4">
        <f t="shared" si="161"/>
        <v>4064719.9351676442</v>
      </c>
      <c r="O617" s="4">
        <f t="shared" si="161"/>
        <v>0</v>
      </c>
      <c r="P617" s="4">
        <f t="shared" si="161"/>
        <v>0</v>
      </c>
      <c r="Q617" s="4">
        <f t="shared" si="161"/>
        <v>0</v>
      </c>
      <c r="R617" s="4">
        <f t="shared" si="161"/>
        <v>0</v>
      </c>
      <c r="S617" s="4">
        <f t="shared" si="161"/>
        <v>0</v>
      </c>
      <c r="T617" s="4">
        <f t="shared" si="161"/>
        <v>0</v>
      </c>
      <c r="U617" s="4">
        <f t="shared" si="161"/>
        <v>0</v>
      </c>
      <c r="V617" s="4">
        <f t="shared" si="161"/>
        <v>0</v>
      </c>
      <c r="W617" s="4">
        <f t="shared" si="161"/>
        <v>0</v>
      </c>
      <c r="X617" s="4">
        <f t="shared" si="161"/>
        <v>0</v>
      </c>
      <c r="Y617" s="4">
        <f t="shared" si="161"/>
        <v>0</v>
      </c>
      <c r="Z617" s="4">
        <f t="shared" si="161"/>
        <v>0</v>
      </c>
      <c r="AA617" s="4">
        <f t="shared" si="161"/>
        <v>1</v>
      </c>
      <c r="AB617" s="4">
        <f t="shared" si="161"/>
        <v>0</v>
      </c>
      <c r="AC617" s="4">
        <f t="shared" si="161"/>
        <v>8835000</v>
      </c>
      <c r="AD617" s="4">
        <f t="shared" si="161"/>
        <v>328809.85888460884</v>
      </c>
      <c r="AE617" s="4">
        <f t="shared" si="161"/>
        <v>3</v>
      </c>
      <c r="AF617" s="4">
        <f t="shared" si="161"/>
        <v>280000</v>
      </c>
      <c r="AG617" s="4">
        <f t="shared" ref="AG617:AM626" si="162">SUMIFS(AG$4:AG$567,AG$4:AG$567,"&gt;0",$C$4:$C$567,$F617)</f>
        <v>69221200</v>
      </c>
      <c r="AH617" s="4">
        <f t="shared" si="162"/>
        <v>2390743.6755949929</v>
      </c>
      <c r="AI617" s="4">
        <f t="shared" si="162"/>
        <v>53</v>
      </c>
      <c r="AJ617" s="4">
        <f t="shared" si="162"/>
        <v>9225446.8900000006</v>
      </c>
      <c r="AK617" s="4">
        <f t="shared" si="162"/>
        <v>439336750</v>
      </c>
      <c r="AL617" s="4">
        <f t="shared" si="162"/>
        <v>15797094.71412411</v>
      </c>
      <c r="AM617" s="4">
        <f t="shared" si="162"/>
        <v>40878768177</v>
      </c>
      <c r="AP617" s="4">
        <f t="shared" ref="AP617:AP637" si="163">SUMIFS(AP$4:AP$567,AP$4:AP$567,"&gt;0",$C$4:$C$567,$F617)</f>
        <v>3168820.6255425732</v>
      </c>
      <c r="AQ617" s="8">
        <f t="shared" si="155"/>
        <v>2.2567820170253073E-4</v>
      </c>
      <c r="AR617" s="4">
        <f t="shared" ref="AR617:AR637" si="164">SUMIFS(AR$4:AR$567,AR$4:AR$567,"&gt;0",$C$4:$C$567,$F617)</f>
        <v>672991817.23000014</v>
      </c>
      <c r="AS617" s="6">
        <f t="shared" si="160"/>
        <v>4.7085574362334395E-3</v>
      </c>
    </row>
    <row r="618" spans="6:45" x14ac:dyDescent="0.3">
      <c r="F618" s="14" t="s">
        <v>38</v>
      </c>
      <c r="G618" s="4">
        <f t="shared" si="161"/>
        <v>34</v>
      </c>
      <c r="H618" s="4">
        <f t="shared" si="161"/>
        <v>3451904.6899999995</v>
      </c>
      <c r="I618" s="4">
        <f t="shared" si="161"/>
        <v>336795000</v>
      </c>
      <c r="J618" s="4">
        <f t="shared" si="161"/>
        <v>9381295.8535524271</v>
      </c>
      <c r="K618" s="4">
        <f t="shared" si="161"/>
        <v>30</v>
      </c>
      <c r="L618" s="4">
        <f t="shared" si="161"/>
        <v>19370821</v>
      </c>
      <c r="M618" s="4">
        <f t="shared" si="161"/>
        <v>5479729100</v>
      </c>
      <c r="N618" s="4">
        <f t="shared" si="161"/>
        <v>97879566.953423306</v>
      </c>
      <c r="O618" s="4">
        <f t="shared" si="161"/>
        <v>1</v>
      </c>
      <c r="P618" s="4">
        <f t="shared" si="161"/>
        <v>88894.82</v>
      </c>
      <c r="Q618" s="4">
        <f t="shared" si="161"/>
        <v>5418800</v>
      </c>
      <c r="R618" s="4">
        <f t="shared" si="161"/>
        <v>131951.02114874087</v>
      </c>
      <c r="S618" s="4">
        <f t="shared" si="161"/>
        <v>9</v>
      </c>
      <c r="T618" s="4">
        <f t="shared" si="161"/>
        <v>2918685.44</v>
      </c>
      <c r="U618" s="4">
        <f t="shared" si="161"/>
        <v>202426100</v>
      </c>
      <c r="V618" s="4">
        <f t="shared" si="161"/>
        <v>5841142.4114720151</v>
      </c>
      <c r="W618" s="4">
        <f t="shared" si="161"/>
        <v>3</v>
      </c>
      <c r="X618" s="4">
        <f t="shared" si="161"/>
        <v>11441</v>
      </c>
      <c r="Y618" s="4">
        <f t="shared" si="161"/>
        <v>1942200</v>
      </c>
      <c r="Z618" s="4">
        <f t="shared" si="161"/>
        <v>63058.918212838937</v>
      </c>
      <c r="AA618" s="4">
        <f t="shared" si="161"/>
        <v>5</v>
      </c>
      <c r="AB618" s="4">
        <f t="shared" si="161"/>
        <v>362708.62</v>
      </c>
      <c r="AC618" s="4">
        <f t="shared" si="161"/>
        <v>26643500</v>
      </c>
      <c r="AD618" s="4">
        <f t="shared" si="161"/>
        <v>691220.6569719218</v>
      </c>
      <c r="AE618" s="4">
        <f t="shared" si="161"/>
        <v>14</v>
      </c>
      <c r="AF618" s="4">
        <f t="shared" si="161"/>
        <v>3079743.8636842109</v>
      </c>
      <c r="AG618" s="4">
        <f t="shared" si="162"/>
        <v>524359800</v>
      </c>
      <c r="AH618" s="4">
        <f t="shared" si="162"/>
        <v>11672945.832475627</v>
      </c>
      <c r="AI618" s="4">
        <f t="shared" si="162"/>
        <v>96</v>
      </c>
      <c r="AJ618" s="4">
        <f t="shared" si="162"/>
        <v>29284199.433684207</v>
      </c>
      <c r="AK618" s="4">
        <f t="shared" si="162"/>
        <v>6577314500</v>
      </c>
      <c r="AL618" s="4">
        <f t="shared" si="162"/>
        <v>125661181.64725684</v>
      </c>
      <c r="AM618" s="4">
        <f t="shared" si="162"/>
        <v>227200496983</v>
      </c>
      <c r="AP618" s="4">
        <f t="shared" si="163"/>
        <v>30312476.771270648</v>
      </c>
      <c r="AQ618" s="8">
        <f t="shared" si="155"/>
        <v>1.2889144091914271E-4</v>
      </c>
      <c r="AR618" s="4">
        <f t="shared" si="164"/>
        <v>2063095478.8000004</v>
      </c>
      <c r="AS618" s="6">
        <f t="shared" si="160"/>
        <v>1.469271639764433E-2</v>
      </c>
    </row>
    <row r="619" spans="6:45" x14ac:dyDescent="0.3">
      <c r="F619" s="14" t="s">
        <v>105</v>
      </c>
      <c r="G619" s="4">
        <f t="shared" si="161"/>
        <v>44</v>
      </c>
      <c r="H619" s="4">
        <f t="shared" si="161"/>
        <v>5755808.1899999995</v>
      </c>
      <c r="I619" s="4">
        <f t="shared" si="161"/>
        <v>312536900</v>
      </c>
      <c r="J619" s="4">
        <f t="shared" si="161"/>
        <v>10952832.455056591</v>
      </c>
      <c r="K619" s="4">
        <f t="shared" si="161"/>
        <v>46</v>
      </c>
      <c r="L619" s="4">
        <f t="shared" si="161"/>
        <v>12134643.17</v>
      </c>
      <c r="M619" s="4">
        <f t="shared" si="161"/>
        <v>1040814267</v>
      </c>
      <c r="N619" s="4">
        <f t="shared" si="161"/>
        <v>34296904.105824627</v>
      </c>
      <c r="O619" s="4">
        <f t="shared" si="161"/>
        <v>1</v>
      </c>
      <c r="P619" s="4">
        <f t="shared" si="161"/>
        <v>314075.09999999998</v>
      </c>
      <c r="Q619" s="4">
        <f t="shared" si="161"/>
        <v>21395500</v>
      </c>
      <c r="R619" s="4">
        <f t="shared" si="161"/>
        <v>875033.89568961435</v>
      </c>
      <c r="S619" s="4">
        <f t="shared" si="161"/>
        <v>2</v>
      </c>
      <c r="T619" s="4">
        <f t="shared" si="161"/>
        <v>21958.62</v>
      </c>
      <c r="U619" s="4">
        <f t="shared" si="161"/>
        <v>10000000</v>
      </c>
      <c r="V619" s="4">
        <f t="shared" si="161"/>
        <v>381219.74717758875</v>
      </c>
      <c r="W619" s="4">
        <f t="shared" si="161"/>
        <v>0</v>
      </c>
      <c r="X619" s="4">
        <f t="shared" si="161"/>
        <v>0</v>
      </c>
      <c r="Y619" s="4">
        <f t="shared" si="161"/>
        <v>0</v>
      </c>
      <c r="Z619" s="4">
        <f t="shared" si="161"/>
        <v>0</v>
      </c>
      <c r="AA619" s="4">
        <f t="shared" si="161"/>
        <v>3</v>
      </c>
      <c r="AB619" s="4">
        <f t="shared" si="161"/>
        <v>101390.61</v>
      </c>
      <c r="AC619" s="4">
        <f t="shared" si="161"/>
        <v>29959300</v>
      </c>
      <c r="AD619" s="4">
        <f t="shared" si="161"/>
        <v>928091.75472985953</v>
      </c>
      <c r="AE619" s="4">
        <f t="shared" si="161"/>
        <v>10</v>
      </c>
      <c r="AF619" s="4">
        <f t="shared" si="161"/>
        <v>1379768.52</v>
      </c>
      <c r="AG619" s="4">
        <f t="shared" si="162"/>
        <v>171535000</v>
      </c>
      <c r="AH619" s="4">
        <f t="shared" si="162"/>
        <v>5731030.7446184894</v>
      </c>
      <c r="AI619" s="4">
        <f t="shared" si="162"/>
        <v>106</v>
      </c>
      <c r="AJ619" s="4">
        <f t="shared" si="162"/>
        <v>19707644.210000001</v>
      </c>
      <c r="AK619" s="4">
        <f t="shared" si="162"/>
        <v>1586240967</v>
      </c>
      <c r="AL619" s="4">
        <f t="shared" si="162"/>
        <v>53165112.70309677</v>
      </c>
      <c r="AM619" s="4">
        <f t="shared" si="162"/>
        <v>54532171422</v>
      </c>
      <c r="AP619" s="4">
        <f t="shared" si="163"/>
        <v>7839874.0406032018</v>
      </c>
      <c r="AQ619" s="8">
        <f t="shared" si="155"/>
        <v>3.6139481880322327E-4</v>
      </c>
      <c r="AR619" s="4">
        <f t="shared" si="164"/>
        <v>570378078.42000008</v>
      </c>
      <c r="AS619" s="6">
        <f t="shared" si="160"/>
        <v>1.3745047955419984E-2</v>
      </c>
    </row>
    <row r="620" spans="6:45" x14ac:dyDescent="0.3">
      <c r="F620" s="14" t="s">
        <v>81</v>
      </c>
      <c r="G620" s="4">
        <f t="shared" si="161"/>
        <v>75</v>
      </c>
      <c r="H620" s="4">
        <f t="shared" si="161"/>
        <v>9206956.7460000012</v>
      </c>
      <c r="I620" s="4">
        <f t="shared" si="161"/>
        <v>538139100</v>
      </c>
      <c r="J620" s="4">
        <f t="shared" si="161"/>
        <v>20282796.421797559</v>
      </c>
      <c r="K620" s="4">
        <f t="shared" si="161"/>
        <v>24</v>
      </c>
      <c r="L620" s="4">
        <f t="shared" si="161"/>
        <v>4457185.0999999996</v>
      </c>
      <c r="M620" s="4">
        <f t="shared" si="161"/>
        <v>447158600</v>
      </c>
      <c r="N620" s="4">
        <f t="shared" si="161"/>
        <v>16142720.279006304</v>
      </c>
      <c r="O620" s="4">
        <f t="shared" si="161"/>
        <v>0</v>
      </c>
      <c r="P620" s="4">
        <f t="shared" si="161"/>
        <v>0</v>
      </c>
      <c r="Q620" s="4">
        <f t="shared" si="161"/>
        <v>0</v>
      </c>
      <c r="R620" s="4">
        <f t="shared" si="161"/>
        <v>0</v>
      </c>
      <c r="S620" s="4">
        <f t="shared" si="161"/>
        <v>0</v>
      </c>
      <c r="T620" s="4">
        <f t="shared" si="161"/>
        <v>0</v>
      </c>
      <c r="U620" s="4">
        <f t="shared" si="161"/>
        <v>0</v>
      </c>
      <c r="V620" s="4">
        <f t="shared" si="161"/>
        <v>0</v>
      </c>
      <c r="W620" s="4">
        <f t="shared" si="161"/>
        <v>0</v>
      </c>
      <c r="X620" s="4">
        <f t="shared" si="161"/>
        <v>0</v>
      </c>
      <c r="Y620" s="4">
        <f t="shared" si="161"/>
        <v>0</v>
      </c>
      <c r="Z620" s="4">
        <f t="shared" si="161"/>
        <v>0</v>
      </c>
      <c r="AA620" s="4">
        <f t="shared" si="161"/>
        <v>6</v>
      </c>
      <c r="AB620" s="4">
        <f t="shared" si="161"/>
        <v>3044090.08</v>
      </c>
      <c r="AC620" s="4">
        <f t="shared" si="161"/>
        <v>168537900</v>
      </c>
      <c r="AD620" s="4">
        <f t="shared" si="161"/>
        <v>3769779.5167293632</v>
      </c>
      <c r="AE620" s="4">
        <f t="shared" si="161"/>
        <v>6</v>
      </c>
      <c r="AF620" s="4">
        <f t="shared" si="161"/>
        <v>1200262.352</v>
      </c>
      <c r="AG620" s="4">
        <f t="shared" si="162"/>
        <v>28587800</v>
      </c>
      <c r="AH620" s="4">
        <f t="shared" si="162"/>
        <v>706091.04849681933</v>
      </c>
      <c r="AI620" s="4">
        <f t="shared" si="162"/>
        <v>111</v>
      </c>
      <c r="AJ620" s="4">
        <f t="shared" si="162"/>
        <v>17908494.278000005</v>
      </c>
      <c r="AK620" s="4">
        <f t="shared" si="162"/>
        <v>1182423400</v>
      </c>
      <c r="AL620" s="4">
        <f t="shared" si="162"/>
        <v>40901387.266030036</v>
      </c>
      <c r="AM620" s="4">
        <f t="shared" si="162"/>
        <v>54672113792</v>
      </c>
      <c r="AP620" s="4">
        <f t="shared" si="163"/>
        <v>10549420.704464581</v>
      </c>
      <c r="AQ620" s="8">
        <f t="shared" si="155"/>
        <v>3.2756176843889469E-4</v>
      </c>
      <c r="AR620" s="4">
        <f t="shared" si="164"/>
        <v>853586294.1400001</v>
      </c>
      <c r="AS620" s="6">
        <f t="shared" si="160"/>
        <v>1.2358938723463534E-2</v>
      </c>
    </row>
    <row r="621" spans="6:45" x14ac:dyDescent="0.3">
      <c r="F621" s="14" t="s">
        <v>88</v>
      </c>
      <c r="G621" s="4">
        <f t="shared" si="161"/>
        <v>9</v>
      </c>
      <c r="H621" s="4">
        <f t="shared" si="161"/>
        <v>453681.12999999995</v>
      </c>
      <c r="I621" s="4">
        <f t="shared" si="161"/>
        <v>72699400</v>
      </c>
      <c r="J621" s="4">
        <f t="shared" si="161"/>
        <v>1545269.531588281</v>
      </c>
      <c r="K621" s="4">
        <f t="shared" si="161"/>
        <v>1</v>
      </c>
      <c r="L621" s="4">
        <f t="shared" si="161"/>
        <v>14716.83</v>
      </c>
      <c r="M621" s="4">
        <f t="shared" si="161"/>
        <v>26000000</v>
      </c>
      <c r="N621" s="4">
        <f t="shared" si="161"/>
        <v>524638.07459685497</v>
      </c>
      <c r="O621" s="4">
        <f t="shared" si="161"/>
        <v>0</v>
      </c>
      <c r="P621" s="4">
        <f t="shared" si="161"/>
        <v>0</v>
      </c>
      <c r="Q621" s="4">
        <f t="shared" si="161"/>
        <v>0</v>
      </c>
      <c r="R621" s="4">
        <f t="shared" si="161"/>
        <v>0</v>
      </c>
      <c r="S621" s="4">
        <f t="shared" si="161"/>
        <v>0</v>
      </c>
      <c r="T621" s="4">
        <f t="shared" si="161"/>
        <v>0</v>
      </c>
      <c r="U621" s="4">
        <f t="shared" si="161"/>
        <v>0</v>
      </c>
      <c r="V621" s="4">
        <f t="shared" si="161"/>
        <v>0</v>
      </c>
      <c r="W621" s="4">
        <f t="shared" si="161"/>
        <v>0</v>
      </c>
      <c r="X621" s="4">
        <f t="shared" si="161"/>
        <v>0</v>
      </c>
      <c r="Y621" s="4">
        <f t="shared" si="161"/>
        <v>0</v>
      </c>
      <c r="Z621" s="4">
        <f t="shared" si="161"/>
        <v>0</v>
      </c>
      <c r="AA621" s="4">
        <f t="shared" si="161"/>
        <v>0</v>
      </c>
      <c r="AB621" s="4">
        <f t="shared" si="161"/>
        <v>0</v>
      </c>
      <c r="AC621" s="4">
        <f t="shared" si="161"/>
        <v>0</v>
      </c>
      <c r="AD621" s="4">
        <f t="shared" si="161"/>
        <v>0</v>
      </c>
      <c r="AE621" s="4">
        <f t="shared" si="161"/>
        <v>10</v>
      </c>
      <c r="AF621" s="4">
        <f t="shared" si="161"/>
        <v>0</v>
      </c>
      <c r="AG621" s="4">
        <f t="shared" si="162"/>
        <v>0</v>
      </c>
      <c r="AH621" s="4">
        <f t="shared" si="162"/>
        <v>0</v>
      </c>
      <c r="AI621" s="4">
        <f t="shared" si="162"/>
        <v>20</v>
      </c>
      <c r="AJ621" s="4">
        <f t="shared" si="162"/>
        <v>468397.95999999996</v>
      </c>
      <c r="AK621" s="4">
        <f t="shared" si="162"/>
        <v>98699400</v>
      </c>
      <c r="AL621" s="4">
        <f t="shared" si="162"/>
        <v>2069907.6061851361</v>
      </c>
      <c r="AM621" s="4">
        <f t="shared" si="162"/>
        <v>56999623432</v>
      </c>
      <c r="AP621" s="4">
        <f t="shared" si="163"/>
        <v>634069.65238791506</v>
      </c>
      <c r="AQ621" s="8">
        <f t="shared" si="155"/>
        <v>8.2175623591407449E-6</v>
      </c>
      <c r="AR621" s="4">
        <f t="shared" si="164"/>
        <v>434663234.61999995</v>
      </c>
      <c r="AS621" s="6">
        <f t="shared" si="160"/>
        <v>1.4587607183806199E-3</v>
      </c>
    </row>
    <row r="622" spans="6:45" x14ac:dyDescent="0.3">
      <c r="F622" s="14" t="s">
        <v>211</v>
      </c>
      <c r="G622" s="4">
        <f t="shared" si="161"/>
        <v>10</v>
      </c>
      <c r="H622" s="4">
        <f t="shared" si="161"/>
        <v>894008.35</v>
      </c>
      <c r="I622" s="4">
        <f t="shared" si="161"/>
        <v>66672000</v>
      </c>
      <c r="J622" s="4">
        <f t="shared" si="161"/>
        <v>3456640.148625101</v>
      </c>
      <c r="K622" s="4">
        <f t="shared" si="161"/>
        <v>49</v>
      </c>
      <c r="L622" s="4">
        <f t="shared" si="161"/>
        <v>1974385.7672000004</v>
      </c>
      <c r="M622" s="4">
        <f t="shared" si="161"/>
        <v>138881000</v>
      </c>
      <c r="N622" s="4">
        <f t="shared" si="161"/>
        <v>4963493.1795991082</v>
      </c>
      <c r="O622" s="4">
        <f t="shared" si="161"/>
        <v>0</v>
      </c>
      <c r="P622" s="4">
        <f t="shared" si="161"/>
        <v>0</v>
      </c>
      <c r="Q622" s="4">
        <f t="shared" si="161"/>
        <v>0</v>
      </c>
      <c r="R622" s="4">
        <f t="shared" si="161"/>
        <v>0</v>
      </c>
      <c r="S622" s="4">
        <f t="shared" si="161"/>
        <v>0</v>
      </c>
      <c r="T622" s="4">
        <f t="shared" si="161"/>
        <v>0</v>
      </c>
      <c r="U622" s="4">
        <f t="shared" si="161"/>
        <v>0</v>
      </c>
      <c r="V622" s="4">
        <f t="shared" si="161"/>
        <v>0</v>
      </c>
      <c r="W622" s="4">
        <f t="shared" si="161"/>
        <v>0</v>
      </c>
      <c r="X622" s="4">
        <f t="shared" si="161"/>
        <v>0</v>
      </c>
      <c r="Y622" s="4">
        <f t="shared" si="161"/>
        <v>0</v>
      </c>
      <c r="Z622" s="4">
        <f t="shared" si="161"/>
        <v>0</v>
      </c>
      <c r="AA622" s="4">
        <f t="shared" si="161"/>
        <v>0</v>
      </c>
      <c r="AB622" s="4">
        <f t="shared" si="161"/>
        <v>0</v>
      </c>
      <c r="AC622" s="4">
        <f t="shared" si="161"/>
        <v>0</v>
      </c>
      <c r="AD622" s="4">
        <f t="shared" si="161"/>
        <v>0</v>
      </c>
      <c r="AE622" s="4">
        <f t="shared" si="161"/>
        <v>2</v>
      </c>
      <c r="AF622" s="4">
        <f t="shared" si="161"/>
        <v>131248</v>
      </c>
      <c r="AG622" s="4">
        <f t="shared" si="162"/>
        <v>5143600</v>
      </c>
      <c r="AH622" s="4">
        <f t="shared" si="162"/>
        <v>178932.20229247407</v>
      </c>
      <c r="AI622" s="4">
        <f t="shared" si="162"/>
        <v>61</v>
      </c>
      <c r="AJ622" s="4">
        <f t="shared" si="162"/>
        <v>2999642.1172000002</v>
      </c>
      <c r="AK622" s="4">
        <f t="shared" si="162"/>
        <v>210696600</v>
      </c>
      <c r="AL622" s="4">
        <f t="shared" si="162"/>
        <v>8599065.5305166841</v>
      </c>
      <c r="AM622" s="4">
        <f t="shared" si="162"/>
        <v>11316533154</v>
      </c>
      <c r="AP622" s="4">
        <f t="shared" si="163"/>
        <v>2763762.9170141211</v>
      </c>
      <c r="AQ622" s="8">
        <f t="shared" si="155"/>
        <v>2.6506723184385592E-4</v>
      </c>
      <c r="AR622" s="4">
        <f t="shared" si="164"/>
        <v>192526488.30000001</v>
      </c>
      <c r="AS622" s="6">
        <f t="shared" si="160"/>
        <v>1.4355234655854475E-2</v>
      </c>
    </row>
    <row r="623" spans="6:45" x14ac:dyDescent="0.3">
      <c r="F623" s="14" t="s">
        <v>126</v>
      </c>
      <c r="G623" s="4">
        <f t="shared" si="161"/>
        <v>521</v>
      </c>
      <c r="H623" s="4">
        <f t="shared" si="161"/>
        <v>13460429.919999992</v>
      </c>
      <c r="I623" s="4">
        <f t="shared" si="161"/>
        <v>740054185.61000001</v>
      </c>
      <c r="J623" s="4">
        <f t="shared" si="161"/>
        <v>23454872.593259178</v>
      </c>
      <c r="K623" s="4">
        <f t="shared" si="161"/>
        <v>20</v>
      </c>
      <c r="L623" s="4">
        <f t="shared" si="161"/>
        <v>10231370.870000001</v>
      </c>
      <c r="M623" s="4">
        <f t="shared" si="161"/>
        <v>500505900</v>
      </c>
      <c r="N623" s="4">
        <f t="shared" si="161"/>
        <v>14373551.494281657</v>
      </c>
      <c r="O623" s="4">
        <f t="shared" si="161"/>
        <v>0</v>
      </c>
      <c r="P623" s="4">
        <f t="shared" si="161"/>
        <v>0</v>
      </c>
      <c r="Q623" s="4">
        <f t="shared" si="161"/>
        <v>0</v>
      </c>
      <c r="R623" s="4">
        <f t="shared" si="161"/>
        <v>0</v>
      </c>
      <c r="S623" s="4">
        <f t="shared" si="161"/>
        <v>2</v>
      </c>
      <c r="T623" s="4">
        <f t="shared" si="161"/>
        <v>743400</v>
      </c>
      <c r="U623" s="4">
        <f t="shared" si="161"/>
        <v>75640000</v>
      </c>
      <c r="V623" s="4">
        <f t="shared" si="161"/>
        <v>1815929.5337069009</v>
      </c>
      <c r="W623" s="4">
        <f t="shared" si="161"/>
        <v>9</v>
      </c>
      <c r="X623" s="4">
        <f t="shared" si="161"/>
        <v>1189967.4700000002</v>
      </c>
      <c r="Y623" s="4">
        <f t="shared" si="161"/>
        <v>44918800</v>
      </c>
      <c r="Z623" s="4">
        <f t="shared" si="161"/>
        <v>1160513.2488644768</v>
      </c>
      <c r="AA623" s="4">
        <f t="shared" si="161"/>
        <v>2</v>
      </c>
      <c r="AB623" s="4">
        <f t="shared" si="161"/>
        <v>1713633.1099999999</v>
      </c>
      <c r="AC623" s="4">
        <f t="shared" si="161"/>
        <v>108482300</v>
      </c>
      <c r="AD623" s="4">
        <f t="shared" si="161"/>
        <v>3198675.1722618202</v>
      </c>
      <c r="AE623" s="4">
        <f t="shared" si="161"/>
        <v>460</v>
      </c>
      <c r="AF623" s="4">
        <f t="shared" si="161"/>
        <v>43235288.980000004</v>
      </c>
      <c r="AG623" s="4">
        <f t="shared" si="162"/>
        <v>1266683758.96</v>
      </c>
      <c r="AH623" s="4">
        <f t="shared" si="162"/>
        <v>44131454.36606022</v>
      </c>
      <c r="AI623" s="4">
        <f t="shared" si="162"/>
        <v>1014</v>
      </c>
      <c r="AJ623" s="4">
        <f t="shared" si="162"/>
        <v>70574090.349999994</v>
      </c>
      <c r="AK623" s="4">
        <f t="shared" si="162"/>
        <v>2736284944.5699997</v>
      </c>
      <c r="AL623" s="4">
        <f t="shared" si="162"/>
        <v>88134996.408434257</v>
      </c>
      <c r="AM623" s="4">
        <f t="shared" si="162"/>
        <v>129524302672</v>
      </c>
      <c r="AP623" s="4">
        <f t="shared" si="163"/>
        <v>14618057.535244163</v>
      </c>
      <c r="AQ623" s="8">
        <f t="shared" si="155"/>
        <v>5.4487141713256563E-4</v>
      </c>
      <c r="AR623" s="4">
        <f t="shared" si="164"/>
        <v>2233813201.5299997</v>
      </c>
      <c r="AS623" s="6">
        <f t="shared" si="160"/>
        <v>6.5439928124839874E-3</v>
      </c>
    </row>
    <row r="624" spans="6:45" x14ac:dyDescent="0.3">
      <c r="F624" s="14" t="s">
        <v>298</v>
      </c>
      <c r="G624" s="4">
        <f t="shared" si="161"/>
        <v>26</v>
      </c>
      <c r="H624" s="4">
        <f t="shared" si="161"/>
        <v>1797770.42</v>
      </c>
      <c r="I624" s="4">
        <f t="shared" si="161"/>
        <v>134549000</v>
      </c>
      <c r="J624" s="4">
        <f t="shared" si="161"/>
        <v>5039479.6597544029</v>
      </c>
      <c r="K624" s="4">
        <f t="shared" si="161"/>
        <v>42</v>
      </c>
      <c r="L624" s="4">
        <f t="shared" si="161"/>
        <v>7808041.1900000004</v>
      </c>
      <c r="M624" s="4">
        <f t="shared" si="161"/>
        <v>319938380</v>
      </c>
      <c r="N624" s="4">
        <f t="shared" si="161"/>
        <v>11752032.017361395</v>
      </c>
      <c r="O624" s="4">
        <f t="shared" si="161"/>
        <v>0</v>
      </c>
      <c r="P624" s="4">
        <f t="shared" si="161"/>
        <v>0</v>
      </c>
      <c r="Q624" s="4">
        <f t="shared" si="161"/>
        <v>0</v>
      </c>
      <c r="R624" s="4">
        <f t="shared" si="161"/>
        <v>0</v>
      </c>
      <c r="S624" s="4">
        <f t="shared" si="161"/>
        <v>1</v>
      </c>
      <c r="T624" s="4">
        <f t="shared" si="161"/>
        <v>502894.92</v>
      </c>
      <c r="U624" s="4">
        <f t="shared" si="161"/>
        <v>6217500</v>
      </c>
      <c r="V624" s="4">
        <f t="shared" si="161"/>
        <v>227828.14058653029</v>
      </c>
      <c r="W624" s="4">
        <f t="shared" si="161"/>
        <v>1</v>
      </c>
      <c r="X624" s="4">
        <f t="shared" si="161"/>
        <v>15000</v>
      </c>
      <c r="Y624" s="4">
        <f t="shared" si="161"/>
        <v>1462000</v>
      </c>
      <c r="Z624" s="4">
        <f t="shared" si="161"/>
        <v>71123.938214388996</v>
      </c>
      <c r="AA624" s="4">
        <f t="shared" si="161"/>
        <v>7</v>
      </c>
      <c r="AB624" s="4">
        <f t="shared" si="161"/>
        <v>0</v>
      </c>
      <c r="AC624" s="4">
        <f t="shared" si="161"/>
        <v>32109800</v>
      </c>
      <c r="AD624" s="4">
        <f t="shared" si="161"/>
        <v>1209924.7649185273</v>
      </c>
      <c r="AE624" s="4">
        <f t="shared" si="161"/>
        <v>4</v>
      </c>
      <c r="AF624" s="4">
        <f t="shared" si="161"/>
        <v>1251274.1199999999</v>
      </c>
      <c r="AG624" s="4">
        <f t="shared" si="162"/>
        <v>68430200</v>
      </c>
      <c r="AH624" s="4">
        <f t="shared" si="162"/>
        <v>1757553.9851569044</v>
      </c>
      <c r="AI624" s="4">
        <f t="shared" si="162"/>
        <v>81</v>
      </c>
      <c r="AJ624" s="4">
        <f t="shared" si="162"/>
        <v>11374980.65</v>
      </c>
      <c r="AK624" s="4">
        <f t="shared" si="162"/>
        <v>562706880</v>
      </c>
      <c r="AL624" s="4">
        <f t="shared" si="162"/>
        <v>20057942.505992148</v>
      </c>
      <c r="AM624" s="4">
        <f t="shared" si="162"/>
        <v>34739538633</v>
      </c>
      <c r="AP624" s="4">
        <f t="shared" si="163"/>
        <v>4693656.4352877531</v>
      </c>
      <c r="AQ624" s="8">
        <f t="shared" si="155"/>
        <v>3.2743614617825143E-4</v>
      </c>
      <c r="AR624" s="4">
        <f t="shared" si="164"/>
        <v>402328040.00000006</v>
      </c>
      <c r="AS624" s="6">
        <f t="shared" si="160"/>
        <v>1.1666242390880219E-2</v>
      </c>
    </row>
    <row r="625" spans="6:45" x14ac:dyDescent="0.3">
      <c r="F625" s="14" t="s">
        <v>112</v>
      </c>
      <c r="G625" s="4">
        <f t="shared" si="161"/>
        <v>86</v>
      </c>
      <c r="H625" s="4">
        <f t="shared" si="161"/>
        <v>13869913.860000003</v>
      </c>
      <c r="I625" s="4">
        <f t="shared" si="161"/>
        <v>1280065600</v>
      </c>
      <c r="J625" s="4">
        <f t="shared" si="161"/>
        <v>27514309.913300194</v>
      </c>
      <c r="K625" s="4">
        <f t="shared" si="161"/>
        <v>32</v>
      </c>
      <c r="L625" s="4">
        <f t="shared" si="161"/>
        <v>19874131.929999996</v>
      </c>
      <c r="M625" s="4">
        <f t="shared" si="161"/>
        <v>2310741300</v>
      </c>
      <c r="N625" s="4">
        <f t="shared" si="161"/>
        <v>50912240.151672862</v>
      </c>
      <c r="O625" s="4">
        <f t="shared" si="161"/>
        <v>140</v>
      </c>
      <c r="P625" s="4">
        <f t="shared" si="161"/>
        <v>129371761.53</v>
      </c>
      <c r="Q625" s="4">
        <f t="shared" si="161"/>
        <v>9716992357</v>
      </c>
      <c r="R625" s="4">
        <f t="shared" si="161"/>
        <v>260779120.97183183</v>
      </c>
      <c r="S625" s="4">
        <f t="shared" si="161"/>
        <v>10</v>
      </c>
      <c r="T625" s="4">
        <f t="shared" si="161"/>
        <v>6500037.0899999999</v>
      </c>
      <c r="U625" s="4">
        <f t="shared" si="161"/>
        <v>919976300</v>
      </c>
      <c r="V625" s="4">
        <f t="shared" si="161"/>
        <v>25034928.595101345</v>
      </c>
      <c r="W625" s="4">
        <f t="shared" si="161"/>
        <v>0</v>
      </c>
      <c r="X625" s="4">
        <f t="shared" si="161"/>
        <v>0</v>
      </c>
      <c r="Y625" s="4">
        <f t="shared" si="161"/>
        <v>0</v>
      </c>
      <c r="Z625" s="4">
        <f t="shared" si="161"/>
        <v>0</v>
      </c>
      <c r="AA625" s="4">
        <f t="shared" si="161"/>
        <v>3</v>
      </c>
      <c r="AB625" s="4">
        <f t="shared" si="161"/>
        <v>2405900.17</v>
      </c>
      <c r="AC625" s="4">
        <f t="shared" si="161"/>
        <v>159206800</v>
      </c>
      <c r="AD625" s="4">
        <f t="shared" si="161"/>
        <v>2910109.0309787812</v>
      </c>
      <c r="AE625" s="4">
        <f t="shared" si="161"/>
        <v>28</v>
      </c>
      <c r="AF625" s="4">
        <f t="shared" si="161"/>
        <v>19615268.660000004</v>
      </c>
      <c r="AG625" s="4">
        <f t="shared" si="162"/>
        <v>1231191400</v>
      </c>
      <c r="AH625" s="4">
        <f t="shared" si="162"/>
        <v>27900861.404348858</v>
      </c>
      <c r="AI625" s="4">
        <f t="shared" si="162"/>
        <v>299</v>
      </c>
      <c r="AJ625" s="4">
        <f t="shared" si="162"/>
        <v>191637013.24000001</v>
      </c>
      <c r="AK625" s="4">
        <f t="shared" si="162"/>
        <v>15618173757</v>
      </c>
      <c r="AL625" s="4">
        <f t="shared" si="162"/>
        <v>395051570.06723386</v>
      </c>
      <c r="AM625" s="4">
        <f t="shared" si="162"/>
        <v>125725915801</v>
      </c>
      <c r="AP625" s="4">
        <f t="shared" si="163"/>
        <v>82614646.142330647</v>
      </c>
      <c r="AQ625" s="8">
        <f t="shared" si="155"/>
        <v>1.5242443216188192E-3</v>
      </c>
      <c r="AR625" s="4">
        <f t="shared" si="164"/>
        <v>1775021553.5899999</v>
      </c>
      <c r="AS625" s="6">
        <f t="shared" si="160"/>
        <v>4.6542897451155821E-2</v>
      </c>
    </row>
    <row r="626" spans="6:45" x14ac:dyDescent="0.3">
      <c r="F626" s="14" t="s">
        <v>25</v>
      </c>
      <c r="G626" s="4">
        <f t="shared" si="161"/>
        <v>8</v>
      </c>
      <c r="H626" s="4">
        <f t="shared" si="161"/>
        <v>298522.40000000002</v>
      </c>
      <c r="I626" s="4">
        <f t="shared" si="161"/>
        <v>50586200</v>
      </c>
      <c r="J626" s="4">
        <f t="shared" si="161"/>
        <v>1402361.895840456</v>
      </c>
      <c r="K626" s="4">
        <f t="shared" si="161"/>
        <v>0</v>
      </c>
      <c r="L626" s="4">
        <f t="shared" si="161"/>
        <v>0</v>
      </c>
      <c r="M626" s="4">
        <f t="shared" si="161"/>
        <v>0</v>
      </c>
      <c r="N626" s="4">
        <f t="shared" si="161"/>
        <v>0</v>
      </c>
      <c r="O626" s="4">
        <f t="shared" si="161"/>
        <v>0</v>
      </c>
      <c r="P626" s="4">
        <f t="shared" si="161"/>
        <v>0</v>
      </c>
      <c r="Q626" s="4">
        <f t="shared" si="161"/>
        <v>0</v>
      </c>
      <c r="R626" s="4">
        <f t="shared" si="161"/>
        <v>0</v>
      </c>
      <c r="S626" s="4">
        <f t="shared" si="161"/>
        <v>1</v>
      </c>
      <c r="T626" s="4">
        <f t="shared" si="161"/>
        <v>186393</v>
      </c>
      <c r="U626" s="4">
        <f t="shared" si="161"/>
        <v>3910500</v>
      </c>
      <c r="V626" s="4">
        <f t="shared" si="161"/>
        <v>115276.04946010833</v>
      </c>
      <c r="W626" s="4">
        <f t="shared" si="161"/>
        <v>0</v>
      </c>
      <c r="X626" s="4">
        <f t="shared" si="161"/>
        <v>0</v>
      </c>
      <c r="Y626" s="4">
        <f t="shared" si="161"/>
        <v>0</v>
      </c>
      <c r="Z626" s="4">
        <f t="shared" ref="Z626:AD626" si="165">SUMIFS(Z$4:Z$567,Z$4:Z$567,"&gt;0",$C$4:$C$567,$F626)</f>
        <v>0</v>
      </c>
      <c r="AA626" s="4">
        <f t="shared" si="165"/>
        <v>0</v>
      </c>
      <c r="AB626" s="4">
        <f t="shared" si="165"/>
        <v>0</v>
      </c>
      <c r="AC626" s="4">
        <f t="shared" si="165"/>
        <v>0</v>
      </c>
      <c r="AD626" s="4">
        <f t="shared" si="165"/>
        <v>0</v>
      </c>
      <c r="AE626" s="4">
        <f t="shared" si="161"/>
        <v>2</v>
      </c>
      <c r="AF626" s="4">
        <f t="shared" si="161"/>
        <v>0</v>
      </c>
      <c r="AG626" s="4">
        <f t="shared" si="162"/>
        <v>3969500</v>
      </c>
      <c r="AH626" s="4">
        <f t="shared" si="162"/>
        <v>111057.29601394615</v>
      </c>
      <c r="AI626" s="4">
        <f t="shared" si="162"/>
        <v>11</v>
      </c>
      <c r="AJ626" s="4">
        <f t="shared" si="162"/>
        <v>484915.4</v>
      </c>
      <c r="AK626" s="4">
        <f t="shared" si="162"/>
        <v>58466200</v>
      </c>
      <c r="AL626" s="4">
        <f t="shared" si="162"/>
        <v>1628695.2413145106</v>
      </c>
      <c r="AM626" s="4">
        <f t="shared" si="162"/>
        <v>25305744946</v>
      </c>
      <c r="AP626" s="4">
        <f t="shared" si="163"/>
        <v>222195.88176616025</v>
      </c>
      <c r="AQ626" s="8">
        <f t="shared" si="155"/>
        <v>1.916226536838818E-5</v>
      </c>
      <c r="AR626" s="4">
        <f t="shared" si="164"/>
        <v>179479211.50000003</v>
      </c>
      <c r="AS626" s="6">
        <f t="shared" si="160"/>
        <v>1.2380034429010194E-3</v>
      </c>
    </row>
    <row r="627" spans="6:45" x14ac:dyDescent="0.3">
      <c r="F627" s="14" t="s">
        <v>404</v>
      </c>
      <c r="G627" s="4">
        <f t="shared" ref="G627:AF637" si="166">SUMIFS(G$4:G$567,G$4:G$567,"&gt;0",$C$4:$C$567,$F627)</f>
        <v>34</v>
      </c>
      <c r="H627" s="4">
        <f t="shared" si="166"/>
        <v>16247128.01</v>
      </c>
      <c r="I627" s="4">
        <f t="shared" si="166"/>
        <v>149374765.69</v>
      </c>
      <c r="J627" s="4">
        <f t="shared" si="166"/>
        <v>5670221.2991217431</v>
      </c>
      <c r="K627" s="4">
        <f t="shared" si="166"/>
        <v>23</v>
      </c>
      <c r="L627" s="4">
        <f t="shared" si="166"/>
        <v>8375933.6600000001</v>
      </c>
      <c r="M627" s="4">
        <f t="shared" si="166"/>
        <v>525473600</v>
      </c>
      <c r="N627" s="4">
        <f t="shared" si="166"/>
        <v>22583715.345798425</v>
      </c>
      <c r="O627" s="4">
        <f t="shared" si="166"/>
        <v>0</v>
      </c>
      <c r="P627" s="4">
        <f t="shared" si="166"/>
        <v>0</v>
      </c>
      <c r="Q627" s="4">
        <f t="shared" si="166"/>
        <v>0</v>
      </c>
      <c r="R627" s="4">
        <f t="shared" si="166"/>
        <v>0</v>
      </c>
      <c r="S627" s="4">
        <f t="shared" si="166"/>
        <v>3</v>
      </c>
      <c r="T627" s="4">
        <f t="shared" si="166"/>
        <v>3027229</v>
      </c>
      <c r="U627" s="4">
        <f t="shared" si="166"/>
        <v>170352200</v>
      </c>
      <c r="V627" s="4">
        <f t="shared" si="166"/>
        <v>5104975.0989706805</v>
      </c>
      <c r="W627" s="4">
        <f t="shared" si="166"/>
        <v>0</v>
      </c>
      <c r="X627" s="4">
        <f t="shared" si="166"/>
        <v>0</v>
      </c>
      <c r="Y627" s="4">
        <f t="shared" si="166"/>
        <v>0</v>
      </c>
      <c r="Z627" s="4">
        <f t="shared" si="166"/>
        <v>0</v>
      </c>
      <c r="AA627" s="4">
        <f t="shared" si="166"/>
        <v>90</v>
      </c>
      <c r="AB627" s="4">
        <f t="shared" si="166"/>
        <v>2837551.03</v>
      </c>
      <c r="AC627" s="4">
        <f t="shared" si="166"/>
        <v>327745500</v>
      </c>
      <c r="AD627" s="4">
        <f t="shared" si="166"/>
        <v>17155143.862801123</v>
      </c>
      <c r="AE627" s="4">
        <f t="shared" si="166"/>
        <v>26</v>
      </c>
      <c r="AF627" s="4">
        <f t="shared" si="166"/>
        <v>485411.07</v>
      </c>
      <c r="AG627" s="4">
        <f t="shared" ref="AG627:AM637" si="167">SUMIFS(AG$4:AG$567,AG$4:AG$567,"&gt;0",$C$4:$C$567,$F627)</f>
        <v>26291500</v>
      </c>
      <c r="AH627" s="4">
        <f t="shared" si="167"/>
        <v>1405054.4499379781</v>
      </c>
      <c r="AI627" s="4">
        <f t="shared" si="167"/>
        <v>176</v>
      </c>
      <c r="AJ627" s="4">
        <f t="shared" si="167"/>
        <v>30973252.77</v>
      </c>
      <c r="AK627" s="4">
        <f t="shared" si="167"/>
        <v>1199237565.6900001</v>
      </c>
      <c r="AL627" s="4">
        <f t="shared" si="167"/>
        <v>51919110.056629956</v>
      </c>
      <c r="AM627" s="4">
        <f t="shared" si="167"/>
        <v>55598120007</v>
      </c>
      <c r="AP627" s="4">
        <f t="shared" si="163"/>
        <v>16426682.18216561</v>
      </c>
      <c r="AQ627" s="8">
        <f t="shared" si="155"/>
        <v>5.5709172839118223E-4</v>
      </c>
      <c r="AR627" s="4">
        <f t="shared" si="164"/>
        <v>803782055.24000001</v>
      </c>
      <c r="AS627" s="6">
        <f t="shared" si="160"/>
        <v>2.0436736644065527E-2</v>
      </c>
    </row>
    <row r="628" spans="6:45" x14ac:dyDescent="0.3">
      <c r="F628" s="14" t="s">
        <v>263</v>
      </c>
      <c r="G628" s="4">
        <f t="shared" si="166"/>
        <v>64</v>
      </c>
      <c r="H628" s="4">
        <f t="shared" si="166"/>
        <v>6694240.2199999997</v>
      </c>
      <c r="I628" s="4">
        <f t="shared" si="166"/>
        <v>627260138</v>
      </c>
      <c r="J628" s="4">
        <f t="shared" si="166"/>
        <v>22103980.630205497</v>
      </c>
      <c r="K628" s="4">
        <f t="shared" si="166"/>
        <v>86</v>
      </c>
      <c r="L628" s="4">
        <f t="shared" si="166"/>
        <v>50969784.275000006</v>
      </c>
      <c r="M628" s="4">
        <f t="shared" si="166"/>
        <v>1858817611.78</v>
      </c>
      <c r="N628" s="4">
        <f t="shared" si="166"/>
        <v>72964041.017833754</v>
      </c>
      <c r="O628" s="4">
        <f t="shared" si="166"/>
        <v>14</v>
      </c>
      <c r="P628" s="4">
        <f t="shared" si="166"/>
        <v>8983159.2589999996</v>
      </c>
      <c r="Q628" s="4">
        <f t="shared" si="166"/>
        <v>174082300</v>
      </c>
      <c r="R628" s="4">
        <f t="shared" si="166"/>
        <v>13514776.491952546</v>
      </c>
      <c r="S628" s="4">
        <f t="shared" si="166"/>
        <v>0</v>
      </c>
      <c r="T628" s="4">
        <f t="shared" si="166"/>
        <v>0</v>
      </c>
      <c r="U628" s="4">
        <f t="shared" si="166"/>
        <v>0</v>
      </c>
      <c r="V628" s="4">
        <f t="shared" si="166"/>
        <v>0</v>
      </c>
      <c r="W628" s="4">
        <f t="shared" si="166"/>
        <v>0</v>
      </c>
      <c r="X628" s="4">
        <f t="shared" si="166"/>
        <v>0</v>
      </c>
      <c r="Y628" s="4">
        <f t="shared" si="166"/>
        <v>0</v>
      </c>
      <c r="Z628" s="4">
        <f t="shared" si="166"/>
        <v>0</v>
      </c>
      <c r="AA628" s="4">
        <f t="shared" si="166"/>
        <v>15</v>
      </c>
      <c r="AB628" s="4">
        <f t="shared" si="166"/>
        <v>20745262.529999997</v>
      </c>
      <c r="AC628" s="4">
        <f t="shared" si="166"/>
        <v>152125813.44</v>
      </c>
      <c r="AD628" s="4">
        <f t="shared" si="166"/>
        <v>7218144.8290051799</v>
      </c>
      <c r="AE628" s="4">
        <f t="shared" si="166"/>
        <v>15</v>
      </c>
      <c r="AF628" s="4">
        <f t="shared" si="166"/>
        <v>2603556.59</v>
      </c>
      <c r="AG628" s="4">
        <f t="shared" si="167"/>
        <v>271671000</v>
      </c>
      <c r="AH628" s="4">
        <f t="shared" si="167"/>
        <v>7869045.6960514421</v>
      </c>
      <c r="AI628" s="4">
        <f t="shared" si="167"/>
        <v>194</v>
      </c>
      <c r="AJ628" s="4">
        <f t="shared" si="167"/>
        <v>89996002.873999998</v>
      </c>
      <c r="AK628" s="4">
        <f t="shared" si="167"/>
        <v>3083956863.2200003</v>
      </c>
      <c r="AL628" s="4">
        <f t="shared" si="167"/>
        <v>123669988.66504841</v>
      </c>
      <c r="AM628" s="4">
        <f t="shared" si="167"/>
        <v>93906017864</v>
      </c>
      <c r="AP628" s="4">
        <f t="shared" si="163"/>
        <v>15417588.24566612</v>
      </c>
      <c r="AQ628" s="8">
        <f t="shared" si="155"/>
        <v>9.5836246623019728E-4</v>
      </c>
      <c r="AR628" s="4">
        <f t="shared" si="164"/>
        <v>1418359405.0699997</v>
      </c>
      <c r="AS628" s="6">
        <f t="shared" si="160"/>
        <v>1.0870015167210192E-2</v>
      </c>
    </row>
    <row r="629" spans="6:45" x14ac:dyDescent="0.3">
      <c r="F629" s="14" t="s">
        <v>6</v>
      </c>
      <c r="G629" s="4">
        <f t="shared" si="166"/>
        <v>73</v>
      </c>
      <c r="H629" s="4">
        <f t="shared" si="166"/>
        <v>4968331.7399999993</v>
      </c>
      <c r="I629" s="4">
        <f t="shared" si="166"/>
        <v>867588700</v>
      </c>
      <c r="J629" s="4">
        <f t="shared" si="166"/>
        <v>15279628.283692569</v>
      </c>
      <c r="K629" s="4">
        <f t="shared" si="166"/>
        <v>15</v>
      </c>
      <c r="L629" s="4">
        <f t="shared" si="166"/>
        <v>6048784.0899999999</v>
      </c>
      <c r="M629" s="4">
        <f t="shared" si="166"/>
        <v>562757600</v>
      </c>
      <c r="N629" s="4">
        <f t="shared" si="166"/>
        <v>8667853.5823465325</v>
      </c>
      <c r="O629" s="4">
        <f t="shared" si="166"/>
        <v>12</v>
      </c>
      <c r="P629" s="4">
        <f t="shared" si="166"/>
        <v>6907826.870000001</v>
      </c>
      <c r="Q629" s="4">
        <f t="shared" si="166"/>
        <v>811613900</v>
      </c>
      <c r="R629" s="4">
        <f t="shared" si="166"/>
        <v>13702085.10636799</v>
      </c>
      <c r="S629" s="4">
        <f t="shared" si="166"/>
        <v>0</v>
      </c>
      <c r="T629" s="4">
        <f t="shared" si="166"/>
        <v>0</v>
      </c>
      <c r="U629" s="4">
        <f t="shared" si="166"/>
        <v>0</v>
      </c>
      <c r="V629" s="4">
        <f t="shared" si="166"/>
        <v>0</v>
      </c>
      <c r="W629" s="4">
        <f t="shared" si="166"/>
        <v>0</v>
      </c>
      <c r="X629" s="4">
        <f t="shared" si="166"/>
        <v>0</v>
      </c>
      <c r="Y629" s="4">
        <f t="shared" si="166"/>
        <v>0</v>
      </c>
      <c r="Z629" s="4">
        <f t="shared" si="166"/>
        <v>0</v>
      </c>
      <c r="AA629" s="4">
        <f t="shared" si="166"/>
        <v>23</v>
      </c>
      <c r="AB629" s="4">
        <f t="shared" si="166"/>
        <v>155695.04999999999</v>
      </c>
      <c r="AC629" s="4">
        <f t="shared" si="166"/>
        <v>7421500</v>
      </c>
      <c r="AD629" s="4">
        <f t="shared" si="166"/>
        <v>124910.17474482929</v>
      </c>
      <c r="AE629" s="4">
        <f t="shared" si="166"/>
        <v>20</v>
      </c>
      <c r="AF629" s="4">
        <f t="shared" si="166"/>
        <v>3547971.41</v>
      </c>
      <c r="AG629" s="4">
        <f t="shared" si="167"/>
        <v>361817200</v>
      </c>
      <c r="AH629" s="4">
        <f t="shared" si="167"/>
        <v>6442804.3039884958</v>
      </c>
      <c r="AI629" s="4">
        <f t="shared" si="167"/>
        <v>143</v>
      </c>
      <c r="AJ629" s="4">
        <f t="shared" si="167"/>
        <v>21628609.160000004</v>
      </c>
      <c r="AK629" s="4">
        <f t="shared" si="167"/>
        <v>2611198900</v>
      </c>
      <c r="AL629" s="4">
        <f t="shared" si="167"/>
        <v>44217281.451140434</v>
      </c>
      <c r="AM629" s="4">
        <f t="shared" si="167"/>
        <v>215538836092</v>
      </c>
      <c r="AP629" s="4">
        <f t="shared" si="163"/>
        <v>6545004.9871550789</v>
      </c>
      <c r="AQ629" s="8">
        <f t="shared" si="155"/>
        <v>1.0034669181737675E-4</v>
      </c>
      <c r="AR629" s="4">
        <f t="shared" si="164"/>
        <v>1181698895.3800004</v>
      </c>
      <c r="AS629" s="6">
        <f t="shared" si="160"/>
        <v>5.5386401838434431E-3</v>
      </c>
    </row>
    <row r="630" spans="6:45" x14ac:dyDescent="0.3">
      <c r="F630" s="14" t="s">
        <v>183</v>
      </c>
      <c r="G630" s="4">
        <f t="shared" si="166"/>
        <v>13</v>
      </c>
      <c r="H630" s="4">
        <f t="shared" si="166"/>
        <v>1603029.835</v>
      </c>
      <c r="I630" s="4">
        <f t="shared" si="166"/>
        <v>118599300</v>
      </c>
      <c r="J630" s="4">
        <f t="shared" si="166"/>
        <v>3307913.1700378126</v>
      </c>
      <c r="K630" s="4">
        <f t="shared" si="166"/>
        <v>1</v>
      </c>
      <c r="L630" s="4">
        <f t="shared" si="166"/>
        <v>800070</v>
      </c>
      <c r="M630" s="4">
        <f t="shared" si="166"/>
        <v>33758900</v>
      </c>
      <c r="N630" s="4">
        <f t="shared" si="166"/>
        <v>1165311.3258025374</v>
      </c>
      <c r="O630" s="4">
        <f t="shared" si="166"/>
        <v>1</v>
      </c>
      <c r="P630" s="4">
        <f t="shared" si="166"/>
        <v>873089.58</v>
      </c>
      <c r="Q630" s="4">
        <f t="shared" si="166"/>
        <v>42654200</v>
      </c>
      <c r="R630" s="4">
        <f t="shared" si="166"/>
        <v>961391.81256619026</v>
      </c>
      <c r="S630" s="4">
        <f t="shared" si="166"/>
        <v>4</v>
      </c>
      <c r="T630" s="4">
        <f t="shared" si="166"/>
        <v>1971912.26</v>
      </c>
      <c r="U630" s="4">
        <f t="shared" si="166"/>
        <v>158706300</v>
      </c>
      <c r="V630" s="4">
        <f t="shared" si="166"/>
        <v>3578950.7942531533</v>
      </c>
      <c r="W630" s="4">
        <f t="shared" si="166"/>
        <v>1</v>
      </c>
      <c r="X630" s="4">
        <f t="shared" si="166"/>
        <v>10779.27</v>
      </c>
      <c r="Y630" s="4">
        <f t="shared" si="166"/>
        <v>2367400</v>
      </c>
      <c r="Z630" s="4">
        <f t="shared" si="166"/>
        <v>53359.316950480817</v>
      </c>
      <c r="AA630" s="4">
        <f t="shared" si="166"/>
        <v>0</v>
      </c>
      <c r="AB630" s="4">
        <f t="shared" si="166"/>
        <v>0</v>
      </c>
      <c r="AC630" s="4">
        <f t="shared" si="166"/>
        <v>0</v>
      </c>
      <c r="AD630" s="4">
        <f t="shared" si="166"/>
        <v>0</v>
      </c>
      <c r="AE630" s="4">
        <f t="shared" si="166"/>
        <v>20</v>
      </c>
      <c r="AF630" s="4">
        <f t="shared" si="166"/>
        <v>3735001.11</v>
      </c>
      <c r="AG630" s="4">
        <f t="shared" si="167"/>
        <v>460606200</v>
      </c>
      <c r="AH630" s="4">
        <f t="shared" si="167"/>
        <v>8712640.7464942075</v>
      </c>
      <c r="AI630" s="4">
        <f t="shared" si="167"/>
        <v>40</v>
      </c>
      <c r="AJ630" s="4">
        <f t="shared" si="167"/>
        <v>8993882.0549999997</v>
      </c>
      <c r="AK630" s="4">
        <f t="shared" si="167"/>
        <v>816692300</v>
      </c>
      <c r="AL630" s="4">
        <f t="shared" si="167"/>
        <v>17779567.16610438</v>
      </c>
      <c r="AM630" s="4">
        <f t="shared" si="167"/>
        <v>108766760793</v>
      </c>
      <c r="AP630" s="4">
        <f t="shared" si="163"/>
        <v>2689775.1946199196</v>
      </c>
      <c r="AQ630" s="8">
        <f t="shared" si="155"/>
        <v>8.2689619415225119E-5</v>
      </c>
      <c r="AR630" s="4">
        <f t="shared" si="164"/>
        <v>1126297468.8700001</v>
      </c>
      <c r="AS630" s="6">
        <f t="shared" si="160"/>
        <v>2.3881570091057176E-3</v>
      </c>
    </row>
    <row r="631" spans="6:45" x14ac:dyDescent="0.3">
      <c r="F631" s="14" t="s">
        <v>95</v>
      </c>
      <c r="G631" s="4">
        <f t="shared" si="166"/>
        <v>44</v>
      </c>
      <c r="H631" s="4">
        <f t="shared" si="166"/>
        <v>2440026.1800000002</v>
      </c>
      <c r="I631" s="4">
        <f t="shared" si="166"/>
        <v>307737900</v>
      </c>
      <c r="J631" s="4">
        <f t="shared" si="166"/>
        <v>5914094.5299003972</v>
      </c>
      <c r="K631" s="4">
        <f t="shared" si="166"/>
        <v>23</v>
      </c>
      <c r="L631" s="4">
        <f t="shared" si="166"/>
        <v>2885993.61</v>
      </c>
      <c r="M631" s="4">
        <f t="shared" si="166"/>
        <v>174881855</v>
      </c>
      <c r="N631" s="4">
        <f t="shared" si="166"/>
        <v>4381628.3405732801</v>
      </c>
      <c r="O631" s="4">
        <f t="shared" si="166"/>
        <v>0</v>
      </c>
      <c r="P631" s="4">
        <f t="shared" si="166"/>
        <v>0</v>
      </c>
      <c r="Q631" s="4">
        <f t="shared" si="166"/>
        <v>0</v>
      </c>
      <c r="R631" s="4">
        <f t="shared" si="166"/>
        <v>0</v>
      </c>
      <c r="S631" s="4">
        <f t="shared" si="166"/>
        <v>0</v>
      </c>
      <c r="T631" s="4">
        <f t="shared" si="166"/>
        <v>0</v>
      </c>
      <c r="U631" s="4">
        <f t="shared" si="166"/>
        <v>0</v>
      </c>
      <c r="V631" s="4">
        <f t="shared" si="166"/>
        <v>0</v>
      </c>
      <c r="W631" s="4">
        <f t="shared" si="166"/>
        <v>0</v>
      </c>
      <c r="X631" s="4">
        <f t="shared" si="166"/>
        <v>0</v>
      </c>
      <c r="Y631" s="4">
        <f t="shared" si="166"/>
        <v>0</v>
      </c>
      <c r="Z631" s="4">
        <f t="shared" si="166"/>
        <v>0</v>
      </c>
      <c r="AA631" s="4">
        <f t="shared" si="166"/>
        <v>1</v>
      </c>
      <c r="AB631" s="4">
        <f t="shared" si="166"/>
        <v>0</v>
      </c>
      <c r="AC631" s="4">
        <f t="shared" si="166"/>
        <v>0</v>
      </c>
      <c r="AD631" s="4">
        <f t="shared" si="166"/>
        <v>0</v>
      </c>
      <c r="AE631" s="4">
        <f t="shared" si="166"/>
        <v>11</v>
      </c>
      <c r="AF631" s="4">
        <f t="shared" si="166"/>
        <v>840323.36</v>
      </c>
      <c r="AG631" s="4">
        <f t="shared" si="167"/>
        <v>62011700</v>
      </c>
      <c r="AH631" s="4">
        <f t="shared" si="167"/>
        <v>1137755.4839134845</v>
      </c>
      <c r="AI631" s="4">
        <f t="shared" si="167"/>
        <v>79</v>
      </c>
      <c r="AJ631" s="4">
        <f t="shared" si="167"/>
        <v>6166343.1500000004</v>
      </c>
      <c r="AK631" s="4">
        <f t="shared" si="167"/>
        <v>544631455</v>
      </c>
      <c r="AL631" s="4">
        <f t="shared" si="167"/>
        <v>11433478.354387162</v>
      </c>
      <c r="AM631" s="4">
        <f t="shared" si="167"/>
        <v>136061735600</v>
      </c>
      <c r="AP631" s="4">
        <f t="shared" si="163"/>
        <v>1587485.8974827854</v>
      </c>
      <c r="AQ631" s="8">
        <f t="shared" si="155"/>
        <v>4.532018589067594E-5</v>
      </c>
      <c r="AR631" s="4">
        <f t="shared" si="164"/>
        <v>1014012995.1899998</v>
      </c>
      <c r="AS631" s="6">
        <f t="shared" si="160"/>
        <v>1.5655478825351064E-3</v>
      </c>
    </row>
    <row r="632" spans="6:45" x14ac:dyDescent="0.3">
      <c r="F632" s="14" t="s">
        <v>173</v>
      </c>
      <c r="G632" s="4">
        <f t="shared" si="166"/>
        <v>41</v>
      </c>
      <c r="H632" s="4">
        <f t="shared" si="166"/>
        <v>6075100.7999999998</v>
      </c>
      <c r="I632" s="4">
        <f t="shared" si="166"/>
        <v>488753800</v>
      </c>
      <c r="J632" s="4">
        <f t="shared" si="166"/>
        <v>26735919.541679516</v>
      </c>
      <c r="K632" s="4">
        <f t="shared" si="166"/>
        <v>12</v>
      </c>
      <c r="L632" s="4">
        <f t="shared" si="166"/>
        <v>1121157.5899999999</v>
      </c>
      <c r="M632" s="4">
        <f t="shared" si="166"/>
        <v>108161150</v>
      </c>
      <c r="N632" s="4">
        <f t="shared" si="166"/>
        <v>4103279.9696497428</v>
      </c>
      <c r="O632" s="4">
        <f t="shared" si="166"/>
        <v>2</v>
      </c>
      <c r="P632" s="4">
        <f t="shared" si="166"/>
        <v>0</v>
      </c>
      <c r="Q632" s="4">
        <f t="shared" si="166"/>
        <v>6491200</v>
      </c>
      <c r="R632" s="4">
        <f t="shared" si="166"/>
        <v>268136.39655177249</v>
      </c>
      <c r="S632" s="4">
        <f t="shared" si="166"/>
        <v>4</v>
      </c>
      <c r="T632" s="4">
        <f t="shared" si="166"/>
        <v>2344043</v>
      </c>
      <c r="U632" s="4">
        <f t="shared" si="166"/>
        <v>67011100</v>
      </c>
      <c r="V632" s="4">
        <f t="shared" si="166"/>
        <v>2593644.0913338112</v>
      </c>
      <c r="W632" s="4">
        <f t="shared" si="166"/>
        <v>0</v>
      </c>
      <c r="X632" s="4">
        <f t="shared" si="166"/>
        <v>0</v>
      </c>
      <c r="Y632" s="4">
        <f t="shared" si="166"/>
        <v>0</v>
      </c>
      <c r="Z632" s="4">
        <f t="shared" si="166"/>
        <v>0</v>
      </c>
      <c r="AA632" s="4">
        <f t="shared" si="166"/>
        <v>3</v>
      </c>
      <c r="AB632" s="4">
        <f t="shared" si="166"/>
        <v>1988000</v>
      </c>
      <c r="AC632" s="4">
        <f t="shared" si="166"/>
        <v>36007100</v>
      </c>
      <c r="AD632" s="4">
        <f t="shared" si="166"/>
        <v>1290119.6998664762</v>
      </c>
      <c r="AE632" s="4">
        <f t="shared" si="166"/>
        <v>54</v>
      </c>
      <c r="AF632" s="4">
        <f t="shared" si="166"/>
        <v>815614.78</v>
      </c>
      <c r="AG632" s="4">
        <f t="shared" si="167"/>
        <v>44117800</v>
      </c>
      <c r="AH632" s="4">
        <f t="shared" si="167"/>
        <v>2387277.8482440659</v>
      </c>
      <c r="AI632" s="4">
        <f t="shared" si="167"/>
        <v>116</v>
      </c>
      <c r="AJ632" s="4">
        <f t="shared" si="167"/>
        <v>12343916.17</v>
      </c>
      <c r="AK632" s="4">
        <f t="shared" si="167"/>
        <v>750542150</v>
      </c>
      <c r="AL632" s="4">
        <f t="shared" si="167"/>
        <v>37378377.547325388</v>
      </c>
      <c r="AM632" s="4">
        <f t="shared" si="167"/>
        <v>43917398487</v>
      </c>
      <c r="AP632" s="4">
        <f t="shared" si="163"/>
        <v>11870915.859260961</v>
      </c>
      <c r="AQ632" s="8">
        <f t="shared" si="155"/>
        <v>2.8107120629319437E-4</v>
      </c>
      <c r="AR632" s="4">
        <f t="shared" si="164"/>
        <v>918319994.29000008</v>
      </c>
      <c r="AS632" s="6">
        <f t="shared" si="160"/>
        <v>1.2926774907518996E-2</v>
      </c>
    </row>
    <row r="633" spans="6:45" x14ac:dyDescent="0.3">
      <c r="F633" s="14" t="s">
        <v>51</v>
      </c>
      <c r="G633" s="4">
        <f t="shared" si="166"/>
        <v>11</v>
      </c>
      <c r="H633" s="4">
        <f t="shared" si="166"/>
        <v>898281.6399999999</v>
      </c>
      <c r="I633" s="4">
        <f t="shared" si="166"/>
        <v>58503100</v>
      </c>
      <c r="J633" s="4">
        <f t="shared" si="166"/>
        <v>3453404.4543083664</v>
      </c>
      <c r="K633" s="4">
        <f t="shared" si="166"/>
        <v>14</v>
      </c>
      <c r="L633" s="4">
        <f t="shared" si="166"/>
        <v>4179047</v>
      </c>
      <c r="M633" s="4">
        <f t="shared" si="166"/>
        <v>193996900</v>
      </c>
      <c r="N633" s="4">
        <f t="shared" si="166"/>
        <v>5471219.767140545</v>
      </c>
      <c r="O633" s="4">
        <f t="shared" si="166"/>
        <v>0</v>
      </c>
      <c r="P633" s="4">
        <f t="shared" si="166"/>
        <v>0</v>
      </c>
      <c r="Q633" s="4">
        <f t="shared" si="166"/>
        <v>0</v>
      </c>
      <c r="R633" s="4">
        <f t="shared" si="166"/>
        <v>0</v>
      </c>
      <c r="S633" s="4">
        <f t="shared" si="166"/>
        <v>0</v>
      </c>
      <c r="T633" s="4">
        <f t="shared" si="166"/>
        <v>0</v>
      </c>
      <c r="U633" s="4">
        <f t="shared" si="166"/>
        <v>0</v>
      </c>
      <c r="V633" s="4">
        <f t="shared" si="166"/>
        <v>0</v>
      </c>
      <c r="W633" s="4">
        <f t="shared" si="166"/>
        <v>0</v>
      </c>
      <c r="X633" s="4">
        <f t="shared" si="166"/>
        <v>0</v>
      </c>
      <c r="Y633" s="4">
        <f t="shared" si="166"/>
        <v>0</v>
      </c>
      <c r="Z633" s="4">
        <f t="shared" si="166"/>
        <v>0</v>
      </c>
      <c r="AA633" s="4">
        <f t="shared" si="166"/>
        <v>0</v>
      </c>
      <c r="AB633" s="4">
        <f t="shared" si="166"/>
        <v>0</v>
      </c>
      <c r="AC633" s="4">
        <f t="shared" si="166"/>
        <v>0</v>
      </c>
      <c r="AD633" s="4">
        <f t="shared" si="166"/>
        <v>0</v>
      </c>
      <c r="AE633" s="4">
        <f t="shared" si="166"/>
        <v>0</v>
      </c>
      <c r="AF633" s="4">
        <f t="shared" si="166"/>
        <v>0</v>
      </c>
      <c r="AG633" s="4">
        <f t="shared" si="167"/>
        <v>0</v>
      </c>
      <c r="AH633" s="4">
        <f t="shared" si="167"/>
        <v>0</v>
      </c>
      <c r="AI633" s="4">
        <f t="shared" si="167"/>
        <v>25</v>
      </c>
      <c r="AJ633" s="4">
        <f t="shared" si="167"/>
        <v>5077328.6399999997</v>
      </c>
      <c r="AK633" s="4">
        <f t="shared" si="167"/>
        <v>252500000</v>
      </c>
      <c r="AL633" s="4">
        <f t="shared" si="167"/>
        <v>8924624.2214489114</v>
      </c>
      <c r="AM633" s="4">
        <f t="shared" si="167"/>
        <v>6874891706</v>
      </c>
      <c r="AP633" s="4">
        <f t="shared" si="163"/>
        <v>1153774.9818230746</v>
      </c>
      <c r="AQ633" s="8">
        <f t="shared" si="155"/>
        <v>7.3853216270574945E-4</v>
      </c>
      <c r="AR633" s="4">
        <f t="shared" si="164"/>
        <v>96390172.819999993</v>
      </c>
      <c r="AS633" s="6">
        <f t="shared" si="160"/>
        <v>1.1969840369283766E-2</v>
      </c>
    </row>
    <row r="634" spans="6:45" x14ac:dyDescent="0.3">
      <c r="F634" s="14" t="s">
        <v>122</v>
      </c>
      <c r="G634" s="4">
        <f t="shared" si="166"/>
        <v>10</v>
      </c>
      <c r="H634" s="4">
        <f t="shared" si="166"/>
        <v>911391.11</v>
      </c>
      <c r="I634" s="4">
        <f t="shared" si="166"/>
        <v>85219800</v>
      </c>
      <c r="J634" s="4">
        <f t="shared" si="166"/>
        <v>1808957.4519933276</v>
      </c>
      <c r="K634" s="4">
        <f t="shared" si="166"/>
        <v>0</v>
      </c>
      <c r="L634" s="4">
        <f t="shared" si="166"/>
        <v>0</v>
      </c>
      <c r="M634" s="4">
        <f t="shared" si="166"/>
        <v>0</v>
      </c>
      <c r="N634" s="4">
        <f t="shared" si="166"/>
        <v>0</v>
      </c>
      <c r="O634" s="4">
        <f t="shared" si="166"/>
        <v>0</v>
      </c>
      <c r="P634" s="4">
        <f t="shared" si="166"/>
        <v>0</v>
      </c>
      <c r="Q634" s="4">
        <f t="shared" si="166"/>
        <v>0</v>
      </c>
      <c r="R634" s="4">
        <f t="shared" si="166"/>
        <v>0</v>
      </c>
      <c r="S634" s="4">
        <f t="shared" si="166"/>
        <v>0</v>
      </c>
      <c r="T634" s="4">
        <f t="shared" si="166"/>
        <v>0</v>
      </c>
      <c r="U634" s="4">
        <f t="shared" si="166"/>
        <v>0</v>
      </c>
      <c r="V634" s="4">
        <f t="shared" si="166"/>
        <v>0</v>
      </c>
      <c r="W634" s="4">
        <f t="shared" si="166"/>
        <v>0</v>
      </c>
      <c r="X634" s="4">
        <f t="shared" si="166"/>
        <v>0</v>
      </c>
      <c r="Y634" s="4">
        <f t="shared" si="166"/>
        <v>0</v>
      </c>
      <c r="Z634" s="4">
        <f t="shared" si="166"/>
        <v>0</v>
      </c>
      <c r="AA634" s="4">
        <f t="shared" si="166"/>
        <v>4</v>
      </c>
      <c r="AB634" s="4">
        <f t="shared" si="166"/>
        <v>1452132.5</v>
      </c>
      <c r="AC634" s="4">
        <f t="shared" si="166"/>
        <v>98291200</v>
      </c>
      <c r="AD634" s="4">
        <f t="shared" ref="U634:AD637" si="168">SUMIFS(AD$4:AD$567,AD$4:AD$567,"&gt;0",$C$4:$C$567,$F634)</f>
        <v>1708575.2889532144</v>
      </c>
      <c r="AE634" s="4">
        <f t="shared" si="166"/>
        <v>32</v>
      </c>
      <c r="AF634" s="4">
        <f t="shared" si="166"/>
        <v>8727646.9900000002</v>
      </c>
      <c r="AG634" s="4">
        <f t="shared" si="167"/>
        <v>350974400</v>
      </c>
      <c r="AH634" s="4">
        <f t="shared" si="167"/>
        <v>12466315.928570706</v>
      </c>
      <c r="AI634" s="4">
        <f t="shared" si="167"/>
        <v>46</v>
      </c>
      <c r="AJ634" s="4">
        <f t="shared" si="167"/>
        <v>11091170.600000001</v>
      </c>
      <c r="AK634" s="4">
        <f t="shared" si="167"/>
        <v>534485400</v>
      </c>
      <c r="AL634" s="4">
        <f t="shared" si="167"/>
        <v>15983848.669517249</v>
      </c>
      <c r="AM634" s="4">
        <f t="shared" si="167"/>
        <v>86096081641</v>
      </c>
      <c r="AP634" s="4">
        <f t="shared" si="163"/>
        <v>1746695.9707529759</v>
      </c>
      <c r="AQ634" s="8">
        <f t="shared" si="155"/>
        <v>1.2882317509230583E-4</v>
      </c>
      <c r="AR634" s="4">
        <f t="shared" si="164"/>
        <v>493631090.06999993</v>
      </c>
      <c r="AS634" s="6">
        <f t="shared" si="160"/>
        <v>3.5384642618545028E-3</v>
      </c>
    </row>
    <row r="635" spans="6:45" x14ac:dyDescent="0.3">
      <c r="F635" s="14" t="s">
        <v>63</v>
      </c>
      <c r="G635" s="4">
        <f t="shared" si="166"/>
        <v>8</v>
      </c>
      <c r="H635" s="4">
        <f t="shared" si="166"/>
        <v>517907.3</v>
      </c>
      <c r="I635" s="4">
        <f t="shared" si="166"/>
        <v>23149400</v>
      </c>
      <c r="J635" s="4">
        <f t="shared" si="166"/>
        <v>653407.75637015677</v>
      </c>
      <c r="K635" s="4">
        <f t="shared" si="166"/>
        <v>5</v>
      </c>
      <c r="L635" s="4">
        <f t="shared" si="166"/>
        <v>728306.5</v>
      </c>
      <c r="M635" s="4">
        <f t="shared" si="166"/>
        <v>19845800</v>
      </c>
      <c r="N635" s="4">
        <f t="shared" si="166"/>
        <v>532866.06271632912</v>
      </c>
      <c r="O635" s="4">
        <f t="shared" si="166"/>
        <v>1</v>
      </c>
      <c r="P635" s="4">
        <f t="shared" si="166"/>
        <v>82090.990000000005</v>
      </c>
      <c r="Q635" s="4">
        <f t="shared" si="166"/>
        <v>15478000</v>
      </c>
      <c r="R635" s="4">
        <f t="shared" si="166"/>
        <v>411959.7592650124</v>
      </c>
      <c r="S635" s="4">
        <f t="shared" si="166"/>
        <v>0</v>
      </c>
      <c r="T635" s="4">
        <f t="shared" si="166"/>
        <v>0</v>
      </c>
      <c r="U635" s="4">
        <f t="shared" si="168"/>
        <v>0</v>
      </c>
      <c r="V635" s="4">
        <f t="shared" si="168"/>
        <v>0</v>
      </c>
      <c r="W635" s="4">
        <f t="shared" si="168"/>
        <v>0</v>
      </c>
      <c r="X635" s="4">
        <f t="shared" si="168"/>
        <v>0</v>
      </c>
      <c r="Y635" s="4">
        <f t="shared" si="168"/>
        <v>0</v>
      </c>
      <c r="Z635" s="4">
        <f t="shared" si="168"/>
        <v>0</v>
      </c>
      <c r="AA635" s="4">
        <f t="shared" si="168"/>
        <v>0</v>
      </c>
      <c r="AB635" s="4">
        <f t="shared" si="168"/>
        <v>0</v>
      </c>
      <c r="AC635" s="4">
        <f t="shared" si="168"/>
        <v>0</v>
      </c>
      <c r="AD635" s="4">
        <f t="shared" si="168"/>
        <v>0</v>
      </c>
      <c r="AE635" s="4">
        <f t="shared" si="166"/>
        <v>5</v>
      </c>
      <c r="AF635" s="4">
        <f t="shared" si="166"/>
        <v>408729.13</v>
      </c>
      <c r="AG635" s="4">
        <f t="shared" si="167"/>
        <v>245774800</v>
      </c>
      <c r="AH635" s="4">
        <f t="shared" si="167"/>
        <v>6541499.3824400157</v>
      </c>
      <c r="AI635" s="4">
        <f t="shared" si="167"/>
        <v>19</v>
      </c>
      <c r="AJ635" s="4">
        <f t="shared" si="167"/>
        <v>1737033.92</v>
      </c>
      <c r="AK635" s="4">
        <f t="shared" si="167"/>
        <v>304248000</v>
      </c>
      <c r="AL635" s="4">
        <f t="shared" si="167"/>
        <v>8139732.9607915133</v>
      </c>
      <c r="AM635" s="4">
        <f t="shared" si="167"/>
        <v>23188266262</v>
      </c>
      <c r="AP635" s="4">
        <f t="shared" si="163"/>
        <v>2235601.7367127147</v>
      </c>
      <c r="AQ635" s="8">
        <f t="shared" si="155"/>
        <v>7.4910038567505214E-5</v>
      </c>
      <c r="AR635" s="4">
        <f t="shared" si="164"/>
        <v>199040331.93999997</v>
      </c>
      <c r="AS635" s="6">
        <f t="shared" si="160"/>
        <v>1.1231903177224549E-2</v>
      </c>
    </row>
    <row r="636" spans="6:45" x14ac:dyDescent="0.3">
      <c r="F636" s="14" t="s">
        <v>142</v>
      </c>
      <c r="G636" s="4">
        <f t="shared" si="166"/>
        <v>40</v>
      </c>
      <c r="H636" s="4">
        <f t="shared" si="166"/>
        <v>4008721.6099999994</v>
      </c>
      <c r="I636" s="4">
        <f t="shared" si="166"/>
        <v>496794800</v>
      </c>
      <c r="J636" s="4">
        <f t="shared" si="166"/>
        <v>15108821.931636654</v>
      </c>
      <c r="K636" s="4">
        <f t="shared" si="166"/>
        <v>54</v>
      </c>
      <c r="L636" s="4">
        <f t="shared" si="166"/>
        <v>19444638.129999999</v>
      </c>
      <c r="M636" s="4">
        <f t="shared" si="166"/>
        <v>1584056881.5999999</v>
      </c>
      <c r="N636" s="4">
        <f t="shared" si="166"/>
        <v>53587332.451182455</v>
      </c>
      <c r="O636" s="4">
        <f t="shared" si="166"/>
        <v>14</v>
      </c>
      <c r="P636" s="4">
        <f t="shared" si="166"/>
        <v>4855653.9799999995</v>
      </c>
      <c r="Q636" s="4">
        <f t="shared" si="166"/>
        <v>253324940</v>
      </c>
      <c r="R636" s="4">
        <f t="shared" si="166"/>
        <v>15067502.56888302</v>
      </c>
      <c r="S636" s="4">
        <f t="shared" si="166"/>
        <v>13</v>
      </c>
      <c r="T636" s="4">
        <f t="shared" si="166"/>
        <v>4863094.13</v>
      </c>
      <c r="U636" s="4">
        <f t="shared" si="168"/>
        <v>144704200</v>
      </c>
      <c r="V636" s="4">
        <f t="shared" si="168"/>
        <v>5243117.0598624712</v>
      </c>
      <c r="W636" s="4">
        <f t="shared" si="168"/>
        <v>1</v>
      </c>
      <c r="X636" s="4">
        <f t="shared" si="168"/>
        <v>290000</v>
      </c>
      <c r="Y636" s="4">
        <f t="shared" si="168"/>
        <v>24537500</v>
      </c>
      <c r="Z636" s="4">
        <f t="shared" si="168"/>
        <v>1860892.4163906204</v>
      </c>
      <c r="AA636" s="4">
        <f t="shared" si="168"/>
        <v>8</v>
      </c>
      <c r="AB636" s="4">
        <f t="shared" si="168"/>
        <v>2189328</v>
      </c>
      <c r="AC636" s="4">
        <f t="shared" si="168"/>
        <v>56568600</v>
      </c>
      <c r="AD636" s="4">
        <f t="shared" si="168"/>
        <v>4154414.8101342195</v>
      </c>
      <c r="AE636" s="4">
        <f t="shared" si="166"/>
        <v>44</v>
      </c>
      <c r="AF636" s="4">
        <f t="shared" si="166"/>
        <v>3871674.38</v>
      </c>
      <c r="AG636" s="4">
        <f t="shared" si="167"/>
        <v>397502400</v>
      </c>
      <c r="AH636" s="4">
        <f t="shared" si="167"/>
        <v>23740691.030536242</v>
      </c>
      <c r="AI636" s="4">
        <f t="shared" si="167"/>
        <v>174</v>
      </c>
      <c r="AJ636" s="4">
        <f t="shared" si="167"/>
        <v>39523110.229999997</v>
      </c>
      <c r="AK636" s="4">
        <f t="shared" si="167"/>
        <v>2957489321.5999999</v>
      </c>
      <c r="AL636" s="4">
        <f t="shared" si="167"/>
        <v>118762772.26862569</v>
      </c>
      <c r="AM636" s="4">
        <f t="shared" si="167"/>
        <v>73637245485</v>
      </c>
      <c r="AP636" s="4">
        <f t="shared" si="163"/>
        <v>38228967.294533059</v>
      </c>
      <c r="AQ636" s="8">
        <f t="shared" si="155"/>
        <v>5.3672716802057605E-4</v>
      </c>
      <c r="AR636" s="4">
        <f t="shared" si="164"/>
        <v>1289757135.4400001</v>
      </c>
      <c r="AS636" s="6">
        <f t="shared" si="160"/>
        <v>2.9640438687312448E-2</v>
      </c>
    </row>
    <row r="637" spans="6:45" x14ac:dyDescent="0.3">
      <c r="F637" s="14" t="s">
        <v>31</v>
      </c>
      <c r="G637" s="4">
        <f t="shared" si="166"/>
        <v>3</v>
      </c>
      <c r="H637" s="4">
        <f t="shared" si="166"/>
        <v>129561.19</v>
      </c>
      <c r="I637" s="4">
        <f t="shared" si="166"/>
        <v>12134600</v>
      </c>
      <c r="J637" s="4">
        <f t="shared" si="166"/>
        <v>409119.39414579491</v>
      </c>
      <c r="K637" s="4">
        <f t="shared" si="166"/>
        <v>6</v>
      </c>
      <c r="L637" s="4">
        <f t="shared" si="166"/>
        <v>806052.66999999993</v>
      </c>
      <c r="M637" s="4">
        <f t="shared" si="166"/>
        <v>23062600</v>
      </c>
      <c r="N637" s="4">
        <f t="shared" si="166"/>
        <v>976145.94045189838</v>
      </c>
      <c r="O637" s="4">
        <f t="shared" si="166"/>
        <v>0</v>
      </c>
      <c r="P637" s="4">
        <f t="shared" si="166"/>
        <v>0</v>
      </c>
      <c r="Q637" s="4">
        <f t="shared" si="166"/>
        <v>0</v>
      </c>
      <c r="R637" s="4">
        <f t="shared" si="166"/>
        <v>0</v>
      </c>
      <c r="S637" s="4">
        <f t="shared" si="166"/>
        <v>0</v>
      </c>
      <c r="T637" s="4">
        <f t="shared" si="166"/>
        <v>0</v>
      </c>
      <c r="U637" s="4">
        <f t="shared" si="168"/>
        <v>0</v>
      </c>
      <c r="V637" s="4">
        <f t="shared" si="168"/>
        <v>0</v>
      </c>
      <c r="W637" s="4">
        <f t="shared" si="168"/>
        <v>0</v>
      </c>
      <c r="X637" s="4">
        <f t="shared" si="168"/>
        <v>0</v>
      </c>
      <c r="Y637" s="4">
        <f t="shared" si="168"/>
        <v>0</v>
      </c>
      <c r="Z637" s="4">
        <f t="shared" si="168"/>
        <v>0</v>
      </c>
      <c r="AA637" s="4">
        <f t="shared" si="168"/>
        <v>0</v>
      </c>
      <c r="AB637" s="4">
        <f t="shared" si="168"/>
        <v>0</v>
      </c>
      <c r="AC637" s="4">
        <f t="shared" si="168"/>
        <v>0</v>
      </c>
      <c r="AD637" s="4">
        <f t="shared" si="168"/>
        <v>0</v>
      </c>
      <c r="AE637" s="4">
        <f t="shared" si="166"/>
        <v>3</v>
      </c>
      <c r="AF637" s="4">
        <f t="shared" si="166"/>
        <v>1950941.18</v>
      </c>
      <c r="AG637" s="4">
        <f t="shared" si="167"/>
        <v>115897730</v>
      </c>
      <c r="AH637" s="4">
        <f t="shared" si="167"/>
        <v>4697225.0316531043</v>
      </c>
      <c r="AI637" s="4">
        <f t="shared" si="167"/>
        <v>12</v>
      </c>
      <c r="AJ637" s="4">
        <f t="shared" si="167"/>
        <v>2886555.04</v>
      </c>
      <c r="AK637" s="4">
        <f t="shared" si="167"/>
        <v>151094930</v>
      </c>
      <c r="AL637" s="4">
        <f t="shared" si="167"/>
        <v>6082490.3662507981</v>
      </c>
      <c r="AM637" s="4">
        <f t="shared" si="167"/>
        <v>12288381453</v>
      </c>
      <c r="AP637" s="4">
        <f t="shared" si="163"/>
        <v>633965.560408658</v>
      </c>
      <c r="AQ637" s="8">
        <f t="shared" si="155"/>
        <v>2.3490115854885808E-4</v>
      </c>
      <c r="AR637" s="4">
        <f t="shared" si="164"/>
        <v>143835922.96000001</v>
      </c>
      <c r="AS637" s="6">
        <f t="shared" si="160"/>
        <v>4.4075606938953661E-3</v>
      </c>
    </row>
  </sheetData>
  <sheetProtection autoFilter="0"/>
  <autoFilter ref="A3:AS567" xr:uid="{1E49D6E3-51D0-4E1C-8AAD-15714DBE58D6}"/>
  <mergeCells count="8">
    <mergeCell ref="K2:N2"/>
    <mergeCell ref="G2:J2"/>
    <mergeCell ref="AE2:AH2"/>
    <mergeCell ref="AI2:AL2"/>
    <mergeCell ref="O2:R2"/>
    <mergeCell ref="S2:V2"/>
    <mergeCell ref="W2:Z2"/>
    <mergeCell ref="AA2:AD2"/>
  </mergeCells>
  <pageMargins left="0.7" right="0.7" top="0.75" bottom="0.75" header="0.3" footer="0.3"/>
  <pageSetup scale="77" orientation="portrait" r:id="rId1"/>
  <rowBreaks count="2" manualBreakCount="2">
    <brk id="515" max="28" man="1"/>
    <brk id="568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A3AA8-4BD1-483F-854A-7E711164E25A}">
  <sheetPr codeName="Sheet1"/>
  <dimension ref="A1:BF2878"/>
  <sheetViews>
    <sheetView zoomScale="90" zoomScaleNormal="90" workbookViewId="0">
      <pane xSplit="2" ySplit="2" topLeftCell="E3" activePane="bottomRight" state="frozen"/>
      <selection pane="topRight" activeCell="C1" sqref="C1"/>
      <selection pane="bottomLeft" activeCell="A2" sqref="A2"/>
      <selection pane="bottomRight" activeCell="I8" sqref="H8:I8"/>
    </sheetView>
  </sheetViews>
  <sheetFormatPr defaultRowHeight="14.4" x14ac:dyDescent="0.3"/>
  <cols>
    <col min="1" max="1" width="10" bestFit="1" customWidth="1"/>
    <col min="2" max="2" width="29.109375" bestFit="1" customWidth="1"/>
    <col min="3" max="3" width="16.33203125" customWidth="1"/>
    <col min="4" max="4" width="61.109375" bestFit="1" customWidth="1"/>
    <col min="5" max="5" width="22" customWidth="1"/>
    <col min="6" max="6" width="14.44140625" customWidth="1"/>
    <col min="7" max="7" width="20.77734375" customWidth="1"/>
    <col min="8" max="8" width="16.6640625" style="2" customWidth="1"/>
    <col min="9" max="9" width="19.88671875" style="2" customWidth="1"/>
    <col min="10" max="10" width="20.33203125" style="2" customWidth="1"/>
    <col min="11" max="11" width="16.88671875" customWidth="1"/>
    <col min="12" max="12" width="12.5546875" bestFit="1" customWidth="1"/>
    <col min="13" max="13" width="11.5546875" bestFit="1" customWidth="1"/>
  </cols>
  <sheetData>
    <row r="1" spans="1:58" ht="50.25" customHeight="1" x14ac:dyDescent="0.3">
      <c r="A1" s="83" t="s">
        <v>2293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</row>
    <row r="2" spans="1:58" s="1" customFormat="1" ht="30" x14ac:dyDescent="0.3">
      <c r="A2" s="82" t="s">
        <v>1719</v>
      </c>
      <c r="B2" s="82" t="s">
        <v>1720</v>
      </c>
      <c r="C2" s="82" t="s">
        <v>1721</v>
      </c>
      <c r="D2" s="82" t="s">
        <v>2294</v>
      </c>
      <c r="E2" s="82" t="s">
        <v>2295</v>
      </c>
      <c r="F2" s="82" t="s">
        <v>4509</v>
      </c>
      <c r="G2" s="82" t="s">
        <v>4510</v>
      </c>
      <c r="H2" s="82" t="s">
        <v>28</v>
      </c>
      <c r="I2" s="82" t="s">
        <v>2296</v>
      </c>
      <c r="J2" s="82" t="s">
        <v>2297</v>
      </c>
      <c r="K2" s="82" t="s">
        <v>2298</v>
      </c>
      <c r="U2"/>
    </row>
    <row r="3" spans="1:58" x14ac:dyDescent="0.3">
      <c r="A3" s="103" t="s">
        <v>17</v>
      </c>
      <c r="B3" t="s">
        <v>1743</v>
      </c>
      <c r="C3" t="s">
        <v>19</v>
      </c>
      <c r="D3" t="s">
        <v>4511</v>
      </c>
      <c r="E3" t="s">
        <v>1716</v>
      </c>
      <c r="F3" s="99">
        <v>42736</v>
      </c>
      <c r="G3" s="99">
        <v>46387</v>
      </c>
      <c r="H3" s="2">
        <v>38122.11</v>
      </c>
      <c r="I3" s="2">
        <v>6472700</v>
      </c>
      <c r="J3" s="2">
        <v>216576.54</v>
      </c>
      <c r="K3">
        <v>2025</v>
      </c>
    </row>
    <row r="4" spans="1:58" x14ac:dyDescent="0.3">
      <c r="A4" s="103" t="s">
        <v>17</v>
      </c>
      <c r="B4" t="s">
        <v>1743</v>
      </c>
      <c r="C4" t="s">
        <v>19</v>
      </c>
      <c r="D4" t="s">
        <v>4512</v>
      </c>
      <c r="E4" t="s">
        <v>1717</v>
      </c>
      <c r="F4" s="99">
        <v>45456</v>
      </c>
      <c r="G4" s="99">
        <v>56414</v>
      </c>
      <c r="H4" s="2">
        <v>8344.09</v>
      </c>
      <c r="I4" s="2">
        <v>688600</v>
      </c>
      <c r="J4" s="2">
        <v>23040.560000000001</v>
      </c>
      <c r="K4">
        <v>2025</v>
      </c>
    </row>
    <row r="5" spans="1:58" x14ac:dyDescent="0.3">
      <c r="A5" s="103" t="s">
        <v>17</v>
      </c>
      <c r="B5" t="s">
        <v>1743</v>
      </c>
      <c r="C5" t="s">
        <v>19</v>
      </c>
      <c r="D5" t="s">
        <v>4513</v>
      </c>
      <c r="E5" t="s">
        <v>1717</v>
      </c>
      <c r="F5" s="99">
        <v>45292</v>
      </c>
      <c r="G5" s="99">
        <v>56614</v>
      </c>
      <c r="H5" s="2">
        <v>68399.27</v>
      </c>
      <c r="I5" s="2">
        <v>2151800</v>
      </c>
      <c r="J5" s="2">
        <v>71999.23</v>
      </c>
      <c r="K5">
        <v>2025</v>
      </c>
    </row>
    <row r="6" spans="1:58" x14ac:dyDescent="0.3">
      <c r="A6" s="103" t="s">
        <v>17</v>
      </c>
      <c r="B6" t="s">
        <v>1743</v>
      </c>
      <c r="C6" t="s">
        <v>19</v>
      </c>
      <c r="D6" t="s">
        <v>4514</v>
      </c>
      <c r="E6" t="s">
        <v>1717</v>
      </c>
      <c r="F6" s="99">
        <v>44562</v>
      </c>
      <c r="G6" s="99">
        <v>55884</v>
      </c>
      <c r="H6" s="2">
        <v>20664.73</v>
      </c>
      <c r="I6" s="2">
        <v>650100</v>
      </c>
      <c r="J6" s="2">
        <v>21752.35</v>
      </c>
      <c r="K6">
        <v>2025</v>
      </c>
    </row>
    <row r="7" spans="1:58" x14ac:dyDescent="0.3">
      <c r="A7" s="103" t="s">
        <v>72</v>
      </c>
      <c r="B7" t="s">
        <v>75</v>
      </c>
      <c r="C7" t="s">
        <v>19</v>
      </c>
      <c r="D7" t="s">
        <v>2299</v>
      </c>
      <c r="E7" t="s">
        <v>1716</v>
      </c>
      <c r="F7" s="99">
        <v>39505</v>
      </c>
      <c r="G7" s="99">
        <v>57768</v>
      </c>
      <c r="H7" s="2">
        <v>192000</v>
      </c>
      <c r="I7" s="2">
        <v>7000000</v>
      </c>
      <c r="J7" s="2">
        <v>241640</v>
      </c>
      <c r="K7">
        <v>2025</v>
      </c>
    </row>
    <row r="8" spans="1:58" x14ac:dyDescent="0.3">
      <c r="A8" s="103" t="s">
        <v>72</v>
      </c>
      <c r="B8" t="s">
        <v>75</v>
      </c>
      <c r="C8" t="s">
        <v>19</v>
      </c>
      <c r="D8" t="s">
        <v>2300</v>
      </c>
      <c r="E8" t="s">
        <v>15</v>
      </c>
      <c r="F8" s="99">
        <v>42408</v>
      </c>
      <c r="G8" s="99">
        <v>53358</v>
      </c>
      <c r="H8" s="2">
        <v>250000</v>
      </c>
      <c r="I8" s="2">
        <v>53378000</v>
      </c>
      <c r="J8" s="2">
        <v>1842608.56</v>
      </c>
      <c r="K8">
        <v>2025</v>
      </c>
    </row>
    <row r="9" spans="1:58" x14ac:dyDescent="0.3">
      <c r="A9" s="103" t="s">
        <v>72</v>
      </c>
      <c r="B9" t="s">
        <v>75</v>
      </c>
      <c r="C9" t="s">
        <v>19</v>
      </c>
      <c r="D9" t="s">
        <v>2301</v>
      </c>
      <c r="E9" t="s">
        <v>1716</v>
      </c>
      <c r="F9" s="99">
        <v>39871</v>
      </c>
      <c r="G9" s="99">
        <v>58121</v>
      </c>
      <c r="H9" s="2">
        <v>125000</v>
      </c>
      <c r="I9" s="2">
        <v>6400000</v>
      </c>
      <c r="J9" s="2">
        <v>220928</v>
      </c>
      <c r="K9">
        <v>2025</v>
      </c>
    </row>
    <row r="10" spans="1:58" x14ac:dyDescent="0.3">
      <c r="A10" s="103" t="s">
        <v>72</v>
      </c>
      <c r="B10" t="s">
        <v>75</v>
      </c>
      <c r="C10" t="s">
        <v>19</v>
      </c>
      <c r="D10" t="s">
        <v>2302</v>
      </c>
      <c r="E10" t="s">
        <v>1716</v>
      </c>
      <c r="F10" s="99">
        <v>29607</v>
      </c>
      <c r="G10" s="99">
        <v>47857</v>
      </c>
      <c r="H10" s="2">
        <v>100000</v>
      </c>
      <c r="I10" s="2">
        <v>6760000</v>
      </c>
      <c r="J10" s="2">
        <v>233355.2</v>
      </c>
      <c r="K10">
        <v>2025</v>
      </c>
    </row>
    <row r="11" spans="1:58" x14ac:dyDescent="0.3">
      <c r="A11" s="103" t="s">
        <v>72</v>
      </c>
      <c r="B11" t="s">
        <v>75</v>
      </c>
      <c r="C11" t="s">
        <v>19</v>
      </c>
      <c r="D11" t="s">
        <v>2303</v>
      </c>
      <c r="E11" t="s">
        <v>1716</v>
      </c>
      <c r="F11" s="99">
        <v>41480</v>
      </c>
      <c r="G11" s="99">
        <v>59730</v>
      </c>
      <c r="H11" s="2">
        <v>12000</v>
      </c>
      <c r="I11" s="2">
        <v>6633200</v>
      </c>
      <c r="J11" s="2">
        <v>228978.06400000001</v>
      </c>
      <c r="K11">
        <v>2025</v>
      </c>
    </row>
    <row r="12" spans="1:58" x14ac:dyDescent="0.3">
      <c r="A12" s="103" t="s">
        <v>72</v>
      </c>
      <c r="B12" t="s">
        <v>75</v>
      </c>
      <c r="C12" t="s">
        <v>19</v>
      </c>
      <c r="D12" t="s">
        <v>2304</v>
      </c>
      <c r="E12" t="s">
        <v>1716</v>
      </c>
      <c r="F12" s="99">
        <v>41718</v>
      </c>
      <c r="G12" s="99">
        <v>52676</v>
      </c>
      <c r="H12" s="2">
        <v>50000</v>
      </c>
      <c r="I12" s="2">
        <v>2880000</v>
      </c>
      <c r="J12" s="2">
        <v>99417.600000000006</v>
      </c>
      <c r="K12">
        <v>2025</v>
      </c>
    </row>
    <row r="13" spans="1:58" x14ac:dyDescent="0.3">
      <c r="A13" s="103" t="s">
        <v>72</v>
      </c>
      <c r="B13" t="s">
        <v>75</v>
      </c>
      <c r="C13" t="s">
        <v>19</v>
      </c>
      <c r="D13" t="s">
        <v>2305</v>
      </c>
      <c r="E13" t="s">
        <v>1716</v>
      </c>
      <c r="F13" s="99">
        <v>41416</v>
      </c>
      <c r="G13" s="99">
        <v>59666</v>
      </c>
      <c r="H13" s="2">
        <v>40000</v>
      </c>
      <c r="I13" s="2">
        <v>5340000</v>
      </c>
      <c r="J13" s="2">
        <v>184336.8</v>
      </c>
      <c r="K13">
        <v>2025</v>
      </c>
    </row>
    <row r="14" spans="1:58" x14ac:dyDescent="0.3">
      <c r="A14" s="103" t="s">
        <v>72</v>
      </c>
      <c r="B14" t="s">
        <v>75</v>
      </c>
      <c r="C14" t="s">
        <v>19</v>
      </c>
      <c r="D14" t="s">
        <v>2306</v>
      </c>
      <c r="E14" t="s">
        <v>1716</v>
      </c>
      <c r="F14" s="99">
        <v>44879</v>
      </c>
      <c r="G14" s="100" t="s">
        <v>1745</v>
      </c>
      <c r="H14" s="2">
        <v>450000</v>
      </c>
      <c r="I14" s="2">
        <v>10640000</v>
      </c>
      <c r="J14" s="2">
        <v>367292.8</v>
      </c>
      <c r="K14">
        <v>2025</v>
      </c>
    </row>
    <row r="15" spans="1:58" x14ac:dyDescent="0.3">
      <c r="A15" s="103" t="s">
        <v>72</v>
      </c>
      <c r="B15" t="s">
        <v>75</v>
      </c>
      <c r="C15" t="s">
        <v>19</v>
      </c>
      <c r="D15" t="s">
        <v>2307</v>
      </c>
      <c r="E15" t="s">
        <v>1716</v>
      </c>
      <c r="F15" s="99">
        <v>44468</v>
      </c>
      <c r="G15" s="100" t="s">
        <v>1745</v>
      </c>
      <c r="H15" s="2">
        <v>30000</v>
      </c>
      <c r="I15" s="2">
        <v>5000000</v>
      </c>
      <c r="J15" s="2">
        <v>172600</v>
      </c>
      <c r="K15">
        <v>2025</v>
      </c>
    </row>
    <row r="16" spans="1:58" x14ac:dyDescent="0.3">
      <c r="A16" s="103" t="s">
        <v>72</v>
      </c>
      <c r="B16" t="s">
        <v>75</v>
      </c>
      <c r="C16" t="s">
        <v>19</v>
      </c>
      <c r="D16" t="s">
        <v>2308</v>
      </c>
      <c r="E16" t="s">
        <v>1716</v>
      </c>
      <c r="F16" s="99">
        <v>26299</v>
      </c>
      <c r="G16" s="99">
        <v>40909</v>
      </c>
      <c r="H16" s="2">
        <v>70000</v>
      </c>
      <c r="I16" s="2">
        <v>2640000</v>
      </c>
      <c r="J16" s="2">
        <v>91132.800000000003</v>
      </c>
      <c r="K16">
        <v>2025</v>
      </c>
    </row>
    <row r="17" spans="1:11" x14ac:dyDescent="0.3">
      <c r="A17" s="103" t="s">
        <v>72</v>
      </c>
      <c r="B17" t="s">
        <v>75</v>
      </c>
      <c r="C17" t="s">
        <v>19</v>
      </c>
      <c r="D17" t="s">
        <v>2309</v>
      </c>
      <c r="E17" t="s">
        <v>1716</v>
      </c>
      <c r="F17" s="99">
        <v>41718</v>
      </c>
      <c r="G17" s="99">
        <v>52676</v>
      </c>
      <c r="H17" s="2">
        <v>90000</v>
      </c>
      <c r="I17" s="2">
        <v>4097300</v>
      </c>
      <c r="J17" s="2">
        <v>141438.796</v>
      </c>
      <c r="K17">
        <v>2025</v>
      </c>
    </row>
    <row r="18" spans="1:11" x14ac:dyDescent="0.3">
      <c r="A18" s="103" t="s">
        <v>72</v>
      </c>
      <c r="B18" t="s">
        <v>75</v>
      </c>
      <c r="C18" t="s">
        <v>19</v>
      </c>
      <c r="D18" t="s">
        <v>2310</v>
      </c>
      <c r="E18" t="s">
        <v>1716</v>
      </c>
      <c r="F18" s="99">
        <v>31021</v>
      </c>
      <c r="G18" s="99">
        <v>47081</v>
      </c>
      <c r="H18" s="2">
        <v>24000</v>
      </c>
      <c r="I18" s="2">
        <v>7244700</v>
      </c>
      <c r="J18" s="2">
        <v>250087.04399999999</v>
      </c>
      <c r="K18">
        <v>2025</v>
      </c>
    </row>
    <row r="19" spans="1:11" x14ac:dyDescent="0.3">
      <c r="A19" s="103" t="s">
        <v>72</v>
      </c>
      <c r="B19" t="s">
        <v>75</v>
      </c>
      <c r="C19" t="s">
        <v>19</v>
      </c>
      <c r="D19" t="s">
        <v>2311</v>
      </c>
      <c r="E19" t="s">
        <v>1716</v>
      </c>
      <c r="F19" s="99">
        <v>38314</v>
      </c>
      <c r="G19" s="99">
        <v>51097</v>
      </c>
      <c r="H19" s="2">
        <v>100000</v>
      </c>
      <c r="I19" s="2">
        <v>6040000</v>
      </c>
      <c r="J19" s="2">
        <v>208500.8</v>
      </c>
      <c r="K19">
        <v>2025</v>
      </c>
    </row>
    <row r="20" spans="1:11" x14ac:dyDescent="0.3">
      <c r="A20" s="103" t="s">
        <v>72</v>
      </c>
      <c r="B20" t="s">
        <v>75</v>
      </c>
      <c r="C20" t="s">
        <v>19</v>
      </c>
      <c r="D20" t="s">
        <v>2312</v>
      </c>
      <c r="E20" t="s">
        <v>1716</v>
      </c>
      <c r="F20" s="99">
        <v>43600</v>
      </c>
      <c r="G20" s="99">
        <v>54558</v>
      </c>
      <c r="H20" s="2">
        <v>15000</v>
      </c>
      <c r="I20" s="2">
        <v>6459900</v>
      </c>
      <c r="J20" s="2">
        <v>222995.74799999999</v>
      </c>
      <c r="K20">
        <v>2025</v>
      </c>
    </row>
    <row r="21" spans="1:11" x14ac:dyDescent="0.3">
      <c r="A21" s="103" t="s">
        <v>72</v>
      </c>
      <c r="B21" t="s">
        <v>75</v>
      </c>
      <c r="C21" t="s">
        <v>19</v>
      </c>
      <c r="D21" t="s">
        <v>2313</v>
      </c>
      <c r="E21" t="s">
        <v>1716</v>
      </c>
      <c r="F21" s="99">
        <v>39871</v>
      </c>
      <c r="G21" s="99">
        <v>58121</v>
      </c>
      <c r="H21" s="2">
        <v>74000</v>
      </c>
      <c r="I21" s="2">
        <v>9080000</v>
      </c>
      <c r="J21" s="2">
        <v>313441.59999999998</v>
      </c>
      <c r="K21">
        <v>2025</v>
      </c>
    </row>
    <row r="22" spans="1:11" x14ac:dyDescent="0.3">
      <c r="A22" s="103" t="s">
        <v>72</v>
      </c>
      <c r="B22" t="s">
        <v>75</v>
      </c>
      <c r="C22" t="s">
        <v>19</v>
      </c>
      <c r="D22" t="s">
        <v>2314</v>
      </c>
      <c r="E22" t="s">
        <v>1717</v>
      </c>
      <c r="F22" s="100" t="s">
        <v>1745</v>
      </c>
      <c r="G22" s="100" t="s">
        <v>1745</v>
      </c>
      <c r="H22" s="2">
        <v>648000</v>
      </c>
      <c r="I22" s="2">
        <v>18494400</v>
      </c>
      <c r="J22" s="2">
        <v>638426.68799999997</v>
      </c>
      <c r="K22">
        <v>2025</v>
      </c>
    </row>
    <row r="23" spans="1:11" x14ac:dyDescent="0.3">
      <c r="A23" s="103" t="s">
        <v>72</v>
      </c>
      <c r="B23" t="s">
        <v>75</v>
      </c>
      <c r="C23" t="s">
        <v>19</v>
      </c>
      <c r="D23" t="s">
        <v>2315</v>
      </c>
      <c r="E23" t="s">
        <v>1717</v>
      </c>
      <c r="F23" s="100" t="s">
        <v>1745</v>
      </c>
      <c r="G23" s="100" t="s">
        <v>1745</v>
      </c>
      <c r="H23" s="2">
        <v>258000</v>
      </c>
      <c r="I23" s="2">
        <v>7177300</v>
      </c>
      <c r="J23" s="2">
        <v>247760.39600000001</v>
      </c>
      <c r="K23">
        <v>2025</v>
      </c>
    </row>
    <row r="24" spans="1:11" x14ac:dyDescent="0.3">
      <c r="A24" s="103" t="s">
        <v>72</v>
      </c>
      <c r="B24" t="s">
        <v>75</v>
      </c>
      <c r="C24" t="s">
        <v>19</v>
      </c>
      <c r="D24" t="s">
        <v>2316</v>
      </c>
      <c r="E24" t="s">
        <v>1717</v>
      </c>
      <c r="F24" s="100" t="s">
        <v>1745</v>
      </c>
      <c r="G24" s="100" t="s">
        <v>1745</v>
      </c>
      <c r="H24" s="2">
        <v>91000</v>
      </c>
      <c r="I24" s="2">
        <v>5656000</v>
      </c>
      <c r="J24" s="2">
        <v>195245.12</v>
      </c>
      <c r="K24">
        <v>2025</v>
      </c>
    </row>
    <row r="25" spans="1:11" x14ac:dyDescent="0.3">
      <c r="A25" s="103" t="s">
        <v>72</v>
      </c>
      <c r="B25" t="s">
        <v>75</v>
      </c>
      <c r="C25" t="s">
        <v>19</v>
      </c>
      <c r="D25" t="s">
        <v>2317</v>
      </c>
      <c r="E25" t="s">
        <v>1717</v>
      </c>
      <c r="F25" s="99">
        <v>39871</v>
      </c>
      <c r="G25" s="99">
        <v>58133</v>
      </c>
      <c r="H25" s="2">
        <v>165000</v>
      </c>
      <c r="I25" s="2">
        <v>10919500</v>
      </c>
      <c r="J25" s="2">
        <v>376941.14</v>
      </c>
      <c r="K25">
        <v>2025</v>
      </c>
    </row>
    <row r="26" spans="1:11" x14ac:dyDescent="0.3">
      <c r="A26" s="103" t="s">
        <v>72</v>
      </c>
      <c r="B26" t="s">
        <v>75</v>
      </c>
      <c r="C26" t="s">
        <v>19</v>
      </c>
      <c r="D26" t="s">
        <v>2318</v>
      </c>
      <c r="E26" t="s">
        <v>1716</v>
      </c>
      <c r="F26" s="99">
        <v>42222</v>
      </c>
      <c r="G26" s="99">
        <v>60472</v>
      </c>
      <c r="H26" s="2">
        <v>325000</v>
      </c>
      <c r="I26" s="2">
        <v>13180700</v>
      </c>
      <c r="J26" s="2">
        <v>454997.76400000002</v>
      </c>
      <c r="K26">
        <v>2025</v>
      </c>
    </row>
    <row r="27" spans="1:11" x14ac:dyDescent="0.3">
      <c r="A27" s="103" t="s">
        <v>72</v>
      </c>
      <c r="B27" t="s">
        <v>75</v>
      </c>
      <c r="C27" t="s">
        <v>19</v>
      </c>
      <c r="D27" t="s">
        <v>2319</v>
      </c>
      <c r="E27" t="s">
        <v>1716</v>
      </c>
      <c r="F27" s="99">
        <v>43873</v>
      </c>
      <c r="G27" s="99">
        <v>54823</v>
      </c>
      <c r="H27" s="2">
        <v>45000</v>
      </c>
      <c r="I27" s="2">
        <v>6000000</v>
      </c>
      <c r="J27" s="2">
        <v>207120</v>
      </c>
      <c r="K27">
        <v>2025</v>
      </c>
    </row>
    <row r="28" spans="1:11" x14ac:dyDescent="0.3">
      <c r="A28" s="103" t="s">
        <v>72</v>
      </c>
      <c r="B28" t="s">
        <v>75</v>
      </c>
      <c r="C28" t="s">
        <v>19</v>
      </c>
      <c r="D28" t="s">
        <v>2320</v>
      </c>
      <c r="E28" t="s">
        <v>1716</v>
      </c>
      <c r="F28" s="99">
        <v>42053</v>
      </c>
      <c r="G28" s="99">
        <v>49353</v>
      </c>
      <c r="H28" s="2">
        <v>50000</v>
      </c>
      <c r="I28" s="2">
        <v>3960000</v>
      </c>
      <c r="J28" s="2">
        <v>136699.20000000001</v>
      </c>
      <c r="K28">
        <v>2025</v>
      </c>
    </row>
    <row r="29" spans="1:11" x14ac:dyDescent="0.3">
      <c r="A29" s="103" t="s">
        <v>72</v>
      </c>
      <c r="B29" t="s">
        <v>75</v>
      </c>
      <c r="C29" t="s">
        <v>19</v>
      </c>
      <c r="D29" t="s">
        <v>2321</v>
      </c>
      <c r="E29" t="s">
        <v>1716</v>
      </c>
      <c r="F29" s="99">
        <v>41473</v>
      </c>
      <c r="G29" s="99">
        <v>23198</v>
      </c>
      <c r="H29" s="2">
        <v>10000</v>
      </c>
      <c r="I29" s="2">
        <v>18114700</v>
      </c>
      <c r="J29" s="2">
        <v>625319.44400000002</v>
      </c>
      <c r="K29">
        <v>2025</v>
      </c>
    </row>
    <row r="30" spans="1:11" x14ac:dyDescent="0.3">
      <c r="A30" s="103" t="s">
        <v>72</v>
      </c>
      <c r="B30" t="s">
        <v>75</v>
      </c>
      <c r="C30" t="s">
        <v>19</v>
      </c>
      <c r="D30" t="s">
        <v>2322</v>
      </c>
      <c r="E30" t="s">
        <v>1717</v>
      </c>
      <c r="F30" s="99">
        <v>42408</v>
      </c>
      <c r="G30" s="99">
        <v>53366</v>
      </c>
      <c r="H30" s="2">
        <v>800000</v>
      </c>
      <c r="I30" s="2">
        <v>46404400</v>
      </c>
      <c r="J30" s="2">
        <v>1601879.888</v>
      </c>
      <c r="K30">
        <v>2025</v>
      </c>
    </row>
    <row r="31" spans="1:11" x14ac:dyDescent="0.3">
      <c r="A31" s="103" t="s">
        <v>72</v>
      </c>
      <c r="B31" t="s">
        <v>75</v>
      </c>
      <c r="C31" t="s">
        <v>19</v>
      </c>
      <c r="D31" t="s">
        <v>2323</v>
      </c>
      <c r="E31" t="s">
        <v>15</v>
      </c>
      <c r="F31" s="100" t="s">
        <v>1745</v>
      </c>
      <c r="G31" s="100" t="s">
        <v>1745</v>
      </c>
      <c r="H31" s="2">
        <v>30000</v>
      </c>
      <c r="I31" s="2">
        <v>843200</v>
      </c>
      <c r="J31" s="2">
        <v>29107.263999999999</v>
      </c>
      <c r="K31">
        <v>2025</v>
      </c>
    </row>
    <row r="32" spans="1:11" x14ac:dyDescent="0.3">
      <c r="A32" s="103" t="s">
        <v>72</v>
      </c>
      <c r="B32" t="s">
        <v>75</v>
      </c>
      <c r="C32" t="s">
        <v>19</v>
      </c>
      <c r="D32" t="s">
        <v>2324</v>
      </c>
      <c r="E32" t="s">
        <v>1717</v>
      </c>
      <c r="F32" s="99">
        <v>39871</v>
      </c>
      <c r="G32" s="99">
        <v>58133</v>
      </c>
      <c r="H32" s="2">
        <v>450000</v>
      </c>
      <c r="I32" s="2">
        <v>6750000</v>
      </c>
      <c r="J32" s="2">
        <v>233010</v>
      </c>
      <c r="K32">
        <v>2025</v>
      </c>
    </row>
    <row r="33" spans="1:11" x14ac:dyDescent="0.3">
      <c r="A33" s="103" t="s">
        <v>421</v>
      </c>
      <c r="B33" t="s">
        <v>1750</v>
      </c>
      <c r="C33" t="s">
        <v>19</v>
      </c>
      <c r="D33" t="s">
        <v>2325</v>
      </c>
      <c r="E33" t="s">
        <v>1716</v>
      </c>
      <c r="F33" s="99">
        <v>42005</v>
      </c>
      <c r="G33" s="99">
        <v>53327</v>
      </c>
      <c r="H33" s="2">
        <v>69540.350000000006</v>
      </c>
      <c r="I33" s="2">
        <v>12856600</v>
      </c>
      <c r="J33" s="2">
        <v>704670.24599999993</v>
      </c>
      <c r="K33">
        <v>2025</v>
      </c>
    </row>
    <row r="34" spans="1:11" x14ac:dyDescent="0.3">
      <c r="A34" s="103" t="s">
        <v>424</v>
      </c>
      <c r="B34" t="s">
        <v>1763</v>
      </c>
      <c r="C34" t="s">
        <v>19</v>
      </c>
      <c r="D34" t="s">
        <v>2326</v>
      </c>
      <c r="E34" t="s">
        <v>1716</v>
      </c>
      <c r="F34" s="99">
        <v>41968</v>
      </c>
      <c r="G34" s="99">
        <v>54057</v>
      </c>
      <c r="H34" s="2">
        <v>69846.899999999994</v>
      </c>
      <c r="I34" s="2">
        <v>9971100</v>
      </c>
      <c r="J34" s="2">
        <v>334430.69</v>
      </c>
      <c r="K34">
        <v>2025</v>
      </c>
    </row>
    <row r="35" spans="1:11" x14ac:dyDescent="0.3">
      <c r="A35" s="103" t="s">
        <v>424</v>
      </c>
      <c r="B35" t="s">
        <v>1763</v>
      </c>
      <c r="C35" t="s">
        <v>19</v>
      </c>
      <c r="D35" t="s">
        <v>2327</v>
      </c>
      <c r="E35" t="s">
        <v>1716</v>
      </c>
      <c r="F35" s="99">
        <v>42849</v>
      </c>
      <c r="G35" s="99">
        <v>56249</v>
      </c>
      <c r="H35" s="2">
        <v>29576.45</v>
      </c>
      <c r="I35" s="2">
        <v>6339500</v>
      </c>
      <c r="J35" s="2">
        <v>212626.83</v>
      </c>
      <c r="K35">
        <v>2025</v>
      </c>
    </row>
    <row r="36" spans="1:11" x14ac:dyDescent="0.3">
      <c r="A36" s="103" t="s">
        <v>424</v>
      </c>
      <c r="B36" t="s">
        <v>1763</v>
      </c>
      <c r="C36" t="s">
        <v>19</v>
      </c>
      <c r="D36" t="s">
        <v>2328</v>
      </c>
      <c r="E36" t="s">
        <v>1716</v>
      </c>
      <c r="F36" s="99">
        <v>41880</v>
      </c>
      <c r="G36" s="99">
        <v>54057</v>
      </c>
      <c r="H36" s="2">
        <v>76930.100000000006</v>
      </c>
      <c r="I36" s="2">
        <v>6771900</v>
      </c>
      <c r="J36" s="2">
        <v>223775.53</v>
      </c>
      <c r="K36">
        <v>2025</v>
      </c>
    </row>
    <row r="37" spans="1:11" x14ac:dyDescent="0.3">
      <c r="A37" s="103" t="s">
        <v>424</v>
      </c>
      <c r="B37" t="s">
        <v>1763</v>
      </c>
      <c r="C37" t="s">
        <v>19</v>
      </c>
      <c r="D37" t="s">
        <v>2329</v>
      </c>
      <c r="E37" t="s">
        <v>1716</v>
      </c>
      <c r="F37" s="99">
        <v>41880</v>
      </c>
      <c r="G37" s="99">
        <v>55153</v>
      </c>
      <c r="H37" s="2">
        <v>73260</v>
      </c>
      <c r="I37" s="2">
        <v>2789900</v>
      </c>
      <c r="J37" s="2">
        <v>93573.25</v>
      </c>
      <c r="K37">
        <v>2025</v>
      </c>
    </row>
    <row r="38" spans="1:11" x14ac:dyDescent="0.3">
      <c r="A38" s="103" t="s">
        <v>540</v>
      </c>
      <c r="B38" t="s">
        <v>1764</v>
      </c>
      <c r="C38" t="s">
        <v>19</v>
      </c>
      <c r="D38" t="s">
        <v>2330</v>
      </c>
      <c r="E38" t="s">
        <v>1717</v>
      </c>
      <c r="F38" s="99">
        <v>42736</v>
      </c>
      <c r="G38" s="99">
        <v>17167</v>
      </c>
      <c r="H38" s="2">
        <v>190723</v>
      </c>
      <c r="I38" s="2">
        <v>3410300</v>
      </c>
      <c r="J38" s="2">
        <v>113836</v>
      </c>
      <c r="K38">
        <v>2025</v>
      </c>
    </row>
    <row r="39" spans="1:11" x14ac:dyDescent="0.3">
      <c r="A39" s="103" t="s">
        <v>540</v>
      </c>
      <c r="B39" t="s">
        <v>1764</v>
      </c>
      <c r="C39" t="s">
        <v>19</v>
      </c>
      <c r="D39" t="s">
        <v>2332</v>
      </c>
      <c r="E39" t="s">
        <v>1717</v>
      </c>
      <c r="F39" s="99">
        <v>44562</v>
      </c>
      <c r="G39" s="99">
        <v>18993</v>
      </c>
      <c r="H39" s="2">
        <v>75873</v>
      </c>
      <c r="I39" s="2">
        <v>7060700</v>
      </c>
      <c r="J39" s="2">
        <v>235686</v>
      </c>
      <c r="K39">
        <v>2025</v>
      </c>
    </row>
    <row r="40" spans="1:11" x14ac:dyDescent="0.3">
      <c r="A40" s="103" t="s">
        <v>540</v>
      </c>
      <c r="B40" t="s">
        <v>1764</v>
      </c>
      <c r="C40" t="s">
        <v>19</v>
      </c>
      <c r="D40" t="s">
        <v>2333</v>
      </c>
      <c r="E40" t="s">
        <v>1716</v>
      </c>
      <c r="F40" s="99">
        <v>43831</v>
      </c>
      <c r="G40" s="99">
        <v>18263</v>
      </c>
      <c r="H40" s="2">
        <v>42766</v>
      </c>
      <c r="I40" s="2">
        <v>17325000</v>
      </c>
      <c r="J40" s="2">
        <v>578309</v>
      </c>
      <c r="K40">
        <v>2025</v>
      </c>
    </row>
    <row r="41" spans="1:11" x14ac:dyDescent="0.3">
      <c r="A41" s="103" t="s">
        <v>610</v>
      </c>
      <c r="B41" t="s">
        <v>1765</v>
      </c>
      <c r="C41" t="s">
        <v>19</v>
      </c>
      <c r="D41" t="s">
        <v>2334</v>
      </c>
      <c r="E41" t="s">
        <v>1716</v>
      </c>
      <c r="F41" s="99">
        <v>43831</v>
      </c>
      <c r="G41" s="99">
        <v>55153</v>
      </c>
      <c r="H41" s="2">
        <v>45895.89</v>
      </c>
      <c r="I41" s="2">
        <v>7696700</v>
      </c>
      <c r="J41" s="2">
        <v>264073.78000000003</v>
      </c>
      <c r="K41">
        <v>2025</v>
      </c>
    </row>
    <row r="42" spans="1:11" x14ac:dyDescent="0.3">
      <c r="A42" s="103" t="s">
        <v>616</v>
      </c>
      <c r="B42" t="s">
        <v>1753</v>
      </c>
      <c r="C42" t="s">
        <v>19</v>
      </c>
      <c r="D42" t="s">
        <v>2335</v>
      </c>
      <c r="E42" t="s">
        <v>1717</v>
      </c>
      <c r="F42" s="99">
        <v>43831</v>
      </c>
      <c r="G42" s="99">
        <v>45657</v>
      </c>
      <c r="H42" s="2">
        <v>0</v>
      </c>
      <c r="I42" s="2">
        <v>3555300</v>
      </c>
      <c r="J42" s="2">
        <v>97841.856</v>
      </c>
      <c r="K42">
        <v>2025</v>
      </c>
    </row>
    <row r="43" spans="1:11" x14ac:dyDescent="0.3">
      <c r="A43" s="103" t="s">
        <v>616</v>
      </c>
      <c r="B43" t="s">
        <v>1753</v>
      </c>
      <c r="C43" t="s">
        <v>19</v>
      </c>
      <c r="D43" t="s">
        <v>2335</v>
      </c>
      <c r="E43" t="s">
        <v>1717</v>
      </c>
      <c r="F43" s="99">
        <v>44562</v>
      </c>
      <c r="G43" s="99">
        <v>45657</v>
      </c>
      <c r="H43" s="2">
        <v>0</v>
      </c>
      <c r="I43" s="2">
        <v>1875000</v>
      </c>
      <c r="J43" s="2">
        <v>51600</v>
      </c>
      <c r="K43">
        <v>2025</v>
      </c>
    </row>
    <row r="44" spans="1:11" x14ac:dyDescent="0.3">
      <c r="A44" s="103" t="s">
        <v>616</v>
      </c>
      <c r="B44" t="s">
        <v>1753</v>
      </c>
      <c r="C44" t="s">
        <v>19</v>
      </c>
      <c r="D44" t="s">
        <v>2336</v>
      </c>
      <c r="E44" t="s">
        <v>1717</v>
      </c>
      <c r="F44" s="99">
        <v>43831</v>
      </c>
      <c r="G44" s="99">
        <v>45657</v>
      </c>
      <c r="H44" s="2">
        <v>0</v>
      </c>
      <c r="I44" s="2">
        <v>7450000</v>
      </c>
      <c r="J44" s="2">
        <v>205024</v>
      </c>
      <c r="K44">
        <v>2025</v>
      </c>
    </row>
    <row r="45" spans="1:11" x14ac:dyDescent="0.3">
      <c r="A45" s="103" t="s">
        <v>912</v>
      </c>
      <c r="B45" t="s">
        <v>1756</v>
      </c>
      <c r="C45" t="s">
        <v>19</v>
      </c>
      <c r="D45" t="s">
        <v>2337</v>
      </c>
      <c r="E45" t="s">
        <v>1716</v>
      </c>
      <c r="F45" s="100" t="s">
        <v>1745</v>
      </c>
      <c r="G45" s="100" t="s">
        <v>1745</v>
      </c>
      <c r="H45" s="2">
        <v>39600</v>
      </c>
      <c r="I45" s="2">
        <v>5993300</v>
      </c>
      <c r="J45" s="2">
        <v>102365.56</v>
      </c>
      <c r="K45">
        <v>2025</v>
      </c>
    </row>
    <row r="46" spans="1:11" x14ac:dyDescent="0.3">
      <c r="A46" s="75" t="s">
        <v>1225</v>
      </c>
      <c r="B46" t="s">
        <v>2338</v>
      </c>
      <c r="C46" t="s">
        <v>19</v>
      </c>
      <c r="D46" t="s">
        <v>2339</v>
      </c>
      <c r="E46" t="s">
        <v>1716</v>
      </c>
      <c r="F46" s="102" t="s">
        <v>1745</v>
      </c>
      <c r="G46" s="102" t="s">
        <v>1745</v>
      </c>
      <c r="H46" s="2">
        <v>34852</v>
      </c>
      <c r="I46" s="2">
        <v>3570000</v>
      </c>
      <c r="J46" s="2">
        <v>182641.2</v>
      </c>
      <c r="K46">
        <v>2024</v>
      </c>
    </row>
    <row r="47" spans="1:11" x14ac:dyDescent="0.3">
      <c r="A47" s="75" t="s">
        <v>1225</v>
      </c>
      <c r="B47" t="s">
        <v>2338</v>
      </c>
      <c r="C47" t="s">
        <v>19</v>
      </c>
      <c r="D47" t="s">
        <v>2340</v>
      </c>
      <c r="E47" t="s">
        <v>1716</v>
      </c>
      <c r="F47" s="102" t="s">
        <v>1745</v>
      </c>
      <c r="G47" s="102" t="s">
        <v>1745</v>
      </c>
      <c r="H47" s="2">
        <v>3614565</v>
      </c>
      <c r="I47" s="2">
        <v>8352800</v>
      </c>
      <c r="J47" s="2">
        <v>436538.05</v>
      </c>
      <c r="K47">
        <v>2024</v>
      </c>
    </row>
    <row r="48" spans="1:11" x14ac:dyDescent="0.3">
      <c r="A48" s="75" t="s">
        <v>1225</v>
      </c>
      <c r="B48" t="s">
        <v>2338</v>
      </c>
      <c r="C48" t="s">
        <v>19</v>
      </c>
      <c r="D48" t="s">
        <v>2341</v>
      </c>
      <c r="E48" t="s">
        <v>1716</v>
      </c>
      <c r="F48" s="102" t="s">
        <v>1745</v>
      </c>
      <c r="G48" s="102" t="s">
        <v>1745</v>
      </c>
      <c r="H48" s="2">
        <v>22356</v>
      </c>
      <c r="I48" s="2">
        <v>5792300</v>
      </c>
      <c r="J48" s="2">
        <v>296334.07</v>
      </c>
      <c r="K48">
        <v>2024</v>
      </c>
    </row>
    <row r="49" spans="1:11" x14ac:dyDescent="0.3">
      <c r="A49" s="75" t="s">
        <v>1225</v>
      </c>
      <c r="B49" t="s">
        <v>2338</v>
      </c>
      <c r="C49" t="s">
        <v>19</v>
      </c>
      <c r="D49" t="s">
        <v>2342</v>
      </c>
      <c r="E49" t="s">
        <v>1716</v>
      </c>
      <c r="F49" s="102" t="s">
        <v>1745</v>
      </c>
      <c r="G49" s="102" t="s">
        <v>1745</v>
      </c>
      <c r="H49" s="2">
        <v>40483</v>
      </c>
      <c r="I49" s="2">
        <v>4663000</v>
      </c>
      <c r="J49" s="2">
        <v>238339.05</v>
      </c>
      <c r="K49">
        <v>2024</v>
      </c>
    </row>
    <row r="50" spans="1:11" x14ac:dyDescent="0.3">
      <c r="A50" s="75" t="s">
        <v>1225</v>
      </c>
      <c r="B50" t="s">
        <v>2338</v>
      </c>
      <c r="C50" t="s">
        <v>19</v>
      </c>
      <c r="D50" t="s">
        <v>2343</v>
      </c>
      <c r="E50" t="s">
        <v>1716</v>
      </c>
      <c r="F50" s="102" t="s">
        <v>1745</v>
      </c>
      <c r="G50" s="102" t="s">
        <v>1745</v>
      </c>
      <c r="H50" s="2">
        <v>40616</v>
      </c>
      <c r="I50" s="2">
        <v>3465000</v>
      </c>
      <c r="J50" s="2">
        <v>177269.4</v>
      </c>
      <c r="K50">
        <v>2024</v>
      </c>
    </row>
    <row r="51" spans="1:11" x14ac:dyDescent="0.3">
      <c r="A51" s="75" t="s">
        <v>1225</v>
      </c>
      <c r="B51" t="s">
        <v>2338</v>
      </c>
      <c r="C51" t="s">
        <v>19</v>
      </c>
      <c r="D51" t="s">
        <v>2344</v>
      </c>
      <c r="E51" t="s">
        <v>1716</v>
      </c>
      <c r="F51" s="102" t="s">
        <v>1745</v>
      </c>
      <c r="G51" s="102" t="s">
        <v>1745</v>
      </c>
      <c r="H51" s="2">
        <v>58435</v>
      </c>
      <c r="I51" s="2">
        <v>433950</v>
      </c>
      <c r="J51" s="2">
        <v>222008.82</v>
      </c>
      <c r="K51">
        <v>2024</v>
      </c>
    </row>
    <row r="52" spans="1:11" x14ac:dyDescent="0.3">
      <c r="A52" s="75" t="s">
        <v>1225</v>
      </c>
      <c r="B52" t="s">
        <v>2338</v>
      </c>
      <c r="C52" t="s">
        <v>19</v>
      </c>
      <c r="D52" t="s">
        <v>2345</v>
      </c>
      <c r="E52" t="s">
        <v>1716</v>
      </c>
      <c r="F52" s="102" t="s">
        <v>1745</v>
      </c>
      <c r="G52" s="102" t="s">
        <v>1745</v>
      </c>
      <c r="H52" s="2">
        <v>38018</v>
      </c>
      <c r="I52" s="2">
        <v>4027900</v>
      </c>
      <c r="J52" s="2">
        <v>206046.69</v>
      </c>
      <c r="K52">
        <v>2024</v>
      </c>
    </row>
    <row r="53" spans="1:11" x14ac:dyDescent="0.3">
      <c r="A53" s="75" t="s">
        <v>1225</v>
      </c>
      <c r="B53" t="s">
        <v>2338</v>
      </c>
      <c r="C53" t="s">
        <v>19</v>
      </c>
      <c r="D53" t="s">
        <v>2346</v>
      </c>
      <c r="E53" t="s">
        <v>1716</v>
      </c>
      <c r="F53" s="102" t="s">
        <v>1745</v>
      </c>
      <c r="G53" s="102" t="s">
        <v>1745</v>
      </c>
      <c r="H53" s="2">
        <v>32580</v>
      </c>
      <c r="I53" s="2">
        <v>5045000</v>
      </c>
      <c r="J53" s="2">
        <v>155782.20000000001</v>
      </c>
      <c r="K53">
        <v>2024</v>
      </c>
    </row>
    <row r="54" spans="1:11" x14ac:dyDescent="0.3">
      <c r="A54" s="103" t="s">
        <v>1398</v>
      </c>
      <c r="B54" t="s">
        <v>1760</v>
      </c>
      <c r="C54" t="s">
        <v>19</v>
      </c>
      <c r="D54" t="s">
        <v>2347</v>
      </c>
      <c r="E54" t="s">
        <v>5089</v>
      </c>
      <c r="F54" s="99">
        <v>43101</v>
      </c>
      <c r="G54" s="99">
        <v>48580</v>
      </c>
      <c r="H54" s="98" t="s">
        <v>1745</v>
      </c>
      <c r="I54" s="2">
        <v>8835000</v>
      </c>
      <c r="J54" s="2">
        <v>315939.59999999998</v>
      </c>
      <c r="K54">
        <v>2025</v>
      </c>
    </row>
    <row r="55" spans="1:11" x14ac:dyDescent="0.3">
      <c r="A55" s="103" t="s">
        <v>1398</v>
      </c>
      <c r="B55" t="s">
        <v>1760</v>
      </c>
      <c r="C55" t="s">
        <v>19</v>
      </c>
      <c r="D55" t="s">
        <v>2348</v>
      </c>
      <c r="E55" t="s">
        <v>15</v>
      </c>
      <c r="F55" s="99">
        <v>45292</v>
      </c>
      <c r="G55" s="99">
        <v>56250</v>
      </c>
      <c r="H55" s="98" t="s">
        <v>1745</v>
      </c>
      <c r="I55" s="2">
        <v>15000000</v>
      </c>
      <c r="J55" s="2">
        <v>520500</v>
      </c>
      <c r="K55">
        <v>2025</v>
      </c>
    </row>
    <row r="56" spans="1:11" x14ac:dyDescent="0.3">
      <c r="A56" s="103" t="s">
        <v>36</v>
      </c>
      <c r="B56" t="s">
        <v>1768</v>
      </c>
      <c r="C56" t="s">
        <v>38</v>
      </c>
      <c r="D56" t="s">
        <v>2350</v>
      </c>
      <c r="E56" t="s">
        <v>1717</v>
      </c>
      <c r="F56" s="100" t="s">
        <v>1745</v>
      </c>
      <c r="G56" s="100" t="s">
        <v>1745</v>
      </c>
      <c r="H56" s="2">
        <v>144323.6</v>
      </c>
      <c r="I56" s="2">
        <v>3660000</v>
      </c>
      <c r="J56" s="2">
        <v>77189.399999999994</v>
      </c>
      <c r="K56">
        <v>2025</v>
      </c>
    </row>
    <row r="57" spans="1:11" x14ac:dyDescent="0.3">
      <c r="A57" s="103" t="s">
        <v>36</v>
      </c>
      <c r="B57" t="s">
        <v>1768</v>
      </c>
      <c r="C57" t="s">
        <v>38</v>
      </c>
      <c r="D57" t="s">
        <v>2351</v>
      </c>
      <c r="E57" t="s">
        <v>1716</v>
      </c>
      <c r="F57" s="100" t="s">
        <v>1745</v>
      </c>
      <c r="G57" s="100" t="s">
        <v>1745</v>
      </c>
      <c r="H57" s="2">
        <v>15000</v>
      </c>
      <c r="I57" s="2">
        <v>3790200</v>
      </c>
      <c r="J57" s="2">
        <v>79935.320000000007</v>
      </c>
      <c r="K57">
        <v>2025</v>
      </c>
    </row>
    <row r="58" spans="1:11" x14ac:dyDescent="0.3">
      <c r="A58" s="103" t="s">
        <v>36</v>
      </c>
      <c r="B58" t="s">
        <v>1768</v>
      </c>
      <c r="C58" t="s">
        <v>38</v>
      </c>
      <c r="D58" t="s">
        <v>2352</v>
      </c>
      <c r="E58" t="s">
        <v>1716</v>
      </c>
      <c r="F58" s="100" t="s">
        <v>1745</v>
      </c>
      <c r="G58" s="100" t="s">
        <v>1745</v>
      </c>
      <c r="H58" s="2">
        <v>2000</v>
      </c>
      <c r="I58" s="2">
        <v>426200</v>
      </c>
      <c r="J58" s="2">
        <v>8988.56</v>
      </c>
      <c r="K58">
        <v>2025</v>
      </c>
    </row>
    <row r="59" spans="1:11" x14ac:dyDescent="0.3">
      <c r="A59" s="103" t="s">
        <v>36</v>
      </c>
      <c r="B59" t="s">
        <v>1768</v>
      </c>
      <c r="C59" t="s">
        <v>38</v>
      </c>
      <c r="D59" t="s">
        <v>2353</v>
      </c>
      <c r="E59" t="s">
        <v>1716</v>
      </c>
      <c r="F59" s="100" t="s">
        <v>1745</v>
      </c>
      <c r="G59" s="100" t="s">
        <v>1745</v>
      </c>
      <c r="H59" s="2">
        <v>18974</v>
      </c>
      <c r="I59" s="2">
        <v>2800000</v>
      </c>
      <c r="J59" s="2">
        <v>59052</v>
      </c>
      <c r="K59">
        <v>2025</v>
      </c>
    </row>
    <row r="60" spans="1:11" x14ac:dyDescent="0.3">
      <c r="A60" s="103" t="s">
        <v>36</v>
      </c>
      <c r="B60" t="s">
        <v>1768</v>
      </c>
      <c r="C60" t="s">
        <v>38</v>
      </c>
      <c r="D60" t="s">
        <v>2354</v>
      </c>
      <c r="E60" t="s">
        <v>1716</v>
      </c>
      <c r="F60" s="100" t="s">
        <v>1745</v>
      </c>
      <c r="G60" s="100" t="s">
        <v>1745</v>
      </c>
      <c r="H60" s="2">
        <v>5000</v>
      </c>
      <c r="I60" s="2">
        <v>1408800</v>
      </c>
      <c r="J60" s="2">
        <v>29711.599999999999</v>
      </c>
      <c r="K60">
        <v>2025</v>
      </c>
    </row>
    <row r="61" spans="1:11" x14ac:dyDescent="0.3">
      <c r="A61" s="103" t="s">
        <v>36</v>
      </c>
      <c r="B61" t="s">
        <v>1768</v>
      </c>
      <c r="C61" t="s">
        <v>38</v>
      </c>
      <c r="D61" t="s">
        <v>2349</v>
      </c>
      <c r="E61" t="s">
        <v>1716</v>
      </c>
      <c r="F61" s="100" t="s">
        <v>1745</v>
      </c>
      <c r="G61" s="100" t="s">
        <v>1745</v>
      </c>
      <c r="H61" s="2">
        <v>12000</v>
      </c>
      <c r="I61" s="2">
        <v>1926400</v>
      </c>
      <c r="J61" s="2">
        <v>40627.78</v>
      </c>
      <c r="K61">
        <v>2025</v>
      </c>
    </row>
    <row r="62" spans="1:11" x14ac:dyDescent="0.3">
      <c r="A62" s="103" t="s">
        <v>137</v>
      </c>
      <c r="B62" t="s">
        <v>1771</v>
      </c>
      <c r="C62" t="s">
        <v>38</v>
      </c>
      <c r="D62" t="s">
        <v>2355</v>
      </c>
      <c r="E62" t="s">
        <v>1716</v>
      </c>
      <c r="F62" s="100" t="s">
        <v>1745</v>
      </c>
      <c r="G62" s="100" t="s">
        <v>1745</v>
      </c>
      <c r="H62" s="2">
        <v>105839</v>
      </c>
      <c r="I62" s="2">
        <v>13500000</v>
      </c>
      <c r="J62" s="2">
        <v>476145</v>
      </c>
      <c r="K62">
        <v>2025</v>
      </c>
    </row>
    <row r="63" spans="1:11" x14ac:dyDescent="0.3">
      <c r="A63" s="103" t="s">
        <v>178</v>
      </c>
      <c r="B63" t="s">
        <v>1772</v>
      </c>
      <c r="C63" t="s">
        <v>38</v>
      </c>
      <c r="D63" t="s">
        <v>2356</v>
      </c>
      <c r="E63" t="s">
        <v>5087</v>
      </c>
      <c r="F63" s="99">
        <v>42736</v>
      </c>
      <c r="G63" s="99">
        <v>54057</v>
      </c>
      <c r="H63" s="2">
        <v>69038.710000000006</v>
      </c>
      <c r="I63" s="2">
        <v>10216200</v>
      </c>
      <c r="J63" s="2">
        <v>237424.49</v>
      </c>
      <c r="K63">
        <v>2025</v>
      </c>
    </row>
    <row r="64" spans="1:11" x14ac:dyDescent="0.3">
      <c r="A64" s="103" t="s">
        <v>178</v>
      </c>
      <c r="B64" t="s">
        <v>1772</v>
      </c>
      <c r="C64" t="s">
        <v>38</v>
      </c>
      <c r="D64" t="s">
        <v>2357</v>
      </c>
      <c r="E64" t="s">
        <v>5087</v>
      </c>
      <c r="F64" s="99">
        <v>44197</v>
      </c>
      <c r="G64" s="99">
        <v>55518</v>
      </c>
      <c r="H64" s="2">
        <v>802916</v>
      </c>
      <c r="I64" s="2">
        <v>54364100</v>
      </c>
      <c r="J64" s="2">
        <v>1263421.68</v>
      </c>
      <c r="K64">
        <v>2025</v>
      </c>
    </row>
    <row r="65" spans="1:11" x14ac:dyDescent="0.3">
      <c r="A65" s="103" t="s">
        <v>303</v>
      </c>
      <c r="B65" t="s">
        <v>1774</v>
      </c>
      <c r="C65" t="s">
        <v>38</v>
      </c>
      <c r="D65" t="s">
        <v>4515</v>
      </c>
      <c r="E65" t="s">
        <v>15</v>
      </c>
      <c r="F65" s="99">
        <v>41640</v>
      </c>
      <c r="G65" s="99">
        <v>52597</v>
      </c>
      <c r="H65" s="2">
        <v>1190602</v>
      </c>
      <c r="I65" s="2">
        <v>84727300</v>
      </c>
      <c r="J65" s="2">
        <v>2335084.39</v>
      </c>
      <c r="K65">
        <v>2025</v>
      </c>
    </row>
    <row r="66" spans="1:11" x14ac:dyDescent="0.3">
      <c r="A66" s="103" t="s">
        <v>315</v>
      </c>
      <c r="B66" t="s">
        <v>1775</v>
      </c>
      <c r="C66" t="s">
        <v>38</v>
      </c>
      <c r="D66" t="s">
        <v>4516</v>
      </c>
      <c r="E66" t="s">
        <v>15</v>
      </c>
      <c r="F66" s="100" t="s">
        <v>1745</v>
      </c>
      <c r="G66" s="100" t="s">
        <v>1745</v>
      </c>
      <c r="H66" s="2">
        <v>37675.19</v>
      </c>
      <c r="I66" s="2">
        <v>6069300</v>
      </c>
      <c r="J66" s="2">
        <v>128426.38800000001</v>
      </c>
      <c r="K66">
        <v>2025</v>
      </c>
    </row>
    <row r="67" spans="1:11" x14ac:dyDescent="0.3">
      <c r="A67" s="103" t="s">
        <v>315</v>
      </c>
      <c r="B67" t="s">
        <v>1775</v>
      </c>
      <c r="C67" t="s">
        <v>38</v>
      </c>
      <c r="D67" t="s">
        <v>4516</v>
      </c>
      <c r="E67" t="s">
        <v>15</v>
      </c>
      <c r="F67" s="100" t="s">
        <v>1745</v>
      </c>
      <c r="G67" s="100" t="s">
        <v>1745</v>
      </c>
      <c r="H67" s="2">
        <v>18127.18</v>
      </c>
      <c r="I67" s="2">
        <v>1469000</v>
      </c>
      <c r="J67" s="2">
        <v>31084.04</v>
      </c>
      <c r="K67">
        <v>2025</v>
      </c>
    </row>
    <row r="68" spans="1:11" x14ac:dyDescent="0.3">
      <c r="A68" s="103" t="s">
        <v>315</v>
      </c>
      <c r="B68" t="s">
        <v>1775</v>
      </c>
      <c r="C68" t="s">
        <v>38</v>
      </c>
      <c r="D68" t="s">
        <v>4517</v>
      </c>
      <c r="E68" t="s">
        <v>15</v>
      </c>
      <c r="F68" s="100" t="s">
        <v>1745</v>
      </c>
      <c r="G68" s="100" t="s">
        <v>1745</v>
      </c>
      <c r="H68" s="2">
        <v>44220.17</v>
      </c>
      <c r="I68" s="2">
        <v>2105100</v>
      </c>
      <c r="J68" s="2">
        <v>44543.916000000005</v>
      </c>
      <c r="K68">
        <v>2025</v>
      </c>
    </row>
    <row r="69" spans="1:11" x14ac:dyDescent="0.3">
      <c r="A69" s="103" t="s">
        <v>336</v>
      </c>
      <c r="B69" t="s">
        <v>1776</v>
      </c>
      <c r="C69" t="s">
        <v>38</v>
      </c>
      <c r="D69" t="s">
        <v>2358</v>
      </c>
      <c r="E69" t="s">
        <v>5089</v>
      </c>
      <c r="F69" s="99">
        <v>36526</v>
      </c>
      <c r="G69" s="100" t="s">
        <v>1745</v>
      </c>
      <c r="H69" s="2">
        <v>132582</v>
      </c>
      <c r="I69" s="2">
        <v>12375000</v>
      </c>
      <c r="J69" s="2">
        <v>284625</v>
      </c>
      <c r="K69">
        <v>2025</v>
      </c>
    </row>
    <row r="70" spans="1:11" x14ac:dyDescent="0.3">
      <c r="A70" s="103" t="s">
        <v>336</v>
      </c>
      <c r="B70" t="s">
        <v>1776</v>
      </c>
      <c r="C70" t="s">
        <v>38</v>
      </c>
      <c r="D70" t="s">
        <v>2359</v>
      </c>
      <c r="E70" t="s">
        <v>15</v>
      </c>
      <c r="F70" s="99">
        <v>40909</v>
      </c>
      <c r="G70" s="100" t="s">
        <v>1745</v>
      </c>
      <c r="H70" s="2">
        <v>46894</v>
      </c>
      <c r="I70" s="2">
        <v>21874100</v>
      </c>
      <c r="J70" s="2">
        <v>503104.3</v>
      </c>
      <c r="K70">
        <v>2025</v>
      </c>
    </row>
    <row r="71" spans="1:11" x14ac:dyDescent="0.3">
      <c r="A71" s="103" t="s">
        <v>399</v>
      </c>
      <c r="B71" t="s">
        <v>1779</v>
      </c>
      <c r="C71" t="s">
        <v>38</v>
      </c>
      <c r="D71" t="s">
        <v>2360</v>
      </c>
      <c r="E71" t="s">
        <v>1716</v>
      </c>
      <c r="F71" s="101" t="s">
        <v>5091</v>
      </c>
      <c r="G71" s="100" t="s">
        <v>1745</v>
      </c>
      <c r="H71" s="2">
        <v>38319.35</v>
      </c>
      <c r="I71" s="2">
        <v>22200900</v>
      </c>
      <c r="J71" s="2">
        <v>359876.58899999998</v>
      </c>
      <c r="K71">
        <v>2025</v>
      </c>
    </row>
    <row r="72" spans="1:11" x14ac:dyDescent="0.3">
      <c r="A72" s="103" t="s">
        <v>399</v>
      </c>
      <c r="B72" t="s">
        <v>1779</v>
      </c>
      <c r="C72" t="s">
        <v>38</v>
      </c>
      <c r="D72" t="s">
        <v>2361</v>
      </c>
      <c r="E72" t="s">
        <v>1717</v>
      </c>
      <c r="F72" s="101" t="s">
        <v>5092</v>
      </c>
      <c r="G72" s="100" t="s">
        <v>1745</v>
      </c>
      <c r="H72" s="2">
        <v>9613020.5600000005</v>
      </c>
      <c r="I72" s="2">
        <v>1343492400</v>
      </c>
      <c r="J72" s="2">
        <v>21778011.804000001</v>
      </c>
      <c r="K72">
        <v>2025</v>
      </c>
    </row>
    <row r="73" spans="1:11" x14ac:dyDescent="0.3">
      <c r="A73" s="103" t="s">
        <v>399</v>
      </c>
      <c r="B73" t="s">
        <v>1779</v>
      </c>
      <c r="C73" t="s">
        <v>38</v>
      </c>
      <c r="D73" t="s">
        <v>2362</v>
      </c>
      <c r="E73" t="s">
        <v>15</v>
      </c>
      <c r="F73" s="101" t="s">
        <v>5092</v>
      </c>
      <c r="G73" s="100" t="s">
        <v>1745</v>
      </c>
      <c r="H73" s="2">
        <v>6708.3</v>
      </c>
      <c r="I73" s="2">
        <v>749300</v>
      </c>
      <c r="J73" s="2">
        <v>12146.153</v>
      </c>
      <c r="K73">
        <v>2025</v>
      </c>
    </row>
    <row r="74" spans="1:11" x14ac:dyDescent="0.3">
      <c r="A74" s="103" t="s">
        <v>399</v>
      </c>
      <c r="B74" t="s">
        <v>1779</v>
      </c>
      <c r="C74" t="s">
        <v>38</v>
      </c>
      <c r="D74" t="s">
        <v>2363</v>
      </c>
      <c r="E74" t="s">
        <v>1717</v>
      </c>
      <c r="F74" s="101" t="s">
        <v>1524</v>
      </c>
      <c r="G74" s="100" t="s">
        <v>1745</v>
      </c>
      <c r="H74" s="2">
        <v>500000</v>
      </c>
      <c r="I74" s="2">
        <v>3314999800</v>
      </c>
      <c r="J74" s="2">
        <v>53736146.758000001</v>
      </c>
      <c r="K74">
        <v>2025</v>
      </c>
    </row>
    <row r="75" spans="1:11" x14ac:dyDescent="0.3">
      <c r="A75" s="103" t="s">
        <v>399</v>
      </c>
      <c r="B75" t="s">
        <v>1779</v>
      </c>
      <c r="C75" t="s">
        <v>38</v>
      </c>
      <c r="D75" t="s">
        <v>2364</v>
      </c>
      <c r="E75" t="s">
        <v>1717</v>
      </c>
      <c r="F75" s="101" t="s">
        <v>1255</v>
      </c>
      <c r="G75" s="100" t="s">
        <v>1745</v>
      </c>
      <c r="H75" s="2">
        <v>225000</v>
      </c>
      <c r="I75" s="2">
        <v>110000000</v>
      </c>
      <c r="J75" s="2">
        <v>1783100</v>
      </c>
      <c r="K75">
        <v>2025</v>
      </c>
    </row>
    <row r="76" spans="1:11" x14ac:dyDescent="0.3">
      <c r="A76" s="103" t="s">
        <v>412</v>
      </c>
      <c r="B76" t="s">
        <v>1780</v>
      </c>
      <c r="C76" t="s">
        <v>38</v>
      </c>
      <c r="D76" t="s">
        <v>2365</v>
      </c>
      <c r="E76" t="s">
        <v>1716</v>
      </c>
      <c r="F76" s="99">
        <v>40472</v>
      </c>
      <c r="G76" s="99">
        <v>52171</v>
      </c>
      <c r="H76" s="2">
        <v>42158.400000000001</v>
      </c>
      <c r="I76" s="2">
        <v>3308300</v>
      </c>
      <c r="J76" s="97" t="s">
        <v>1745</v>
      </c>
      <c r="K76">
        <v>2025</v>
      </c>
    </row>
    <row r="77" spans="1:11" x14ac:dyDescent="0.3">
      <c r="A77" s="103" t="s">
        <v>412</v>
      </c>
      <c r="B77" t="s">
        <v>1780</v>
      </c>
      <c r="C77" t="s">
        <v>38</v>
      </c>
      <c r="D77" t="s">
        <v>2366</v>
      </c>
      <c r="E77" t="s">
        <v>1716</v>
      </c>
      <c r="F77" s="99">
        <v>35612</v>
      </c>
      <c r="G77" s="99">
        <v>46569</v>
      </c>
      <c r="H77" s="2">
        <v>7994</v>
      </c>
      <c r="I77" s="2">
        <v>3321000</v>
      </c>
      <c r="J77" s="97" t="s">
        <v>1745</v>
      </c>
      <c r="K77">
        <v>2025</v>
      </c>
    </row>
    <row r="78" spans="1:11" x14ac:dyDescent="0.3">
      <c r="A78" s="103" t="s">
        <v>412</v>
      </c>
      <c r="B78" t="s">
        <v>1780</v>
      </c>
      <c r="C78" t="s">
        <v>38</v>
      </c>
      <c r="D78" t="s">
        <v>2367</v>
      </c>
      <c r="E78" t="s">
        <v>1716</v>
      </c>
      <c r="F78" s="99">
        <v>41078</v>
      </c>
      <c r="G78" s="99">
        <v>52779</v>
      </c>
      <c r="H78" s="2">
        <v>25449</v>
      </c>
      <c r="I78" s="2">
        <v>1752500</v>
      </c>
      <c r="J78" s="97" t="s">
        <v>1745</v>
      </c>
      <c r="K78">
        <v>2025</v>
      </c>
    </row>
    <row r="79" spans="1:11" x14ac:dyDescent="0.3">
      <c r="A79" s="103" t="s">
        <v>412</v>
      </c>
      <c r="B79" t="s">
        <v>1780</v>
      </c>
      <c r="C79" t="s">
        <v>38</v>
      </c>
      <c r="D79" t="s">
        <v>2368</v>
      </c>
      <c r="E79" t="s">
        <v>1716</v>
      </c>
      <c r="F79" s="99">
        <v>42986</v>
      </c>
      <c r="G79" s="99">
        <v>53966</v>
      </c>
      <c r="H79" s="2">
        <v>414775.3</v>
      </c>
      <c r="I79" s="2">
        <v>13230000</v>
      </c>
      <c r="J79" s="97" t="s">
        <v>1745</v>
      </c>
      <c r="K79">
        <v>2025</v>
      </c>
    </row>
    <row r="80" spans="1:11" x14ac:dyDescent="0.3">
      <c r="A80" s="103" t="s">
        <v>412</v>
      </c>
      <c r="B80" t="s">
        <v>1780</v>
      </c>
      <c r="C80" t="s">
        <v>38</v>
      </c>
      <c r="D80" t="s">
        <v>2369</v>
      </c>
      <c r="E80" t="s">
        <v>1716</v>
      </c>
      <c r="F80" s="99">
        <v>44908</v>
      </c>
      <c r="G80" s="99">
        <v>55884</v>
      </c>
      <c r="H80" s="2">
        <v>75148</v>
      </c>
      <c r="I80" s="2">
        <v>1800000</v>
      </c>
      <c r="J80" s="97" t="s">
        <v>1745</v>
      </c>
      <c r="K80">
        <v>2025</v>
      </c>
    </row>
    <row r="81" spans="1:11" x14ac:dyDescent="0.3">
      <c r="A81" s="103" t="s">
        <v>442</v>
      </c>
      <c r="B81" t="s">
        <v>1782</v>
      </c>
      <c r="C81" t="s">
        <v>38</v>
      </c>
      <c r="D81" t="s">
        <v>2370</v>
      </c>
      <c r="E81" t="s">
        <v>5088</v>
      </c>
      <c r="F81" s="99">
        <v>41183</v>
      </c>
      <c r="G81" s="99">
        <v>52139</v>
      </c>
      <c r="H81" s="2">
        <v>6000</v>
      </c>
      <c r="I81" s="2">
        <v>332700</v>
      </c>
      <c r="J81" s="2">
        <v>10699.63</v>
      </c>
      <c r="K81">
        <v>2025</v>
      </c>
    </row>
    <row r="82" spans="1:11" x14ac:dyDescent="0.3">
      <c r="A82" s="103" t="s">
        <v>442</v>
      </c>
      <c r="B82" t="s">
        <v>1782</v>
      </c>
      <c r="C82" t="s">
        <v>38</v>
      </c>
      <c r="D82" t="s">
        <v>2371</v>
      </c>
      <c r="E82" t="s">
        <v>5088</v>
      </c>
      <c r="F82" s="99">
        <v>42179</v>
      </c>
      <c r="G82" s="99">
        <v>60442</v>
      </c>
      <c r="H82" s="2">
        <v>3441</v>
      </c>
      <c r="I82" s="2">
        <v>1170000</v>
      </c>
      <c r="J82" s="2">
        <v>37627.199999999997</v>
      </c>
      <c r="K82">
        <v>2025</v>
      </c>
    </row>
    <row r="83" spans="1:11" x14ac:dyDescent="0.3">
      <c r="A83" s="103" t="s">
        <v>445</v>
      </c>
      <c r="B83" t="s">
        <v>1783</v>
      </c>
      <c r="C83" t="s">
        <v>38</v>
      </c>
      <c r="D83" t="s">
        <v>2372</v>
      </c>
      <c r="E83" t="s">
        <v>1716</v>
      </c>
      <c r="F83" s="99">
        <v>22326</v>
      </c>
      <c r="G83" s="100" t="s">
        <v>1745</v>
      </c>
      <c r="H83" s="2">
        <v>100447.7</v>
      </c>
      <c r="I83" s="2">
        <v>21190300</v>
      </c>
      <c r="J83" s="2">
        <v>631470.93999999994</v>
      </c>
      <c r="K83">
        <v>2025</v>
      </c>
    </row>
    <row r="84" spans="1:11" x14ac:dyDescent="0.3">
      <c r="A84" s="103" t="s">
        <v>445</v>
      </c>
      <c r="B84" t="s">
        <v>1783</v>
      </c>
      <c r="C84" t="s">
        <v>38</v>
      </c>
      <c r="D84" t="s">
        <v>2373</v>
      </c>
      <c r="E84" t="s">
        <v>1716</v>
      </c>
      <c r="F84" s="99">
        <v>27528</v>
      </c>
      <c r="G84" s="99">
        <v>45790</v>
      </c>
      <c r="H84" s="2">
        <v>475841.8</v>
      </c>
      <c r="I84" s="2">
        <v>14693700</v>
      </c>
      <c r="J84" s="2">
        <v>437872.26</v>
      </c>
      <c r="K84">
        <v>2025</v>
      </c>
    </row>
    <row r="85" spans="1:11" x14ac:dyDescent="0.3">
      <c r="A85" s="103" t="s">
        <v>445</v>
      </c>
      <c r="B85" t="s">
        <v>1783</v>
      </c>
      <c r="C85" t="s">
        <v>38</v>
      </c>
      <c r="D85" t="s">
        <v>2374</v>
      </c>
      <c r="E85" t="s">
        <v>1716</v>
      </c>
      <c r="F85" s="100" t="s">
        <v>1745</v>
      </c>
      <c r="G85" s="101" t="s">
        <v>5093</v>
      </c>
      <c r="H85" s="2">
        <v>312421.81</v>
      </c>
      <c r="I85" s="2">
        <v>11500000</v>
      </c>
      <c r="J85" s="2">
        <v>342700</v>
      </c>
      <c r="K85">
        <v>2025</v>
      </c>
    </row>
    <row r="86" spans="1:11" x14ac:dyDescent="0.3">
      <c r="A86" s="103" t="s">
        <v>445</v>
      </c>
      <c r="B86" t="s">
        <v>1783</v>
      </c>
      <c r="C86" t="s">
        <v>38</v>
      </c>
      <c r="D86" t="s">
        <v>2375</v>
      </c>
      <c r="E86" t="s">
        <v>15</v>
      </c>
      <c r="F86" s="101">
        <v>2015</v>
      </c>
      <c r="G86" s="101">
        <v>2030</v>
      </c>
      <c r="H86" s="2">
        <v>663090.15</v>
      </c>
      <c r="I86" s="2">
        <v>34839200</v>
      </c>
      <c r="J86" s="2">
        <v>1038208.16</v>
      </c>
      <c r="K86">
        <v>2025</v>
      </c>
    </row>
    <row r="87" spans="1:11" x14ac:dyDescent="0.3">
      <c r="A87" s="103" t="s">
        <v>469</v>
      </c>
      <c r="B87" t="s">
        <v>1785</v>
      </c>
      <c r="C87" t="s">
        <v>38</v>
      </c>
      <c r="D87" t="s">
        <v>2376</v>
      </c>
      <c r="E87" t="s">
        <v>1716</v>
      </c>
      <c r="F87" s="100" t="s">
        <v>1745</v>
      </c>
      <c r="G87" s="100" t="s">
        <v>1745</v>
      </c>
      <c r="H87" s="98" t="s">
        <v>1745</v>
      </c>
      <c r="I87" s="2">
        <v>4973300</v>
      </c>
      <c r="J87" s="2">
        <v>176502.42</v>
      </c>
      <c r="K87">
        <v>2025</v>
      </c>
    </row>
    <row r="88" spans="1:11" x14ac:dyDescent="0.3">
      <c r="A88" s="103" t="s">
        <v>504</v>
      </c>
      <c r="B88" t="s">
        <v>1787</v>
      </c>
      <c r="C88" t="s">
        <v>38</v>
      </c>
      <c r="D88" t="s">
        <v>4518</v>
      </c>
      <c r="E88" t="s">
        <v>1716</v>
      </c>
      <c r="F88" s="99">
        <v>30218</v>
      </c>
      <c r="G88" s="100" t="s">
        <v>1745</v>
      </c>
      <c r="H88" s="2">
        <v>11697</v>
      </c>
      <c r="I88" s="2">
        <v>5076000</v>
      </c>
      <c r="J88" s="97" t="s">
        <v>1745</v>
      </c>
      <c r="K88">
        <v>2025</v>
      </c>
    </row>
    <row r="89" spans="1:11" x14ac:dyDescent="0.3">
      <c r="A89" s="103" t="s">
        <v>504</v>
      </c>
      <c r="B89" t="s">
        <v>1787</v>
      </c>
      <c r="C89" t="s">
        <v>38</v>
      </c>
      <c r="D89" t="s">
        <v>2377</v>
      </c>
      <c r="E89" t="s">
        <v>1716</v>
      </c>
      <c r="F89" s="99">
        <v>37466</v>
      </c>
      <c r="G89" s="99">
        <v>55729</v>
      </c>
      <c r="H89" s="2">
        <v>62750.69</v>
      </c>
      <c r="I89" s="2">
        <v>4561400</v>
      </c>
      <c r="J89" s="97" t="s">
        <v>1745</v>
      </c>
      <c r="K89">
        <v>2025</v>
      </c>
    </row>
    <row r="90" spans="1:11" x14ac:dyDescent="0.3">
      <c r="A90" s="103" t="s">
        <v>504</v>
      </c>
      <c r="B90" t="s">
        <v>1787</v>
      </c>
      <c r="C90" t="s">
        <v>38</v>
      </c>
      <c r="D90" t="s">
        <v>2378</v>
      </c>
      <c r="E90" t="s">
        <v>1716</v>
      </c>
      <c r="F90" s="99">
        <v>44559</v>
      </c>
      <c r="G90" s="99">
        <v>55516</v>
      </c>
      <c r="H90" s="2">
        <v>680960</v>
      </c>
      <c r="I90" s="2">
        <v>30028500</v>
      </c>
      <c r="J90" s="97" t="s">
        <v>1745</v>
      </c>
      <c r="K90">
        <v>2025</v>
      </c>
    </row>
    <row r="91" spans="1:11" x14ac:dyDescent="0.3">
      <c r="A91" s="103" t="s">
        <v>504</v>
      </c>
      <c r="B91" t="s">
        <v>1787</v>
      </c>
      <c r="C91" t="s">
        <v>38</v>
      </c>
      <c r="D91" t="s">
        <v>2379</v>
      </c>
      <c r="E91" t="s">
        <v>1717</v>
      </c>
      <c r="F91" s="99">
        <v>42451</v>
      </c>
      <c r="G91" s="99">
        <v>47929</v>
      </c>
      <c r="H91" s="2">
        <v>1596250.39</v>
      </c>
      <c r="I91" s="2">
        <v>144451000</v>
      </c>
      <c r="J91" s="97" t="s">
        <v>1745</v>
      </c>
      <c r="K91">
        <v>2025</v>
      </c>
    </row>
    <row r="92" spans="1:11" x14ac:dyDescent="0.3">
      <c r="A92" s="103" t="s">
        <v>504</v>
      </c>
      <c r="B92" t="s">
        <v>1787</v>
      </c>
      <c r="C92" t="s">
        <v>38</v>
      </c>
      <c r="D92" t="s">
        <v>2380</v>
      </c>
      <c r="E92" t="s">
        <v>1717</v>
      </c>
      <c r="F92" s="99">
        <v>41473</v>
      </c>
      <c r="G92" s="99">
        <v>52430</v>
      </c>
      <c r="H92" s="2">
        <v>175067.18</v>
      </c>
      <c r="I92" s="2">
        <v>33019000</v>
      </c>
      <c r="J92" s="97" t="s">
        <v>1745</v>
      </c>
      <c r="K92">
        <v>2025</v>
      </c>
    </row>
    <row r="93" spans="1:11" x14ac:dyDescent="0.3">
      <c r="A93" s="103" t="s">
        <v>543</v>
      </c>
      <c r="B93" t="s">
        <v>1789</v>
      </c>
      <c r="C93" t="s">
        <v>38</v>
      </c>
      <c r="D93" t="s">
        <v>2381</v>
      </c>
      <c r="E93" t="s">
        <v>1716</v>
      </c>
      <c r="F93" s="99">
        <v>18373</v>
      </c>
      <c r="G93" s="99" t="s">
        <v>5094</v>
      </c>
      <c r="H93" s="2">
        <v>209763</v>
      </c>
      <c r="I93" s="2">
        <v>43758000</v>
      </c>
      <c r="J93" s="2">
        <v>146020446</v>
      </c>
      <c r="K93">
        <v>2025</v>
      </c>
    </row>
    <row r="94" spans="1:11" x14ac:dyDescent="0.3">
      <c r="A94" s="103" t="s">
        <v>543</v>
      </c>
      <c r="B94" t="s">
        <v>1789</v>
      </c>
      <c r="C94" t="s">
        <v>38</v>
      </c>
      <c r="D94" t="s">
        <v>2382</v>
      </c>
      <c r="E94" t="s">
        <v>5089</v>
      </c>
      <c r="F94" s="99">
        <v>44371</v>
      </c>
      <c r="G94" s="99">
        <v>14001</v>
      </c>
      <c r="H94" s="2">
        <v>130237</v>
      </c>
      <c r="I94" s="2">
        <v>3650000</v>
      </c>
      <c r="J94" s="2">
        <v>12180050</v>
      </c>
      <c r="K94">
        <v>2025</v>
      </c>
    </row>
    <row r="95" spans="1:11" x14ac:dyDescent="0.3">
      <c r="A95" s="103" t="s">
        <v>561</v>
      </c>
      <c r="B95" t="s">
        <v>1790</v>
      </c>
      <c r="C95" t="s">
        <v>38</v>
      </c>
      <c r="D95" t="s">
        <v>4519</v>
      </c>
      <c r="E95" t="s">
        <v>1716</v>
      </c>
      <c r="F95" s="99">
        <v>44197</v>
      </c>
      <c r="G95" s="99">
        <v>55518</v>
      </c>
      <c r="H95" s="2">
        <v>5139.6000000000004</v>
      </c>
      <c r="I95" s="2">
        <v>530900</v>
      </c>
      <c r="J95" s="2">
        <v>17455.919999999998</v>
      </c>
      <c r="K95">
        <v>2025</v>
      </c>
    </row>
    <row r="96" spans="1:11" x14ac:dyDescent="0.3">
      <c r="A96" s="103" t="s">
        <v>561</v>
      </c>
      <c r="B96" t="s">
        <v>1790</v>
      </c>
      <c r="C96" t="s">
        <v>38</v>
      </c>
      <c r="D96" t="s">
        <v>4520</v>
      </c>
      <c r="E96" t="s">
        <v>1716</v>
      </c>
      <c r="F96" s="99">
        <v>45292</v>
      </c>
      <c r="G96" s="99">
        <v>56614</v>
      </c>
      <c r="H96" s="2">
        <v>17529.11</v>
      </c>
      <c r="I96" s="2">
        <v>1554300</v>
      </c>
      <c r="J96" s="2">
        <v>51105.38</v>
      </c>
      <c r="K96">
        <v>2025</v>
      </c>
    </row>
    <row r="97" spans="1:11" x14ac:dyDescent="0.3">
      <c r="A97" s="103" t="s">
        <v>586</v>
      </c>
      <c r="B97" t="s">
        <v>1791</v>
      </c>
      <c r="C97" t="s">
        <v>38</v>
      </c>
      <c r="D97" t="s">
        <v>4521</v>
      </c>
      <c r="E97" t="s">
        <v>1717</v>
      </c>
      <c r="F97" s="100" t="s">
        <v>1745</v>
      </c>
      <c r="G97" s="100" t="s">
        <v>1745</v>
      </c>
      <c r="H97" s="2">
        <v>572000</v>
      </c>
      <c r="I97" s="2">
        <v>29200000</v>
      </c>
      <c r="J97" s="2">
        <v>892352</v>
      </c>
      <c r="K97">
        <v>2025</v>
      </c>
    </row>
    <row r="98" spans="1:11" x14ac:dyDescent="0.3">
      <c r="A98" s="103" t="s">
        <v>586</v>
      </c>
      <c r="B98" t="s">
        <v>1791</v>
      </c>
      <c r="C98" t="s">
        <v>38</v>
      </c>
      <c r="D98" t="s">
        <v>2383</v>
      </c>
      <c r="E98" t="s">
        <v>1717</v>
      </c>
      <c r="F98" s="100" t="s">
        <v>1745</v>
      </c>
      <c r="G98" s="100" t="s">
        <v>1745</v>
      </c>
      <c r="H98" s="2">
        <v>291000</v>
      </c>
      <c r="I98" s="2">
        <v>16400000</v>
      </c>
      <c r="J98" s="2">
        <v>501184</v>
      </c>
      <c r="K98">
        <v>2025</v>
      </c>
    </row>
    <row r="99" spans="1:11" x14ac:dyDescent="0.3">
      <c r="A99" s="103" t="s">
        <v>586</v>
      </c>
      <c r="B99" t="s">
        <v>1791</v>
      </c>
      <c r="C99" t="s">
        <v>38</v>
      </c>
      <c r="D99" t="s">
        <v>2384</v>
      </c>
      <c r="E99" t="s">
        <v>1717</v>
      </c>
      <c r="F99" s="100" t="s">
        <v>1745</v>
      </c>
      <c r="G99" s="100" t="s">
        <v>1745</v>
      </c>
      <c r="H99" s="2">
        <v>255000</v>
      </c>
      <c r="I99" s="2">
        <v>12500000</v>
      </c>
      <c r="J99" s="2">
        <v>382000</v>
      </c>
      <c r="K99">
        <v>2025</v>
      </c>
    </row>
    <row r="100" spans="1:11" x14ac:dyDescent="0.3">
      <c r="A100" s="103" t="s">
        <v>586</v>
      </c>
      <c r="B100" t="s">
        <v>1791</v>
      </c>
      <c r="C100" t="s">
        <v>38</v>
      </c>
      <c r="D100" t="s">
        <v>2385</v>
      </c>
      <c r="E100" t="s">
        <v>1717</v>
      </c>
      <c r="F100" s="100" t="s">
        <v>1745</v>
      </c>
      <c r="G100" s="100" t="s">
        <v>1745</v>
      </c>
      <c r="H100" s="2">
        <v>672000</v>
      </c>
      <c r="I100" s="2">
        <v>33200000</v>
      </c>
      <c r="J100" s="2">
        <v>1014592</v>
      </c>
      <c r="K100">
        <v>2025</v>
      </c>
    </row>
    <row r="101" spans="1:11" x14ac:dyDescent="0.3">
      <c r="A101" s="103" t="s">
        <v>586</v>
      </c>
      <c r="B101" t="s">
        <v>1791</v>
      </c>
      <c r="C101" t="s">
        <v>38</v>
      </c>
      <c r="D101" t="s">
        <v>2386</v>
      </c>
      <c r="E101" t="s">
        <v>1717</v>
      </c>
      <c r="F101" s="100" t="s">
        <v>1745</v>
      </c>
      <c r="G101" s="100" t="s">
        <v>1745</v>
      </c>
      <c r="H101" s="2">
        <v>212000</v>
      </c>
      <c r="I101" s="2">
        <v>17799000</v>
      </c>
      <c r="J101" s="2">
        <v>543937.43999999994</v>
      </c>
      <c r="K101">
        <v>2025</v>
      </c>
    </row>
    <row r="102" spans="1:11" x14ac:dyDescent="0.3">
      <c r="A102" s="103" t="s">
        <v>586</v>
      </c>
      <c r="B102" t="s">
        <v>1791</v>
      </c>
      <c r="C102" t="s">
        <v>38</v>
      </c>
      <c r="D102" t="s">
        <v>2387</v>
      </c>
      <c r="E102" t="s">
        <v>1717</v>
      </c>
      <c r="F102" s="100" t="s">
        <v>1745</v>
      </c>
      <c r="G102" s="100" t="s">
        <v>1745</v>
      </c>
      <c r="H102" s="2">
        <v>517000</v>
      </c>
      <c r="I102" s="2">
        <v>59200000</v>
      </c>
      <c r="J102" s="2">
        <v>1809152</v>
      </c>
      <c r="K102">
        <v>2025</v>
      </c>
    </row>
    <row r="103" spans="1:11" x14ac:dyDescent="0.3">
      <c r="A103" s="103" t="s">
        <v>586</v>
      </c>
      <c r="B103" t="s">
        <v>1791</v>
      </c>
      <c r="C103" t="s">
        <v>38</v>
      </c>
      <c r="D103" t="s">
        <v>2388</v>
      </c>
      <c r="E103" t="s">
        <v>1717</v>
      </c>
      <c r="F103" s="100" t="s">
        <v>1745</v>
      </c>
      <c r="G103" s="100" t="s">
        <v>1745</v>
      </c>
      <c r="H103" s="2">
        <v>174000</v>
      </c>
      <c r="I103" s="2">
        <v>12320000</v>
      </c>
      <c r="J103" s="2">
        <v>376499.20000000001</v>
      </c>
      <c r="K103">
        <v>2025</v>
      </c>
    </row>
    <row r="104" spans="1:11" x14ac:dyDescent="0.3">
      <c r="A104" s="103" t="s">
        <v>586</v>
      </c>
      <c r="B104" t="s">
        <v>1791</v>
      </c>
      <c r="C104" t="s">
        <v>38</v>
      </c>
      <c r="D104" t="s">
        <v>4522</v>
      </c>
      <c r="E104" t="s">
        <v>1717</v>
      </c>
      <c r="F104" s="100" t="s">
        <v>1745</v>
      </c>
      <c r="G104" s="100" t="s">
        <v>1745</v>
      </c>
      <c r="H104" s="2">
        <v>2000000</v>
      </c>
      <c r="I104" s="2">
        <v>60320100</v>
      </c>
      <c r="J104" s="2">
        <v>1843382.2560000001</v>
      </c>
      <c r="K104">
        <v>2025</v>
      </c>
    </row>
    <row r="105" spans="1:11" x14ac:dyDescent="0.3">
      <c r="A105" s="103" t="s">
        <v>586</v>
      </c>
      <c r="B105" t="s">
        <v>1791</v>
      </c>
      <c r="C105" t="s">
        <v>38</v>
      </c>
      <c r="D105" t="s">
        <v>2389</v>
      </c>
      <c r="E105" t="s">
        <v>1717</v>
      </c>
      <c r="F105" s="100" t="s">
        <v>1745</v>
      </c>
      <c r="G105" s="100" t="s">
        <v>1745</v>
      </c>
      <c r="H105" s="2">
        <v>55000</v>
      </c>
      <c r="I105" s="2">
        <v>9400000</v>
      </c>
      <c r="J105" s="2">
        <v>287264</v>
      </c>
      <c r="K105">
        <v>2025</v>
      </c>
    </row>
    <row r="106" spans="1:11" x14ac:dyDescent="0.3">
      <c r="A106" s="103" t="s">
        <v>586</v>
      </c>
      <c r="B106" t="s">
        <v>1791</v>
      </c>
      <c r="C106" t="s">
        <v>38</v>
      </c>
      <c r="D106" t="s">
        <v>4523</v>
      </c>
      <c r="E106" t="s">
        <v>1717</v>
      </c>
      <c r="F106" s="100" t="s">
        <v>1745</v>
      </c>
      <c r="G106" s="100" t="s">
        <v>1745</v>
      </c>
      <c r="H106" s="2">
        <v>24000</v>
      </c>
      <c r="I106" s="2">
        <v>850000</v>
      </c>
      <c r="J106" s="2">
        <v>25976</v>
      </c>
      <c r="K106">
        <v>2025</v>
      </c>
    </row>
    <row r="107" spans="1:11" x14ac:dyDescent="0.3">
      <c r="A107" s="103" t="s">
        <v>586</v>
      </c>
      <c r="B107" t="s">
        <v>1791</v>
      </c>
      <c r="C107" t="s">
        <v>38</v>
      </c>
      <c r="D107" t="s">
        <v>2390</v>
      </c>
      <c r="E107" t="s">
        <v>1717</v>
      </c>
      <c r="F107" s="100" t="s">
        <v>1745</v>
      </c>
      <c r="G107" s="100" t="s">
        <v>1745</v>
      </c>
      <c r="H107" s="2">
        <v>408000</v>
      </c>
      <c r="I107" s="2">
        <v>48800000</v>
      </c>
      <c r="J107" s="2">
        <v>1491328</v>
      </c>
      <c r="K107">
        <v>2025</v>
      </c>
    </row>
    <row r="108" spans="1:11" x14ac:dyDescent="0.3">
      <c r="A108" s="103" t="s">
        <v>586</v>
      </c>
      <c r="B108" t="s">
        <v>1791</v>
      </c>
      <c r="C108" t="s">
        <v>38</v>
      </c>
      <c r="D108" t="s">
        <v>2391</v>
      </c>
      <c r="E108" t="s">
        <v>1717</v>
      </c>
      <c r="F108" s="100" t="s">
        <v>1745</v>
      </c>
      <c r="G108" s="100" t="s">
        <v>1745</v>
      </c>
      <c r="H108" s="2">
        <v>182000</v>
      </c>
      <c r="I108" s="2">
        <v>15400000</v>
      </c>
      <c r="J108" s="2">
        <v>470624</v>
      </c>
      <c r="K108">
        <v>2025</v>
      </c>
    </row>
    <row r="109" spans="1:11" x14ac:dyDescent="0.3">
      <c r="A109" s="103" t="s">
        <v>586</v>
      </c>
      <c r="B109" t="s">
        <v>1791</v>
      </c>
      <c r="C109" t="s">
        <v>38</v>
      </c>
      <c r="D109" t="s">
        <v>4524</v>
      </c>
      <c r="E109" t="s">
        <v>1717</v>
      </c>
      <c r="F109" s="100" t="s">
        <v>1745</v>
      </c>
      <c r="G109" s="100" t="s">
        <v>1745</v>
      </c>
      <c r="H109" s="2">
        <v>17000</v>
      </c>
      <c r="I109" s="2">
        <v>469700</v>
      </c>
      <c r="J109" s="2">
        <v>14354.031999999999</v>
      </c>
      <c r="K109">
        <v>2025</v>
      </c>
    </row>
    <row r="110" spans="1:11" x14ac:dyDescent="0.3">
      <c r="A110" s="103" t="s">
        <v>586</v>
      </c>
      <c r="B110" t="s">
        <v>1791</v>
      </c>
      <c r="C110" t="s">
        <v>38</v>
      </c>
      <c r="D110" t="s">
        <v>4525</v>
      </c>
      <c r="E110" t="s">
        <v>1717</v>
      </c>
      <c r="F110" s="100" t="s">
        <v>1745</v>
      </c>
      <c r="G110" s="100" t="s">
        <v>1745</v>
      </c>
      <c r="H110" s="2">
        <v>242000</v>
      </c>
      <c r="I110" s="2">
        <v>30600000</v>
      </c>
      <c r="J110" s="2">
        <v>935136</v>
      </c>
      <c r="K110">
        <v>2025</v>
      </c>
    </row>
    <row r="111" spans="1:11" x14ac:dyDescent="0.3">
      <c r="A111" s="103" t="s">
        <v>586</v>
      </c>
      <c r="B111" t="s">
        <v>1791</v>
      </c>
      <c r="C111" t="s">
        <v>38</v>
      </c>
      <c r="D111" t="s">
        <v>4526</v>
      </c>
      <c r="E111" t="s">
        <v>1717</v>
      </c>
      <c r="F111" s="100" t="s">
        <v>1745</v>
      </c>
      <c r="G111" s="100" t="s">
        <v>1745</v>
      </c>
      <c r="H111" s="2">
        <v>38000</v>
      </c>
      <c r="I111" s="2">
        <v>2500000</v>
      </c>
      <c r="J111" s="2">
        <v>76400</v>
      </c>
      <c r="K111">
        <v>2025</v>
      </c>
    </row>
    <row r="112" spans="1:11" x14ac:dyDescent="0.3">
      <c r="A112" s="103" t="s">
        <v>586</v>
      </c>
      <c r="B112" t="s">
        <v>1791</v>
      </c>
      <c r="C112" t="s">
        <v>38</v>
      </c>
      <c r="D112" t="s">
        <v>2392</v>
      </c>
      <c r="E112" t="s">
        <v>1717</v>
      </c>
      <c r="F112" s="100" t="s">
        <v>1745</v>
      </c>
      <c r="G112" s="100" t="s">
        <v>1745</v>
      </c>
      <c r="H112" s="2">
        <v>235000</v>
      </c>
      <c r="I112" s="2">
        <v>38775000</v>
      </c>
      <c r="J112" s="2">
        <v>1184964</v>
      </c>
      <c r="K112">
        <v>2025</v>
      </c>
    </row>
    <row r="113" spans="1:11" x14ac:dyDescent="0.3">
      <c r="A113" s="103" t="s">
        <v>586</v>
      </c>
      <c r="B113" t="s">
        <v>1791</v>
      </c>
      <c r="C113" t="s">
        <v>38</v>
      </c>
      <c r="D113" t="s">
        <v>4527</v>
      </c>
      <c r="E113" t="s">
        <v>1717</v>
      </c>
      <c r="F113" s="100" t="s">
        <v>1745</v>
      </c>
      <c r="G113" s="100" t="s">
        <v>1745</v>
      </c>
      <c r="H113" s="2">
        <v>245000</v>
      </c>
      <c r="I113" s="2">
        <v>47500000</v>
      </c>
      <c r="J113" s="2">
        <v>1451600</v>
      </c>
      <c r="K113">
        <v>2025</v>
      </c>
    </row>
    <row r="114" spans="1:11" x14ac:dyDescent="0.3">
      <c r="A114" s="103" t="s">
        <v>586</v>
      </c>
      <c r="B114" t="s">
        <v>1791</v>
      </c>
      <c r="C114" t="s">
        <v>38</v>
      </c>
      <c r="D114" t="s">
        <v>2393</v>
      </c>
      <c r="E114" t="s">
        <v>1717</v>
      </c>
      <c r="F114" s="100" t="s">
        <v>1745</v>
      </c>
      <c r="G114" s="100" t="s">
        <v>1745</v>
      </c>
      <c r="H114" s="2">
        <v>185000</v>
      </c>
      <c r="I114" s="2">
        <v>1185000</v>
      </c>
      <c r="J114" s="2">
        <v>36213.599999999999</v>
      </c>
      <c r="K114">
        <v>2025</v>
      </c>
    </row>
    <row r="115" spans="1:11" x14ac:dyDescent="0.3">
      <c r="A115" s="103" t="s">
        <v>586</v>
      </c>
      <c r="B115" t="s">
        <v>1791</v>
      </c>
      <c r="C115" t="s">
        <v>38</v>
      </c>
      <c r="D115" t="s">
        <v>4528</v>
      </c>
      <c r="E115" t="s">
        <v>1717</v>
      </c>
      <c r="F115" s="100" t="s">
        <v>1745</v>
      </c>
      <c r="G115" s="100" t="s">
        <v>1745</v>
      </c>
      <c r="H115" s="2">
        <v>9938</v>
      </c>
      <c r="I115" s="2">
        <v>3860000</v>
      </c>
      <c r="J115" s="2">
        <v>117961.60000000001</v>
      </c>
      <c r="K115">
        <v>2025</v>
      </c>
    </row>
    <row r="116" spans="1:11" x14ac:dyDescent="0.3">
      <c r="A116" s="103" t="s">
        <v>586</v>
      </c>
      <c r="B116" t="s">
        <v>1791</v>
      </c>
      <c r="C116" t="s">
        <v>38</v>
      </c>
      <c r="D116" t="s">
        <v>2394</v>
      </c>
      <c r="E116" t="s">
        <v>1717</v>
      </c>
      <c r="F116" s="100" t="s">
        <v>1745</v>
      </c>
      <c r="G116" s="100" t="s">
        <v>1745</v>
      </c>
      <c r="H116" s="2">
        <v>17505</v>
      </c>
      <c r="I116" s="2">
        <v>1200000</v>
      </c>
      <c r="J116" s="2">
        <v>36672</v>
      </c>
      <c r="K116">
        <v>2025</v>
      </c>
    </row>
    <row r="117" spans="1:11" x14ac:dyDescent="0.3">
      <c r="A117" s="103" t="s">
        <v>586</v>
      </c>
      <c r="B117" t="s">
        <v>1791</v>
      </c>
      <c r="C117" t="s">
        <v>38</v>
      </c>
      <c r="D117" t="s">
        <v>4529</v>
      </c>
      <c r="E117" t="s">
        <v>1717</v>
      </c>
      <c r="F117" s="100" t="s">
        <v>1745</v>
      </c>
      <c r="G117" s="100" t="s">
        <v>1745</v>
      </c>
      <c r="H117" s="2">
        <v>146000</v>
      </c>
      <c r="I117" s="2">
        <v>41100000</v>
      </c>
      <c r="J117" s="2">
        <v>1256016</v>
      </c>
      <c r="K117">
        <v>2025</v>
      </c>
    </row>
    <row r="118" spans="1:11" x14ac:dyDescent="0.3">
      <c r="A118" s="103" t="s">
        <v>651</v>
      </c>
      <c r="B118" t="s">
        <v>1793</v>
      </c>
      <c r="C118" t="s">
        <v>38</v>
      </c>
      <c r="D118" t="s">
        <v>2395</v>
      </c>
      <c r="E118" t="s">
        <v>5088</v>
      </c>
      <c r="F118" s="100" t="s">
        <v>1745</v>
      </c>
      <c r="G118" s="100" t="s">
        <v>1745</v>
      </c>
      <c r="H118" s="2">
        <v>2000</v>
      </c>
      <c r="I118" s="2">
        <v>439500</v>
      </c>
      <c r="J118" s="2">
        <v>11229.23</v>
      </c>
      <c r="K118">
        <v>2025</v>
      </c>
    </row>
    <row r="119" spans="1:11" x14ac:dyDescent="0.3">
      <c r="A119" s="103" t="s">
        <v>651</v>
      </c>
      <c r="B119" t="s">
        <v>1793</v>
      </c>
      <c r="C119" t="s">
        <v>38</v>
      </c>
      <c r="D119" t="s">
        <v>3677</v>
      </c>
      <c r="E119" t="s">
        <v>1717</v>
      </c>
      <c r="F119" s="100" t="s">
        <v>1745</v>
      </c>
      <c r="G119" s="100" t="s">
        <v>1745</v>
      </c>
      <c r="H119" s="2">
        <v>1036.6300000000001</v>
      </c>
      <c r="I119" s="2">
        <v>140600</v>
      </c>
      <c r="J119" s="2">
        <v>3592.33</v>
      </c>
      <c r="K119">
        <v>2025</v>
      </c>
    </row>
    <row r="120" spans="1:11" x14ac:dyDescent="0.3">
      <c r="A120" s="103" t="s">
        <v>654</v>
      </c>
      <c r="B120" t="s">
        <v>1794</v>
      </c>
      <c r="C120" t="s">
        <v>38</v>
      </c>
      <c r="D120" t="s">
        <v>2396</v>
      </c>
      <c r="E120" t="s">
        <v>1716</v>
      </c>
      <c r="F120" s="100" t="s">
        <v>1745</v>
      </c>
      <c r="G120" s="100" t="s">
        <v>1745</v>
      </c>
      <c r="H120" s="98" t="s">
        <v>1745</v>
      </c>
      <c r="I120" s="2">
        <v>700100</v>
      </c>
      <c r="J120" s="2">
        <v>21647</v>
      </c>
      <c r="K120">
        <v>2025</v>
      </c>
    </row>
    <row r="121" spans="1:11" x14ac:dyDescent="0.3">
      <c r="A121" s="103" t="s">
        <v>681</v>
      </c>
      <c r="B121" t="s">
        <v>1795</v>
      </c>
      <c r="C121" t="s">
        <v>38</v>
      </c>
      <c r="D121" t="s">
        <v>2397</v>
      </c>
      <c r="E121" t="s">
        <v>15</v>
      </c>
      <c r="F121" s="100" t="s">
        <v>1745</v>
      </c>
      <c r="G121" s="100" t="s">
        <v>1745</v>
      </c>
      <c r="H121" s="2">
        <v>61711.873684210528</v>
      </c>
      <c r="I121" s="2">
        <v>10257800</v>
      </c>
      <c r="J121" s="2">
        <v>62982.892</v>
      </c>
      <c r="K121">
        <v>2025</v>
      </c>
    </row>
    <row r="122" spans="1:11" x14ac:dyDescent="0.3">
      <c r="A122" s="103" t="s">
        <v>826</v>
      </c>
      <c r="B122" t="s">
        <v>1798</v>
      </c>
      <c r="C122" t="s">
        <v>38</v>
      </c>
      <c r="D122" t="s">
        <v>2398</v>
      </c>
      <c r="E122" t="s">
        <v>5089</v>
      </c>
      <c r="F122" s="99">
        <v>44544</v>
      </c>
      <c r="G122" s="100" t="s">
        <v>1745</v>
      </c>
      <c r="H122" s="2">
        <v>73089.62</v>
      </c>
      <c r="I122" s="2">
        <v>5969300</v>
      </c>
      <c r="J122" s="2">
        <v>149530.97</v>
      </c>
      <c r="K122">
        <v>2025</v>
      </c>
    </row>
    <row r="123" spans="1:11" x14ac:dyDescent="0.3">
      <c r="A123" s="103" t="s">
        <v>826</v>
      </c>
      <c r="B123" t="s">
        <v>1798</v>
      </c>
      <c r="C123" t="s">
        <v>38</v>
      </c>
      <c r="D123" t="s">
        <v>4530</v>
      </c>
      <c r="E123" t="s">
        <v>5090</v>
      </c>
      <c r="F123" s="99">
        <v>43872</v>
      </c>
      <c r="G123" s="100" t="s">
        <v>1745</v>
      </c>
      <c r="H123" s="2">
        <v>88894.82</v>
      </c>
      <c r="I123" s="2">
        <v>5418800</v>
      </c>
      <c r="J123" s="2">
        <v>135740.94</v>
      </c>
      <c r="K123">
        <v>2025</v>
      </c>
    </row>
    <row r="124" spans="1:11" x14ac:dyDescent="0.3">
      <c r="A124" s="103" t="s">
        <v>838</v>
      </c>
      <c r="B124" t="s">
        <v>1799</v>
      </c>
      <c r="C124" t="s">
        <v>38</v>
      </c>
      <c r="D124" t="s">
        <v>4531</v>
      </c>
      <c r="E124" t="s">
        <v>1716</v>
      </c>
      <c r="F124" s="100" t="s">
        <v>1745</v>
      </c>
      <c r="G124" s="100" t="s">
        <v>1745</v>
      </c>
      <c r="H124" s="2">
        <v>147125</v>
      </c>
      <c r="I124" s="2">
        <v>21082500</v>
      </c>
      <c r="J124" s="97" t="s">
        <v>1745</v>
      </c>
      <c r="K124">
        <v>2025</v>
      </c>
    </row>
    <row r="125" spans="1:11" x14ac:dyDescent="0.3">
      <c r="A125" s="103" t="s">
        <v>924</v>
      </c>
      <c r="B125" t="s">
        <v>1800</v>
      </c>
      <c r="C125" t="s">
        <v>38</v>
      </c>
      <c r="D125" t="s">
        <v>4531</v>
      </c>
      <c r="E125" t="s">
        <v>1716</v>
      </c>
      <c r="F125" s="100" t="s">
        <v>1745</v>
      </c>
      <c r="G125" s="100" t="s">
        <v>1745</v>
      </c>
      <c r="H125" s="2">
        <v>147125</v>
      </c>
      <c r="I125" s="2">
        <v>21082500</v>
      </c>
      <c r="J125" s="97" t="s">
        <v>1745</v>
      </c>
      <c r="K125">
        <v>2025</v>
      </c>
    </row>
    <row r="126" spans="1:11" x14ac:dyDescent="0.3">
      <c r="A126" s="103" t="s">
        <v>953</v>
      </c>
      <c r="B126" t="s">
        <v>1801</v>
      </c>
      <c r="C126" t="s">
        <v>38</v>
      </c>
      <c r="D126" t="s">
        <v>2399</v>
      </c>
      <c r="E126" t="s">
        <v>1716</v>
      </c>
      <c r="F126" s="101" t="s">
        <v>427</v>
      </c>
      <c r="G126" s="101" t="s">
        <v>5095</v>
      </c>
      <c r="H126" s="2">
        <v>117690.12</v>
      </c>
      <c r="I126" s="2">
        <v>27884700</v>
      </c>
      <c r="J126" s="2">
        <v>970387.56</v>
      </c>
      <c r="K126">
        <v>2025</v>
      </c>
    </row>
    <row r="127" spans="1:11" x14ac:dyDescent="0.3">
      <c r="A127" s="103" t="s">
        <v>953</v>
      </c>
      <c r="B127" t="s">
        <v>1801</v>
      </c>
      <c r="C127" t="s">
        <v>38</v>
      </c>
      <c r="D127" t="s">
        <v>4532</v>
      </c>
      <c r="E127" t="s">
        <v>5087</v>
      </c>
      <c r="F127" s="101" t="s">
        <v>5096</v>
      </c>
      <c r="G127" s="100" t="s">
        <v>1745</v>
      </c>
      <c r="H127" s="2">
        <v>3488.48</v>
      </c>
      <c r="I127" s="2">
        <v>767500</v>
      </c>
      <c r="J127" s="2">
        <v>26709</v>
      </c>
      <c r="K127">
        <v>2025</v>
      </c>
    </row>
    <row r="128" spans="1:11" x14ac:dyDescent="0.3">
      <c r="A128" s="103" t="s">
        <v>1000</v>
      </c>
      <c r="B128" t="s">
        <v>1803</v>
      </c>
      <c r="C128" t="s">
        <v>38</v>
      </c>
      <c r="D128" t="s">
        <v>4533</v>
      </c>
      <c r="E128" t="s">
        <v>15</v>
      </c>
      <c r="F128" s="100" t="s">
        <v>1745</v>
      </c>
      <c r="G128" s="100" t="s">
        <v>1745</v>
      </c>
      <c r="H128" s="2">
        <v>16335</v>
      </c>
      <c r="I128" s="2">
        <v>261690400</v>
      </c>
      <c r="J128" s="2">
        <v>4783700</v>
      </c>
      <c r="K128">
        <v>2025</v>
      </c>
    </row>
    <row r="129" spans="1:11" x14ac:dyDescent="0.3">
      <c r="A129" s="103" t="s">
        <v>1154</v>
      </c>
      <c r="B129" t="s">
        <v>1812</v>
      </c>
      <c r="C129" t="s">
        <v>38</v>
      </c>
      <c r="D129" t="s">
        <v>4534</v>
      </c>
      <c r="E129" t="s">
        <v>1716</v>
      </c>
      <c r="F129" s="100" t="s">
        <v>1745</v>
      </c>
      <c r="G129" s="100" t="s">
        <v>1745</v>
      </c>
      <c r="H129" s="2">
        <v>64168</v>
      </c>
      <c r="I129" s="2">
        <v>9573000</v>
      </c>
      <c r="J129" s="2">
        <v>144935.22</v>
      </c>
      <c r="K129">
        <v>2025</v>
      </c>
    </row>
    <row r="130" spans="1:11" x14ac:dyDescent="0.3">
      <c r="A130" s="103" t="s">
        <v>1157</v>
      </c>
      <c r="B130" t="s">
        <v>1813</v>
      </c>
      <c r="C130" t="s">
        <v>38</v>
      </c>
      <c r="D130" t="s">
        <v>2400</v>
      </c>
      <c r="E130" t="s">
        <v>15</v>
      </c>
      <c r="F130" s="100" t="s">
        <v>1745</v>
      </c>
      <c r="G130" s="100" t="s">
        <v>1745</v>
      </c>
      <c r="H130" s="2">
        <v>10870</v>
      </c>
      <c r="I130" s="2">
        <v>4229400</v>
      </c>
      <c r="J130" s="2">
        <v>137370.91200000001</v>
      </c>
      <c r="K130">
        <v>2025</v>
      </c>
    </row>
    <row r="131" spans="1:11" x14ac:dyDescent="0.3">
      <c r="A131" s="103" t="s">
        <v>1157</v>
      </c>
      <c r="B131" t="s">
        <v>1813</v>
      </c>
      <c r="C131" t="s">
        <v>38</v>
      </c>
      <c r="D131" t="s">
        <v>2401</v>
      </c>
      <c r="E131" t="s">
        <v>15</v>
      </c>
      <c r="F131" s="100" t="s">
        <v>1745</v>
      </c>
      <c r="G131" s="100" t="s">
        <v>1745</v>
      </c>
      <c r="H131" s="2">
        <v>809691</v>
      </c>
      <c r="I131" s="2">
        <v>47433200</v>
      </c>
      <c r="J131" s="2">
        <v>1540630.3359999999</v>
      </c>
      <c r="K131">
        <v>2025</v>
      </c>
    </row>
    <row r="132" spans="1:11" x14ac:dyDescent="0.3">
      <c r="A132" s="75" t="s">
        <v>1258</v>
      </c>
      <c r="B132" t="s">
        <v>2402</v>
      </c>
      <c r="C132" t="s">
        <v>38</v>
      </c>
      <c r="D132" t="s">
        <v>2403</v>
      </c>
      <c r="E132" t="s">
        <v>1716</v>
      </c>
      <c r="F132" s="102" t="s">
        <v>1745</v>
      </c>
      <c r="G132" s="102" t="s">
        <v>1745</v>
      </c>
      <c r="H132" s="2">
        <v>62038</v>
      </c>
      <c r="I132" s="2">
        <v>7866500</v>
      </c>
      <c r="J132" s="2">
        <v>2.593</v>
      </c>
      <c r="K132" s="58">
        <v>2022</v>
      </c>
    </row>
    <row r="133" spans="1:11" x14ac:dyDescent="0.3">
      <c r="A133" s="75" t="s">
        <v>1258</v>
      </c>
      <c r="B133" t="s">
        <v>2402</v>
      </c>
      <c r="C133" t="s">
        <v>38</v>
      </c>
      <c r="D133" t="s">
        <v>2404</v>
      </c>
      <c r="E133" t="s">
        <v>1716</v>
      </c>
      <c r="F133" s="102" t="s">
        <v>1745</v>
      </c>
      <c r="G133" s="102" t="s">
        <v>1745</v>
      </c>
      <c r="H133" s="2">
        <v>8640</v>
      </c>
      <c r="I133" s="2">
        <v>2412100</v>
      </c>
      <c r="J133" s="2">
        <v>2.593</v>
      </c>
      <c r="K133" s="58">
        <v>2022</v>
      </c>
    </row>
    <row r="134" spans="1:11" x14ac:dyDescent="0.3">
      <c r="A134" s="75" t="s">
        <v>1258</v>
      </c>
      <c r="B134" t="s">
        <v>2402</v>
      </c>
      <c r="C134" t="s">
        <v>38</v>
      </c>
      <c r="D134" t="s">
        <v>2405</v>
      </c>
      <c r="E134" t="s">
        <v>1716</v>
      </c>
      <c r="F134" s="102" t="s">
        <v>1745</v>
      </c>
      <c r="G134" s="102" t="s">
        <v>1745</v>
      </c>
      <c r="H134" s="2">
        <v>2787.61</v>
      </c>
      <c r="I134" s="2">
        <v>1651300</v>
      </c>
      <c r="J134" s="2">
        <v>2.593</v>
      </c>
      <c r="K134" s="58">
        <v>2022</v>
      </c>
    </row>
    <row r="135" spans="1:11" x14ac:dyDescent="0.3">
      <c r="A135" s="103" t="s">
        <v>1276</v>
      </c>
      <c r="B135" t="s">
        <v>1815</v>
      </c>
      <c r="C135" t="s">
        <v>38</v>
      </c>
      <c r="D135" t="s">
        <v>4535</v>
      </c>
      <c r="E135" t="s">
        <v>1717</v>
      </c>
      <c r="F135" s="99">
        <v>45090</v>
      </c>
      <c r="G135" s="99">
        <v>56047</v>
      </c>
      <c r="H135" s="2">
        <v>513679.64</v>
      </c>
      <c r="I135" s="2">
        <v>45137500</v>
      </c>
      <c r="J135" s="2">
        <v>764629.25</v>
      </c>
      <c r="K135">
        <v>2025</v>
      </c>
    </row>
    <row r="136" spans="1:11" x14ac:dyDescent="0.3">
      <c r="A136" s="103" t="s">
        <v>1291</v>
      </c>
      <c r="B136" t="s">
        <v>1832</v>
      </c>
      <c r="C136" t="s">
        <v>38</v>
      </c>
      <c r="D136" t="s">
        <v>4536</v>
      </c>
      <c r="E136" t="s">
        <v>1716</v>
      </c>
      <c r="F136" s="100" t="s">
        <v>1745</v>
      </c>
      <c r="G136" s="100" t="s">
        <v>1745</v>
      </c>
      <c r="H136" s="2">
        <v>68000</v>
      </c>
      <c r="I136" s="2">
        <v>11520000</v>
      </c>
      <c r="J136" s="2">
        <v>314611.20000000001</v>
      </c>
      <c r="K136">
        <v>2025</v>
      </c>
    </row>
    <row r="137" spans="1:11" x14ac:dyDescent="0.3">
      <c r="A137" s="103" t="s">
        <v>1291</v>
      </c>
      <c r="B137" t="s">
        <v>1832</v>
      </c>
      <c r="C137" t="s">
        <v>38</v>
      </c>
      <c r="D137" t="s">
        <v>2404</v>
      </c>
      <c r="E137" t="s">
        <v>1716</v>
      </c>
      <c r="F137" s="100" t="s">
        <v>1745</v>
      </c>
      <c r="G137" s="100" t="s">
        <v>1745</v>
      </c>
      <c r="H137" s="2">
        <v>43535.5</v>
      </c>
      <c r="I137" s="2">
        <v>3976900</v>
      </c>
      <c r="J137" s="2">
        <v>100379.37</v>
      </c>
      <c r="K137">
        <v>2025</v>
      </c>
    </row>
    <row r="138" spans="1:11" x14ac:dyDescent="0.3">
      <c r="A138" s="103" t="s">
        <v>1306</v>
      </c>
      <c r="B138" t="s">
        <v>1833</v>
      </c>
      <c r="C138" t="s">
        <v>38</v>
      </c>
      <c r="D138" t="s">
        <v>2406</v>
      </c>
      <c r="E138" t="s">
        <v>1717</v>
      </c>
      <c r="F138" s="99">
        <v>44927</v>
      </c>
      <c r="G138" s="99">
        <v>52596</v>
      </c>
      <c r="H138" s="2">
        <v>105000</v>
      </c>
      <c r="I138" s="2">
        <v>2250000</v>
      </c>
      <c r="J138" s="2">
        <v>254841</v>
      </c>
      <c r="K138">
        <v>2025</v>
      </c>
    </row>
    <row r="139" spans="1:11" x14ac:dyDescent="0.3">
      <c r="A139" s="103" t="s">
        <v>1306</v>
      </c>
      <c r="B139" t="s">
        <v>1833</v>
      </c>
      <c r="C139" t="s">
        <v>38</v>
      </c>
      <c r="D139" t="s">
        <v>2406</v>
      </c>
      <c r="E139" t="s">
        <v>5087</v>
      </c>
      <c r="F139" s="99">
        <v>45658</v>
      </c>
      <c r="G139" s="99">
        <v>51501</v>
      </c>
      <c r="H139" s="2">
        <v>190000</v>
      </c>
      <c r="I139" s="2">
        <v>2250000</v>
      </c>
      <c r="J139" s="2">
        <v>190000</v>
      </c>
      <c r="K139">
        <v>2025</v>
      </c>
    </row>
    <row r="140" spans="1:11" x14ac:dyDescent="0.3">
      <c r="A140" s="103" t="s">
        <v>1315</v>
      </c>
      <c r="B140" t="s">
        <v>1819</v>
      </c>
      <c r="C140" t="s">
        <v>38</v>
      </c>
      <c r="D140" t="s">
        <v>2407</v>
      </c>
      <c r="E140" t="s">
        <v>15</v>
      </c>
      <c r="F140" s="99">
        <v>44562</v>
      </c>
      <c r="G140" s="99">
        <v>46387</v>
      </c>
      <c r="H140" s="2">
        <v>35000</v>
      </c>
      <c r="I140" s="2">
        <v>23061600</v>
      </c>
      <c r="J140" s="2">
        <v>267053</v>
      </c>
      <c r="K140">
        <v>2025</v>
      </c>
    </row>
    <row r="141" spans="1:11" x14ac:dyDescent="0.3">
      <c r="A141" s="103" t="s">
        <v>1342</v>
      </c>
      <c r="B141" t="s">
        <v>1820</v>
      </c>
      <c r="C141" t="s">
        <v>38</v>
      </c>
      <c r="D141" t="s">
        <v>2408</v>
      </c>
      <c r="E141" t="s">
        <v>1716</v>
      </c>
      <c r="F141" s="99">
        <v>45658</v>
      </c>
      <c r="G141" s="99">
        <v>46022</v>
      </c>
      <c r="H141" s="2">
        <v>27672.3</v>
      </c>
      <c r="I141" s="2">
        <v>5612700</v>
      </c>
      <c r="J141" s="2">
        <v>175172.367</v>
      </c>
      <c r="K141">
        <v>2025</v>
      </c>
    </row>
    <row r="142" spans="1:11" x14ac:dyDescent="0.3">
      <c r="A142" s="103" t="s">
        <v>1342</v>
      </c>
      <c r="B142" t="s">
        <v>1820</v>
      </c>
      <c r="C142" t="s">
        <v>38</v>
      </c>
      <c r="D142" t="s">
        <v>4537</v>
      </c>
      <c r="E142" t="s">
        <v>5087</v>
      </c>
      <c r="F142" s="99">
        <v>45658</v>
      </c>
      <c r="G142" s="99">
        <v>46022</v>
      </c>
      <c r="H142" s="2">
        <v>183914.44</v>
      </c>
      <c r="I142" s="2">
        <v>14800600</v>
      </c>
      <c r="J142" s="2">
        <v>461926.72600000002</v>
      </c>
      <c r="K142">
        <v>2025</v>
      </c>
    </row>
    <row r="143" spans="1:11" x14ac:dyDescent="0.3">
      <c r="A143" s="103" t="s">
        <v>1342</v>
      </c>
      <c r="B143" t="s">
        <v>1820</v>
      </c>
      <c r="C143" t="s">
        <v>38</v>
      </c>
      <c r="D143" t="s">
        <v>4538</v>
      </c>
      <c r="E143" t="s">
        <v>5087</v>
      </c>
      <c r="F143" s="99">
        <v>45658</v>
      </c>
      <c r="G143" s="99">
        <v>46022</v>
      </c>
      <c r="H143" s="2">
        <v>261374.17</v>
      </c>
      <c r="I143" s="2">
        <v>14786900</v>
      </c>
      <c r="J143" s="2">
        <v>461499.14899999998</v>
      </c>
      <c r="K143">
        <v>2025</v>
      </c>
    </row>
    <row r="144" spans="1:11" x14ac:dyDescent="0.3">
      <c r="A144" s="103" t="s">
        <v>1342</v>
      </c>
      <c r="B144" t="s">
        <v>1820</v>
      </c>
      <c r="C144" t="s">
        <v>38</v>
      </c>
      <c r="D144" t="s">
        <v>4539</v>
      </c>
      <c r="E144" t="s">
        <v>5087</v>
      </c>
      <c r="F144" s="99">
        <v>45658</v>
      </c>
      <c r="G144" s="99">
        <v>46022</v>
      </c>
      <c r="H144" s="2">
        <v>492196.14</v>
      </c>
      <c r="I144" s="2">
        <v>50418600</v>
      </c>
      <c r="J144" s="2">
        <v>1573564.5060000001</v>
      </c>
      <c r="K144">
        <v>2025</v>
      </c>
    </row>
    <row r="145" spans="1:11" x14ac:dyDescent="0.3">
      <c r="A145" s="103" t="s">
        <v>1489</v>
      </c>
      <c r="B145" t="s">
        <v>1836</v>
      </c>
      <c r="C145" t="s">
        <v>38</v>
      </c>
      <c r="D145" t="s">
        <v>2409</v>
      </c>
      <c r="E145" t="s">
        <v>15</v>
      </c>
      <c r="F145" s="100" t="s">
        <v>1745</v>
      </c>
      <c r="G145" s="100" t="s">
        <v>1745</v>
      </c>
      <c r="H145" s="2">
        <v>14400</v>
      </c>
      <c r="I145" s="2">
        <v>9927700</v>
      </c>
      <c r="J145" s="2">
        <v>216820.96799999999</v>
      </c>
      <c r="K145">
        <v>2025</v>
      </c>
    </row>
    <row r="146" spans="1:11" x14ac:dyDescent="0.3">
      <c r="A146" s="103" t="s">
        <v>1489</v>
      </c>
      <c r="B146" t="s">
        <v>1836</v>
      </c>
      <c r="C146" t="s">
        <v>38</v>
      </c>
      <c r="D146" t="s">
        <v>2410</v>
      </c>
      <c r="E146" t="s">
        <v>15</v>
      </c>
      <c r="F146" s="100" t="s">
        <v>1745</v>
      </c>
      <c r="G146" s="100" t="s">
        <v>1745</v>
      </c>
      <c r="H146" s="2">
        <v>124419</v>
      </c>
      <c r="I146" s="2">
        <v>15926400</v>
      </c>
      <c r="J146" s="2">
        <v>347832.576</v>
      </c>
      <c r="K146">
        <v>2025</v>
      </c>
    </row>
    <row r="147" spans="1:11" x14ac:dyDescent="0.3">
      <c r="A147" s="103" t="s">
        <v>1492</v>
      </c>
      <c r="B147" t="s">
        <v>1822</v>
      </c>
      <c r="C147" t="s">
        <v>38</v>
      </c>
      <c r="D147" t="s">
        <v>2411</v>
      </c>
      <c r="E147" t="s">
        <v>5089</v>
      </c>
      <c r="F147" s="100" t="s">
        <v>1745</v>
      </c>
      <c r="G147" s="100" t="s">
        <v>1745</v>
      </c>
      <c r="H147" s="2">
        <v>24800</v>
      </c>
      <c r="I147" s="2">
        <v>2921500</v>
      </c>
      <c r="J147" s="2">
        <v>82999.820000000007</v>
      </c>
      <c r="K147">
        <v>2025</v>
      </c>
    </row>
    <row r="148" spans="1:11" x14ac:dyDescent="0.3">
      <c r="A148" s="103" t="s">
        <v>1492</v>
      </c>
      <c r="B148" t="s">
        <v>1822</v>
      </c>
      <c r="C148" t="s">
        <v>38</v>
      </c>
      <c r="D148" t="s">
        <v>2412</v>
      </c>
      <c r="E148" t="s">
        <v>5089</v>
      </c>
      <c r="F148" s="100" t="s">
        <v>1745</v>
      </c>
      <c r="G148" s="100" t="s">
        <v>1745</v>
      </c>
      <c r="H148" s="2">
        <v>2000</v>
      </c>
      <c r="I148" s="2">
        <v>1727700</v>
      </c>
      <c r="J148" s="2">
        <v>49083.96</v>
      </c>
      <c r="K148">
        <v>2025</v>
      </c>
    </row>
    <row r="149" spans="1:11" x14ac:dyDescent="0.3">
      <c r="A149" s="103" t="s">
        <v>1649</v>
      </c>
      <c r="B149" t="s">
        <v>1827</v>
      </c>
      <c r="C149" t="s">
        <v>38</v>
      </c>
      <c r="D149" t="s">
        <v>2413</v>
      </c>
      <c r="E149" t="s">
        <v>1716</v>
      </c>
      <c r="F149" s="100" t="s">
        <v>1745</v>
      </c>
      <c r="G149" s="100" t="s">
        <v>1745</v>
      </c>
      <c r="H149" s="2">
        <v>123915.4</v>
      </c>
      <c r="I149" s="2">
        <v>16102000</v>
      </c>
      <c r="J149" s="2">
        <v>351667.68</v>
      </c>
      <c r="K149">
        <v>2025</v>
      </c>
    </row>
    <row r="150" spans="1:11" x14ac:dyDescent="0.3">
      <c r="A150" s="103" t="s">
        <v>1700</v>
      </c>
      <c r="B150" t="s">
        <v>1829</v>
      </c>
      <c r="C150" t="s">
        <v>38</v>
      </c>
      <c r="D150" t="s">
        <v>2414</v>
      </c>
      <c r="E150" t="s">
        <v>5087</v>
      </c>
      <c r="F150" s="99">
        <v>41640</v>
      </c>
      <c r="G150" s="99">
        <v>52596</v>
      </c>
      <c r="H150" s="2">
        <v>845335.5</v>
      </c>
      <c r="I150" s="2">
        <v>43470800</v>
      </c>
      <c r="J150" s="2">
        <v>1246742.54</v>
      </c>
      <c r="K150">
        <v>2025</v>
      </c>
    </row>
    <row r="151" spans="1:11" x14ac:dyDescent="0.3">
      <c r="A151" s="103" t="s">
        <v>1700</v>
      </c>
      <c r="B151" t="s">
        <v>1829</v>
      </c>
      <c r="C151" t="s">
        <v>38</v>
      </c>
      <c r="D151" t="s">
        <v>4540</v>
      </c>
      <c r="E151" t="s">
        <v>5087</v>
      </c>
      <c r="F151" s="99">
        <v>43466</v>
      </c>
      <c r="G151" s="99" t="s">
        <v>5097</v>
      </c>
      <c r="H151" s="2">
        <v>70422</v>
      </c>
      <c r="I151" s="2">
        <v>11351400</v>
      </c>
      <c r="J151" s="2">
        <v>325558.15000000002</v>
      </c>
      <c r="K151">
        <v>2025</v>
      </c>
    </row>
    <row r="152" spans="1:11" x14ac:dyDescent="0.3">
      <c r="A152" s="75" t="s">
        <v>162</v>
      </c>
      <c r="B152" t="s">
        <v>2415</v>
      </c>
      <c r="C152" t="s">
        <v>105</v>
      </c>
      <c r="D152" t="s">
        <v>2416</v>
      </c>
      <c r="E152" t="s">
        <v>1716</v>
      </c>
      <c r="F152" s="102" t="s">
        <v>1745</v>
      </c>
      <c r="G152" s="102" t="s">
        <v>1745</v>
      </c>
      <c r="H152" s="2" t="s">
        <v>2331</v>
      </c>
      <c r="I152" s="2">
        <v>628900</v>
      </c>
      <c r="J152" s="2">
        <v>31772</v>
      </c>
      <c r="K152" s="58">
        <v>2023</v>
      </c>
    </row>
    <row r="153" spans="1:11" x14ac:dyDescent="0.3">
      <c r="A153" s="103" t="s">
        <v>188</v>
      </c>
      <c r="B153" t="s">
        <v>1840</v>
      </c>
      <c r="C153" t="s">
        <v>105</v>
      </c>
      <c r="D153" t="s">
        <v>4541</v>
      </c>
      <c r="E153" t="s">
        <v>1716</v>
      </c>
      <c r="F153" s="99">
        <v>41372</v>
      </c>
      <c r="G153" s="99">
        <v>46851</v>
      </c>
      <c r="H153" s="2">
        <v>22985</v>
      </c>
      <c r="I153" s="2">
        <v>3170000</v>
      </c>
      <c r="J153" s="2">
        <v>39730</v>
      </c>
      <c r="K153">
        <v>2025</v>
      </c>
    </row>
    <row r="154" spans="1:11" x14ac:dyDescent="0.3">
      <c r="A154" s="103" t="s">
        <v>188</v>
      </c>
      <c r="B154" t="s">
        <v>1840</v>
      </c>
      <c r="C154" t="s">
        <v>105</v>
      </c>
      <c r="D154" t="s">
        <v>4542</v>
      </c>
      <c r="E154" t="s">
        <v>5087</v>
      </c>
      <c r="F154" s="99">
        <v>36171</v>
      </c>
      <c r="G154" s="99" t="s">
        <v>5094</v>
      </c>
      <c r="H154" s="2">
        <v>0</v>
      </c>
      <c r="I154" s="2">
        <v>8200000</v>
      </c>
      <c r="J154" s="2">
        <v>102770</v>
      </c>
      <c r="K154">
        <v>2025</v>
      </c>
    </row>
    <row r="155" spans="1:11" x14ac:dyDescent="0.3">
      <c r="A155" s="103" t="s">
        <v>188</v>
      </c>
      <c r="B155" t="s">
        <v>1840</v>
      </c>
      <c r="C155" t="s">
        <v>105</v>
      </c>
      <c r="D155" t="s">
        <v>4543</v>
      </c>
      <c r="E155" t="s">
        <v>1717</v>
      </c>
      <c r="F155" s="99">
        <v>42886</v>
      </c>
      <c r="G155" s="99">
        <v>53843</v>
      </c>
      <c r="H155" s="2">
        <v>101000</v>
      </c>
      <c r="I155" s="2">
        <v>11861000</v>
      </c>
      <c r="J155" s="2">
        <v>148655</v>
      </c>
      <c r="K155">
        <v>2025</v>
      </c>
    </row>
    <row r="156" spans="1:11" x14ac:dyDescent="0.3">
      <c r="A156" s="103" t="s">
        <v>191</v>
      </c>
      <c r="B156" t="s">
        <v>1849</v>
      </c>
      <c r="C156" t="s">
        <v>105</v>
      </c>
      <c r="D156" t="s">
        <v>2417</v>
      </c>
      <c r="E156" t="s">
        <v>1717</v>
      </c>
      <c r="F156" s="100" t="s">
        <v>1745</v>
      </c>
      <c r="G156" s="100" t="s">
        <v>1745</v>
      </c>
      <c r="H156" s="2">
        <v>68667.63</v>
      </c>
      <c r="I156" s="2">
        <v>25814900</v>
      </c>
      <c r="J156" s="2">
        <v>953344.25699999998</v>
      </c>
      <c r="K156">
        <v>2025</v>
      </c>
    </row>
    <row r="157" spans="1:11" x14ac:dyDescent="0.3">
      <c r="A157" s="103" t="s">
        <v>191</v>
      </c>
      <c r="B157" t="s">
        <v>1849</v>
      </c>
      <c r="C157" t="s">
        <v>105</v>
      </c>
      <c r="D157" t="s">
        <v>2418</v>
      </c>
      <c r="E157" t="s">
        <v>1716</v>
      </c>
      <c r="F157" s="100" t="s">
        <v>1745</v>
      </c>
      <c r="G157" s="100" t="s">
        <v>1745</v>
      </c>
      <c r="H157" s="2">
        <v>313667.38</v>
      </c>
      <c r="I157" s="2">
        <v>3975000</v>
      </c>
      <c r="J157" s="2">
        <v>152759.25</v>
      </c>
      <c r="K157">
        <v>2025</v>
      </c>
    </row>
    <row r="158" spans="1:11" x14ac:dyDescent="0.3">
      <c r="A158" s="103" t="s">
        <v>191</v>
      </c>
      <c r="B158" t="s">
        <v>1849</v>
      </c>
      <c r="C158" t="s">
        <v>105</v>
      </c>
      <c r="D158" t="s">
        <v>2419</v>
      </c>
      <c r="E158" t="s">
        <v>1717</v>
      </c>
      <c r="F158" s="100" t="s">
        <v>1745</v>
      </c>
      <c r="G158" s="100" t="s">
        <v>1745</v>
      </c>
      <c r="H158" s="2">
        <v>77276.240000000005</v>
      </c>
      <c r="I158" s="2">
        <v>1413600</v>
      </c>
      <c r="J158" s="2">
        <v>52204.248</v>
      </c>
      <c r="K158">
        <v>2025</v>
      </c>
    </row>
    <row r="159" spans="1:11" x14ac:dyDescent="0.3">
      <c r="A159" s="103" t="s">
        <v>191</v>
      </c>
      <c r="B159" t="s">
        <v>1849</v>
      </c>
      <c r="C159" t="s">
        <v>105</v>
      </c>
      <c r="D159" t="s">
        <v>2420</v>
      </c>
      <c r="E159" t="s">
        <v>1716</v>
      </c>
      <c r="F159" s="100" t="s">
        <v>1745</v>
      </c>
      <c r="G159" s="100" t="s">
        <v>1745</v>
      </c>
      <c r="H159" s="2">
        <v>404544.33</v>
      </c>
      <c r="I159" s="2">
        <v>13497100</v>
      </c>
      <c r="J159" s="2">
        <v>498447.90299999999</v>
      </c>
      <c r="K159">
        <v>2025</v>
      </c>
    </row>
    <row r="160" spans="1:11" x14ac:dyDescent="0.3">
      <c r="A160" s="103" t="s">
        <v>191</v>
      </c>
      <c r="B160" t="s">
        <v>1849</v>
      </c>
      <c r="C160" t="s">
        <v>105</v>
      </c>
      <c r="D160" t="s">
        <v>2421</v>
      </c>
      <c r="E160" t="s">
        <v>1717</v>
      </c>
      <c r="F160" s="100" t="s">
        <v>1745</v>
      </c>
      <c r="G160" s="100" t="s">
        <v>1745</v>
      </c>
      <c r="H160" s="2">
        <v>201663.53</v>
      </c>
      <c r="I160" s="2">
        <v>9701400</v>
      </c>
      <c r="J160" s="2">
        <v>358272.70199999999</v>
      </c>
      <c r="K160">
        <v>2025</v>
      </c>
    </row>
    <row r="161" spans="1:11" x14ac:dyDescent="0.3">
      <c r="A161" s="103" t="s">
        <v>191</v>
      </c>
      <c r="B161" t="s">
        <v>1849</v>
      </c>
      <c r="C161" t="s">
        <v>105</v>
      </c>
      <c r="D161" t="s">
        <v>2422</v>
      </c>
      <c r="E161" t="s">
        <v>5087</v>
      </c>
      <c r="F161" s="100" t="s">
        <v>1745</v>
      </c>
      <c r="G161" s="100" t="s">
        <v>1745</v>
      </c>
      <c r="H161" s="2">
        <v>21958.62</v>
      </c>
      <c r="I161" s="2">
        <v>1800000</v>
      </c>
      <c r="J161" s="2">
        <v>66474</v>
      </c>
      <c r="K161">
        <v>2025</v>
      </c>
    </row>
    <row r="162" spans="1:11" x14ac:dyDescent="0.3">
      <c r="A162" s="103" t="s">
        <v>231</v>
      </c>
      <c r="B162" t="s">
        <v>1841</v>
      </c>
      <c r="C162" t="s">
        <v>105</v>
      </c>
      <c r="D162" t="s">
        <v>2423</v>
      </c>
      <c r="E162" t="s">
        <v>1717</v>
      </c>
      <c r="F162" s="99">
        <v>43282</v>
      </c>
      <c r="G162" s="99">
        <v>46568</v>
      </c>
      <c r="H162" s="2">
        <v>384841.91</v>
      </c>
      <c r="I162" s="2">
        <v>21090600</v>
      </c>
      <c r="J162" s="2">
        <v>913012.07399999979</v>
      </c>
      <c r="K162">
        <v>2025</v>
      </c>
    </row>
    <row r="163" spans="1:11" x14ac:dyDescent="0.3">
      <c r="A163" s="103" t="s">
        <v>231</v>
      </c>
      <c r="B163" t="s">
        <v>1841</v>
      </c>
      <c r="C163" t="s">
        <v>105</v>
      </c>
      <c r="D163" t="s">
        <v>2424</v>
      </c>
      <c r="E163" t="s">
        <v>1717</v>
      </c>
      <c r="F163" s="99">
        <v>43282</v>
      </c>
      <c r="G163" s="99">
        <v>50221</v>
      </c>
      <c r="H163" s="2">
        <v>511864.75</v>
      </c>
      <c r="I163" s="2">
        <v>25829700</v>
      </c>
      <c r="J163" s="2">
        <v>1118167.713</v>
      </c>
      <c r="K163">
        <v>2025</v>
      </c>
    </row>
    <row r="164" spans="1:11" x14ac:dyDescent="0.3">
      <c r="A164" s="103" t="s">
        <v>231</v>
      </c>
      <c r="B164" t="s">
        <v>1841</v>
      </c>
      <c r="C164" t="s">
        <v>105</v>
      </c>
      <c r="D164" t="s">
        <v>2425</v>
      </c>
      <c r="E164" t="s">
        <v>1716</v>
      </c>
      <c r="F164" s="99">
        <v>41091</v>
      </c>
      <c r="G164" s="99">
        <v>51682</v>
      </c>
      <c r="H164" s="2">
        <v>28455</v>
      </c>
      <c r="I164" s="2">
        <v>12892000</v>
      </c>
      <c r="J164" s="2">
        <v>558094.68000000005</v>
      </c>
      <c r="K164">
        <v>2025</v>
      </c>
    </row>
    <row r="165" spans="1:11" x14ac:dyDescent="0.3">
      <c r="A165" s="103" t="s">
        <v>231</v>
      </c>
      <c r="B165" t="s">
        <v>1841</v>
      </c>
      <c r="C165" t="s">
        <v>105</v>
      </c>
      <c r="D165" t="s">
        <v>2426</v>
      </c>
      <c r="E165" t="s">
        <v>1716</v>
      </c>
      <c r="F165" s="99">
        <v>37438</v>
      </c>
      <c r="G165" s="99">
        <v>48029</v>
      </c>
      <c r="H165" s="2">
        <v>11350</v>
      </c>
      <c r="I165" s="2">
        <v>879900</v>
      </c>
      <c r="J165" s="2">
        <v>38090.870999999999</v>
      </c>
      <c r="K165">
        <v>2025</v>
      </c>
    </row>
    <row r="166" spans="1:11" x14ac:dyDescent="0.3">
      <c r="A166" s="103" t="s">
        <v>231</v>
      </c>
      <c r="B166" t="s">
        <v>1841</v>
      </c>
      <c r="C166" t="s">
        <v>105</v>
      </c>
      <c r="D166" t="s">
        <v>2427</v>
      </c>
      <c r="E166" t="s">
        <v>1716</v>
      </c>
      <c r="F166" s="100" t="s">
        <v>1745</v>
      </c>
      <c r="G166" s="100" t="s">
        <v>1745</v>
      </c>
      <c r="H166" s="2">
        <v>43625</v>
      </c>
      <c r="I166" s="2">
        <v>1189000</v>
      </c>
      <c r="J166" s="2">
        <v>51471.81</v>
      </c>
      <c r="K166">
        <v>2025</v>
      </c>
    </row>
    <row r="167" spans="1:11" x14ac:dyDescent="0.3">
      <c r="A167" s="103" t="s">
        <v>231</v>
      </c>
      <c r="B167" t="s">
        <v>1841</v>
      </c>
      <c r="C167" t="s">
        <v>105</v>
      </c>
      <c r="D167" t="s">
        <v>2428</v>
      </c>
      <c r="E167" t="s">
        <v>1716</v>
      </c>
      <c r="F167" s="99">
        <v>37438</v>
      </c>
      <c r="G167" s="99">
        <v>48029</v>
      </c>
      <c r="H167" s="2">
        <v>7929.2</v>
      </c>
      <c r="I167" s="2">
        <v>889800</v>
      </c>
      <c r="J167" s="2">
        <v>38519.441999999995</v>
      </c>
      <c r="K167">
        <v>2025</v>
      </c>
    </row>
    <row r="168" spans="1:11" x14ac:dyDescent="0.3">
      <c r="A168" s="103" t="s">
        <v>233</v>
      </c>
      <c r="B168" t="s">
        <v>1850</v>
      </c>
      <c r="C168" t="s">
        <v>105</v>
      </c>
      <c r="D168" t="s">
        <v>2429</v>
      </c>
      <c r="E168" t="s">
        <v>1717</v>
      </c>
      <c r="F168" s="99">
        <v>43465</v>
      </c>
      <c r="G168" s="99">
        <v>48944</v>
      </c>
      <c r="H168" s="2">
        <v>79077.759999999995</v>
      </c>
      <c r="I168" s="2">
        <v>4500000</v>
      </c>
      <c r="J168" s="2">
        <v>136440</v>
      </c>
      <c r="K168">
        <v>2025</v>
      </c>
    </row>
    <row r="169" spans="1:11" x14ac:dyDescent="0.3">
      <c r="A169" s="103" t="s">
        <v>233</v>
      </c>
      <c r="B169" t="s">
        <v>1850</v>
      </c>
      <c r="C169" t="s">
        <v>105</v>
      </c>
      <c r="D169" t="s">
        <v>2430</v>
      </c>
      <c r="E169" t="s">
        <v>1717</v>
      </c>
      <c r="F169" s="99">
        <v>45809</v>
      </c>
      <c r="G169" s="99">
        <v>46022</v>
      </c>
      <c r="H169" s="2">
        <v>251453.47</v>
      </c>
      <c r="I169" s="2">
        <v>20951200</v>
      </c>
      <c r="J169" s="2">
        <v>635240.38</v>
      </c>
      <c r="K169">
        <v>2025</v>
      </c>
    </row>
    <row r="170" spans="1:11" x14ac:dyDescent="0.3">
      <c r="A170" s="103" t="s">
        <v>233</v>
      </c>
      <c r="B170" t="s">
        <v>1850</v>
      </c>
      <c r="C170" t="s">
        <v>105</v>
      </c>
      <c r="D170" t="s">
        <v>2431</v>
      </c>
      <c r="E170" t="s">
        <v>1717</v>
      </c>
      <c r="F170" s="99">
        <v>43497</v>
      </c>
      <c r="G170" s="99">
        <v>48944</v>
      </c>
      <c r="H170" s="2">
        <v>377383.37</v>
      </c>
      <c r="I170" s="2">
        <v>22901400</v>
      </c>
      <c r="J170" s="2">
        <v>694370.45</v>
      </c>
      <c r="K170">
        <v>2025</v>
      </c>
    </row>
    <row r="171" spans="1:11" x14ac:dyDescent="0.3">
      <c r="A171" s="103" t="s">
        <v>233</v>
      </c>
      <c r="B171" t="s">
        <v>1850</v>
      </c>
      <c r="C171" t="s">
        <v>105</v>
      </c>
      <c r="D171" t="s">
        <v>2432</v>
      </c>
      <c r="E171" t="s">
        <v>5089</v>
      </c>
      <c r="F171" s="99">
        <v>41578</v>
      </c>
      <c r="G171" s="99">
        <v>47483</v>
      </c>
      <c r="H171" s="2">
        <v>7934.61</v>
      </c>
      <c r="I171" s="2">
        <v>6519300</v>
      </c>
      <c r="J171" s="2">
        <v>197665.18</v>
      </c>
      <c r="K171">
        <v>2025</v>
      </c>
    </row>
    <row r="172" spans="1:11" x14ac:dyDescent="0.3">
      <c r="A172" s="103" t="s">
        <v>233</v>
      </c>
      <c r="B172" t="s">
        <v>1850</v>
      </c>
      <c r="C172" t="s">
        <v>105</v>
      </c>
      <c r="D172" t="s">
        <v>2433</v>
      </c>
      <c r="E172" t="s">
        <v>1717</v>
      </c>
      <c r="F172" s="99">
        <v>45105</v>
      </c>
      <c r="G172" s="99">
        <v>54057</v>
      </c>
      <c r="H172" s="2">
        <v>685319.02</v>
      </c>
      <c r="I172" s="2">
        <v>65751000</v>
      </c>
      <c r="J172" s="2">
        <v>1993570.32</v>
      </c>
      <c r="K172">
        <v>2025</v>
      </c>
    </row>
    <row r="173" spans="1:11" x14ac:dyDescent="0.3">
      <c r="A173" s="103" t="s">
        <v>233</v>
      </c>
      <c r="B173" t="s">
        <v>1850</v>
      </c>
      <c r="C173" t="s">
        <v>105</v>
      </c>
      <c r="D173" t="s">
        <v>4544</v>
      </c>
      <c r="E173" t="s">
        <v>5089</v>
      </c>
      <c r="F173" s="100" t="s">
        <v>1745</v>
      </c>
      <c r="G173" s="100" t="s">
        <v>1745</v>
      </c>
      <c r="H173" s="2">
        <v>93456</v>
      </c>
      <c r="I173" s="2">
        <v>17050000</v>
      </c>
      <c r="J173" s="2">
        <v>516956</v>
      </c>
      <c r="K173">
        <v>2025</v>
      </c>
    </row>
    <row r="174" spans="1:11" x14ac:dyDescent="0.3">
      <c r="A174" s="103" t="s">
        <v>289</v>
      </c>
      <c r="B174" t="s">
        <v>1852</v>
      </c>
      <c r="C174" t="s">
        <v>105</v>
      </c>
      <c r="D174" t="s">
        <v>4545</v>
      </c>
      <c r="E174" t="s">
        <v>5089</v>
      </c>
      <c r="F174" s="99">
        <v>43831</v>
      </c>
      <c r="G174" s="99">
        <v>55153</v>
      </c>
      <c r="H174" s="98" t="s">
        <v>1745</v>
      </c>
      <c r="I174" s="2">
        <v>6390000</v>
      </c>
      <c r="J174" s="2">
        <v>243395.1</v>
      </c>
      <c r="K174">
        <v>2025</v>
      </c>
    </row>
    <row r="175" spans="1:11" x14ac:dyDescent="0.3">
      <c r="A175" s="103" t="s">
        <v>289</v>
      </c>
      <c r="B175" t="s">
        <v>1852</v>
      </c>
      <c r="C175" t="s">
        <v>105</v>
      </c>
      <c r="D175" t="s">
        <v>2434</v>
      </c>
      <c r="E175" t="s">
        <v>1717</v>
      </c>
      <c r="F175" s="99">
        <v>38926</v>
      </c>
      <c r="G175" s="99">
        <v>48213</v>
      </c>
      <c r="H175" s="98" t="s">
        <v>1745</v>
      </c>
      <c r="I175" s="2">
        <v>21390300</v>
      </c>
      <c r="J175" s="2">
        <v>814756.52</v>
      </c>
      <c r="K175">
        <v>2025</v>
      </c>
    </row>
    <row r="176" spans="1:11" x14ac:dyDescent="0.3">
      <c r="A176" s="103" t="s">
        <v>289</v>
      </c>
      <c r="B176" t="s">
        <v>1852</v>
      </c>
      <c r="C176" t="s">
        <v>105</v>
      </c>
      <c r="D176" t="s">
        <v>4546</v>
      </c>
      <c r="E176" t="s">
        <v>15</v>
      </c>
      <c r="F176" s="99">
        <v>45292</v>
      </c>
      <c r="G176" s="99">
        <v>56614</v>
      </c>
      <c r="H176" s="98" t="s">
        <v>1745</v>
      </c>
      <c r="I176" s="2">
        <v>23155000</v>
      </c>
      <c r="J176" s="2">
        <v>881973.95</v>
      </c>
      <c r="K176">
        <v>2025</v>
      </c>
    </row>
    <row r="177" spans="1:11" x14ac:dyDescent="0.3">
      <c r="A177" s="103" t="s">
        <v>289</v>
      </c>
      <c r="B177" t="s">
        <v>1852</v>
      </c>
      <c r="C177" t="s">
        <v>105</v>
      </c>
      <c r="D177" t="s">
        <v>4547</v>
      </c>
      <c r="E177" t="s">
        <v>1717</v>
      </c>
      <c r="F177" s="99">
        <v>45292</v>
      </c>
      <c r="G177" s="99">
        <v>56614</v>
      </c>
      <c r="H177" s="98" t="s">
        <v>1745</v>
      </c>
      <c r="I177" s="2">
        <v>8597067</v>
      </c>
      <c r="J177" s="2">
        <v>327462.28000000003</v>
      </c>
      <c r="K177">
        <v>2025</v>
      </c>
    </row>
    <row r="178" spans="1:11" x14ac:dyDescent="0.3">
      <c r="A178" s="103" t="s">
        <v>289</v>
      </c>
      <c r="B178" t="s">
        <v>1852</v>
      </c>
      <c r="C178" t="s">
        <v>105</v>
      </c>
      <c r="D178" t="s">
        <v>4548</v>
      </c>
      <c r="E178" t="s">
        <v>1717</v>
      </c>
      <c r="F178" s="99">
        <v>45292</v>
      </c>
      <c r="G178" s="99">
        <v>56614</v>
      </c>
      <c r="H178" s="98" t="s">
        <v>1745</v>
      </c>
      <c r="I178" s="2">
        <v>74377000</v>
      </c>
      <c r="J178" s="2">
        <v>2833019.93</v>
      </c>
      <c r="K178">
        <v>2025</v>
      </c>
    </row>
    <row r="179" spans="1:11" x14ac:dyDescent="0.3">
      <c r="A179" s="103" t="s">
        <v>345</v>
      </c>
      <c r="B179" t="s">
        <v>1853</v>
      </c>
      <c r="C179" t="s">
        <v>105</v>
      </c>
      <c r="D179" t="s">
        <v>4549</v>
      </c>
      <c r="E179" t="s">
        <v>1717</v>
      </c>
      <c r="F179" s="99">
        <v>44082</v>
      </c>
      <c r="G179" s="99">
        <v>51387</v>
      </c>
      <c r="H179" s="2">
        <v>276822.7</v>
      </c>
      <c r="I179" s="2">
        <v>634600</v>
      </c>
      <c r="J179" s="2">
        <v>260399.84</v>
      </c>
      <c r="K179">
        <v>2025</v>
      </c>
    </row>
    <row r="180" spans="1:11" x14ac:dyDescent="0.3">
      <c r="A180" s="103" t="s">
        <v>345</v>
      </c>
      <c r="B180" t="s">
        <v>1853</v>
      </c>
      <c r="C180" t="s">
        <v>105</v>
      </c>
      <c r="D180" t="s">
        <v>4550</v>
      </c>
      <c r="E180" t="s">
        <v>1717</v>
      </c>
      <c r="F180" s="99">
        <v>44231</v>
      </c>
      <c r="G180" s="99">
        <v>51536</v>
      </c>
      <c r="H180" s="2">
        <v>167960</v>
      </c>
      <c r="I180" s="2">
        <v>402000</v>
      </c>
      <c r="J180" s="2">
        <v>157750.76</v>
      </c>
      <c r="K180">
        <v>2025</v>
      </c>
    </row>
    <row r="181" spans="1:11" x14ac:dyDescent="0.3">
      <c r="A181" s="103" t="s">
        <v>345</v>
      </c>
      <c r="B181" t="s">
        <v>1853</v>
      </c>
      <c r="C181" t="s">
        <v>105</v>
      </c>
      <c r="D181" t="s">
        <v>4551</v>
      </c>
      <c r="E181" t="s">
        <v>1717</v>
      </c>
      <c r="F181" s="99">
        <v>43391</v>
      </c>
      <c r="G181" s="99">
        <v>50696</v>
      </c>
      <c r="H181" s="2">
        <v>51963.75</v>
      </c>
      <c r="I181" s="2">
        <v>761400</v>
      </c>
      <c r="J181" s="2">
        <v>47129.13</v>
      </c>
      <c r="K181">
        <v>2025</v>
      </c>
    </row>
    <row r="182" spans="1:11" x14ac:dyDescent="0.3">
      <c r="A182" s="103" t="s">
        <v>345</v>
      </c>
      <c r="B182" t="s">
        <v>1853</v>
      </c>
      <c r="C182" t="s">
        <v>105</v>
      </c>
      <c r="D182" t="s">
        <v>4552</v>
      </c>
      <c r="E182" t="s">
        <v>1716</v>
      </c>
      <c r="F182" s="99">
        <v>43709</v>
      </c>
      <c r="G182" s="99">
        <v>54667</v>
      </c>
      <c r="H182" s="2">
        <v>234045.5</v>
      </c>
      <c r="I182" s="2">
        <v>6652800</v>
      </c>
      <c r="J182" s="2">
        <v>38788.04</v>
      </c>
      <c r="K182">
        <v>2025</v>
      </c>
    </row>
    <row r="183" spans="1:11" x14ac:dyDescent="0.3">
      <c r="A183" s="103" t="s">
        <v>345</v>
      </c>
      <c r="B183" t="s">
        <v>1853</v>
      </c>
      <c r="C183" t="s">
        <v>105</v>
      </c>
      <c r="D183" t="s">
        <v>4553</v>
      </c>
      <c r="E183" t="s">
        <v>1716</v>
      </c>
      <c r="F183" s="99">
        <v>40567</v>
      </c>
      <c r="G183" s="99">
        <v>51525</v>
      </c>
      <c r="H183" s="2">
        <v>760965.24</v>
      </c>
      <c r="I183" s="2">
        <v>7418000</v>
      </c>
      <c r="J183" s="2">
        <v>47343.38</v>
      </c>
      <c r="K183">
        <v>2025</v>
      </c>
    </row>
    <row r="184" spans="1:11" x14ac:dyDescent="0.3">
      <c r="A184" s="103" t="s">
        <v>345</v>
      </c>
      <c r="B184" t="s">
        <v>1853</v>
      </c>
      <c r="C184" t="s">
        <v>105</v>
      </c>
      <c r="D184" t="s">
        <v>4554</v>
      </c>
      <c r="E184" t="s">
        <v>1716</v>
      </c>
      <c r="F184" s="99">
        <v>41275</v>
      </c>
      <c r="G184" s="99">
        <v>52232</v>
      </c>
      <c r="H184" s="2">
        <v>53121.8</v>
      </c>
      <c r="I184" s="2">
        <v>1510000</v>
      </c>
      <c r="J184" s="2">
        <v>9738</v>
      </c>
      <c r="K184">
        <v>2025</v>
      </c>
    </row>
    <row r="185" spans="1:11" x14ac:dyDescent="0.3">
      <c r="A185" s="103" t="s">
        <v>345</v>
      </c>
      <c r="B185" t="s">
        <v>1853</v>
      </c>
      <c r="C185" t="s">
        <v>105</v>
      </c>
      <c r="D185" t="s">
        <v>4555</v>
      </c>
      <c r="E185" t="s">
        <v>1716</v>
      </c>
      <c r="F185" s="99">
        <v>40473</v>
      </c>
      <c r="G185" s="99">
        <v>51431</v>
      </c>
      <c r="H185" s="2">
        <v>588842.06999999995</v>
      </c>
      <c r="I185" s="2">
        <v>1672600</v>
      </c>
      <c r="J185" s="2">
        <v>10306</v>
      </c>
      <c r="K185">
        <v>2025</v>
      </c>
    </row>
    <row r="186" spans="1:11" x14ac:dyDescent="0.3">
      <c r="A186" s="103" t="s">
        <v>415</v>
      </c>
      <c r="B186" t="s">
        <v>1856</v>
      </c>
      <c r="C186" t="s">
        <v>105</v>
      </c>
      <c r="D186" t="s">
        <v>2435</v>
      </c>
      <c r="E186" t="s">
        <v>1717</v>
      </c>
      <c r="F186" s="100" t="s">
        <v>1745</v>
      </c>
      <c r="G186" s="100" t="s">
        <v>1745</v>
      </c>
      <c r="H186" s="2">
        <v>142710.64000000001</v>
      </c>
      <c r="I186" s="2">
        <v>45520200</v>
      </c>
      <c r="J186" s="2">
        <v>1542679.5779999995</v>
      </c>
      <c r="K186">
        <v>2025</v>
      </c>
    </row>
    <row r="187" spans="1:11" x14ac:dyDescent="0.3">
      <c r="A187" s="103" t="s">
        <v>415</v>
      </c>
      <c r="B187" t="s">
        <v>1856</v>
      </c>
      <c r="C187" t="s">
        <v>105</v>
      </c>
      <c r="D187" t="s">
        <v>4556</v>
      </c>
      <c r="E187" t="s">
        <v>1716</v>
      </c>
      <c r="F187" s="100" t="s">
        <v>1745</v>
      </c>
      <c r="G187" s="100" t="s">
        <v>1745</v>
      </c>
      <c r="H187" s="2">
        <v>0</v>
      </c>
      <c r="I187" s="2">
        <v>3350000</v>
      </c>
      <c r="J187" s="2">
        <v>113531.5</v>
      </c>
      <c r="K187">
        <v>2025</v>
      </c>
    </row>
    <row r="188" spans="1:11" x14ac:dyDescent="0.3">
      <c r="A188" s="103" t="s">
        <v>460</v>
      </c>
      <c r="B188" t="s">
        <v>1857</v>
      </c>
      <c r="C188" t="s">
        <v>105</v>
      </c>
      <c r="D188" t="s">
        <v>2436</v>
      </c>
      <c r="E188" t="s">
        <v>1716</v>
      </c>
      <c r="F188" s="99">
        <v>44256</v>
      </c>
      <c r="G188" s="99">
        <v>55213</v>
      </c>
      <c r="H188" s="2">
        <v>36578.36</v>
      </c>
      <c r="I188" s="2">
        <v>5916600</v>
      </c>
      <c r="J188" s="2">
        <v>202051.89</v>
      </c>
      <c r="K188">
        <v>2025</v>
      </c>
    </row>
    <row r="189" spans="1:11" x14ac:dyDescent="0.3">
      <c r="A189" s="103" t="s">
        <v>460</v>
      </c>
      <c r="B189" t="s">
        <v>1857</v>
      </c>
      <c r="C189" t="s">
        <v>105</v>
      </c>
      <c r="D189" t="s">
        <v>2437</v>
      </c>
      <c r="E189" t="s">
        <v>1716</v>
      </c>
      <c r="F189" s="99">
        <v>44378</v>
      </c>
      <c r="G189" s="99">
        <v>51683</v>
      </c>
      <c r="H189" s="2">
        <v>103488.61</v>
      </c>
      <c r="I189" s="2">
        <v>4691700</v>
      </c>
      <c r="J189" s="2">
        <v>160221.56</v>
      </c>
      <c r="K189">
        <v>2025</v>
      </c>
    </row>
    <row r="190" spans="1:11" x14ac:dyDescent="0.3">
      <c r="A190" s="103" t="s">
        <v>460</v>
      </c>
      <c r="B190" t="s">
        <v>1857</v>
      </c>
      <c r="C190" t="s">
        <v>105</v>
      </c>
      <c r="D190" t="s">
        <v>2438</v>
      </c>
      <c r="E190" t="s">
        <v>1716</v>
      </c>
      <c r="F190" s="99">
        <v>39052</v>
      </c>
      <c r="G190" s="99">
        <v>57315</v>
      </c>
      <c r="H190" s="2">
        <v>52666.43</v>
      </c>
      <c r="I190" s="2">
        <v>13364500</v>
      </c>
      <c r="J190" s="2">
        <v>456397.68</v>
      </c>
      <c r="K190">
        <v>2025</v>
      </c>
    </row>
    <row r="191" spans="1:11" x14ac:dyDescent="0.3">
      <c r="A191" s="103" t="s">
        <v>460</v>
      </c>
      <c r="B191" t="s">
        <v>1857</v>
      </c>
      <c r="C191" t="s">
        <v>105</v>
      </c>
      <c r="D191" t="s">
        <v>4557</v>
      </c>
      <c r="E191" t="s">
        <v>1716</v>
      </c>
      <c r="F191" s="99">
        <v>36100</v>
      </c>
      <c r="G191" s="99">
        <v>50710</v>
      </c>
      <c r="H191" s="2">
        <v>59797.35</v>
      </c>
      <c r="I191" s="2">
        <v>5350000</v>
      </c>
      <c r="J191" s="2">
        <v>182702.5</v>
      </c>
      <c r="K191">
        <v>2025</v>
      </c>
    </row>
    <row r="192" spans="1:11" x14ac:dyDescent="0.3">
      <c r="A192" s="103" t="s">
        <v>460</v>
      </c>
      <c r="B192" t="s">
        <v>1857</v>
      </c>
      <c r="C192" t="s">
        <v>105</v>
      </c>
      <c r="D192" t="s">
        <v>2439</v>
      </c>
      <c r="E192" t="s">
        <v>1716</v>
      </c>
      <c r="F192" s="99">
        <v>43282</v>
      </c>
      <c r="G192" s="99">
        <v>50587</v>
      </c>
      <c r="H192" s="2">
        <v>738058.46</v>
      </c>
      <c r="I192" s="2">
        <v>34290300</v>
      </c>
      <c r="J192" s="2">
        <v>1171013.95</v>
      </c>
      <c r="K192">
        <v>2025</v>
      </c>
    </row>
    <row r="193" spans="1:11" x14ac:dyDescent="0.3">
      <c r="A193" s="103" t="s">
        <v>460</v>
      </c>
      <c r="B193" t="s">
        <v>1857</v>
      </c>
      <c r="C193" t="s">
        <v>105</v>
      </c>
      <c r="D193" t="s">
        <v>2440</v>
      </c>
      <c r="E193" t="s">
        <v>1716</v>
      </c>
      <c r="F193" s="99">
        <v>37926</v>
      </c>
      <c r="G193" s="99">
        <v>52536</v>
      </c>
      <c r="H193" s="2">
        <v>11415.91</v>
      </c>
      <c r="I193" s="2">
        <v>1761700</v>
      </c>
      <c r="J193" s="2">
        <v>60162.06</v>
      </c>
      <c r="K193">
        <v>2025</v>
      </c>
    </row>
    <row r="194" spans="1:11" x14ac:dyDescent="0.3">
      <c r="A194" s="103" t="s">
        <v>460</v>
      </c>
      <c r="B194" t="s">
        <v>1857</v>
      </c>
      <c r="C194" t="s">
        <v>105</v>
      </c>
      <c r="D194" t="s">
        <v>4558</v>
      </c>
      <c r="E194" t="s">
        <v>1716</v>
      </c>
      <c r="F194" s="99">
        <v>44287</v>
      </c>
      <c r="G194" s="99">
        <v>55244</v>
      </c>
      <c r="H194" s="2">
        <v>39998.6</v>
      </c>
      <c r="I194" s="2">
        <v>5907600</v>
      </c>
      <c r="J194" s="2">
        <v>201744.54</v>
      </c>
      <c r="K194">
        <v>2025</v>
      </c>
    </row>
    <row r="195" spans="1:11" x14ac:dyDescent="0.3">
      <c r="A195" s="103" t="s">
        <v>460</v>
      </c>
      <c r="B195" t="s">
        <v>1857</v>
      </c>
      <c r="C195" t="s">
        <v>105</v>
      </c>
      <c r="D195" t="s">
        <v>2441</v>
      </c>
      <c r="E195" t="s">
        <v>1716</v>
      </c>
      <c r="F195" s="99">
        <v>40118</v>
      </c>
      <c r="G195" s="99">
        <v>47423</v>
      </c>
      <c r="H195" s="2">
        <v>106090</v>
      </c>
      <c r="I195" s="2">
        <v>32684000</v>
      </c>
      <c r="J195" s="2">
        <v>1116158.6000000001</v>
      </c>
      <c r="K195">
        <v>2025</v>
      </c>
    </row>
    <row r="196" spans="1:11" x14ac:dyDescent="0.3">
      <c r="A196" s="103" t="s">
        <v>460</v>
      </c>
      <c r="B196" t="s">
        <v>1857</v>
      </c>
      <c r="C196" t="s">
        <v>105</v>
      </c>
      <c r="D196" t="s">
        <v>4559</v>
      </c>
      <c r="E196" t="s">
        <v>1716</v>
      </c>
      <c r="F196" s="99">
        <v>44075</v>
      </c>
      <c r="G196" s="99">
        <v>51380</v>
      </c>
      <c r="H196" s="2">
        <v>866159.91</v>
      </c>
      <c r="I196" s="2">
        <v>31714700</v>
      </c>
      <c r="J196" s="2">
        <v>1083057.01</v>
      </c>
      <c r="K196">
        <v>2025</v>
      </c>
    </row>
    <row r="197" spans="1:11" x14ac:dyDescent="0.3">
      <c r="A197" s="103" t="s">
        <v>495</v>
      </c>
      <c r="B197" t="s">
        <v>1858</v>
      </c>
      <c r="C197" t="s">
        <v>105</v>
      </c>
      <c r="D197" t="s">
        <v>2442</v>
      </c>
      <c r="E197" t="s">
        <v>1717</v>
      </c>
      <c r="F197" s="99">
        <v>42005</v>
      </c>
      <c r="G197" s="99">
        <v>48944</v>
      </c>
      <c r="H197" s="2">
        <v>431419.51</v>
      </c>
      <c r="I197" s="2">
        <v>48400000</v>
      </c>
      <c r="J197" s="2">
        <v>1454758.26</v>
      </c>
      <c r="K197">
        <v>2025</v>
      </c>
    </row>
    <row r="198" spans="1:11" x14ac:dyDescent="0.3">
      <c r="A198" s="103" t="s">
        <v>495</v>
      </c>
      <c r="B198" t="s">
        <v>1858</v>
      </c>
      <c r="C198" t="s">
        <v>105</v>
      </c>
      <c r="D198" t="s">
        <v>2443</v>
      </c>
      <c r="E198" t="s">
        <v>1717</v>
      </c>
      <c r="F198" s="99">
        <v>42736</v>
      </c>
      <c r="G198" s="99">
        <v>49309</v>
      </c>
      <c r="H198" s="2">
        <v>168157.14</v>
      </c>
      <c r="I198" s="2">
        <v>14914000</v>
      </c>
      <c r="J198" s="2">
        <v>446449.53</v>
      </c>
      <c r="K198">
        <v>2025</v>
      </c>
    </row>
    <row r="199" spans="1:11" x14ac:dyDescent="0.3">
      <c r="A199" s="103" t="s">
        <v>495</v>
      </c>
      <c r="B199" t="s">
        <v>1858</v>
      </c>
      <c r="C199" t="s">
        <v>105</v>
      </c>
      <c r="D199" t="s">
        <v>2444</v>
      </c>
      <c r="E199" t="s">
        <v>1717</v>
      </c>
      <c r="F199" s="99">
        <v>42736</v>
      </c>
      <c r="G199" s="99">
        <v>49309</v>
      </c>
      <c r="H199" s="2">
        <v>226578.38</v>
      </c>
      <c r="I199" s="2">
        <v>18630500</v>
      </c>
      <c r="J199" s="2">
        <v>564924.91</v>
      </c>
      <c r="K199">
        <v>2025</v>
      </c>
    </row>
    <row r="200" spans="1:11" x14ac:dyDescent="0.3">
      <c r="A200" s="103" t="s">
        <v>495</v>
      </c>
      <c r="B200" t="s">
        <v>1858</v>
      </c>
      <c r="C200" t="s">
        <v>105</v>
      </c>
      <c r="D200" t="s">
        <v>2445</v>
      </c>
      <c r="E200" t="s">
        <v>1717</v>
      </c>
      <c r="F200" s="99">
        <v>42005</v>
      </c>
      <c r="G200" s="99">
        <v>52962</v>
      </c>
      <c r="H200" s="2">
        <v>436656.94</v>
      </c>
      <c r="I200" s="2">
        <v>28714600</v>
      </c>
      <c r="J200" s="2">
        <v>858618.96</v>
      </c>
      <c r="K200">
        <v>2025</v>
      </c>
    </row>
    <row r="201" spans="1:11" x14ac:dyDescent="0.3">
      <c r="A201" s="103" t="s">
        <v>495</v>
      </c>
      <c r="B201" t="s">
        <v>1858</v>
      </c>
      <c r="C201" t="s">
        <v>105</v>
      </c>
      <c r="D201" t="s">
        <v>2446</v>
      </c>
      <c r="E201" t="s">
        <v>1717</v>
      </c>
      <c r="F201" s="99">
        <v>42370</v>
      </c>
      <c r="G201" s="99">
        <v>50040</v>
      </c>
      <c r="H201" s="2">
        <v>444777.58</v>
      </c>
      <c r="I201" s="2">
        <v>30981500</v>
      </c>
      <c r="J201" s="2">
        <v>380730.22</v>
      </c>
      <c r="K201">
        <v>2025</v>
      </c>
    </row>
    <row r="202" spans="1:11" x14ac:dyDescent="0.3">
      <c r="A202" s="103" t="s">
        <v>495</v>
      </c>
      <c r="B202" t="s">
        <v>1858</v>
      </c>
      <c r="C202" t="s">
        <v>105</v>
      </c>
      <c r="D202" t="s">
        <v>2447</v>
      </c>
      <c r="E202" t="s">
        <v>1717</v>
      </c>
      <c r="F202" s="99">
        <v>43101</v>
      </c>
      <c r="G202" s="99">
        <v>50405</v>
      </c>
      <c r="H202" s="2">
        <v>259875.54</v>
      </c>
      <c r="I202" s="2">
        <v>19546500</v>
      </c>
      <c r="J202" s="2">
        <v>580253.41</v>
      </c>
      <c r="K202">
        <v>2025</v>
      </c>
    </row>
    <row r="203" spans="1:11" x14ac:dyDescent="0.3">
      <c r="A203" s="103" t="s">
        <v>495</v>
      </c>
      <c r="B203" t="s">
        <v>1858</v>
      </c>
      <c r="C203" t="s">
        <v>105</v>
      </c>
      <c r="D203" t="s">
        <v>2448</v>
      </c>
      <c r="E203" t="s">
        <v>1717</v>
      </c>
      <c r="F203" s="99">
        <v>42736</v>
      </c>
      <c r="G203" s="99">
        <v>50405</v>
      </c>
      <c r="H203" s="2">
        <v>404991.44</v>
      </c>
      <c r="I203" s="2">
        <v>28579000</v>
      </c>
      <c r="J203" s="2">
        <v>842983.89</v>
      </c>
      <c r="K203">
        <v>2025</v>
      </c>
    </row>
    <row r="204" spans="1:11" x14ac:dyDescent="0.3">
      <c r="A204" s="103" t="s">
        <v>495</v>
      </c>
      <c r="B204" t="s">
        <v>1858</v>
      </c>
      <c r="C204" t="s">
        <v>105</v>
      </c>
      <c r="D204" t="s">
        <v>2449</v>
      </c>
      <c r="E204" t="s">
        <v>1717</v>
      </c>
      <c r="F204" s="99">
        <v>43831</v>
      </c>
      <c r="G204" s="99">
        <v>51501</v>
      </c>
      <c r="H204" s="2">
        <v>317335.89</v>
      </c>
      <c r="I204" s="2">
        <v>25532500</v>
      </c>
      <c r="J204" s="2">
        <v>790853.06</v>
      </c>
      <c r="K204">
        <v>2025</v>
      </c>
    </row>
    <row r="205" spans="1:11" x14ac:dyDescent="0.3">
      <c r="A205" s="103" t="s">
        <v>495</v>
      </c>
      <c r="B205" t="s">
        <v>1858</v>
      </c>
      <c r="C205" t="s">
        <v>105</v>
      </c>
      <c r="D205" t="s">
        <v>2450</v>
      </c>
      <c r="E205" t="s">
        <v>1717</v>
      </c>
      <c r="F205" s="99">
        <v>44562</v>
      </c>
      <c r="G205" s="99">
        <v>54057</v>
      </c>
      <c r="H205" s="2">
        <v>296028.46000000002</v>
      </c>
      <c r="I205" s="2">
        <v>24131400</v>
      </c>
      <c r="J205" s="2">
        <v>757841.04</v>
      </c>
      <c r="K205">
        <v>2025</v>
      </c>
    </row>
    <row r="206" spans="1:11" x14ac:dyDescent="0.3">
      <c r="A206" s="103" t="s">
        <v>601</v>
      </c>
      <c r="B206" t="s">
        <v>1859</v>
      </c>
      <c r="C206" t="s">
        <v>105</v>
      </c>
      <c r="D206" t="s">
        <v>4560</v>
      </c>
      <c r="E206" t="s">
        <v>1716</v>
      </c>
      <c r="F206" s="99">
        <v>36892</v>
      </c>
      <c r="G206" s="99">
        <v>11323</v>
      </c>
      <c r="H206" s="2">
        <v>2000</v>
      </c>
      <c r="I206" s="2">
        <v>2865600</v>
      </c>
      <c r="J206" s="2">
        <v>76368.240000000005</v>
      </c>
      <c r="K206">
        <v>2025</v>
      </c>
    </row>
    <row r="207" spans="1:11" x14ac:dyDescent="0.3">
      <c r="A207" s="103" t="s">
        <v>601</v>
      </c>
      <c r="B207" t="s">
        <v>1859</v>
      </c>
      <c r="C207" t="s">
        <v>105</v>
      </c>
      <c r="D207" t="s">
        <v>4561</v>
      </c>
      <c r="E207" t="s">
        <v>1717</v>
      </c>
      <c r="F207" s="99">
        <v>44419</v>
      </c>
      <c r="G207" s="99">
        <v>18852</v>
      </c>
      <c r="H207" s="2">
        <v>335000</v>
      </c>
      <c r="I207" s="2">
        <v>27267200</v>
      </c>
      <c r="J207" s="2">
        <v>726670.88</v>
      </c>
      <c r="K207">
        <v>2025</v>
      </c>
    </row>
    <row r="208" spans="1:11" x14ac:dyDescent="0.3">
      <c r="A208" s="103" t="s">
        <v>865</v>
      </c>
      <c r="B208" t="s">
        <v>1860</v>
      </c>
      <c r="C208" t="s">
        <v>105</v>
      </c>
      <c r="D208" t="s">
        <v>4562</v>
      </c>
      <c r="E208" t="s">
        <v>1716</v>
      </c>
      <c r="F208" s="99">
        <v>36526</v>
      </c>
      <c r="G208" s="99">
        <v>48944</v>
      </c>
      <c r="H208" s="2">
        <v>105000</v>
      </c>
      <c r="I208" s="2">
        <v>5849000</v>
      </c>
      <c r="J208" s="2">
        <v>155758.87</v>
      </c>
      <c r="K208">
        <v>2025</v>
      </c>
    </row>
    <row r="209" spans="1:11" x14ac:dyDescent="0.3">
      <c r="A209" s="103" t="s">
        <v>865</v>
      </c>
      <c r="B209" t="s">
        <v>1860</v>
      </c>
      <c r="C209" t="s">
        <v>105</v>
      </c>
      <c r="D209" t="s">
        <v>4563</v>
      </c>
      <c r="E209" t="s">
        <v>1716</v>
      </c>
      <c r="F209" s="99">
        <v>44586</v>
      </c>
      <c r="G209" s="99">
        <v>55884</v>
      </c>
      <c r="H209" s="2">
        <v>17861.580000000002</v>
      </c>
      <c r="I209" s="2">
        <v>2500000</v>
      </c>
      <c r="J209" s="2">
        <v>66574.999999999985</v>
      </c>
      <c r="K209">
        <v>2025</v>
      </c>
    </row>
    <row r="210" spans="1:11" x14ac:dyDescent="0.3">
      <c r="A210" s="103" t="s">
        <v>892</v>
      </c>
      <c r="B210" t="s">
        <v>1861</v>
      </c>
      <c r="C210" t="s">
        <v>105</v>
      </c>
      <c r="D210" t="s">
        <v>2451</v>
      </c>
      <c r="E210" t="s">
        <v>1717</v>
      </c>
      <c r="F210" s="100" t="s">
        <v>1745</v>
      </c>
      <c r="G210" s="100" t="s">
        <v>1745</v>
      </c>
      <c r="H210" s="2">
        <v>613921.76</v>
      </c>
      <c r="I210" s="2">
        <v>53506000</v>
      </c>
      <c r="J210" s="2">
        <v>1736269.7</v>
      </c>
      <c r="K210">
        <v>2025</v>
      </c>
    </row>
    <row r="211" spans="1:11" x14ac:dyDescent="0.3">
      <c r="A211" s="103" t="s">
        <v>892</v>
      </c>
      <c r="B211" t="s">
        <v>1861</v>
      </c>
      <c r="C211" t="s">
        <v>105</v>
      </c>
      <c r="D211" t="s">
        <v>2452</v>
      </c>
      <c r="E211" t="s">
        <v>1717</v>
      </c>
      <c r="F211" s="100" t="s">
        <v>1745</v>
      </c>
      <c r="G211" s="100" t="s">
        <v>1745</v>
      </c>
      <c r="H211" s="2">
        <v>534532.12</v>
      </c>
      <c r="I211" s="2">
        <v>45164200</v>
      </c>
      <c r="J211" s="2">
        <v>1465578.29</v>
      </c>
      <c r="K211">
        <v>2025</v>
      </c>
    </row>
    <row r="212" spans="1:11" x14ac:dyDescent="0.3">
      <c r="A212" s="103" t="s">
        <v>892</v>
      </c>
      <c r="B212" t="s">
        <v>1861</v>
      </c>
      <c r="C212" t="s">
        <v>105</v>
      </c>
      <c r="D212" t="s">
        <v>2453</v>
      </c>
      <c r="E212" t="s">
        <v>1717</v>
      </c>
      <c r="F212" s="100" t="s">
        <v>1745</v>
      </c>
      <c r="G212" s="100" t="s">
        <v>1745</v>
      </c>
      <c r="H212" s="2">
        <v>561527.68999999994</v>
      </c>
      <c r="I212" s="2">
        <v>42461600</v>
      </c>
      <c r="J212" s="2">
        <v>1377878.9200000002</v>
      </c>
      <c r="K212">
        <v>2025</v>
      </c>
    </row>
    <row r="213" spans="1:11" x14ac:dyDescent="0.3">
      <c r="A213" s="103" t="s">
        <v>892</v>
      </c>
      <c r="B213" t="s">
        <v>1861</v>
      </c>
      <c r="C213" t="s">
        <v>105</v>
      </c>
      <c r="D213" t="s">
        <v>2454</v>
      </c>
      <c r="E213" t="s">
        <v>1717</v>
      </c>
      <c r="F213" s="100" t="s">
        <v>1745</v>
      </c>
      <c r="G213" s="100" t="s">
        <v>1745</v>
      </c>
      <c r="H213" s="2">
        <v>433645.08</v>
      </c>
      <c r="I213" s="2">
        <v>34231000</v>
      </c>
      <c r="J213" s="2">
        <v>1110795.95</v>
      </c>
      <c r="K213">
        <v>2025</v>
      </c>
    </row>
    <row r="214" spans="1:11" x14ac:dyDescent="0.3">
      <c r="A214" s="103" t="s">
        <v>892</v>
      </c>
      <c r="B214" t="s">
        <v>1861</v>
      </c>
      <c r="C214" t="s">
        <v>105</v>
      </c>
      <c r="D214" t="s">
        <v>2455</v>
      </c>
      <c r="E214" t="s">
        <v>1717</v>
      </c>
      <c r="F214" s="100" t="s">
        <v>1745</v>
      </c>
      <c r="G214" s="100" t="s">
        <v>1745</v>
      </c>
      <c r="H214" s="2">
        <v>430233.66</v>
      </c>
      <c r="I214" s="2">
        <v>39493500</v>
      </c>
      <c r="J214" s="2">
        <v>1281564.075</v>
      </c>
      <c r="K214">
        <v>2025</v>
      </c>
    </row>
    <row r="215" spans="1:11" x14ac:dyDescent="0.3">
      <c r="A215" s="103" t="s">
        <v>892</v>
      </c>
      <c r="B215" t="s">
        <v>1861</v>
      </c>
      <c r="C215" t="s">
        <v>105</v>
      </c>
      <c r="D215" t="s">
        <v>4564</v>
      </c>
      <c r="E215" t="s">
        <v>1717</v>
      </c>
      <c r="F215" s="100" t="s">
        <v>1745</v>
      </c>
      <c r="G215" s="100" t="s">
        <v>1745</v>
      </c>
      <c r="H215" s="2">
        <v>44144.19</v>
      </c>
      <c r="I215" s="2">
        <v>6699000</v>
      </c>
      <c r="J215" s="2">
        <v>217382.55</v>
      </c>
      <c r="K215">
        <v>2025</v>
      </c>
    </row>
    <row r="216" spans="1:11" x14ac:dyDescent="0.3">
      <c r="A216" s="103" t="s">
        <v>892</v>
      </c>
      <c r="B216" t="s">
        <v>1861</v>
      </c>
      <c r="C216" t="s">
        <v>105</v>
      </c>
      <c r="D216" t="s">
        <v>4565</v>
      </c>
      <c r="E216" t="s">
        <v>1717</v>
      </c>
      <c r="F216" s="100" t="s">
        <v>1745</v>
      </c>
      <c r="G216" s="100" t="s">
        <v>1745</v>
      </c>
      <c r="H216" s="2">
        <v>37593.03</v>
      </c>
      <c r="I216" s="2">
        <v>19860000</v>
      </c>
      <c r="J216" s="2">
        <v>644457</v>
      </c>
      <c r="K216">
        <v>2025</v>
      </c>
    </row>
    <row r="217" spans="1:11" x14ac:dyDescent="0.3">
      <c r="A217" s="103" t="s">
        <v>906</v>
      </c>
      <c r="B217" t="s">
        <v>1862</v>
      </c>
      <c r="C217" t="s">
        <v>105</v>
      </c>
      <c r="D217" t="s">
        <v>2456</v>
      </c>
      <c r="E217" t="s">
        <v>1716</v>
      </c>
      <c r="F217" s="99">
        <v>38353</v>
      </c>
      <c r="G217" s="99">
        <v>49309</v>
      </c>
      <c r="H217" s="2">
        <v>69255.600000000006</v>
      </c>
      <c r="I217" s="2">
        <v>6338600</v>
      </c>
      <c r="J217" s="2">
        <v>240613.26</v>
      </c>
      <c r="K217">
        <v>2025</v>
      </c>
    </row>
    <row r="218" spans="1:11" x14ac:dyDescent="0.3">
      <c r="A218" s="103" t="s">
        <v>930</v>
      </c>
      <c r="B218" t="s">
        <v>1863</v>
      </c>
      <c r="C218" t="s">
        <v>105</v>
      </c>
      <c r="D218" t="s">
        <v>4566</v>
      </c>
      <c r="E218" t="s">
        <v>1716</v>
      </c>
      <c r="F218" s="99">
        <v>43424</v>
      </c>
      <c r="G218" s="99">
        <v>54423</v>
      </c>
      <c r="H218" s="2">
        <v>307764.5</v>
      </c>
      <c r="I218" s="2">
        <v>24600000</v>
      </c>
      <c r="J218" s="2">
        <v>873054</v>
      </c>
      <c r="K218">
        <v>2025</v>
      </c>
    </row>
    <row r="219" spans="1:11" x14ac:dyDescent="0.3">
      <c r="A219" s="103" t="s">
        <v>930</v>
      </c>
      <c r="B219" t="s">
        <v>1863</v>
      </c>
      <c r="C219" t="s">
        <v>105</v>
      </c>
      <c r="D219" t="s">
        <v>4567</v>
      </c>
      <c r="E219" t="s">
        <v>1717</v>
      </c>
      <c r="F219" s="99">
        <v>43270</v>
      </c>
      <c r="G219" s="99">
        <v>54423</v>
      </c>
      <c r="H219" s="2">
        <v>83619.3</v>
      </c>
      <c r="I219" s="2">
        <v>6300000</v>
      </c>
      <c r="J219" s="2">
        <v>223587</v>
      </c>
      <c r="K219">
        <v>2025</v>
      </c>
    </row>
    <row r="220" spans="1:11" x14ac:dyDescent="0.3">
      <c r="A220" s="103" t="s">
        <v>930</v>
      </c>
      <c r="B220" t="s">
        <v>1863</v>
      </c>
      <c r="C220" t="s">
        <v>105</v>
      </c>
      <c r="D220" t="s">
        <v>4568</v>
      </c>
      <c r="E220" t="s">
        <v>1717</v>
      </c>
      <c r="F220" s="99">
        <v>43831</v>
      </c>
      <c r="G220" s="99">
        <v>45657</v>
      </c>
      <c r="H220" s="2">
        <v>147283.5</v>
      </c>
      <c r="I220" s="2">
        <v>8300000</v>
      </c>
      <c r="J220" s="2">
        <v>294567</v>
      </c>
      <c r="K220">
        <v>2025</v>
      </c>
    </row>
    <row r="221" spans="1:11" x14ac:dyDescent="0.3">
      <c r="A221" s="103" t="s">
        <v>930</v>
      </c>
      <c r="B221" t="s">
        <v>1863</v>
      </c>
      <c r="C221" t="s">
        <v>105</v>
      </c>
      <c r="D221" t="s">
        <v>4569</v>
      </c>
      <c r="E221" t="s">
        <v>1716</v>
      </c>
      <c r="F221" s="99">
        <v>39063</v>
      </c>
      <c r="G221" s="99">
        <v>50010</v>
      </c>
      <c r="H221" s="2">
        <v>35674</v>
      </c>
      <c r="I221" s="2">
        <v>4800000</v>
      </c>
      <c r="J221" s="2">
        <v>170352</v>
      </c>
      <c r="K221">
        <v>2025</v>
      </c>
    </row>
    <row r="222" spans="1:11" x14ac:dyDescent="0.3">
      <c r="A222" s="103" t="s">
        <v>930</v>
      </c>
      <c r="B222" t="s">
        <v>1863</v>
      </c>
      <c r="C222" t="s">
        <v>105</v>
      </c>
      <c r="D222" t="s">
        <v>4570</v>
      </c>
      <c r="E222" t="s">
        <v>1716</v>
      </c>
      <c r="F222" s="99">
        <v>39532</v>
      </c>
      <c r="G222" s="99">
        <v>50770</v>
      </c>
      <c r="H222" s="2">
        <v>17736</v>
      </c>
      <c r="I222" s="2">
        <v>2015000</v>
      </c>
      <c r="J222" s="2">
        <v>71512.350000000006</v>
      </c>
      <c r="K222">
        <v>2025</v>
      </c>
    </row>
    <row r="223" spans="1:11" x14ac:dyDescent="0.3">
      <c r="A223" s="103" t="s">
        <v>930</v>
      </c>
      <c r="B223" t="s">
        <v>1863</v>
      </c>
      <c r="C223" t="s">
        <v>105</v>
      </c>
      <c r="D223" t="s">
        <v>4571</v>
      </c>
      <c r="E223" t="s">
        <v>1716</v>
      </c>
      <c r="F223" s="99">
        <v>39521</v>
      </c>
      <c r="G223" s="99">
        <v>58075</v>
      </c>
      <c r="H223" s="2">
        <v>17429.400000000001</v>
      </c>
      <c r="I223" s="2">
        <v>1740300</v>
      </c>
      <c r="J223" s="2">
        <v>61763.247000000003</v>
      </c>
      <c r="K223">
        <v>2025</v>
      </c>
    </row>
    <row r="224" spans="1:11" x14ac:dyDescent="0.3">
      <c r="A224" s="103" t="s">
        <v>930</v>
      </c>
      <c r="B224" t="s">
        <v>1863</v>
      </c>
      <c r="C224" t="s">
        <v>105</v>
      </c>
      <c r="D224" t="s">
        <v>4572</v>
      </c>
      <c r="E224" t="s">
        <v>1716</v>
      </c>
      <c r="F224" s="99">
        <v>35537</v>
      </c>
      <c r="G224" s="99" t="s">
        <v>5098</v>
      </c>
      <c r="H224" s="2">
        <v>2700</v>
      </c>
      <c r="I224" s="2">
        <v>259900</v>
      </c>
      <c r="J224" s="2">
        <v>9223.8510000000006</v>
      </c>
      <c r="K224">
        <v>2025</v>
      </c>
    </row>
    <row r="225" spans="1:11" x14ac:dyDescent="0.3">
      <c r="A225" s="103" t="s">
        <v>930</v>
      </c>
      <c r="B225" t="s">
        <v>1863</v>
      </c>
      <c r="C225" t="s">
        <v>105</v>
      </c>
      <c r="D225" t="s">
        <v>4573</v>
      </c>
      <c r="E225" t="s">
        <v>1716</v>
      </c>
      <c r="F225" s="99">
        <v>44551</v>
      </c>
      <c r="G225" s="99">
        <v>55518</v>
      </c>
      <c r="H225" s="2">
        <v>28000</v>
      </c>
      <c r="I225" s="2">
        <v>2638000</v>
      </c>
      <c r="J225" s="2">
        <v>93622.62</v>
      </c>
      <c r="K225">
        <v>2025</v>
      </c>
    </row>
    <row r="226" spans="1:11" x14ac:dyDescent="0.3">
      <c r="A226" s="103" t="s">
        <v>1003</v>
      </c>
      <c r="B226" t="s">
        <v>1864</v>
      </c>
      <c r="C226" t="s">
        <v>105</v>
      </c>
      <c r="D226" t="s">
        <v>4574</v>
      </c>
      <c r="E226" t="s">
        <v>1717</v>
      </c>
      <c r="F226" s="99">
        <v>42948</v>
      </c>
      <c r="G226" s="99">
        <v>46600</v>
      </c>
      <c r="H226" s="2">
        <v>18247.25</v>
      </c>
      <c r="I226" s="2">
        <v>4223900</v>
      </c>
      <c r="J226" s="2">
        <v>120761.3</v>
      </c>
      <c r="K226">
        <v>2025</v>
      </c>
    </row>
    <row r="227" spans="1:11" x14ac:dyDescent="0.3">
      <c r="A227" s="103" t="s">
        <v>1021</v>
      </c>
      <c r="B227" t="s">
        <v>1865</v>
      </c>
      <c r="C227" t="s">
        <v>105</v>
      </c>
      <c r="D227" t="s">
        <v>2457</v>
      </c>
      <c r="E227" t="s">
        <v>15</v>
      </c>
      <c r="F227" s="100" t="s">
        <v>1745</v>
      </c>
      <c r="G227" s="100" t="s">
        <v>1745</v>
      </c>
      <c r="H227" s="2">
        <v>558000</v>
      </c>
      <c r="I227" s="2">
        <v>5866500</v>
      </c>
      <c r="J227" s="2">
        <v>205973</v>
      </c>
      <c r="K227">
        <v>2025</v>
      </c>
    </row>
    <row r="228" spans="1:11" x14ac:dyDescent="0.3">
      <c r="A228" s="103" t="s">
        <v>1021</v>
      </c>
      <c r="B228" t="s">
        <v>1865</v>
      </c>
      <c r="C228" t="s">
        <v>105</v>
      </c>
      <c r="D228" t="s">
        <v>2458</v>
      </c>
      <c r="E228" t="s">
        <v>15</v>
      </c>
      <c r="F228" s="100" t="s">
        <v>1745</v>
      </c>
      <c r="G228" s="100" t="s">
        <v>1745</v>
      </c>
      <c r="H228" s="2">
        <v>17000</v>
      </c>
      <c r="I228" s="2">
        <v>1711400</v>
      </c>
      <c r="J228" s="2">
        <v>60087</v>
      </c>
      <c r="K228">
        <v>2025</v>
      </c>
    </row>
    <row r="229" spans="1:11" x14ac:dyDescent="0.3">
      <c r="A229" s="103" t="s">
        <v>1021</v>
      </c>
      <c r="B229" t="s">
        <v>1865</v>
      </c>
      <c r="C229" t="s">
        <v>105</v>
      </c>
      <c r="D229" t="s">
        <v>2459</v>
      </c>
      <c r="E229" t="s">
        <v>1716</v>
      </c>
      <c r="F229" s="100" t="s">
        <v>1745</v>
      </c>
      <c r="G229" s="100" t="s">
        <v>1745</v>
      </c>
      <c r="H229" s="2">
        <v>210000</v>
      </c>
      <c r="I229" s="2">
        <v>14469000</v>
      </c>
      <c r="J229" s="2">
        <v>508007</v>
      </c>
      <c r="K229">
        <v>2025</v>
      </c>
    </row>
    <row r="230" spans="1:11" x14ac:dyDescent="0.3">
      <c r="A230" s="103" t="s">
        <v>1021</v>
      </c>
      <c r="B230" t="s">
        <v>1865</v>
      </c>
      <c r="C230" t="s">
        <v>105</v>
      </c>
      <c r="D230" t="s">
        <v>4575</v>
      </c>
      <c r="E230" t="s">
        <v>15</v>
      </c>
      <c r="F230" s="100" t="s">
        <v>1745</v>
      </c>
      <c r="G230" s="100" t="s">
        <v>1745</v>
      </c>
      <c r="H230" s="2">
        <v>30000</v>
      </c>
      <c r="I230" s="2">
        <v>7074800</v>
      </c>
      <c r="J230" s="2">
        <v>248396</v>
      </c>
      <c r="K230">
        <v>2025</v>
      </c>
    </row>
    <row r="231" spans="1:11" x14ac:dyDescent="0.3">
      <c r="A231" s="103" t="s">
        <v>1021</v>
      </c>
      <c r="B231" t="s">
        <v>1865</v>
      </c>
      <c r="C231" t="s">
        <v>105</v>
      </c>
      <c r="D231" t="s">
        <v>2460</v>
      </c>
      <c r="E231" t="s">
        <v>1716</v>
      </c>
      <c r="F231" s="100" t="s">
        <v>1745</v>
      </c>
      <c r="G231" s="100" t="s">
        <v>1745</v>
      </c>
      <c r="H231" s="2">
        <v>4432</v>
      </c>
      <c r="I231" s="2">
        <v>498000</v>
      </c>
      <c r="J231" s="2">
        <v>17485</v>
      </c>
      <c r="K231">
        <v>2025</v>
      </c>
    </row>
    <row r="232" spans="1:11" x14ac:dyDescent="0.3">
      <c r="A232" s="103" t="s">
        <v>1021</v>
      </c>
      <c r="B232" t="s">
        <v>1865</v>
      </c>
      <c r="C232" t="s">
        <v>105</v>
      </c>
      <c r="D232" t="s">
        <v>2461</v>
      </c>
      <c r="E232" t="s">
        <v>15</v>
      </c>
      <c r="F232" s="100" t="s">
        <v>1745</v>
      </c>
      <c r="G232" s="100" t="s">
        <v>1745</v>
      </c>
      <c r="H232" s="2">
        <v>465000</v>
      </c>
      <c r="I232" s="2">
        <v>24416300</v>
      </c>
      <c r="J232" s="2">
        <v>857256</v>
      </c>
      <c r="K232">
        <v>2025</v>
      </c>
    </row>
    <row r="233" spans="1:11" x14ac:dyDescent="0.3">
      <c r="A233" s="103" t="s">
        <v>1021</v>
      </c>
      <c r="B233" t="s">
        <v>1865</v>
      </c>
      <c r="C233" t="s">
        <v>105</v>
      </c>
      <c r="D233" t="s">
        <v>2462</v>
      </c>
      <c r="E233" t="s">
        <v>15</v>
      </c>
      <c r="F233" s="100" t="s">
        <v>1745</v>
      </c>
      <c r="G233" s="100" t="s">
        <v>1745</v>
      </c>
      <c r="H233" s="2">
        <v>44742</v>
      </c>
      <c r="I233" s="2">
        <v>3629200</v>
      </c>
      <c r="J233" s="2">
        <v>127421</v>
      </c>
      <c r="K233">
        <v>2025</v>
      </c>
    </row>
    <row r="234" spans="1:11" x14ac:dyDescent="0.3">
      <c r="A234" s="103" t="s">
        <v>1024</v>
      </c>
      <c r="B234" t="s">
        <v>1866</v>
      </c>
      <c r="C234" t="s">
        <v>105</v>
      </c>
      <c r="D234" t="s">
        <v>2463</v>
      </c>
      <c r="E234" t="s">
        <v>1716</v>
      </c>
      <c r="F234" s="99">
        <v>36892</v>
      </c>
      <c r="G234" s="100" t="s">
        <v>1745</v>
      </c>
      <c r="H234" s="2">
        <v>38651.11</v>
      </c>
      <c r="I234" s="2">
        <v>3125500</v>
      </c>
      <c r="J234" s="2">
        <v>98640.78</v>
      </c>
      <c r="K234">
        <v>2025</v>
      </c>
    </row>
    <row r="235" spans="1:11" x14ac:dyDescent="0.3">
      <c r="A235" s="103" t="s">
        <v>1024</v>
      </c>
      <c r="B235" t="s">
        <v>1866</v>
      </c>
      <c r="C235" t="s">
        <v>105</v>
      </c>
      <c r="D235" t="s">
        <v>2464</v>
      </c>
      <c r="E235" t="s">
        <v>1716</v>
      </c>
      <c r="F235" s="99">
        <v>38353</v>
      </c>
      <c r="G235" s="100" t="s">
        <v>1745</v>
      </c>
      <c r="H235" s="2">
        <v>20218.960000000003</v>
      </c>
      <c r="I235" s="2">
        <v>1250200</v>
      </c>
      <c r="J235" s="2">
        <v>39456.312000000005</v>
      </c>
      <c r="K235">
        <v>2025</v>
      </c>
    </row>
    <row r="236" spans="1:11" x14ac:dyDescent="0.3">
      <c r="A236" s="103" t="s">
        <v>1024</v>
      </c>
      <c r="B236" t="s">
        <v>1866</v>
      </c>
      <c r="C236" t="s">
        <v>105</v>
      </c>
      <c r="D236" t="s">
        <v>2465</v>
      </c>
      <c r="E236" t="s">
        <v>1716</v>
      </c>
      <c r="F236" s="99">
        <v>43101</v>
      </c>
      <c r="G236" s="99">
        <v>54423</v>
      </c>
      <c r="H236" s="2">
        <v>36511.910000000003</v>
      </c>
      <c r="I236" s="2">
        <v>4962600</v>
      </c>
      <c r="J236" s="2">
        <v>156619.65600000002</v>
      </c>
      <c r="K236">
        <v>2025</v>
      </c>
    </row>
    <row r="237" spans="1:11" x14ac:dyDescent="0.3">
      <c r="A237" s="103" t="s">
        <v>1024</v>
      </c>
      <c r="B237" t="s">
        <v>1866</v>
      </c>
      <c r="C237" t="s">
        <v>105</v>
      </c>
      <c r="D237" t="s">
        <v>2466</v>
      </c>
      <c r="E237" t="s">
        <v>15</v>
      </c>
      <c r="F237" s="99">
        <v>43101</v>
      </c>
      <c r="G237" s="99">
        <v>48944</v>
      </c>
      <c r="H237" s="2">
        <v>50000</v>
      </c>
      <c r="I237" s="2">
        <v>30610700</v>
      </c>
      <c r="J237" s="2">
        <v>966073.69200000004</v>
      </c>
      <c r="K237">
        <v>2025</v>
      </c>
    </row>
    <row r="238" spans="1:11" x14ac:dyDescent="0.3">
      <c r="A238" s="103" t="s">
        <v>1024</v>
      </c>
      <c r="B238" t="s">
        <v>1866</v>
      </c>
      <c r="C238" t="s">
        <v>105</v>
      </c>
      <c r="D238" t="s">
        <v>4576</v>
      </c>
      <c r="E238" t="s">
        <v>1716</v>
      </c>
      <c r="F238" s="99">
        <v>44562</v>
      </c>
      <c r="G238" s="100" t="s">
        <v>1745</v>
      </c>
      <c r="H238" s="2">
        <v>67614.97</v>
      </c>
      <c r="I238" s="2">
        <v>7783200</v>
      </c>
      <c r="J238" s="2">
        <v>245637.79199999999</v>
      </c>
      <c r="K238">
        <v>2025</v>
      </c>
    </row>
    <row r="239" spans="1:11" x14ac:dyDescent="0.3">
      <c r="A239" s="103" t="s">
        <v>1024</v>
      </c>
      <c r="B239" t="s">
        <v>1866</v>
      </c>
      <c r="C239" t="s">
        <v>105</v>
      </c>
      <c r="D239" t="s">
        <v>4577</v>
      </c>
      <c r="E239" t="s">
        <v>1716</v>
      </c>
      <c r="F239" s="99">
        <v>45292</v>
      </c>
      <c r="G239" s="99">
        <v>56614</v>
      </c>
      <c r="H239" s="2">
        <v>0</v>
      </c>
      <c r="I239" s="2">
        <v>11699900</v>
      </c>
      <c r="J239" s="2">
        <v>369248.84399999998</v>
      </c>
      <c r="K239">
        <v>2025</v>
      </c>
    </row>
    <row r="240" spans="1:11" x14ac:dyDescent="0.3">
      <c r="A240" s="103" t="s">
        <v>1151</v>
      </c>
      <c r="B240" t="s">
        <v>1844</v>
      </c>
      <c r="C240" t="s">
        <v>105</v>
      </c>
      <c r="D240" t="s">
        <v>4578</v>
      </c>
      <c r="E240" t="s">
        <v>1717</v>
      </c>
      <c r="F240" s="99">
        <v>44909</v>
      </c>
      <c r="G240" s="100" t="s">
        <v>1745</v>
      </c>
      <c r="H240" s="2">
        <v>937885.8</v>
      </c>
      <c r="I240" s="2">
        <v>49668300</v>
      </c>
      <c r="J240" s="2">
        <v>2147657.2919999999</v>
      </c>
      <c r="K240">
        <v>2025</v>
      </c>
    </row>
    <row r="241" spans="1:11" x14ac:dyDescent="0.3">
      <c r="A241" s="103" t="s">
        <v>1177</v>
      </c>
      <c r="B241" t="s">
        <v>1869</v>
      </c>
      <c r="C241" t="s">
        <v>105</v>
      </c>
      <c r="D241" t="s">
        <v>2467</v>
      </c>
      <c r="E241" t="s">
        <v>1716</v>
      </c>
      <c r="F241" s="100" t="s">
        <v>1745</v>
      </c>
      <c r="G241" s="100" t="s">
        <v>1745</v>
      </c>
      <c r="H241" s="2">
        <v>223056.01</v>
      </c>
      <c r="I241" s="2">
        <v>6787500</v>
      </c>
      <c r="J241" s="2">
        <v>75477</v>
      </c>
      <c r="K241">
        <v>2025</v>
      </c>
    </row>
    <row r="242" spans="1:11" x14ac:dyDescent="0.3">
      <c r="A242" s="103" t="s">
        <v>1177</v>
      </c>
      <c r="B242" t="s">
        <v>1869</v>
      </c>
      <c r="C242" t="s">
        <v>105</v>
      </c>
      <c r="D242" t="s">
        <v>4579</v>
      </c>
      <c r="E242" t="s">
        <v>15</v>
      </c>
      <c r="F242" s="100" t="s">
        <v>1745</v>
      </c>
      <c r="G242" s="100" t="s">
        <v>1745</v>
      </c>
      <c r="H242" s="2">
        <v>118526.32</v>
      </c>
      <c r="I242" s="2">
        <v>68840600</v>
      </c>
      <c r="J242" s="2">
        <v>765507.47199999995</v>
      </c>
      <c r="K242">
        <v>2025</v>
      </c>
    </row>
    <row r="243" spans="1:11" x14ac:dyDescent="0.3">
      <c r="A243" s="103" t="s">
        <v>1177</v>
      </c>
      <c r="B243" t="s">
        <v>1869</v>
      </c>
      <c r="C243" t="s">
        <v>105</v>
      </c>
      <c r="D243" t="s">
        <v>4580</v>
      </c>
      <c r="E243" t="s">
        <v>1717</v>
      </c>
      <c r="F243" s="100" t="s">
        <v>1745</v>
      </c>
      <c r="G243" s="100" t="s">
        <v>1745</v>
      </c>
      <c r="H243" s="2">
        <v>494173.91</v>
      </c>
      <c r="I243" s="2">
        <v>46287200</v>
      </c>
      <c r="J243" s="2">
        <v>514713.66399999999</v>
      </c>
      <c r="K243">
        <v>2025</v>
      </c>
    </row>
    <row r="244" spans="1:11" x14ac:dyDescent="0.3">
      <c r="A244" s="103" t="s">
        <v>1297</v>
      </c>
      <c r="B244" t="s">
        <v>1870</v>
      </c>
      <c r="C244" t="s">
        <v>105</v>
      </c>
      <c r="D244" t="s">
        <v>2468</v>
      </c>
      <c r="E244" t="s">
        <v>5090</v>
      </c>
      <c r="F244" s="99">
        <v>44743</v>
      </c>
      <c r="G244" s="99">
        <v>55671</v>
      </c>
      <c r="H244" s="2">
        <v>314075.09999999998</v>
      </c>
      <c r="I244" s="2">
        <v>21395500</v>
      </c>
      <c r="J244" s="2">
        <v>877857.36</v>
      </c>
      <c r="K244">
        <v>2025</v>
      </c>
    </row>
    <row r="245" spans="1:11" x14ac:dyDescent="0.3">
      <c r="A245" s="103" t="s">
        <v>1446</v>
      </c>
      <c r="B245" t="s">
        <v>1873</v>
      </c>
      <c r="C245" t="s">
        <v>105</v>
      </c>
      <c r="D245" t="s">
        <v>4581</v>
      </c>
      <c r="E245" t="s">
        <v>15</v>
      </c>
      <c r="F245" s="99">
        <v>38261</v>
      </c>
      <c r="G245" s="99">
        <v>12328</v>
      </c>
      <c r="H245" s="2">
        <v>53736</v>
      </c>
      <c r="I245" s="2">
        <v>1000000</v>
      </c>
      <c r="J245" s="2">
        <v>31700</v>
      </c>
      <c r="K245">
        <v>2025</v>
      </c>
    </row>
    <row r="246" spans="1:11" x14ac:dyDescent="0.3">
      <c r="A246" s="103" t="s">
        <v>1640</v>
      </c>
      <c r="B246" t="s">
        <v>1875</v>
      </c>
      <c r="C246" t="s">
        <v>105</v>
      </c>
      <c r="D246" t="s">
        <v>2469</v>
      </c>
      <c r="E246" t="s">
        <v>1716</v>
      </c>
      <c r="F246" s="100" t="s">
        <v>1745</v>
      </c>
      <c r="G246" s="100" t="s">
        <v>1745</v>
      </c>
      <c r="H246" s="2">
        <v>20000</v>
      </c>
      <c r="I246" s="2">
        <v>4252800</v>
      </c>
      <c r="J246" s="2">
        <v>109211.9</v>
      </c>
      <c r="K246">
        <v>2025</v>
      </c>
    </row>
    <row r="247" spans="1:11" x14ac:dyDescent="0.3">
      <c r="A247" s="103" t="s">
        <v>1640</v>
      </c>
      <c r="B247" t="s">
        <v>1875</v>
      </c>
      <c r="C247" t="s">
        <v>105</v>
      </c>
      <c r="D247" t="s">
        <v>2470</v>
      </c>
      <c r="E247" t="s">
        <v>1716</v>
      </c>
      <c r="F247" s="100" t="s">
        <v>1745</v>
      </c>
      <c r="G247" s="100" t="s">
        <v>1745</v>
      </c>
      <c r="H247" s="2">
        <v>8300</v>
      </c>
      <c r="I247" s="2">
        <v>2126400</v>
      </c>
      <c r="J247" s="2">
        <v>54605.95</v>
      </c>
      <c r="K247">
        <v>2025</v>
      </c>
    </row>
    <row r="248" spans="1:11" x14ac:dyDescent="0.3">
      <c r="A248" s="103" t="s">
        <v>1640</v>
      </c>
      <c r="B248" t="s">
        <v>1875</v>
      </c>
      <c r="C248" t="s">
        <v>105</v>
      </c>
      <c r="D248" t="s">
        <v>2471</v>
      </c>
      <c r="E248" t="s">
        <v>1717</v>
      </c>
      <c r="F248" s="100" t="s">
        <v>1745</v>
      </c>
      <c r="G248" s="100" t="s">
        <v>1745</v>
      </c>
      <c r="H248" s="2">
        <v>265703.18</v>
      </c>
      <c r="I248" s="2">
        <v>31076100</v>
      </c>
      <c r="J248" s="2">
        <v>798034.25</v>
      </c>
      <c r="K248">
        <v>2025</v>
      </c>
    </row>
    <row r="249" spans="1:11" x14ac:dyDescent="0.3">
      <c r="A249" s="103" t="s">
        <v>1640</v>
      </c>
      <c r="B249" t="s">
        <v>1875</v>
      </c>
      <c r="C249" t="s">
        <v>105</v>
      </c>
      <c r="D249" t="s">
        <v>2472</v>
      </c>
      <c r="E249" t="s">
        <v>15</v>
      </c>
      <c r="F249" s="100" t="s">
        <v>1745</v>
      </c>
      <c r="G249" s="100" t="s">
        <v>1745</v>
      </c>
      <c r="H249" s="2">
        <v>42764.2</v>
      </c>
      <c r="I249" s="2">
        <v>5230500</v>
      </c>
      <c r="J249" s="2">
        <v>134319.24</v>
      </c>
      <c r="K249">
        <v>2025</v>
      </c>
    </row>
    <row r="250" spans="1:11" x14ac:dyDescent="0.3">
      <c r="A250" s="103" t="s">
        <v>1640</v>
      </c>
      <c r="B250" t="s">
        <v>1875</v>
      </c>
      <c r="C250" t="s">
        <v>105</v>
      </c>
      <c r="D250" t="s">
        <v>2473</v>
      </c>
      <c r="E250" t="s">
        <v>1717</v>
      </c>
      <c r="F250" s="100" t="s">
        <v>1745</v>
      </c>
      <c r="G250" s="100" t="s">
        <v>1745</v>
      </c>
      <c r="H250" s="2">
        <v>355898.4</v>
      </c>
      <c r="I250" s="2">
        <v>6270000</v>
      </c>
      <c r="J250" s="2">
        <v>161013.6</v>
      </c>
      <c r="K250">
        <v>2025</v>
      </c>
    </row>
    <row r="251" spans="1:11" x14ac:dyDescent="0.3">
      <c r="A251" s="103" t="s">
        <v>1640</v>
      </c>
      <c r="B251" t="s">
        <v>1875</v>
      </c>
      <c r="C251" t="s">
        <v>105</v>
      </c>
      <c r="D251" t="s">
        <v>2474</v>
      </c>
      <c r="E251" t="s">
        <v>1716</v>
      </c>
      <c r="F251" s="100" t="s">
        <v>1745</v>
      </c>
      <c r="G251" s="100" t="s">
        <v>1745</v>
      </c>
      <c r="H251" s="2">
        <v>39818</v>
      </c>
      <c r="I251" s="2">
        <v>6379200</v>
      </c>
      <c r="J251" s="2">
        <v>163817.87</v>
      </c>
      <c r="K251">
        <v>2025</v>
      </c>
    </row>
    <row r="252" spans="1:11" x14ac:dyDescent="0.3">
      <c r="A252" s="103" t="s">
        <v>1667</v>
      </c>
      <c r="B252" t="s">
        <v>1876</v>
      </c>
      <c r="C252" t="s">
        <v>105</v>
      </c>
      <c r="D252" t="s">
        <v>2475</v>
      </c>
      <c r="E252" t="s">
        <v>1716</v>
      </c>
      <c r="F252" s="99">
        <v>36095</v>
      </c>
      <c r="G252" s="99">
        <v>47052</v>
      </c>
      <c r="H252" s="98" t="s">
        <v>1745</v>
      </c>
      <c r="I252" s="2">
        <v>2190000</v>
      </c>
      <c r="J252" s="2">
        <v>95724.9</v>
      </c>
      <c r="K252">
        <v>2025</v>
      </c>
    </row>
    <row r="253" spans="1:11" x14ac:dyDescent="0.3">
      <c r="A253" s="103" t="s">
        <v>1667</v>
      </c>
      <c r="B253" t="s">
        <v>1876</v>
      </c>
      <c r="C253" t="s">
        <v>105</v>
      </c>
      <c r="D253" t="s">
        <v>4582</v>
      </c>
      <c r="E253" t="s">
        <v>1717</v>
      </c>
      <c r="F253" s="99">
        <v>39814</v>
      </c>
      <c r="G253" s="99">
        <v>50771</v>
      </c>
      <c r="H253" s="2">
        <v>84181.5</v>
      </c>
      <c r="I253" s="2">
        <v>3900000</v>
      </c>
      <c r="J253" s="2">
        <v>170469</v>
      </c>
      <c r="K253">
        <v>2025</v>
      </c>
    </row>
    <row r="254" spans="1:11" x14ac:dyDescent="0.3">
      <c r="A254" s="103" t="s">
        <v>1667</v>
      </c>
      <c r="B254" t="s">
        <v>1876</v>
      </c>
      <c r="C254" t="s">
        <v>105</v>
      </c>
      <c r="D254" t="s">
        <v>4583</v>
      </c>
      <c r="E254" t="s">
        <v>1717</v>
      </c>
      <c r="F254" s="99">
        <v>39814</v>
      </c>
      <c r="G254" s="99">
        <v>50771</v>
      </c>
      <c r="H254" s="2">
        <v>199661.25</v>
      </c>
      <c r="I254" s="2">
        <v>11000000</v>
      </c>
      <c r="J254" s="2">
        <v>480810</v>
      </c>
      <c r="K254">
        <v>2025</v>
      </c>
    </row>
    <row r="255" spans="1:11" x14ac:dyDescent="0.3">
      <c r="A255" s="103" t="s">
        <v>1667</v>
      </c>
      <c r="B255" t="s">
        <v>1876</v>
      </c>
      <c r="C255" t="s">
        <v>105</v>
      </c>
      <c r="D255" t="s">
        <v>2476</v>
      </c>
      <c r="E255" t="s">
        <v>1717</v>
      </c>
      <c r="F255" s="99">
        <v>37622</v>
      </c>
      <c r="G255" s="99">
        <v>48580</v>
      </c>
      <c r="H255" s="2">
        <v>60048.17</v>
      </c>
      <c r="I255" s="2">
        <v>1987100</v>
      </c>
      <c r="J255" s="2">
        <v>86856.14</v>
      </c>
      <c r="K255">
        <v>2025</v>
      </c>
    </row>
    <row r="256" spans="1:11" x14ac:dyDescent="0.3">
      <c r="A256" s="103" t="s">
        <v>1667</v>
      </c>
      <c r="B256" t="s">
        <v>1876</v>
      </c>
      <c r="C256" t="s">
        <v>105</v>
      </c>
      <c r="D256" t="s">
        <v>2476</v>
      </c>
      <c r="E256" t="s">
        <v>1717</v>
      </c>
      <c r="F256" s="99">
        <v>37622</v>
      </c>
      <c r="G256" s="99">
        <v>48580</v>
      </c>
      <c r="H256" s="2">
        <v>58679.25</v>
      </c>
      <c r="I256" s="2">
        <v>1941800</v>
      </c>
      <c r="J256" s="2">
        <v>84876.08</v>
      </c>
      <c r="K256">
        <v>2025</v>
      </c>
    </row>
    <row r="257" spans="1:11" x14ac:dyDescent="0.3">
      <c r="A257" s="103" t="s">
        <v>1709</v>
      </c>
      <c r="B257" t="s">
        <v>1847</v>
      </c>
      <c r="C257" t="s">
        <v>105</v>
      </c>
      <c r="D257" t="s">
        <v>4584</v>
      </c>
      <c r="E257" t="s">
        <v>1717</v>
      </c>
      <c r="F257" s="101" t="s">
        <v>5099</v>
      </c>
      <c r="G257" s="101" t="s">
        <v>5100</v>
      </c>
      <c r="H257" s="2">
        <v>74838.48</v>
      </c>
      <c r="I257" s="2">
        <v>250000</v>
      </c>
      <c r="J257" s="2">
        <v>9140</v>
      </c>
      <c r="K257">
        <v>2025</v>
      </c>
    </row>
    <row r="258" spans="1:11" x14ac:dyDescent="0.3">
      <c r="A258" s="103" t="s">
        <v>100</v>
      </c>
      <c r="B258" t="s">
        <v>1880</v>
      </c>
      <c r="C258" t="s">
        <v>81</v>
      </c>
      <c r="D258" t="s">
        <v>2477</v>
      </c>
      <c r="E258" t="s">
        <v>1716</v>
      </c>
      <c r="F258" s="99">
        <v>34700</v>
      </c>
      <c r="G258" s="99">
        <v>45778</v>
      </c>
      <c r="H258" s="2">
        <v>94534.11</v>
      </c>
      <c r="I258" s="2">
        <v>18121400</v>
      </c>
      <c r="J258" s="2">
        <v>867652.6320000001</v>
      </c>
      <c r="K258">
        <v>2025</v>
      </c>
    </row>
    <row r="259" spans="1:11" x14ac:dyDescent="0.3">
      <c r="A259" s="103" t="s">
        <v>100</v>
      </c>
      <c r="B259" t="s">
        <v>1880</v>
      </c>
      <c r="C259" t="s">
        <v>81</v>
      </c>
      <c r="D259" t="s">
        <v>2478</v>
      </c>
      <c r="E259" t="s">
        <v>1717</v>
      </c>
      <c r="F259" s="99">
        <v>42370</v>
      </c>
      <c r="G259" s="99">
        <v>55153</v>
      </c>
      <c r="H259" s="2">
        <v>125591.5</v>
      </c>
      <c r="I259" s="2">
        <v>2100000</v>
      </c>
      <c r="J259" s="2">
        <v>100548</v>
      </c>
      <c r="K259">
        <v>2025</v>
      </c>
    </row>
    <row r="260" spans="1:11" x14ac:dyDescent="0.3">
      <c r="A260" s="103" t="s">
        <v>100</v>
      </c>
      <c r="B260" t="s">
        <v>1880</v>
      </c>
      <c r="C260" t="s">
        <v>81</v>
      </c>
      <c r="D260" t="s">
        <v>2479</v>
      </c>
      <c r="E260" t="s">
        <v>1717</v>
      </c>
      <c r="F260" s="99">
        <v>42736</v>
      </c>
      <c r="G260" s="99">
        <v>55518</v>
      </c>
      <c r="H260" s="2">
        <v>43210.879999999997</v>
      </c>
      <c r="I260" s="2">
        <v>1550000</v>
      </c>
      <c r="J260" s="2">
        <v>74214</v>
      </c>
      <c r="K260">
        <v>2025</v>
      </c>
    </row>
    <row r="261" spans="1:11" x14ac:dyDescent="0.3">
      <c r="A261" s="103" t="s">
        <v>100</v>
      </c>
      <c r="B261" t="s">
        <v>1880</v>
      </c>
      <c r="C261" t="s">
        <v>81</v>
      </c>
      <c r="D261" t="s">
        <v>2480</v>
      </c>
      <c r="E261" t="s">
        <v>1717</v>
      </c>
      <c r="F261" s="99">
        <v>44409</v>
      </c>
      <c r="G261" s="99">
        <v>55366</v>
      </c>
      <c r="H261" s="2">
        <v>15091.64</v>
      </c>
      <c r="I261" s="2">
        <v>810000</v>
      </c>
      <c r="J261" s="2">
        <v>38782.800000000003</v>
      </c>
      <c r="K261">
        <v>2025</v>
      </c>
    </row>
    <row r="262" spans="1:11" x14ac:dyDescent="0.3">
      <c r="A262" s="103" t="s">
        <v>128</v>
      </c>
      <c r="B262" t="s">
        <v>1881</v>
      </c>
      <c r="C262" t="s">
        <v>81</v>
      </c>
      <c r="D262" t="s">
        <v>2481</v>
      </c>
      <c r="E262" t="s">
        <v>1716</v>
      </c>
      <c r="F262" s="99">
        <v>37856</v>
      </c>
      <c r="G262" s="99">
        <v>48813</v>
      </c>
      <c r="H262" s="2">
        <v>25000</v>
      </c>
      <c r="I262" s="2">
        <v>14013500</v>
      </c>
      <c r="J262" s="2">
        <v>529990.56999999995</v>
      </c>
      <c r="K262">
        <v>2025</v>
      </c>
    </row>
    <row r="263" spans="1:11" x14ac:dyDescent="0.3">
      <c r="A263" s="103" t="s">
        <v>147</v>
      </c>
      <c r="B263" t="s">
        <v>1882</v>
      </c>
      <c r="C263" t="s">
        <v>81</v>
      </c>
      <c r="D263" t="s">
        <v>2482</v>
      </c>
      <c r="E263" t="s">
        <v>1716</v>
      </c>
      <c r="F263" s="99">
        <v>37342</v>
      </c>
      <c r="G263" s="99" t="s">
        <v>5094</v>
      </c>
      <c r="H263" s="2">
        <v>31950.54</v>
      </c>
      <c r="I263" s="2">
        <v>1739100</v>
      </c>
      <c r="J263" s="2">
        <v>60294.597000000002</v>
      </c>
      <c r="K263">
        <v>2025</v>
      </c>
    </row>
    <row r="264" spans="1:11" x14ac:dyDescent="0.3">
      <c r="A264" s="103" t="s">
        <v>147</v>
      </c>
      <c r="B264" t="s">
        <v>1882</v>
      </c>
      <c r="C264" t="s">
        <v>81</v>
      </c>
      <c r="D264" t="s">
        <v>2483</v>
      </c>
      <c r="E264" t="s">
        <v>1716</v>
      </c>
      <c r="F264" s="99">
        <v>37189</v>
      </c>
      <c r="G264" s="99" t="s">
        <v>5094</v>
      </c>
      <c r="H264" s="2">
        <v>20789.87</v>
      </c>
      <c r="I264" s="2">
        <v>1263200</v>
      </c>
      <c r="J264" s="2">
        <v>43795.144</v>
      </c>
      <c r="K264">
        <v>2025</v>
      </c>
    </row>
    <row r="265" spans="1:11" x14ac:dyDescent="0.3">
      <c r="A265" s="103" t="s">
        <v>150</v>
      </c>
      <c r="B265" t="s">
        <v>1906</v>
      </c>
      <c r="C265" t="s">
        <v>81</v>
      </c>
      <c r="D265" t="s">
        <v>2484</v>
      </c>
      <c r="E265" t="s">
        <v>1716</v>
      </c>
      <c r="F265" s="99">
        <v>35612</v>
      </c>
      <c r="G265" s="99">
        <v>47118</v>
      </c>
      <c r="H265" s="2">
        <v>19581.060000000001</v>
      </c>
      <c r="I265" s="2">
        <v>5748600</v>
      </c>
      <c r="J265" s="2">
        <v>230978.74799999999</v>
      </c>
      <c r="K265">
        <v>2025</v>
      </c>
    </row>
    <row r="266" spans="1:11" x14ac:dyDescent="0.3">
      <c r="A266" s="103" t="s">
        <v>248</v>
      </c>
      <c r="B266" t="s">
        <v>1884</v>
      </c>
      <c r="C266" t="s">
        <v>81</v>
      </c>
      <c r="D266" t="s">
        <v>2485</v>
      </c>
      <c r="E266" t="s">
        <v>1716</v>
      </c>
      <c r="F266" s="100" t="s">
        <v>1745</v>
      </c>
      <c r="G266" s="100" t="s">
        <v>1745</v>
      </c>
      <c r="H266" s="2">
        <v>102824.47</v>
      </c>
      <c r="I266" s="2">
        <v>7269000</v>
      </c>
      <c r="J266" s="2">
        <v>128515.92</v>
      </c>
      <c r="K266">
        <v>2025</v>
      </c>
    </row>
    <row r="267" spans="1:11" x14ac:dyDescent="0.3">
      <c r="A267" s="103" t="s">
        <v>248</v>
      </c>
      <c r="B267" t="s">
        <v>1884</v>
      </c>
      <c r="C267" t="s">
        <v>81</v>
      </c>
      <c r="D267" t="s">
        <v>2486</v>
      </c>
      <c r="E267" t="s">
        <v>1716</v>
      </c>
      <c r="F267" s="100" t="s">
        <v>1745</v>
      </c>
      <c r="G267" s="100" t="s">
        <v>1745</v>
      </c>
      <c r="H267" s="2">
        <v>155262.23000000001</v>
      </c>
      <c r="I267" s="2">
        <v>4832000</v>
      </c>
      <c r="J267" s="2">
        <v>85429.759999999995</v>
      </c>
      <c r="K267">
        <v>2025</v>
      </c>
    </row>
    <row r="268" spans="1:11" x14ac:dyDescent="0.3">
      <c r="A268" s="103" t="s">
        <v>248</v>
      </c>
      <c r="B268" t="s">
        <v>1884</v>
      </c>
      <c r="C268" t="s">
        <v>81</v>
      </c>
      <c r="D268" t="s">
        <v>2487</v>
      </c>
      <c r="E268" t="s">
        <v>1716</v>
      </c>
      <c r="F268" s="100" t="s">
        <v>1745</v>
      </c>
      <c r="G268" s="100" t="s">
        <v>1745</v>
      </c>
      <c r="H268" s="2">
        <v>101928.36</v>
      </c>
      <c r="I268" s="2">
        <v>6233200</v>
      </c>
      <c r="J268" s="2">
        <v>110202.976</v>
      </c>
      <c r="K268">
        <v>2025</v>
      </c>
    </row>
    <row r="269" spans="1:11" x14ac:dyDescent="0.3">
      <c r="A269" s="103" t="s">
        <v>248</v>
      </c>
      <c r="B269" t="s">
        <v>1884</v>
      </c>
      <c r="C269" t="s">
        <v>81</v>
      </c>
      <c r="D269" t="s">
        <v>2488</v>
      </c>
      <c r="E269" t="s">
        <v>1716</v>
      </c>
      <c r="F269" s="100" t="s">
        <v>1745</v>
      </c>
      <c r="G269" s="100" t="s">
        <v>1745</v>
      </c>
      <c r="H269" s="2">
        <v>89306</v>
      </c>
      <c r="I269" s="2">
        <v>5760600</v>
      </c>
      <c r="J269" s="2">
        <v>101847.408</v>
      </c>
      <c r="K269">
        <v>2025</v>
      </c>
    </row>
    <row r="270" spans="1:11" x14ac:dyDescent="0.3">
      <c r="A270" s="103" t="s">
        <v>248</v>
      </c>
      <c r="B270" t="s">
        <v>1884</v>
      </c>
      <c r="C270" t="s">
        <v>81</v>
      </c>
      <c r="D270" t="s">
        <v>2489</v>
      </c>
      <c r="E270" t="s">
        <v>1716</v>
      </c>
      <c r="F270" s="100" t="s">
        <v>1745</v>
      </c>
      <c r="G270" s="100" t="s">
        <v>1745</v>
      </c>
      <c r="H270" s="2">
        <v>99281.47</v>
      </c>
      <c r="I270" s="2">
        <v>4096600</v>
      </c>
      <c r="J270" s="2">
        <v>72427.888000000006</v>
      </c>
      <c r="K270">
        <v>2025</v>
      </c>
    </row>
    <row r="271" spans="1:11" x14ac:dyDescent="0.3">
      <c r="A271" s="103" t="s">
        <v>248</v>
      </c>
      <c r="B271" t="s">
        <v>1884</v>
      </c>
      <c r="C271" t="s">
        <v>81</v>
      </c>
      <c r="D271" t="s">
        <v>2490</v>
      </c>
      <c r="E271" t="s">
        <v>1716</v>
      </c>
      <c r="F271" s="100" t="s">
        <v>1745</v>
      </c>
      <c r="G271" s="100" t="s">
        <v>1745</v>
      </c>
      <c r="H271" s="2">
        <v>108212.3</v>
      </c>
      <c r="I271" s="2">
        <v>4533000</v>
      </c>
      <c r="J271" s="2">
        <v>80143.44</v>
      </c>
      <c r="K271">
        <v>2025</v>
      </c>
    </row>
    <row r="272" spans="1:11" x14ac:dyDescent="0.3">
      <c r="A272" s="103" t="s">
        <v>248</v>
      </c>
      <c r="B272" t="s">
        <v>1884</v>
      </c>
      <c r="C272" t="s">
        <v>81</v>
      </c>
      <c r="D272" t="s">
        <v>2491</v>
      </c>
      <c r="E272" t="s">
        <v>1716</v>
      </c>
      <c r="F272" s="100" t="s">
        <v>1745</v>
      </c>
      <c r="G272" s="100" t="s">
        <v>1745</v>
      </c>
      <c r="H272" s="2">
        <v>43500</v>
      </c>
      <c r="I272" s="2">
        <v>1259200</v>
      </c>
      <c r="J272" s="2">
        <v>22262.655999999999</v>
      </c>
      <c r="K272">
        <v>2025</v>
      </c>
    </row>
    <row r="273" spans="1:11" x14ac:dyDescent="0.3">
      <c r="A273" s="103" t="s">
        <v>248</v>
      </c>
      <c r="B273" t="s">
        <v>1884</v>
      </c>
      <c r="C273" t="s">
        <v>81</v>
      </c>
      <c r="D273" t="s">
        <v>2492</v>
      </c>
      <c r="E273" t="s">
        <v>1716</v>
      </c>
      <c r="F273" s="100" t="s">
        <v>1745</v>
      </c>
      <c r="G273" s="100" t="s">
        <v>1745</v>
      </c>
      <c r="H273" s="2">
        <v>49225.599999999999</v>
      </c>
      <c r="I273" s="2">
        <v>2500000</v>
      </c>
      <c r="J273" s="2">
        <v>44200</v>
      </c>
      <c r="K273">
        <v>2025</v>
      </c>
    </row>
    <row r="274" spans="1:11" x14ac:dyDescent="0.3">
      <c r="A274" s="103" t="s">
        <v>248</v>
      </c>
      <c r="B274" t="s">
        <v>1884</v>
      </c>
      <c r="C274" t="s">
        <v>81</v>
      </c>
      <c r="D274" t="s">
        <v>2493</v>
      </c>
      <c r="E274" t="s">
        <v>1716</v>
      </c>
      <c r="F274" s="100" t="s">
        <v>1745</v>
      </c>
      <c r="G274" s="100" t="s">
        <v>1745</v>
      </c>
      <c r="H274" s="2">
        <v>81456.5</v>
      </c>
      <c r="I274" s="2">
        <v>5068800</v>
      </c>
      <c r="J274" s="2">
        <v>89616.384000000005</v>
      </c>
      <c r="K274">
        <v>2025</v>
      </c>
    </row>
    <row r="275" spans="1:11" x14ac:dyDescent="0.3">
      <c r="A275" s="103" t="s">
        <v>248</v>
      </c>
      <c r="B275" t="s">
        <v>1884</v>
      </c>
      <c r="C275" t="s">
        <v>81</v>
      </c>
      <c r="D275" t="s">
        <v>2494</v>
      </c>
      <c r="E275" t="s">
        <v>1716</v>
      </c>
      <c r="F275" s="100" t="s">
        <v>1745</v>
      </c>
      <c r="G275" s="100" t="s">
        <v>1745</v>
      </c>
      <c r="H275" s="2">
        <v>70000</v>
      </c>
      <c r="I275" s="2">
        <v>6203800</v>
      </c>
      <c r="J275" s="2">
        <v>109683.18399999999</v>
      </c>
      <c r="K275">
        <v>2025</v>
      </c>
    </row>
    <row r="276" spans="1:11" x14ac:dyDescent="0.3">
      <c r="A276" s="103" t="s">
        <v>248</v>
      </c>
      <c r="B276" t="s">
        <v>1884</v>
      </c>
      <c r="C276" t="s">
        <v>81</v>
      </c>
      <c r="D276" t="s">
        <v>2495</v>
      </c>
      <c r="E276" t="s">
        <v>1716</v>
      </c>
      <c r="F276" s="100" t="s">
        <v>1745</v>
      </c>
      <c r="G276" s="100" t="s">
        <v>1745</v>
      </c>
      <c r="H276" s="2">
        <v>55000</v>
      </c>
      <c r="I276" s="2">
        <v>450000</v>
      </c>
      <c r="J276" s="2">
        <v>7956</v>
      </c>
      <c r="K276">
        <v>2025</v>
      </c>
    </row>
    <row r="277" spans="1:11" x14ac:dyDescent="0.3">
      <c r="A277" s="103" t="s">
        <v>248</v>
      </c>
      <c r="B277" t="s">
        <v>1884</v>
      </c>
      <c r="C277" t="s">
        <v>81</v>
      </c>
      <c r="D277" t="s">
        <v>2496</v>
      </c>
      <c r="E277" t="s">
        <v>1716</v>
      </c>
      <c r="F277" s="100" t="s">
        <v>1745</v>
      </c>
      <c r="G277" s="100" t="s">
        <v>1745</v>
      </c>
      <c r="H277" s="98" t="s">
        <v>1745</v>
      </c>
      <c r="I277" s="2">
        <v>2151900</v>
      </c>
      <c r="J277" s="2">
        <v>38045.591999999997</v>
      </c>
      <c r="K277">
        <v>2025</v>
      </c>
    </row>
    <row r="278" spans="1:11" x14ac:dyDescent="0.3">
      <c r="A278" s="103" t="s">
        <v>248</v>
      </c>
      <c r="B278" t="s">
        <v>1884</v>
      </c>
      <c r="C278" t="s">
        <v>81</v>
      </c>
      <c r="D278" t="s">
        <v>2497</v>
      </c>
      <c r="E278" t="s">
        <v>1717</v>
      </c>
      <c r="F278" s="100" t="s">
        <v>1745</v>
      </c>
      <c r="G278" s="100" t="s">
        <v>1745</v>
      </c>
      <c r="H278" s="2">
        <v>512847</v>
      </c>
      <c r="I278" s="2">
        <v>7739400</v>
      </c>
      <c r="J278" s="2">
        <v>136832.592</v>
      </c>
      <c r="K278">
        <v>2025</v>
      </c>
    </row>
    <row r="279" spans="1:11" x14ac:dyDescent="0.3">
      <c r="A279" s="103" t="s">
        <v>248</v>
      </c>
      <c r="B279" t="s">
        <v>1884</v>
      </c>
      <c r="C279" t="s">
        <v>81</v>
      </c>
      <c r="D279" t="s">
        <v>2498</v>
      </c>
      <c r="E279" t="s">
        <v>1717</v>
      </c>
      <c r="F279" s="100" t="s">
        <v>1745</v>
      </c>
      <c r="G279" s="100" t="s">
        <v>1745</v>
      </c>
      <c r="H279" s="2">
        <v>10593.36</v>
      </c>
      <c r="I279" s="2">
        <v>581700</v>
      </c>
      <c r="J279" s="2">
        <v>10284.456</v>
      </c>
      <c r="K279">
        <v>2025</v>
      </c>
    </row>
    <row r="280" spans="1:11" x14ac:dyDescent="0.3">
      <c r="A280" s="103" t="s">
        <v>248</v>
      </c>
      <c r="B280" t="s">
        <v>1884</v>
      </c>
      <c r="C280" t="s">
        <v>81</v>
      </c>
      <c r="D280" t="s">
        <v>2499</v>
      </c>
      <c r="E280" t="s">
        <v>1716</v>
      </c>
      <c r="F280" s="100" t="s">
        <v>1745</v>
      </c>
      <c r="G280" s="100" t="s">
        <v>1745</v>
      </c>
      <c r="H280" s="2">
        <v>18133</v>
      </c>
      <c r="I280" s="2">
        <v>3860300</v>
      </c>
      <c r="J280" s="2">
        <v>68250.104000000007</v>
      </c>
      <c r="K280">
        <v>2025</v>
      </c>
    </row>
    <row r="281" spans="1:11" x14ac:dyDescent="0.3">
      <c r="A281" s="103" t="s">
        <v>248</v>
      </c>
      <c r="B281" t="s">
        <v>1884</v>
      </c>
      <c r="C281" t="s">
        <v>81</v>
      </c>
      <c r="D281" t="s">
        <v>2500</v>
      </c>
      <c r="E281" t="s">
        <v>1716</v>
      </c>
      <c r="F281" s="100" t="s">
        <v>1745</v>
      </c>
      <c r="G281" s="100" t="s">
        <v>1745</v>
      </c>
      <c r="H281" s="2">
        <v>12648</v>
      </c>
      <c r="I281" s="2">
        <v>896000</v>
      </c>
      <c r="J281" s="2">
        <v>15841.28</v>
      </c>
      <c r="K281">
        <v>2025</v>
      </c>
    </row>
    <row r="282" spans="1:11" x14ac:dyDescent="0.3">
      <c r="A282" s="103" t="s">
        <v>248</v>
      </c>
      <c r="B282" t="s">
        <v>1884</v>
      </c>
      <c r="C282" t="s">
        <v>81</v>
      </c>
      <c r="D282" t="s">
        <v>2501</v>
      </c>
      <c r="E282" t="s">
        <v>1716</v>
      </c>
      <c r="F282" s="100" t="s">
        <v>1745</v>
      </c>
      <c r="G282" s="100" t="s">
        <v>1745</v>
      </c>
      <c r="H282" s="2">
        <v>452249</v>
      </c>
      <c r="I282" s="2">
        <v>28460900</v>
      </c>
      <c r="J282" s="2">
        <v>503188.712</v>
      </c>
      <c r="K282">
        <v>2025</v>
      </c>
    </row>
    <row r="283" spans="1:11" x14ac:dyDescent="0.3">
      <c r="A283" s="103" t="s">
        <v>248</v>
      </c>
      <c r="B283" t="s">
        <v>1884</v>
      </c>
      <c r="C283" t="s">
        <v>81</v>
      </c>
      <c r="D283" t="s">
        <v>2502</v>
      </c>
      <c r="E283" t="s">
        <v>1716</v>
      </c>
      <c r="F283" s="100" t="s">
        <v>1745</v>
      </c>
      <c r="G283" s="100" t="s">
        <v>1745</v>
      </c>
      <c r="H283" s="2">
        <v>75300</v>
      </c>
      <c r="I283" s="2">
        <v>1480700</v>
      </c>
      <c r="J283" s="2">
        <v>26178.776000000002</v>
      </c>
      <c r="K283">
        <v>2025</v>
      </c>
    </row>
    <row r="284" spans="1:11" x14ac:dyDescent="0.3">
      <c r="A284" s="103" t="s">
        <v>248</v>
      </c>
      <c r="B284" t="s">
        <v>1884</v>
      </c>
      <c r="C284" t="s">
        <v>81</v>
      </c>
      <c r="D284" t="s">
        <v>2503</v>
      </c>
      <c r="E284" t="s">
        <v>1716</v>
      </c>
      <c r="F284" s="100" t="s">
        <v>1745</v>
      </c>
      <c r="G284" s="100" t="s">
        <v>1745</v>
      </c>
      <c r="H284" s="2">
        <v>10388.9</v>
      </c>
      <c r="I284" s="2">
        <v>4563100</v>
      </c>
      <c r="J284" s="2">
        <v>80675.607999999993</v>
      </c>
      <c r="K284">
        <v>2025</v>
      </c>
    </row>
    <row r="285" spans="1:11" x14ac:dyDescent="0.3">
      <c r="A285" s="103" t="s">
        <v>248</v>
      </c>
      <c r="B285" t="s">
        <v>1884</v>
      </c>
      <c r="C285" t="s">
        <v>81</v>
      </c>
      <c r="D285" t="s">
        <v>2504</v>
      </c>
      <c r="E285" t="s">
        <v>1716</v>
      </c>
      <c r="F285" s="100" t="s">
        <v>1745</v>
      </c>
      <c r="G285" s="100" t="s">
        <v>1745</v>
      </c>
      <c r="H285" s="2">
        <v>48919.98</v>
      </c>
      <c r="I285" s="2">
        <v>3749900</v>
      </c>
      <c r="J285" s="2">
        <v>66298.232000000004</v>
      </c>
      <c r="K285">
        <v>2025</v>
      </c>
    </row>
    <row r="286" spans="1:11" x14ac:dyDescent="0.3">
      <c r="A286" s="103" t="s">
        <v>248</v>
      </c>
      <c r="B286" t="s">
        <v>1884</v>
      </c>
      <c r="C286" t="s">
        <v>81</v>
      </c>
      <c r="D286" t="s">
        <v>2505</v>
      </c>
      <c r="E286" t="s">
        <v>1716</v>
      </c>
      <c r="F286" s="100" t="s">
        <v>1745</v>
      </c>
      <c r="G286" s="100" t="s">
        <v>1745</v>
      </c>
      <c r="H286" s="2">
        <v>210194.28</v>
      </c>
      <c r="I286" s="2">
        <v>17350100</v>
      </c>
      <c r="J286" s="2">
        <v>306749.76799999998</v>
      </c>
      <c r="K286">
        <v>2025</v>
      </c>
    </row>
    <row r="287" spans="1:11" x14ac:dyDescent="0.3">
      <c r="A287" s="103" t="s">
        <v>248</v>
      </c>
      <c r="B287" t="s">
        <v>1884</v>
      </c>
      <c r="C287" t="s">
        <v>81</v>
      </c>
      <c r="D287" t="s">
        <v>2506</v>
      </c>
      <c r="E287" t="s">
        <v>1717</v>
      </c>
      <c r="F287" s="100" t="s">
        <v>1745</v>
      </c>
      <c r="G287" s="100" t="s">
        <v>1745</v>
      </c>
      <c r="H287" s="2">
        <v>272165.01</v>
      </c>
      <c r="I287" s="2">
        <v>12582300</v>
      </c>
      <c r="J287" s="2">
        <v>222455.06400000001</v>
      </c>
      <c r="K287">
        <v>2025</v>
      </c>
    </row>
    <row r="288" spans="1:11" x14ac:dyDescent="0.3">
      <c r="A288" s="103" t="s">
        <v>248</v>
      </c>
      <c r="B288" t="s">
        <v>1884</v>
      </c>
      <c r="C288" t="s">
        <v>81</v>
      </c>
      <c r="D288" t="s">
        <v>2507</v>
      </c>
      <c r="E288" t="s">
        <v>1716</v>
      </c>
      <c r="F288" s="100" t="s">
        <v>1745</v>
      </c>
      <c r="G288" s="100" t="s">
        <v>1745</v>
      </c>
      <c r="H288" s="2">
        <v>98368.82</v>
      </c>
      <c r="I288" s="2">
        <v>2243800</v>
      </c>
      <c r="J288" s="2">
        <v>39670.383999999998</v>
      </c>
      <c r="K288">
        <v>2025</v>
      </c>
    </row>
    <row r="289" spans="1:11" x14ac:dyDescent="0.3">
      <c r="A289" s="103" t="s">
        <v>248</v>
      </c>
      <c r="B289" t="s">
        <v>1884</v>
      </c>
      <c r="C289" t="s">
        <v>81</v>
      </c>
      <c r="D289" t="s">
        <v>2508</v>
      </c>
      <c r="E289" t="s">
        <v>1716</v>
      </c>
      <c r="F289" s="100" t="s">
        <v>1745</v>
      </c>
      <c r="G289" s="100" t="s">
        <v>1745</v>
      </c>
      <c r="H289" s="2">
        <v>51265.24</v>
      </c>
      <c r="I289" s="2">
        <v>2454000</v>
      </c>
      <c r="J289" s="2">
        <v>43386.720000000001</v>
      </c>
      <c r="K289">
        <v>2025</v>
      </c>
    </row>
    <row r="290" spans="1:11" x14ac:dyDescent="0.3">
      <c r="A290" s="103" t="s">
        <v>248</v>
      </c>
      <c r="B290" t="s">
        <v>1884</v>
      </c>
      <c r="C290" t="s">
        <v>81</v>
      </c>
      <c r="D290" t="s">
        <v>2509</v>
      </c>
      <c r="E290" t="s">
        <v>1716</v>
      </c>
      <c r="F290" s="100" t="s">
        <v>1745</v>
      </c>
      <c r="G290" s="100" t="s">
        <v>1745</v>
      </c>
      <c r="H290" s="2">
        <v>99537.59</v>
      </c>
      <c r="I290" s="2">
        <v>7346400</v>
      </c>
      <c r="J290" s="2">
        <v>129884.352</v>
      </c>
      <c r="K290">
        <v>2025</v>
      </c>
    </row>
    <row r="291" spans="1:11" x14ac:dyDescent="0.3">
      <c r="A291" s="103" t="s">
        <v>248</v>
      </c>
      <c r="B291" t="s">
        <v>1884</v>
      </c>
      <c r="C291" t="s">
        <v>81</v>
      </c>
      <c r="D291" t="s">
        <v>2510</v>
      </c>
      <c r="E291" t="s">
        <v>1716</v>
      </c>
      <c r="F291" s="100" t="s">
        <v>1745</v>
      </c>
      <c r="G291" s="100" t="s">
        <v>1745</v>
      </c>
      <c r="H291" s="2">
        <v>228319.44</v>
      </c>
      <c r="I291" s="2">
        <v>16883800</v>
      </c>
      <c r="J291" s="2">
        <v>298505.58400000003</v>
      </c>
      <c r="K291">
        <v>2025</v>
      </c>
    </row>
    <row r="292" spans="1:11" x14ac:dyDescent="0.3">
      <c r="A292" s="103" t="s">
        <v>248</v>
      </c>
      <c r="B292" t="s">
        <v>1884</v>
      </c>
      <c r="C292" t="s">
        <v>81</v>
      </c>
      <c r="D292" t="s">
        <v>2511</v>
      </c>
      <c r="E292" t="s">
        <v>15</v>
      </c>
      <c r="F292" s="100" t="s">
        <v>1745</v>
      </c>
      <c r="G292" s="100" t="s">
        <v>1745</v>
      </c>
      <c r="H292" s="98" t="s">
        <v>1745</v>
      </c>
      <c r="I292" s="2">
        <v>5603600</v>
      </c>
      <c r="J292" s="2">
        <v>99071.648000000001</v>
      </c>
      <c r="K292">
        <v>2025</v>
      </c>
    </row>
    <row r="293" spans="1:11" ht="13.95" customHeight="1" x14ac:dyDescent="0.3">
      <c r="A293" s="103" t="s">
        <v>248</v>
      </c>
      <c r="B293" t="s">
        <v>1884</v>
      </c>
      <c r="C293" t="s">
        <v>81</v>
      </c>
      <c r="D293" t="s">
        <v>2512</v>
      </c>
      <c r="E293" t="s">
        <v>1716</v>
      </c>
      <c r="F293" s="100" t="s">
        <v>1745</v>
      </c>
      <c r="G293" s="100" t="s">
        <v>1745</v>
      </c>
      <c r="H293" s="2">
        <v>72512.44</v>
      </c>
      <c r="I293" s="2">
        <v>7508000</v>
      </c>
      <c r="J293" s="2">
        <v>132741.44</v>
      </c>
      <c r="K293">
        <v>2025</v>
      </c>
    </row>
    <row r="294" spans="1:11" x14ac:dyDescent="0.3">
      <c r="A294" s="103" t="s">
        <v>248</v>
      </c>
      <c r="B294" t="s">
        <v>1884</v>
      </c>
      <c r="C294" t="s">
        <v>81</v>
      </c>
      <c r="D294" t="s">
        <v>2513</v>
      </c>
      <c r="E294" t="s">
        <v>1716</v>
      </c>
      <c r="F294" s="100" t="s">
        <v>1745</v>
      </c>
      <c r="G294" s="100" t="s">
        <v>1745</v>
      </c>
      <c r="H294" s="2">
        <v>49843.12</v>
      </c>
      <c r="I294" s="2">
        <v>3817600</v>
      </c>
      <c r="J294" s="2">
        <v>67495.168000000005</v>
      </c>
      <c r="K294">
        <v>2025</v>
      </c>
    </row>
    <row r="295" spans="1:11" x14ac:dyDescent="0.3">
      <c r="A295" s="103" t="s">
        <v>248</v>
      </c>
      <c r="B295" t="s">
        <v>1884</v>
      </c>
      <c r="C295" t="s">
        <v>81</v>
      </c>
      <c r="D295" t="s">
        <v>2514</v>
      </c>
      <c r="E295" t="s">
        <v>1716</v>
      </c>
      <c r="F295" s="100" t="s">
        <v>1745</v>
      </c>
      <c r="G295" s="100" t="s">
        <v>1745</v>
      </c>
      <c r="H295" s="2">
        <v>32232.48</v>
      </c>
      <c r="I295" s="2">
        <v>1983600</v>
      </c>
      <c r="J295" s="2">
        <v>35070.048000000003</v>
      </c>
      <c r="K295">
        <v>2025</v>
      </c>
    </row>
    <row r="296" spans="1:11" x14ac:dyDescent="0.3">
      <c r="A296" s="103" t="s">
        <v>248</v>
      </c>
      <c r="B296" t="s">
        <v>1884</v>
      </c>
      <c r="C296" t="s">
        <v>81</v>
      </c>
      <c r="D296" t="s">
        <v>2515</v>
      </c>
      <c r="E296" t="s">
        <v>1717</v>
      </c>
      <c r="F296" s="100" t="s">
        <v>1745</v>
      </c>
      <c r="G296" s="100" t="s">
        <v>1745</v>
      </c>
      <c r="H296" s="2">
        <v>119841.15</v>
      </c>
      <c r="I296" s="2">
        <v>28191800</v>
      </c>
      <c r="J296" s="2">
        <v>498431.02399999998</v>
      </c>
      <c r="K296">
        <v>2025</v>
      </c>
    </row>
    <row r="297" spans="1:11" x14ac:dyDescent="0.3">
      <c r="A297" s="103" t="s">
        <v>248</v>
      </c>
      <c r="B297" t="s">
        <v>1884</v>
      </c>
      <c r="C297" t="s">
        <v>81</v>
      </c>
      <c r="D297" t="s">
        <v>2516</v>
      </c>
      <c r="E297" t="s">
        <v>1716</v>
      </c>
      <c r="F297" s="100" t="s">
        <v>1745</v>
      </c>
      <c r="G297" s="100" t="s">
        <v>1745</v>
      </c>
      <c r="H297" s="2">
        <v>14405.26</v>
      </c>
      <c r="I297" s="2">
        <v>6973600</v>
      </c>
      <c r="J297" s="2">
        <v>123293.24800000001</v>
      </c>
      <c r="K297">
        <v>2025</v>
      </c>
    </row>
    <row r="298" spans="1:11" x14ac:dyDescent="0.3">
      <c r="A298" s="103" t="s">
        <v>248</v>
      </c>
      <c r="B298" t="s">
        <v>1884</v>
      </c>
      <c r="C298" t="s">
        <v>81</v>
      </c>
      <c r="D298" t="s">
        <v>2517</v>
      </c>
      <c r="E298" t="s">
        <v>1716</v>
      </c>
      <c r="F298" s="100" t="s">
        <v>1745</v>
      </c>
      <c r="G298" s="100" t="s">
        <v>1745</v>
      </c>
      <c r="H298" s="2">
        <v>47524.67</v>
      </c>
      <c r="I298" s="2">
        <v>3565400</v>
      </c>
      <c r="J298" s="2">
        <v>63036.271999999997</v>
      </c>
      <c r="K298">
        <v>2025</v>
      </c>
    </row>
    <row r="299" spans="1:11" x14ac:dyDescent="0.3">
      <c r="A299" s="103" t="s">
        <v>248</v>
      </c>
      <c r="B299" t="s">
        <v>1884</v>
      </c>
      <c r="C299" t="s">
        <v>81</v>
      </c>
      <c r="D299" t="s">
        <v>2518</v>
      </c>
      <c r="E299" t="s">
        <v>1716</v>
      </c>
      <c r="F299" s="100" t="s">
        <v>1745</v>
      </c>
      <c r="G299" s="100" t="s">
        <v>1745</v>
      </c>
      <c r="H299" s="2">
        <v>36802.5</v>
      </c>
      <c r="I299" s="2">
        <v>9164200</v>
      </c>
      <c r="J299" s="2">
        <v>162023.05600000001</v>
      </c>
      <c r="K299">
        <v>2025</v>
      </c>
    </row>
    <row r="300" spans="1:11" x14ac:dyDescent="0.3">
      <c r="A300" s="103" t="s">
        <v>248</v>
      </c>
      <c r="B300" t="s">
        <v>1884</v>
      </c>
      <c r="C300" t="s">
        <v>81</v>
      </c>
      <c r="D300" t="s">
        <v>2519</v>
      </c>
      <c r="E300" t="s">
        <v>1716</v>
      </c>
      <c r="F300" s="100" t="s">
        <v>1745</v>
      </c>
      <c r="G300" s="100" t="s">
        <v>1745</v>
      </c>
      <c r="H300" s="2">
        <v>51089.71</v>
      </c>
      <c r="I300" s="2">
        <v>2610000</v>
      </c>
      <c r="J300" s="2">
        <v>46144.800000000003</v>
      </c>
      <c r="K300">
        <v>2025</v>
      </c>
    </row>
    <row r="301" spans="1:11" x14ac:dyDescent="0.3">
      <c r="A301" s="103" t="s">
        <v>248</v>
      </c>
      <c r="B301" t="s">
        <v>1884</v>
      </c>
      <c r="C301" t="s">
        <v>81</v>
      </c>
      <c r="D301" t="s">
        <v>2520</v>
      </c>
      <c r="E301" t="s">
        <v>1716</v>
      </c>
      <c r="F301" s="100" t="s">
        <v>1745</v>
      </c>
      <c r="G301" s="100" t="s">
        <v>1745</v>
      </c>
      <c r="H301" s="2">
        <v>70275.399999999994</v>
      </c>
      <c r="I301" s="2">
        <v>2716000</v>
      </c>
      <c r="J301" s="2">
        <v>48018.879999999997</v>
      </c>
      <c r="K301">
        <v>2025</v>
      </c>
    </row>
    <row r="302" spans="1:11" x14ac:dyDescent="0.3">
      <c r="A302" s="103" t="s">
        <v>248</v>
      </c>
      <c r="B302" t="s">
        <v>1884</v>
      </c>
      <c r="C302" t="s">
        <v>81</v>
      </c>
      <c r="D302" t="s">
        <v>2521</v>
      </c>
      <c r="E302" t="s">
        <v>1716</v>
      </c>
      <c r="F302" s="100" t="s">
        <v>1745</v>
      </c>
      <c r="G302" s="100" t="s">
        <v>1745</v>
      </c>
      <c r="H302" s="2">
        <v>46810.54</v>
      </c>
      <c r="I302" s="2">
        <v>2571900</v>
      </c>
      <c r="J302" s="2">
        <v>45471.192000000003</v>
      </c>
      <c r="K302">
        <v>2025</v>
      </c>
    </row>
    <row r="303" spans="1:11" x14ac:dyDescent="0.3">
      <c r="A303" s="103" t="s">
        <v>248</v>
      </c>
      <c r="B303" t="s">
        <v>1884</v>
      </c>
      <c r="C303" t="s">
        <v>81</v>
      </c>
      <c r="D303" t="s">
        <v>2522</v>
      </c>
      <c r="E303" t="s">
        <v>1716</v>
      </c>
      <c r="F303" s="100" t="s">
        <v>1745</v>
      </c>
      <c r="G303" s="100" t="s">
        <v>1745</v>
      </c>
      <c r="H303" s="2">
        <v>414081.47</v>
      </c>
      <c r="I303" s="2">
        <v>2064500</v>
      </c>
      <c r="J303" s="2">
        <v>36500.36</v>
      </c>
      <c r="K303">
        <v>2025</v>
      </c>
    </row>
    <row r="304" spans="1:11" x14ac:dyDescent="0.3">
      <c r="A304" s="103" t="s">
        <v>248</v>
      </c>
      <c r="B304" t="s">
        <v>1884</v>
      </c>
      <c r="C304" t="s">
        <v>81</v>
      </c>
      <c r="D304" t="s">
        <v>2523</v>
      </c>
      <c r="E304" t="s">
        <v>1717</v>
      </c>
      <c r="F304" s="100" t="s">
        <v>1745</v>
      </c>
      <c r="G304" s="100" t="s">
        <v>1745</v>
      </c>
      <c r="H304" s="2">
        <v>15000</v>
      </c>
      <c r="I304" s="2">
        <v>50839500</v>
      </c>
      <c r="J304" s="2">
        <v>898842.36</v>
      </c>
      <c r="K304">
        <v>2025</v>
      </c>
    </row>
    <row r="305" spans="1:11" x14ac:dyDescent="0.3">
      <c r="A305" s="103" t="s">
        <v>248</v>
      </c>
      <c r="B305" t="s">
        <v>1884</v>
      </c>
      <c r="C305" t="s">
        <v>81</v>
      </c>
      <c r="D305" t="s">
        <v>2524</v>
      </c>
      <c r="E305" t="s">
        <v>1717</v>
      </c>
      <c r="F305" s="100" t="s">
        <v>1745</v>
      </c>
      <c r="G305" s="100" t="s">
        <v>1745</v>
      </c>
      <c r="H305" s="2">
        <v>0</v>
      </c>
      <c r="I305" s="2">
        <v>28751900</v>
      </c>
      <c r="J305" s="2">
        <v>508333.592</v>
      </c>
      <c r="K305">
        <v>2025</v>
      </c>
    </row>
    <row r="306" spans="1:11" x14ac:dyDescent="0.3">
      <c r="A306" s="103" t="s">
        <v>248</v>
      </c>
      <c r="B306" t="s">
        <v>1884</v>
      </c>
      <c r="C306" t="s">
        <v>81</v>
      </c>
      <c r="D306" t="s">
        <v>2525</v>
      </c>
      <c r="E306" t="s">
        <v>1717</v>
      </c>
      <c r="F306" s="100" t="s">
        <v>1745</v>
      </c>
      <c r="G306" s="100" t="s">
        <v>1745</v>
      </c>
      <c r="H306" s="2">
        <v>0</v>
      </c>
      <c r="I306" s="2">
        <v>110875200</v>
      </c>
      <c r="J306" s="2">
        <v>1960273.5360000001</v>
      </c>
      <c r="K306">
        <v>2025</v>
      </c>
    </row>
    <row r="307" spans="1:11" x14ac:dyDescent="0.3">
      <c r="A307" s="103" t="s">
        <v>248</v>
      </c>
      <c r="B307" t="s">
        <v>1884</v>
      </c>
      <c r="C307" t="s">
        <v>81</v>
      </c>
      <c r="D307" t="s">
        <v>2526</v>
      </c>
      <c r="E307" t="s">
        <v>1717</v>
      </c>
      <c r="F307" s="100" t="s">
        <v>1745</v>
      </c>
      <c r="G307" s="100" t="s">
        <v>1745</v>
      </c>
      <c r="H307" s="2">
        <v>0</v>
      </c>
      <c r="I307" s="2">
        <v>285300</v>
      </c>
      <c r="J307" s="2">
        <v>5044.1040000000003</v>
      </c>
      <c r="K307">
        <v>2025</v>
      </c>
    </row>
    <row r="308" spans="1:11" x14ac:dyDescent="0.3">
      <c r="A308" s="103" t="s">
        <v>248</v>
      </c>
      <c r="B308" t="s">
        <v>1884</v>
      </c>
      <c r="C308" t="s">
        <v>81</v>
      </c>
      <c r="D308" t="s">
        <v>2527</v>
      </c>
      <c r="E308" t="s">
        <v>1717</v>
      </c>
      <c r="F308" s="100" t="s">
        <v>1745</v>
      </c>
      <c r="G308" s="100" t="s">
        <v>1745</v>
      </c>
      <c r="H308" s="2">
        <v>0</v>
      </c>
      <c r="I308" s="2">
        <v>25235500</v>
      </c>
      <c r="J308" s="2">
        <v>446163.64</v>
      </c>
      <c r="K308">
        <v>2025</v>
      </c>
    </row>
    <row r="309" spans="1:11" x14ac:dyDescent="0.3">
      <c r="A309" s="103" t="s">
        <v>248</v>
      </c>
      <c r="B309" t="s">
        <v>1884</v>
      </c>
      <c r="C309" t="s">
        <v>81</v>
      </c>
      <c r="D309" t="s">
        <v>2528</v>
      </c>
      <c r="E309" t="s">
        <v>1717</v>
      </c>
      <c r="F309" s="100" t="s">
        <v>1745</v>
      </c>
      <c r="G309" s="100" t="s">
        <v>1745</v>
      </c>
      <c r="H309" s="2">
        <v>0</v>
      </c>
      <c r="I309" s="2">
        <v>50900000</v>
      </c>
      <c r="J309" s="2">
        <v>899912</v>
      </c>
      <c r="K309">
        <v>2025</v>
      </c>
    </row>
    <row r="310" spans="1:11" x14ac:dyDescent="0.3">
      <c r="A310" s="103" t="s">
        <v>248</v>
      </c>
      <c r="B310" t="s">
        <v>1884</v>
      </c>
      <c r="C310" t="s">
        <v>81</v>
      </c>
      <c r="D310" t="s">
        <v>2529</v>
      </c>
      <c r="E310" t="s">
        <v>1717</v>
      </c>
      <c r="F310" s="100" t="s">
        <v>1745</v>
      </c>
      <c r="G310" s="100" t="s">
        <v>1745</v>
      </c>
      <c r="H310" s="2">
        <v>0</v>
      </c>
      <c r="I310" s="2">
        <v>47700000</v>
      </c>
      <c r="J310" s="2">
        <v>843336</v>
      </c>
      <c r="K310">
        <v>2025</v>
      </c>
    </row>
    <row r="311" spans="1:11" x14ac:dyDescent="0.3">
      <c r="A311" s="103" t="s">
        <v>274</v>
      </c>
      <c r="B311" t="s">
        <v>1907</v>
      </c>
      <c r="C311" t="s">
        <v>81</v>
      </c>
      <c r="D311" t="s">
        <v>2530</v>
      </c>
      <c r="E311" t="s">
        <v>1716</v>
      </c>
      <c r="F311" s="100" t="s">
        <v>1745</v>
      </c>
      <c r="G311" s="100" t="s">
        <v>1745</v>
      </c>
      <c r="H311" s="2">
        <v>160100</v>
      </c>
      <c r="I311" s="2">
        <v>9967600</v>
      </c>
      <c r="J311" s="2">
        <v>444455.28399999999</v>
      </c>
      <c r="K311">
        <v>2025</v>
      </c>
    </row>
    <row r="312" spans="1:11" x14ac:dyDescent="0.3">
      <c r="A312" s="103" t="s">
        <v>274</v>
      </c>
      <c r="B312" t="s">
        <v>1907</v>
      </c>
      <c r="C312" t="s">
        <v>81</v>
      </c>
      <c r="D312" t="s">
        <v>2531</v>
      </c>
      <c r="E312" t="s">
        <v>1716</v>
      </c>
      <c r="F312" s="100" t="s">
        <v>1745</v>
      </c>
      <c r="G312" s="100" t="s">
        <v>1745</v>
      </c>
      <c r="H312" s="2">
        <v>5811</v>
      </c>
      <c r="I312" s="2">
        <v>6087200</v>
      </c>
      <c r="J312" s="2">
        <v>271428.24799999996</v>
      </c>
      <c r="K312">
        <v>2025</v>
      </c>
    </row>
    <row r="313" spans="1:11" x14ac:dyDescent="0.3">
      <c r="A313" s="103" t="s">
        <v>274</v>
      </c>
      <c r="B313" t="s">
        <v>1907</v>
      </c>
      <c r="C313" t="s">
        <v>81</v>
      </c>
      <c r="D313" t="s">
        <v>2532</v>
      </c>
      <c r="E313" t="s">
        <v>1716</v>
      </c>
      <c r="F313" s="100" t="s">
        <v>1745</v>
      </c>
      <c r="G313" s="100" t="s">
        <v>1745</v>
      </c>
      <c r="H313" s="2">
        <v>32631.57</v>
      </c>
      <c r="I313" s="2">
        <v>8293400</v>
      </c>
      <c r="J313" s="2">
        <v>369802.70599999995</v>
      </c>
      <c r="K313">
        <v>2025</v>
      </c>
    </row>
    <row r="314" spans="1:11" x14ac:dyDescent="0.3">
      <c r="A314" s="103" t="s">
        <v>274</v>
      </c>
      <c r="B314" t="s">
        <v>1907</v>
      </c>
      <c r="C314" t="s">
        <v>81</v>
      </c>
      <c r="D314" t="s">
        <v>2533</v>
      </c>
      <c r="E314" t="s">
        <v>1716</v>
      </c>
      <c r="F314" s="100" t="s">
        <v>1745</v>
      </c>
      <c r="G314" s="100" t="s">
        <v>1745</v>
      </c>
      <c r="H314" s="2">
        <v>26239.51</v>
      </c>
      <c r="I314" s="2">
        <v>4641900</v>
      </c>
      <c r="J314" s="2">
        <v>206982.321</v>
      </c>
      <c r="K314">
        <v>2025</v>
      </c>
    </row>
    <row r="315" spans="1:11" x14ac:dyDescent="0.3">
      <c r="A315" s="103" t="s">
        <v>274</v>
      </c>
      <c r="B315" t="s">
        <v>1907</v>
      </c>
      <c r="C315" t="s">
        <v>81</v>
      </c>
      <c r="D315" t="s">
        <v>2534</v>
      </c>
      <c r="E315" t="s">
        <v>1716</v>
      </c>
      <c r="F315" s="100" t="s">
        <v>1745</v>
      </c>
      <c r="G315" s="100" t="s">
        <v>1745</v>
      </c>
      <c r="H315" s="2">
        <v>8800</v>
      </c>
      <c r="I315" s="2">
        <v>1699400</v>
      </c>
      <c r="J315" s="2">
        <v>75776.245999999999</v>
      </c>
      <c r="K315">
        <v>2025</v>
      </c>
    </row>
    <row r="316" spans="1:11" x14ac:dyDescent="0.3">
      <c r="A316" s="103" t="s">
        <v>274</v>
      </c>
      <c r="B316" t="s">
        <v>1907</v>
      </c>
      <c r="C316" t="s">
        <v>81</v>
      </c>
      <c r="D316" t="s">
        <v>2535</v>
      </c>
      <c r="E316" t="s">
        <v>1716</v>
      </c>
      <c r="F316" s="100" t="s">
        <v>1745</v>
      </c>
      <c r="G316" s="100" t="s">
        <v>1745</v>
      </c>
      <c r="H316" s="2">
        <v>46675.95</v>
      </c>
      <c r="I316" s="2">
        <v>8724800</v>
      </c>
      <c r="J316" s="2">
        <v>389038.83199999999</v>
      </c>
      <c r="K316">
        <v>2025</v>
      </c>
    </row>
    <row r="317" spans="1:11" x14ac:dyDescent="0.3">
      <c r="A317" s="103" t="s">
        <v>274</v>
      </c>
      <c r="B317" t="s">
        <v>1907</v>
      </c>
      <c r="C317" t="s">
        <v>81</v>
      </c>
      <c r="D317" t="s">
        <v>2536</v>
      </c>
      <c r="E317" t="s">
        <v>1716</v>
      </c>
      <c r="F317" s="100" t="s">
        <v>1745</v>
      </c>
      <c r="G317" s="100" t="s">
        <v>1745</v>
      </c>
      <c r="H317" s="2">
        <v>57933.61</v>
      </c>
      <c r="I317" s="2">
        <v>5392400</v>
      </c>
      <c r="J317" s="2">
        <v>240447.11600000001</v>
      </c>
      <c r="K317">
        <v>2025</v>
      </c>
    </row>
    <row r="318" spans="1:11" x14ac:dyDescent="0.3">
      <c r="A318" s="103" t="s">
        <v>274</v>
      </c>
      <c r="B318" t="s">
        <v>1907</v>
      </c>
      <c r="C318" t="s">
        <v>81</v>
      </c>
      <c r="D318" t="s">
        <v>2537</v>
      </c>
      <c r="E318" t="s">
        <v>1716</v>
      </c>
      <c r="F318" s="100" t="s">
        <v>1745</v>
      </c>
      <c r="G318" s="100" t="s">
        <v>1745</v>
      </c>
      <c r="H318" s="2">
        <v>88000</v>
      </c>
      <c r="I318" s="2">
        <v>17408100</v>
      </c>
      <c r="J318" s="2">
        <v>776227.17899999989</v>
      </c>
      <c r="K318">
        <v>2025</v>
      </c>
    </row>
    <row r="319" spans="1:11" x14ac:dyDescent="0.3">
      <c r="A319" s="103" t="s">
        <v>274</v>
      </c>
      <c r="B319" t="s">
        <v>1907</v>
      </c>
      <c r="C319" t="s">
        <v>81</v>
      </c>
      <c r="D319" t="s">
        <v>4585</v>
      </c>
      <c r="E319" t="s">
        <v>1716</v>
      </c>
      <c r="F319" s="100" t="s">
        <v>1745</v>
      </c>
      <c r="G319" s="100" t="s">
        <v>1745</v>
      </c>
      <c r="H319" s="2">
        <v>45501.04</v>
      </c>
      <c r="I319" s="2">
        <v>6684700</v>
      </c>
      <c r="J319" s="2">
        <v>298070.77299999999</v>
      </c>
      <c r="K319">
        <v>2025</v>
      </c>
    </row>
    <row r="320" spans="1:11" x14ac:dyDescent="0.3">
      <c r="A320" s="103" t="s">
        <v>274</v>
      </c>
      <c r="B320" t="s">
        <v>1907</v>
      </c>
      <c r="C320" t="s">
        <v>81</v>
      </c>
      <c r="D320" t="s">
        <v>2538</v>
      </c>
      <c r="E320" t="s">
        <v>1716</v>
      </c>
      <c r="F320" s="100" t="s">
        <v>1745</v>
      </c>
      <c r="G320" s="100" t="s">
        <v>1745</v>
      </c>
      <c r="H320" s="2">
        <v>39786.939999999995</v>
      </c>
      <c r="I320" s="2">
        <v>7497000</v>
      </c>
      <c r="J320" s="2">
        <v>334291.23</v>
      </c>
      <c r="K320">
        <v>2025</v>
      </c>
    </row>
    <row r="321" spans="1:11" x14ac:dyDescent="0.3">
      <c r="A321" s="103" t="s">
        <v>274</v>
      </c>
      <c r="B321" t="s">
        <v>1907</v>
      </c>
      <c r="C321" t="s">
        <v>81</v>
      </c>
      <c r="D321" t="s">
        <v>2539</v>
      </c>
      <c r="E321" t="s">
        <v>1716</v>
      </c>
      <c r="F321" s="100" t="s">
        <v>1745</v>
      </c>
      <c r="G321" s="100" t="s">
        <v>1745</v>
      </c>
      <c r="H321" s="2">
        <v>52784.74</v>
      </c>
      <c r="I321" s="2">
        <v>6684700</v>
      </c>
      <c r="J321" s="2">
        <v>298070.77299999999</v>
      </c>
      <c r="K321">
        <v>2025</v>
      </c>
    </row>
    <row r="322" spans="1:11" x14ac:dyDescent="0.3">
      <c r="A322" s="103" t="s">
        <v>277</v>
      </c>
      <c r="B322" t="s">
        <v>1885</v>
      </c>
      <c r="C322" t="s">
        <v>81</v>
      </c>
      <c r="D322" t="s">
        <v>4586</v>
      </c>
      <c r="E322" t="s">
        <v>5089</v>
      </c>
      <c r="F322" s="100" t="s">
        <v>1745</v>
      </c>
      <c r="G322" s="100" t="s">
        <v>1745</v>
      </c>
      <c r="H322" s="2">
        <v>14400</v>
      </c>
      <c r="I322" s="97" t="s">
        <v>1745</v>
      </c>
      <c r="J322" s="97" t="s">
        <v>1745</v>
      </c>
      <c r="K322">
        <v>2025</v>
      </c>
    </row>
    <row r="323" spans="1:11" x14ac:dyDescent="0.3">
      <c r="A323" s="103" t="s">
        <v>277</v>
      </c>
      <c r="B323" t="s">
        <v>1885</v>
      </c>
      <c r="C323" t="s">
        <v>81</v>
      </c>
      <c r="D323" t="s">
        <v>4587</v>
      </c>
      <c r="E323" t="s">
        <v>15</v>
      </c>
      <c r="F323" s="100" t="s">
        <v>1745</v>
      </c>
      <c r="G323" s="100" t="s">
        <v>1745</v>
      </c>
      <c r="H323" s="2">
        <v>16809</v>
      </c>
      <c r="I323" s="97" t="s">
        <v>1745</v>
      </c>
      <c r="J323" s="97" t="s">
        <v>1745</v>
      </c>
      <c r="K323">
        <v>2025</v>
      </c>
    </row>
    <row r="324" spans="1:11" x14ac:dyDescent="0.3">
      <c r="A324" s="103" t="s">
        <v>318</v>
      </c>
      <c r="B324" t="s">
        <v>1887</v>
      </c>
      <c r="C324" t="s">
        <v>81</v>
      </c>
      <c r="D324" t="s">
        <v>2540</v>
      </c>
      <c r="E324" t="s">
        <v>5089</v>
      </c>
      <c r="F324" s="99">
        <v>37257</v>
      </c>
      <c r="G324" s="99">
        <v>46752</v>
      </c>
      <c r="H324" s="2">
        <v>155000</v>
      </c>
      <c r="I324" s="2">
        <v>5800000</v>
      </c>
      <c r="J324" s="2">
        <v>232638</v>
      </c>
      <c r="K324">
        <v>2025</v>
      </c>
    </row>
    <row r="325" spans="1:11" x14ac:dyDescent="0.3">
      <c r="A325" s="103" t="s">
        <v>318</v>
      </c>
      <c r="B325" t="s">
        <v>1887</v>
      </c>
      <c r="C325" t="s">
        <v>81</v>
      </c>
      <c r="D325" t="s">
        <v>2541</v>
      </c>
      <c r="E325" t="s">
        <v>5089</v>
      </c>
      <c r="F325" s="99">
        <v>35065</v>
      </c>
      <c r="G325" s="99">
        <v>47848</v>
      </c>
      <c r="H325" s="2">
        <v>2330000</v>
      </c>
      <c r="I325" s="2">
        <v>148000000</v>
      </c>
      <c r="J325" s="2">
        <v>5740920</v>
      </c>
      <c r="K325">
        <v>2025</v>
      </c>
    </row>
    <row r="326" spans="1:11" x14ac:dyDescent="0.3">
      <c r="A326" s="103" t="s">
        <v>318</v>
      </c>
      <c r="B326" t="s">
        <v>1887</v>
      </c>
      <c r="C326" t="s">
        <v>81</v>
      </c>
      <c r="D326" t="s">
        <v>2542</v>
      </c>
      <c r="E326" t="s">
        <v>5089</v>
      </c>
      <c r="F326" s="99">
        <v>42005</v>
      </c>
      <c r="G326" s="99">
        <v>51501</v>
      </c>
      <c r="H326" s="2">
        <v>150000</v>
      </c>
      <c r="I326" s="2">
        <v>6500000</v>
      </c>
      <c r="J326" s="2">
        <v>260715</v>
      </c>
      <c r="K326">
        <v>2025</v>
      </c>
    </row>
    <row r="327" spans="1:11" x14ac:dyDescent="0.3">
      <c r="A327" s="103" t="s">
        <v>318</v>
      </c>
      <c r="B327" t="s">
        <v>1887</v>
      </c>
      <c r="C327" t="s">
        <v>81</v>
      </c>
      <c r="D327" t="s">
        <v>4588</v>
      </c>
      <c r="E327" t="s">
        <v>1717</v>
      </c>
      <c r="F327" s="99">
        <v>45658</v>
      </c>
      <c r="G327" s="99">
        <v>56615</v>
      </c>
      <c r="H327" s="2">
        <v>179795.4</v>
      </c>
      <c r="I327" s="2">
        <v>8658000</v>
      </c>
      <c r="J327" s="2">
        <v>347272.38</v>
      </c>
      <c r="K327">
        <v>2025</v>
      </c>
    </row>
    <row r="328" spans="1:11" x14ac:dyDescent="0.3">
      <c r="A328" s="103" t="s">
        <v>567</v>
      </c>
      <c r="B328" t="s">
        <v>1908</v>
      </c>
      <c r="C328" t="s">
        <v>81</v>
      </c>
      <c r="D328" t="s">
        <v>2543</v>
      </c>
      <c r="E328" t="s">
        <v>1716</v>
      </c>
      <c r="F328" s="100" t="s">
        <v>1745</v>
      </c>
      <c r="G328" s="100" t="s">
        <v>1745</v>
      </c>
      <c r="H328" s="2">
        <v>240000</v>
      </c>
      <c r="I328" s="2">
        <v>11410400</v>
      </c>
      <c r="J328" s="2">
        <v>490989.51199999999</v>
      </c>
      <c r="K328">
        <v>2025</v>
      </c>
    </row>
    <row r="329" spans="1:11" x14ac:dyDescent="0.3">
      <c r="A329" s="103" t="s">
        <v>567</v>
      </c>
      <c r="B329" t="s">
        <v>1908</v>
      </c>
      <c r="C329" t="s">
        <v>81</v>
      </c>
      <c r="D329" t="s">
        <v>2544</v>
      </c>
      <c r="E329" t="s">
        <v>1716</v>
      </c>
      <c r="F329" s="100" t="s">
        <v>1745</v>
      </c>
      <c r="G329" s="100" t="s">
        <v>1745</v>
      </c>
      <c r="H329" s="2">
        <v>26344</v>
      </c>
      <c r="I329" s="2">
        <v>7430800</v>
      </c>
      <c r="J329" s="2">
        <v>319747.32400000002</v>
      </c>
      <c r="K329">
        <v>2025</v>
      </c>
    </row>
    <row r="330" spans="1:11" x14ac:dyDescent="0.3">
      <c r="A330" s="103" t="s">
        <v>567</v>
      </c>
      <c r="B330" t="s">
        <v>1908</v>
      </c>
      <c r="C330" t="s">
        <v>81</v>
      </c>
      <c r="D330" t="s">
        <v>2545</v>
      </c>
      <c r="E330" t="s">
        <v>1716</v>
      </c>
      <c r="F330" s="100" t="s">
        <v>1745</v>
      </c>
      <c r="G330" s="100" t="s">
        <v>1745</v>
      </c>
      <c r="H330" s="2">
        <v>13483.56</v>
      </c>
      <c r="I330" s="2">
        <v>1200000</v>
      </c>
      <c r="J330" s="2">
        <v>51636</v>
      </c>
      <c r="K330">
        <v>2025</v>
      </c>
    </row>
    <row r="331" spans="1:11" x14ac:dyDescent="0.3">
      <c r="A331" s="103" t="s">
        <v>595</v>
      </c>
      <c r="B331" t="s">
        <v>1909</v>
      </c>
      <c r="C331" t="s">
        <v>81</v>
      </c>
      <c r="D331" t="s">
        <v>2546</v>
      </c>
      <c r="E331" t="s">
        <v>1716</v>
      </c>
      <c r="F331" s="100" t="s">
        <v>1745</v>
      </c>
      <c r="G331" s="100" t="s">
        <v>1745</v>
      </c>
      <c r="H331" s="2">
        <v>289126.65600000002</v>
      </c>
      <c r="I331" s="2">
        <v>7564800</v>
      </c>
      <c r="J331" s="2">
        <v>289126.65600000002</v>
      </c>
      <c r="K331">
        <v>2025</v>
      </c>
    </row>
    <row r="332" spans="1:11" x14ac:dyDescent="0.3">
      <c r="A332" s="103" t="s">
        <v>595</v>
      </c>
      <c r="B332" t="s">
        <v>1909</v>
      </c>
      <c r="C332" t="s">
        <v>81</v>
      </c>
      <c r="D332" t="s">
        <v>2547</v>
      </c>
      <c r="E332" t="s">
        <v>1716</v>
      </c>
      <c r="F332" s="100" t="s">
        <v>1745</v>
      </c>
      <c r="G332" s="100" t="s">
        <v>1745</v>
      </c>
      <c r="H332" s="2">
        <v>1911000</v>
      </c>
      <c r="I332" s="2">
        <v>50000000</v>
      </c>
      <c r="J332" s="2">
        <v>1911000</v>
      </c>
      <c r="K332">
        <v>2025</v>
      </c>
    </row>
    <row r="333" spans="1:11" x14ac:dyDescent="0.3">
      <c r="A333" s="103" t="s">
        <v>595</v>
      </c>
      <c r="B333" t="s">
        <v>1909</v>
      </c>
      <c r="C333" t="s">
        <v>81</v>
      </c>
      <c r="D333" t="s">
        <v>2548</v>
      </c>
      <c r="E333" t="s">
        <v>1717</v>
      </c>
      <c r="F333" s="100" t="s">
        <v>1745</v>
      </c>
      <c r="G333" s="100" t="s">
        <v>1745</v>
      </c>
      <c r="H333" s="2">
        <v>392855.73599999998</v>
      </c>
      <c r="I333" s="2">
        <v>10278800</v>
      </c>
      <c r="J333" s="2">
        <v>392855.73599999998</v>
      </c>
      <c r="K333">
        <v>2025</v>
      </c>
    </row>
    <row r="334" spans="1:11" x14ac:dyDescent="0.3">
      <c r="A334" s="103" t="s">
        <v>595</v>
      </c>
      <c r="B334" t="s">
        <v>1909</v>
      </c>
      <c r="C334" t="s">
        <v>81</v>
      </c>
      <c r="D334" t="s">
        <v>2549</v>
      </c>
      <c r="E334" t="s">
        <v>1717</v>
      </c>
      <c r="F334" s="100" t="s">
        <v>1745</v>
      </c>
      <c r="G334" s="100" t="s">
        <v>1745</v>
      </c>
      <c r="H334" s="2">
        <v>320482.34399999998</v>
      </c>
      <c r="I334" s="2">
        <v>8385200</v>
      </c>
      <c r="J334" s="2">
        <v>320482.34399999998</v>
      </c>
      <c r="K334">
        <v>2025</v>
      </c>
    </row>
    <row r="335" spans="1:11" x14ac:dyDescent="0.3">
      <c r="A335" s="103" t="s">
        <v>595</v>
      </c>
      <c r="B335" t="s">
        <v>1909</v>
      </c>
      <c r="C335" t="s">
        <v>81</v>
      </c>
      <c r="D335" t="s">
        <v>2550</v>
      </c>
      <c r="E335" t="s">
        <v>15</v>
      </c>
      <c r="F335" s="100" t="s">
        <v>1745</v>
      </c>
      <c r="G335" s="100" t="s">
        <v>1745</v>
      </c>
      <c r="H335" s="2">
        <v>227699.47200000001</v>
      </c>
      <c r="I335" s="2">
        <v>5957600</v>
      </c>
      <c r="J335" s="2">
        <v>227699.47200000001</v>
      </c>
      <c r="K335">
        <v>2025</v>
      </c>
    </row>
    <row r="336" spans="1:11" x14ac:dyDescent="0.3">
      <c r="A336" s="103" t="s">
        <v>598</v>
      </c>
      <c r="B336" t="s">
        <v>1890</v>
      </c>
      <c r="C336" t="s">
        <v>81</v>
      </c>
      <c r="D336" t="s">
        <v>2551</v>
      </c>
      <c r="E336" t="s">
        <v>1716</v>
      </c>
      <c r="F336" s="99">
        <v>37622</v>
      </c>
      <c r="G336" s="99">
        <v>12054</v>
      </c>
      <c r="H336" s="2">
        <v>8822</v>
      </c>
      <c r="I336" s="2">
        <v>3072000</v>
      </c>
      <c r="J336" s="2">
        <v>105676.8</v>
      </c>
      <c r="K336">
        <v>2025</v>
      </c>
    </row>
    <row r="337" spans="1:11" x14ac:dyDescent="0.3">
      <c r="A337" s="103" t="s">
        <v>592</v>
      </c>
      <c r="B337" t="s">
        <v>1891</v>
      </c>
      <c r="C337" t="s">
        <v>81</v>
      </c>
      <c r="D337" t="s">
        <v>2552</v>
      </c>
      <c r="E337" t="s">
        <v>1716</v>
      </c>
      <c r="F337" s="100" t="s">
        <v>1745</v>
      </c>
      <c r="G337" s="100" t="s">
        <v>1745</v>
      </c>
      <c r="H337" s="2">
        <v>13739.4</v>
      </c>
      <c r="I337" s="2">
        <v>1388700</v>
      </c>
      <c r="J337" s="2">
        <v>47771.28</v>
      </c>
      <c r="K337">
        <v>2025</v>
      </c>
    </row>
    <row r="338" spans="1:11" x14ac:dyDescent="0.3">
      <c r="A338" s="103" t="s">
        <v>592</v>
      </c>
      <c r="B338" t="s">
        <v>1891</v>
      </c>
      <c r="C338" t="s">
        <v>81</v>
      </c>
      <c r="D338" t="s">
        <v>2553</v>
      </c>
      <c r="E338" t="s">
        <v>1716</v>
      </c>
      <c r="F338" s="100" t="s">
        <v>1745</v>
      </c>
      <c r="G338" s="100" t="s">
        <v>1745</v>
      </c>
      <c r="H338" s="2">
        <v>92700</v>
      </c>
      <c r="I338" s="2">
        <v>11334800</v>
      </c>
      <c r="J338" s="2">
        <v>389917.12</v>
      </c>
      <c r="K338">
        <v>2025</v>
      </c>
    </row>
    <row r="339" spans="1:11" x14ac:dyDescent="0.3">
      <c r="A339" s="103" t="s">
        <v>782</v>
      </c>
      <c r="B339" t="s">
        <v>1893</v>
      </c>
      <c r="C339" t="s">
        <v>81</v>
      </c>
      <c r="D339" t="s">
        <v>2554</v>
      </c>
      <c r="E339" t="s">
        <v>5089</v>
      </c>
      <c r="F339" s="101" t="s">
        <v>1670</v>
      </c>
      <c r="G339" s="100" t="s">
        <v>1745</v>
      </c>
      <c r="H339" s="2">
        <v>7000.94</v>
      </c>
      <c r="I339" s="2">
        <v>437900</v>
      </c>
      <c r="J339" s="2">
        <v>24364.756000000001</v>
      </c>
      <c r="K339">
        <v>2025</v>
      </c>
    </row>
    <row r="340" spans="1:11" x14ac:dyDescent="0.3">
      <c r="A340" s="103" t="s">
        <v>788</v>
      </c>
      <c r="B340" t="s">
        <v>1894</v>
      </c>
      <c r="C340" t="s">
        <v>81</v>
      </c>
      <c r="D340" t="s">
        <v>2555</v>
      </c>
      <c r="E340" t="s">
        <v>1717</v>
      </c>
      <c r="F340" s="100" t="s">
        <v>1745</v>
      </c>
      <c r="G340" s="100" t="s">
        <v>1745</v>
      </c>
      <c r="H340" s="2">
        <v>728000</v>
      </c>
      <c r="I340" s="97" t="s">
        <v>1745</v>
      </c>
      <c r="J340" s="2">
        <v>286223.10000000003</v>
      </c>
      <c r="K340">
        <v>2025</v>
      </c>
    </row>
    <row r="341" spans="1:11" x14ac:dyDescent="0.3">
      <c r="A341" s="103" t="s">
        <v>814</v>
      </c>
      <c r="B341" t="s">
        <v>1895</v>
      </c>
      <c r="C341" t="s">
        <v>81</v>
      </c>
      <c r="D341" t="s">
        <v>2556</v>
      </c>
      <c r="E341" t="s">
        <v>1716</v>
      </c>
      <c r="F341" s="99">
        <v>30621</v>
      </c>
      <c r="G341" s="99">
        <v>12419</v>
      </c>
      <c r="H341" s="2">
        <v>20000</v>
      </c>
      <c r="I341" s="2">
        <v>6018600</v>
      </c>
      <c r="J341" s="2">
        <v>297619.77</v>
      </c>
      <c r="K341">
        <v>2025</v>
      </c>
    </row>
    <row r="342" spans="1:11" x14ac:dyDescent="0.3">
      <c r="A342" s="103" t="s">
        <v>814</v>
      </c>
      <c r="B342" t="s">
        <v>1895</v>
      </c>
      <c r="C342" t="s">
        <v>81</v>
      </c>
      <c r="D342" t="s">
        <v>2437</v>
      </c>
      <c r="E342" t="s">
        <v>1716</v>
      </c>
      <c r="F342" s="99">
        <v>39083</v>
      </c>
      <c r="G342" s="99">
        <v>50405</v>
      </c>
      <c r="H342" s="98" t="s">
        <v>1745</v>
      </c>
      <c r="I342" s="2">
        <v>10007300</v>
      </c>
      <c r="J342" s="2">
        <v>494860.98499999999</v>
      </c>
      <c r="K342">
        <v>2025</v>
      </c>
    </row>
    <row r="343" spans="1:11" x14ac:dyDescent="0.3">
      <c r="A343" s="103" t="s">
        <v>814</v>
      </c>
      <c r="B343" t="s">
        <v>1895</v>
      </c>
      <c r="C343" t="s">
        <v>81</v>
      </c>
      <c r="D343" t="s">
        <v>2557</v>
      </c>
      <c r="E343" t="s">
        <v>1716</v>
      </c>
      <c r="F343" s="99">
        <v>38434</v>
      </c>
      <c r="G343" s="99">
        <v>49674</v>
      </c>
      <c r="H343" s="2">
        <v>23400.99</v>
      </c>
      <c r="I343" s="2">
        <v>5192500</v>
      </c>
      <c r="J343" s="2">
        <v>256769.12500000003</v>
      </c>
      <c r="K343">
        <v>2025</v>
      </c>
    </row>
    <row r="344" spans="1:11" x14ac:dyDescent="0.3">
      <c r="A344" s="103" t="s">
        <v>814</v>
      </c>
      <c r="B344" t="s">
        <v>1895</v>
      </c>
      <c r="C344" t="s">
        <v>81</v>
      </c>
      <c r="D344" t="s">
        <v>2558</v>
      </c>
      <c r="E344" t="s">
        <v>1716</v>
      </c>
      <c r="F344" s="99">
        <v>44175</v>
      </c>
      <c r="G344" s="99">
        <v>55153</v>
      </c>
      <c r="H344" s="2">
        <v>390173.6</v>
      </c>
      <c r="I344" s="2">
        <v>6200000</v>
      </c>
      <c r="J344" s="2">
        <v>306590</v>
      </c>
      <c r="K344">
        <v>2025</v>
      </c>
    </row>
    <row r="345" spans="1:11" x14ac:dyDescent="0.3">
      <c r="A345" s="103" t="s">
        <v>874</v>
      </c>
      <c r="B345" t="s">
        <v>1896</v>
      </c>
      <c r="C345" t="s">
        <v>81</v>
      </c>
      <c r="D345" t="s">
        <v>2559</v>
      </c>
      <c r="E345" t="s">
        <v>1717</v>
      </c>
      <c r="F345" s="99">
        <v>38718</v>
      </c>
      <c r="G345" s="99">
        <v>49674</v>
      </c>
      <c r="H345" s="2">
        <v>447986.74</v>
      </c>
      <c r="I345" s="2">
        <v>0</v>
      </c>
      <c r="J345" s="2">
        <v>447986.74</v>
      </c>
      <c r="K345">
        <v>2025</v>
      </c>
    </row>
    <row r="346" spans="1:11" x14ac:dyDescent="0.3">
      <c r="A346" s="103" t="s">
        <v>939</v>
      </c>
      <c r="B346" t="s">
        <v>1897</v>
      </c>
      <c r="C346" t="s">
        <v>81</v>
      </c>
      <c r="D346" t="s">
        <v>2560</v>
      </c>
      <c r="E346" t="s">
        <v>1716</v>
      </c>
      <c r="F346" s="100" t="s">
        <v>1745</v>
      </c>
      <c r="G346" s="100" t="s">
        <v>1745</v>
      </c>
      <c r="H346" s="2">
        <v>27000</v>
      </c>
      <c r="I346" s="2">
        <v>7620900</v>
      </c>
      <c r="J346" s="2">
        <v>406117.761</v>
      </c>
      <c r="K346">
        <v>2025</v>
      </c>
    </row>
    <row r="347" spans="1:11" x14ac:dyDescent="0.3">
      <c r="A347" s="103" t="s">
        <v>939</v>
      </c>
      <c r="B347" t="s">
        <v>1897</v>
      </c>
      <c r="C347" t="s">
        <v>81</v>
      </c>
      <c r="D347" t="s">
        <v>2561</v>
      </c>
      <c r="E347" t="s">
        <v>1716</v>
      </c>
      <c r="F347" s="99">
        <v>41456</v>
      </c>
      <c r="G347" s="99">
        <v>52412</v>
      </c>
      <c r="H347" s="2">
        <v>42845.57</v>
      </c>
      <c r="I347" s="2">
        <v>1728100</v>
      </c>
      <c r="J347" s="2">
        <v>92090.448999999993</v>
      </c>
      <c r="K347">
        <v>2025</v>
      </c>
    </row>
    <row r="348" spans="1:11" x14ac:dyDescent="0.3">
      <c r="A348" s="103" t="s">
        <v>1018</v>
      </c>
      <c r="B348" t="s">
        <v>1898</v>
      </c>
      <c r="C348" t="s">
        <v>81</v>
      </c>
      <c r="D348" t="s">
        <v>2562</v>
      </c>
      <c r="E348" t="s">
        <v>1716</v>
      </c>
      <c r="F348" s="99">
        <v>37490</v>
      </c>
      <c r="G348" s="99">
        <v>52100</v>
      </c>
      <c r="H348" s="2">
        <v>34138.239999999998</v>
      </c>
      <c r="I348" s="2">
        <v>3835000</v>
      </c>
      <c r="J348" s="2">
        <v>201529.25</v>
      </c>
      <c r="K348">
        <v>2025</v>
      </c>
    </row>
    <row r="349" spans="1:11" x14ac:dyDescent="0.3">
      <c r="A349" s="103" t="s">
        <v>1186</v>
      </c>
      <c r="B349" t="s">
        <v>1910</v>
      </c>
      <c r="C349" t="s">
        <v>81</v>
      </c>
      <c r="D349" t="s">
        <v>2563</v>
      </c>
      <c r="E349" t="s">
        <v>1716</v>
      </c>
      <c r="F349" s="99">
        <v>41061</v>
      </c>
      <c r="G349" s="99">
        <v>52017</v>
      </c>
      <c r="H349" s="2">
        <v>138930</v>
      </c>
      <c r="I349" s="2">
        <v>16025300</v>
      </c>
      <c r="J349" s="2">
        <v>664889.69700000004</v>
      </c>
      <c r="K349">
        <v>2025</v>
      </c>
    </row>
    <row r="350" spans="1:11" x14ac:dyDescent="0.3">
      <c r="A350" s="103" t="s">
        <v>1186</v>
      </c>
      <c r="B350" t="s">
        <v>1910</v>
      </c>
      <c r="C350" t="s">
        <v>81</v>
      </c>
      <c r="D350" t="s">
        <v>2564</v>
      </c>
      <c r="E350" t="s">
        <v>15</v>
      </c>
      <c r="F350" s="99">
        <v>36404</v>
      </c>
      <c r="G350" s="99">
        <v>45535</v>
      </c>
      <c r="H350" s="2">
        <v>27990.5</v>
      </c>
      <c r="I350" s="2">
        <v>8314000</v>
      </c>
      <c r="J350" s="2">
        <v>344947.86</v>
      </c>
      <c r="K350">
        <v>2025</v>
      </c>
    </row>
    <row r="351" spans="1:11" x14ac:dyDescent="0.3">
      <c r="A351" s="103" t="s">
        <v>1186</v>
      </c>
      <c r="B351" t="s">
        <v>1910</v>
      </c>
      <c r="C351" t="s">
        <v>81</v>
      </c>
      <c r="D351" t="s">
        <v>2565</v>
      </c>
      <c r="E351" t="s">
        <v>15</v>
      </c>
      <c r="F351" s="99">
        <v>39600</v>
      </c>
      <c r="G351" s="99">
        <v>46904</v>
      </c>
      <c r="H351" s="2">
        <v>197000</v>
      </c>
      <c r="I351" s="2">
        <v>7382500</v>
      </c>
      <c r="J351" s="2">
        <v>306299.92499999999</v>
      </c>
      <c r="K351">
        <v>2025</v>
      </c>
    </row>
    <row r="352" spans="1:11" x14ac:dyDescent="0.3">
      <c r="A352" s="103" t="s">
        <v>1186</v>
      </c>
      <c r="B352" t="s">
        <v>1910</v>
      </c>
      <c r="C352" t="s">
        <v>81</v>
      </c>
      <c r="D352" t="s">
        <v>2566</v>
      </c>
      <c r="E352" t="s">
        <v>1716</v>
      </c>
      <c r="F352" s="99">
        <v>44749</v>
      </c>
      <c r="G352" s="99">
        <v>55706</v>
      </c>
      <c r="H352" s="2">
        <v>89004.35</v>
      </c>
      <c r="I352" s="2">
        <v>3950000</v>
      </c>
      <c r="J352" s="2">
        <v>163885.5</v>
      </c>
      <c r="K352">
        <v>2025</v>
      </c>
    </row>
    <row r="353" spans="1:11" x14ac:dyDescent="0.3">
      <c r="A353" s="103" t="s">
        <v>1186</v>
      </c>
      <c r="B353" t="s">
        <v>1910</v>
      </c>
      <c r="C353" t="s">
        <v>81</v>
      </c>
      <c r="D353" t="s">
        <v>2567</v>
      </c>
      <c r="E353" t="s">
        <v>1716</v>
      </c>
      <c r="F353" s="99">
        <v>44805</v>
      </c>
      <c r="G353" s="99">
        <v>47938</v>
      </c>
      <c r="H353" s="2">
        <v>86856.11</v>
      </c>
      <c r="I353" s="2">
        <v>6713800</v>
      </c>
      <c r="J353" s="2">
        <v>278555.56199999998</v>
      </c>
      <c r="K353">
        <v>2025</v>
      </c>
    </row>
    <row r="354" spans="1:11" x14ac:dyDescent="0.3">
      <c r="A354" s="103" t="s">
        <v>1186</v>
      </c>
      <c r="B354" t="s">
        <v>1910</v>
      </c>
      <c r="C354" t="s">
        <v>81</v>
      </c>
      <c r="D354" t="s">
        <v>2568</v>
      </c>
      <c r="E354" t="s">
        <v>5089</v>
      </c>
      <c r="F354" s="99">
        <v>43619</v>
      </c>
      <c r="G354" s="99">
        <v>54576</v>
      </c>
      <c r="H354" s="2">
        <v>387689.14</v>
      </c>
      <c r="I354" s="2">
        <v>7800000</v>
      </c>
      <c r="J354" s="2">
        <v>323622</v>
      </c>
      <c r="K354">
        <v>2025</v>
      </c>
    </row>
    <row r="355" spans="1:11" x14ac:dyDescent="0.3">
      <c r="A355" s="103" t="s">
        <v>1186</v>
      </c>
      <c r="B355" t="s">
        <v>1910</v>
      </c>
      <c r="C355" t="s">
        <v>81</v>
      </c>
      <c r="D355" t="s">
        <v>2569</v>
      </c>
      <c r="E355" t="s">
        <v>15</v>
      </c>
      <c r="F355" s="99">
        <v>43619</v>
      </c>
      <c r="G355" s="99">
        <v>18051</v>
      </c>
      <c r="H355" s="2">
        <v>730763.38</v>
      </c>
      <c r="I355" s="2">
        <v>1330100</v>
      </c>
      <c r="J355" s="2">
        <v>55185.849000000002</v>
      </c>
      <c r="K355">
        <v>2025</v>
      </c>
    </row>
    <row r="356" spans="1:11" x14ac:dyDescent="0.3">
      <c r="A356" s="103" t="s">
        <v>1207</v>
      </c>
      <c r="B356" t="s">
        <v>1900</v>
      </c>
      <c r="C356" t="s">
        <v>81</v>
      </c>
      <c r="D356" t="s">
        <v>4589</v>
      </c>
      <c r="E356" t="s">
        <v>1716</v>
      </c>
      <c r="F356" s="99">
        <v>43466</v>
      </c>
      <c r="G356" s="99">
        <v>62093</v>
      </c>
      <c r="H356" s="2">
        <v>860054</v>
      </c>
      <c r="I356" s="2">
        <v>20913300</v>
      </c>
      <c r="J356" s="2">
        <v>1178882.72</v>
      </c>
      <c r="K356">
        <v>2025</v>
      </c>
    </row>
    <row r="357" spans="1:11" x14ac:dyDescent="0.3">
      <c r="A357" s="103" t="s">
        <v>1207</v>
      </c>
      <c r="B357" t="s">
        <v>1900</v>
      </c>
      <c r="C357" t="s">
        <v>81</v>
      </c>
      <c r="D357" t="s">
        <v>4590</v>
      </c>
      <c r="E357" t="s">
        <v>1716</v>
      </c>
      <c r="F357" s="99">
        <v>31077</v>
      </c>
      <c r="G357" s="99">
        <v>49339</v>
      </c>
      <c r="H357" s="2">
        <v>424291</v>
      </c>
      <c r="I357" s="2">
        <v>12903900</v>
      </c>
      <c r="J357" s="2">
        <v>727392.84</v>
      </c>
      <c r="K357">
        <v>2025</v>
      </c>
    </row>
    <row r="358" spans="1:11" x14ac:dyDescent="0.3">
      <c r="A358" s="103" t="s">
        <v>1395</v>
      </c>
      <c r="B358" t="s">
        <v>1902</v>
      </c>
      <c r="C358" t="s">
        <v>81</v>
      </c>
      <c r="D358" t="s">
        <v>4591</v>
      </c>
      <c r="E358" t="s">
        <v>1717</v>
      </c>
      <c r="F358" s="100" t="s">
        <v>1745</v>
      </c>
      <c r="G358" s="100" t="s">
        <v>1745</v>
      </c>
      <c r="H358" s="2">
        <v>425083.2</v>
      </c>
      <c r="I358" s="2">
        <v>9600000</v>
      </c>
      <c r="J358" s="97" t="s">
        <v>1745</v>
      </c>
      <c r="K358">
        <v>2025</v>
      </c>
    </row>
    <row r="359" spans="1:11" x14ac:dyDescent="0.3">
      <c r="A359" s="103" t="s">
        <v>1395</v>
      </c>
      <c r="B359" t="s">
        <v>1902</v>
      </c>
      <c r="C359" t="s">
        <v>81</v>
      </c>
      <c r="D359" t="s">
        <v>4592</v>
      </c>
      <c r="E359" t="s">
        <v>1717</v>
      </c>
      <c r="F359" s="101" t="s">
        <v>1472</v>
      </c>
      <c r="G359" s="101" t="s">
        <v>5101</v>
      </c>
      <c r="H359" s="2">
        <v>68477.570000000007</v>
      </c>
      <c r="I359" s="2">
        <v>650000</v>
      </c>
      <c r="J359" s="97" t="s">
        <v>1745</v>
      </c>
      <c r="K359">
        <v>2025</v>
      </c>
    </row>
    <row r="360" spans="1:11" x14ac:dyDescent="0.3">
      <c r="A360" s="103" t="s">
        <v>1469</v>
      </c>
      <c r="B360" t="s">
        <v>1903</v>
      </c>
      <c r="C360" t="s">
        <v>81</v>
      </c>
      <c r="D360" t="s">
        <v>2570</v>
      </c>
      <c r="E360" t="s">
        <v>1717</v>
      </c>
      <c r="F360" s="99">
        <v>43070</v>
      </c>
      <c r="G360" s="99">
        <v>54026</v>
      </c>
      <c r="H360" s="2">
        <v>142960.94</v>
      </c>
      <c r="I360" s="2">
        <v>3386500</v>
      </c>
      <c r="J360" s="2">
        <v>164346.85</v>
      </c>
      <c r="K360">
        <v>2025</v>
      </c>
    </row>
    <row r="361" spans="1:11" x14ac:dyDescent="0.3">
      <c r="A361" s="103" t="s">
        <v>1557</v>
      </c>
      <c r="B361" t="s">
        <v>1911</v>
      </c>
      <c r="C361" t="s">
        <v>81</v>
      </c>
      <c r="D361" t="s">
        <v>2571</v>
      </c>
      <c r="E361" t="s">
        <v>1716</v>
      </c>
      <c r="F361" s="99">
        <v>38943</v>
      </c>
      <c r="G361" s="99">
        <v>57206</v>
      </c>
      <c r="H361" s="2">
        <v>307315.64</v>
      </c>
      <c r="I361" s="2">
        <v>18091900</v>
      </c>
      <c r="J361" s="2">
        <v>777951.7</v>
      </c>
      <c r="K361">
        <v>2025</v>
      </c>
    </row>
    <row r="362" spans="1:11" x14ac:dyDescent="0.3">
      <c r="A362" s="103" t="s">
        <v>1557</v>
      </c>
      <c r="B362" t="s">
        <v>1911</v>
      </c>
      <c r="C362" t="s">
        <v>81</v>
      </c>
      <c r="D362" t="s">
        <v>2572</v>
      </c>
      <c r="E362" t="s">
        <v>1716</v>
      </c>
      <c r="F362" s="99">
        <v>36526</v>
      </c>
      <c r="G362" s="99">
        <v>48579</v>
      </c>
      <c r="H362" s="2">
        <v>27843.759999999998</v>
      </c>
      <c r="I362" s="2">
        <v>5637300</v>
      </c>
      <c r="J362" s="2">
        <v>242403.9</v>
      </c>
      <c r="K362">
        <v>2025</v>
      </c>
    </row>
    <row r="363" spans="1:11" x14ac:dyDescent="0.3">
      <c r="A363" s="103" t="s">
        <v>1557</v>
      </c>
      <c r="B363" t="s">
        <v>1911</v>
      </c>
      <c r="C363" t="s">
        <v>81</v>
      </c>
      <c r="D363" t="s">
        <v>2573</v>
      </c>
      <c r="E363" t="s">
        <v>1716</v>
      </c>
      <c r="F363" s="99">
        <v>37622</v>
      </c>
      <c r="G363" s="99">
        <v>47483</v>
      </c>
      <c r="H363" s="2">
        <v>135686.85999999999</v>
      </c>
      <c r="I363" s="2">
        <v>4134400</v>
      </c>
      <c r="J363" s="2">
        <v>177779.19999999998</v>
      </c>
      <c r="K363">
        <v>2025</v>
      </c>
    </row>
    <row r="364" spans="1:11" x14ac:dyDescent="0.3">
      <c r="A364" s="103" t="s">
        <v>1557</v>
      </c>
      <c r="B364" t="s">
        <v>1911</v>
      </c>
      <c r="C364" t="s">
        <v>81</v>
      </c>
      <c r="D364" t="s">
        <v>2574</v>
      </c>
      <c r="E364" t="s">
        <v>1717</v>
      </c>
      <c r="F364" s="100" t="s">
        <v>1745</v>
      </c>
      <c r="G364" s="101" t="s">
        <v>5102</v>
      </c>
      <c r="H364" s="2">
        <v>145500</v>
      </c>
      <c r="I364" s="2">
        <v>13886500</v>
      </c>
      <c r="J364" s="2">
        <v>597119.5</v>
      </c>
      <c r="K364">
        <v>2025</v>
      </c>
    </row>
    <row r="365" spans="1:11" x14ac:dyDescent="0.3">
      <c r="A365" s="103" t="s">
        <v>1673</v>
      </c>
      <c r="B365" t="s">
        <v>1913</v>
      </c>
      <c r="C365" t="s">
        <v>81</v>
      </c>
      <c r="D365" t="s">
        <v>2575</v>
      </c>
      <c r="E365" t="s">
        <v>1717</v>
      </c>
      <c r="F365" s="100" t="s">
        <v>1745</v>
      </c>
      <c r="G365" s="100" t="s">
        <v>1745</v>
      </c>
      <c r="H365" s="2">
        <v>491702.63</v>
      </c>
      <c r="I365" s="2">
        <v>24171000</v>
      </c>
      <c r="J365" s="2">
        <v>167333.42000000001</v>
      </c>
      <c r="K365">
        <v>2025</v>
      </c>
    </row>
    <row r="366" spans="1:11" x14ac:dyDescent="0.3">
      <c r="A366" s="103" t="s">
        <v>1673</v>
      </c>
      <c r="B366" t="s">
        <v>1913</v>
      </c>
      <c r="C366" t="s">
        <v>81</v>
      </c>
      <c r="D366" t="s">
        <v>2576</v>
      </c>
      <c r="E366" t="s">
        <v>1716</v>
      </c>
      <c r="F366" s="100" t="s">
        <v>1745</v>
      </c>
      <c r="G366" s="100" t="s">
        <v>1745</v>
      </c>
      <c r="H366" s="2">
        <v>20937.38</v>
      </c>
      <c r="I366" s="2">
        <v>2676400</v>
      </c>
      <c r="J366" s="2">
        <v>18528.45</v>
      </c>
      <c r="K366">
        <v>2025</v>
      </c>
    </row>
    <row r="367" spans="1:11" x14ac:dyDescent="0.3">
      <c r="A367" s="103" t="s">
        <v>1673</v>
      </c>
      <c r="B367" t="s">
        <v>1913</v>
      </c>
      <c r="C367" t="s">
        <v>81</v>
      </c>
      <c r="D367" t="s">
        <v>2577</v>
      </c>
      <c r="E367" t="s">
        <v>1716</v>
      </c>
      <c r="F367" s="100" t="s">
        <v>1745</v>
      </c>
      <c r="G367" s="100" t="s">
        <v>1745</v>
      </c>
      <c r="H367" s="2">
        <v>106079.9</v>
      </c>
      <c r="I367" s="2">
        <v>3375000</v>
      </c>
      <c r="J367" s="2">
        <v>23364.79</v>
      </c>
      <c r="K367">
        <v>2025</v>
      </c>
    </row>
    <row r="368" spans="1:11" x14ac:dyDescent="0.3">
      <c r="A368" s="103" t="s">
        <v>1673</v>
      </c>
      <c r="B368" t="s">
        <v>1913</v>
      </c>
      <c r="C368" t="s">
        <v>81</v>
      </c>
      <c r="D368" t="s">
        <v>2578</v>
      </c>
      <c r="E368" t="s">
        <v>1716</v>
      </c>
      <c r="F368" s="100" t="s">
        <v>1745</v>
      </c>
      <c r="G368" s="100" t="s">
        <v>1745</v>
      </c>
      <c r="H368" s="2">
        <v>24165.02</v>
      </c>
      <c r="I368" s="2">
        <v>3125000</v>
      </c>
      <c r="J368" s="2">
        <v>21634.07</v>
      </c>
      <c r="K368">
        <v>2025</v>
      </c>
    </row>
    <row r="369" spans="1:11" x14ac:dyDescent="0.3">
      <c r="A369" s="75" t="s">
        <v>250</v>
      </c>
      <c r="B369" t="s">
        <v>2579</v>
      </c>
      <c r="C369" t="s">
        <v>88</v>
      </c>
      <c r="D369" t="s">
        <v>2580</v>
      </c>
      <c r="E369" t="s">
        <v>1716</v>
      </c>
      <c r="F369" s="102" t="s">
        <v>1745</v>
      </c>
      <c r="G369" s="102" t="s">
        <v>1745</v>
      </c>
      <c r="H369" s="2">
        <v>222280.16</v>
      </c>
      <c r="I369" s="2">
        <v>13718300</v>
      </c>
      <c r="J369" s="2">
        <v>147334.54</v>
      </c>
      <c r="K369">
        <v>2024</v>
      </c>
    </row>
    <row r="370" spans="1:11" x14ac:dyDescent="0.3">
      <c r="A370" s="103" t="s">
        <v>862</v>
      </c>
      <c r="B370" t="s">
        <v>1927</v>
      </c>
      <c r="C370" t="s">
        <v>88</v>
      </c>
      <c r="D370" t="s">
        <v>2581</v>
      </c>
      <c r="E370" t="s">
        <v>1716</v>
      </c>
      <c r="F370" s="100" t="s">
        <v>1745</v>
      </c>
      <c r="G370" s="100" t="s">
        <v>1745</v>
      </c>
      <c r="H370" s="2">
        <v>40356.78</v>
      </c>
      <c r="I370" s="2">
        <v>5200000</v>
      </c>
      <c r="J370" s="2">
        <v>105469.39</v>
      </c>
      <c r="K370">
        <v>2025</v>
      </c>
    </row>
    <row r="371" spans="1:11" x14ac:dyDescent="0.3">
      <c r="A371" s="103" t="s">
        <v>862</v>
      </c>
      <c r="B371" t="s">
        <v>1927</v>
      </c>
      <c r="C371" t="s">
        <v>88</v>
      </c>
      <c r="D371" t="s">
        <v>4593</v>
      </c>
      <c r="E371" t="s">
        <v>15</v>
      </c>
      <c r="F371" s="100" t="s">
        <v>1745</v>
      </c>
      <c r="G371" s="100" t="s">
        <v>1745</v>
      </c>
      <c r="H371" s="98" t="s">
        <v>1745</v>
      </c>
      <c r="I371" s="97" t="s">
        <v>1745</v>
      </c>
      <c r="J371" s="97" t="s">
        <v>1745</v>
      </c>
      <c r="K371">
        <v>2025</v>
      </c>
    </row>
    <row r="372" spans="1:11" x14ac:dyDescent="0.3">
      <c r="A372" s="103" t="s">
        <v>862</v>
      </c>
      <c r="B372" t="s">
        <v>1927</v>
      </c>
      <c r="C372" t="s">
        <v>88</v>
      </c>
      <c r="D372" t="s">
        <v>4594</v>
      </c>
      <c r="E372" t="s">
        <v>15</v>
      </c>
      <c r="F372" s="100" t="s">
        <v>1745</v>
      </c>
      <c r="G372" s="100" t="s">
        <v>1745</v>
      </c>
      <c r="H372" s="98" t="s">
        <v>1745</v>
      </c>
      <c r="I372" s="97" t="s">
        <v>1745</v>
      </c>
      <c r="J372" s="97" t="s">
        <v>1745</v>
      </c>
      <c r="K372">
        <v>2025</v>
      </c>
    </row>
    <row r="373" spans="1:11" x14ac:dyDescent="0.3">
      <c r="A373" s="103" t="s">
        <v>862</v>
      </c>
      <c r="B373" t="s">
        <v>1927</v>
      </c>
      <c r="C373" t="s">
        <v>88</v>
      </c>
      <c r="D373" t="s">
        <v>2582</v>
      </c>
      <c r="E373" t="s">
        <v>1716</v>
      </c>
      <c r="F373" s="100" t="s">
        <v>1745</v>
      </c>
      <c r="G373" s="100" t="s">
        <v>1745</v>
      </c>
      <c r="H373" s="2">
        <v>56666.7</v>
      </c>
      <c r="I373" s="2">
        <v>4200000</v>
      </c>
      <c r="J373" s="2">
        <v>85186.81</v>
      </c>
      <c r="K373">
        <v>2025</v>
      </c>
    </row>
    <row r="374" spans="1:11" x14ac:dyDescent="0.3">
      <c r="A374" s="103" t="s">
        <v>862</v>
      </c>
      <c r="B374" t="s">
        <v>1927</v>
      </c>
      <c r="C374" t="s">
        <v>88</v>
      </c>
      <c r="D374" t="s">
        <v>4595</v>
      </c>
      <c r="E374" t="s">
        <v>15</v>
      </c>
      <c r="F374" s="100" t="s">
        <v>1745</v>
      </c>
      <c r="G374" s="100" t="s">
        <v>1745</v>
      </c>
      <c r="H374" s="98" t="s">
        <v>1745</v>
      </c>
      <c r="I374" s="97" t="s">
        <v>1745</v>
      </c>
      <c r="J374" s="97" t="s">
        <v>1745</v>
      </c>
      <c r="K374">
        <v>2025</v>
      </c>
    </row>
    <row r="375" spans="1:11" x14ac:dyDescent="0.3">
      <c r="A375" s="103" t="s">
        <v>862</v>
      </c>
      <c r="B375" t="s">
        <v>1927</v>
      </c>
      <c r="C375" t="s">
        <v>88</v>
      </c>
      <c r="D375" t="s">
        <v>4596</v>
      </c>
      <c r="E375" t="s">
        <v>15</v>
      </c>
      <c r="F375" s="100" t="s">
        <v>1745</v>
      </c>
      <c r="G375" s="100" t="s">
        <v>1745</v>
      </c>
      <c r="H375" s="98" t="s">
        <v>1745</v>
      </c>
      <c r="I375" s="97" t="s">
        <v>1745</v>
      </c>
      <c r="J375" s="97" t="s">
        <v>1745</v>
      </c>
      <c r="K375">
        <v>2025</v>
      </c>
    </row>
    <row r="376" spans="1:11" x14ac:dyDescent="0.3">
      <c r="A376" s="103" t="s">
        <v>862</v>
      </c>
      <c r="B376" t="s">
        <v>1927</v>
      </c>
      <c r="C376" t="s">
        <v>88</v>
      </c>
      <c r="D376" t="s">
        <v>4597</v>
      </c>
      <c r="E376" t="s">
        <v>15</v>
      </c>
      <c r="F376" s="100" t="s">
        <v>1745</v>
      </c>
      <c r="G376" s="100" t="s">
        <v>1745</v>
      </c>
      <c r="H376" s="98" t="s">
        <v>1745</v>
      </c>
      <c r="I376" s="97" t="s">
        <v>1745</v>
      </c>
      <c r="J376" s="97" t="s">
        <v>1745</v>
      </c>
      <c r="K376">
        <v>2025</v>
      </c>
    </row>
    <row r="377" spans="1:11" x14ac:dyDescent="0.3">
      <c r="A377" s="103" t="s">
        <v>862</v>
      </c>
      <c r="B377" t="s">
        <v>1927</v>
      </c>
      <c r="C377" t="s">
        <v>88</v>
      </c>
      <c r="D377" t="s">
        <v>2583</v>
      </c>
      <c r="E377" t="s">
        <v>1716</v>
      </c>
      <c r="F377" s="100" t="s">
        <v>1745</v>
      </c>
      <c r="G377" s="100" t="s">
        <v>1745</v>
      </c>
      <c r="H377" s="2">
        <v>31826.7</v>
      </c>
      <c r="I377" s="2">
        <v>2850000</v>
      </c>
      <c r="J377" s="2">
        <v>57805.34</v>
      </c>
      <c r="K377">
        <v>2025</v>
      </c>
    </row>
    <row r="378" spans="1:11" x14ac:dyDescent="0.3">
      <c r="A378" s="103" t="s">
        <v>862</v>
      </c>
      <c r="B378" t="s">
        <v>1927</v>
      </c>
      <c r="C378" t="s">
        <v>88</v>
      </c>
      <c r="D378" t="s">
        <v>4598</v>
      </c>
      <c r="E378" t="s">
        <v>15</v>
      </c>
      <c r="F378" s="100" t="s">
        <v>1745</v>
      </c>
      <c r="G378" s="100" t="s">
        <v>1745</v>
      </c>
      <c r="H378" s="98" t="s">
        <v>1745</v>
      </c>
      <c r="I378" s="97" t="s">
        <v>1745</v>
      </c>
      <c r="J378" s="97" t="s">
        <v>1745</v>
      </c>
      <c r="K378">
        <v>2025</v>
      </c>
    </row>
    <row r="379" spans="1:11" x14ac:dyDescent="0.3">
      <c r="A379" s="103" t="s">
        <v>862</v>
      </c>
      <c r="B379" t="s">
        <v>1927</v>
      </c>
      <c r="C379" t="s">
        <v>88</v>
      </c>
      <c r="D379" t="s">
        <v>4599</v>
      </c>
      <c r="E379" t="s">
        <v>15</v>
      </c>
      <c r="F379" s="100" t="s">
        <v>1745</v>
      </c>
      <c r="G379" s="100" t="s">
        <v>1745</v>
      </c>
      <c r="H379" s="98" t="s">
        <v>1745</v>
      </c>
      <c r="I379" s="97" t="s">
        <v>1745</v>
      </c>
      <c r="J379" s="97" t="s">
        <v>1745</v>
      </c>
      <c r="K379">
        <v>2025</v>
      </c>
    </row>
    <row r="380" spans="1:11" x14ac:dyDescent="0.3">
      <c r="A380" s="103" t="s">
        <v>862</v>
      </c>
      <c r="B380" t="s">
        <v>1927</v>
      </c>
      <c r="C380" t="s">
        <v>88</v>
      </c>
      <c r="D380" t="s">
        <v>2584</v>
      </c>
      <c r="E380" t="s">
        <v>1717</v>
      </c>
      <c r="F380" s="100" t="s">
        <v>1745</v>
      </c>
      <c r="G380" s="100" t="s">
        <v>1745</v>
      </c>
      <c r="H380" s="2">
        <v>14716.83</v>
      </c>
      <c r="I380" s="2">
        <v>26000000</v>
      </c>
      <c r="J380" s="2">
        <v>528646</v>
      </c>
      <c r="K380">
        <v>2025</v>
      </c>
    </row>
    <row r="381" spans="1:11" x14ac:dyDescent="0.3">
      <c r="A381" s="103" t="s">
        <v>862</v>
      </c>
      <c r="B381" t="s">
        <v>1927</v>
      </c>
      <c r="C381" t="s">
        <v>88</v>
      </c>
      <c r="D381" t="s">
        <v>4600</v>
      </c>
      <c r="E381" t="s">
        <v>15</v>
      </c>
      <c r="F381" s="100" t="s">
        <v>1745</v>
      </c>
      <c r="G381" s="100" t="s">
        <v>1745</v>
      </c>
      <c r="H381" s="98" t="s">
        <v>1745</v>
      </c>
      <c r="I381" s="97" t="s">
        <v>1745</v>
      </c>
      <c r="J381" s="97" t="s">
        <v>1745</v>
      </c>
      <c r="K381">
        <v>2025</v>
      </c>
    </row>
    <row r="382" spans="1:11" x14ac:dyDescent="0.3">
      <c r="A382" s="103" t="s">
        <v>862</v>
      </c>
      <c r="B382" t="s">
        <v>1927</v>
      </c>
      <c r="C382" t="s">
        <v>88</v>
      </c>
      <c r="D382" t="s">
        <v>4601</v>
      </c>
      <c r="E382" t="s">
        <v>15</v>
      </c>
      <c r="F382" s="100" t="s">
        <v>1745</v>
      </c>
      <c r="G382" s="100" t="s">
        <v>1745</v>
      </c>
      <c r="H382" s="98" t="s">
        <v>1745</v>
      </c>
      <c r="I382" s="97" t="s">
        <v>1745</v>
      </c>
      <c r="J382" s="97" t="s">
        <v>1745</v>
      </c>
      <c r="K382">
        <v>2025</v>
      </c>
    </row>
    <row r="383" spans="1:11" x14ac:dyDescent="0.3">
      <c r="A383" s="103" t="s">
        <v>862</v>
      </c>
      <c r="B383" t="s">
        <v>1927</v>
      </c>
      <c r="C383" t="s">
        <v>88</v>
      </c>
      <c r="D383" t="s">
        <v>4602</v>
      </c>
      <c r="E383" t="s">
        <v>15</v>
      </c>
      <c r="F383" s="100" t="s">
        <v>1745</v>
      </c>
      <c r="G383" s="100" t="s">
        <v>1745</v>
      </c>
      <c r="H383" s="98" t="s">
        <v>1745</v>
      </c>
      <c r="I383" s="97" t="s">
        <v>1745</v>
      </c>
      <c r="J383" s="97" t="s">
        <v>1745</v>
      </c>
      <c r="K383">
        <v>2025</v>
      </c>
    </row>
    <row r="384" spans="1:11" x14ac:dyDescent="0.3">
      <c r="A384" s="103" t="s">
        <v>945</v>
      </c>
      <c r="B384" t="s">
        <v>1928</v>
      </c>
      <c r="C384" t="s">
        <v>88</v>
      </c>
      <c r="D384" t="s">
        <v>2585</v>
      </c>
      <c r="E384" t="s">
        <v>1716</v>
      </c>
      <c r="F384" s="99">
        <v>41141</v>
      </c>
      <c r="G384" s="99">
        <v>15572</v>
      </c>
      <c r="H384" s="2">
        <v>48627.02</v>
      </c>
      <c r="I384" s="2">
        <v>8856400</v>
      </c>
      <c r="J384" s="2">
        <v>192538.13599999991</v>
      </c>
      <c r="K384">
        <v>2025</v>
      </c>
    </row>
    <row r="385" spans="1:11" x14ac:dyDescent="0.3">
      <c r="A385" s="103" t="s">
        <v>945</v>
      </c>
      <c r="B385" t="s">
        <v>1928</v>
      </c>
      <c r="C385" t="s">
        <v>88</v>
      </c>
      <c r="D385" t="s">
        <v>2586</v>
      </c>
      <c r="E385" t="s">
        <v>1716</v>
      </c>
      <c r="F385" s="99">
        <v>41141</v>
      </c>
      <c r="G385" s="99">
        <v>15572</v>
      </c>
      <c r="H385" s="2">
        <v>53923.77</v>
      </c>
      <c r="I385" s="2">
        <v>20381900</v>
      </c>
      <c r="J385" s="2">
        <v>443102.50599999982</v>
      </c>
      <c r="K385">
        <v>2025</v>
      </c>
    </row>
    <row r="386" spans="1:11" x14ac:dyDescent="0.3">
      <c r="A386" s="103" t="s">
        <v>1661</v>
      </c>
      <c r="B386" t="s">
        <v>1923</v>
      </c>
      <c r="C386" t="s">
        <v>88</v>
      </c>
      <c r="D386" t="s">
        <v>2587</v>
      </c>
      <c r="E386" t="s">
        <v>1716</v>
      </c>
      <c r="F386" s="99">
        <v>42165</v>
      </c>
      <c r="G386" s="99">
        <v>60428</v>
      </c>
      <c r="H386" s="98" t="s">
        <v>1745</v>
      </c>
      <c r="I386" s="2">
        <v>8332800</v>
      </c>
      <c r="J386" s="2">
        <v>250067.32800000001</v>
      </c>
      <c r="K386">
        <v>2025</v>
      </c>
    </row>
    <row r="387" spans="1:11" x14ac:dyDescent="0.3">
      <c r="A387" s="103" t="s">
        <v>1661</v>
      </c>
      <c r="B387" t="s">
        <v>1923</v>
      </c>
      <c r="C387" t="s">
        <v>88</v>
      </c>
      <c r="D387" t="s">
        <v>2587</v>
      </c>
      <c r="E387" t="s">
        <v>1716</v>
      </c>
      <c r="F387" s="99">
        <v>42165</v>
      </c>
      <c r="G387" s="99">
        <v>60428</v>
      </c>
      <c r="H387" s="98" t="s">
        <v>1745</v>
      </c>
      <c r="I387" s="2">
        <v>3420000</v>
      </c>
      <c r="J387" s="2">
        <v>102634.2</v>
      </c>
      <c r="K387">
        <v>2025</v>
      </c>
    </row>
    <row r="388" spans="1:11" x14ac:dyDescent="0.3">
      <c r="A388" s="103" t="s">
        <v>1661</v>
      </c>
      <c r="B388" t="s">
        <v>1923</v>
      </c>
      <c r="C388" t="s">
        <v>88</v>
      </c>
      <c r="D388" t="s">
        <v>2588</v>
      </c>
      <c r="E388" t="s">
        <v>1716</v>
      </c>
      <c r="F388" s="99">
        <v>45392</v>
      </c>
      <c r="G388" s="99">
        <v>58175</v>
      </c>
      <c r="H388" s="98" t="s">
        <v>1745</v>
      </c>
      <c r="I388" s="2">
        <v>5740000</v>
      </c>
      <c r="J388" s="2">
        <v>172257.4</v>
      </c>
      <c r="K388">
        <v>2025</v>
      </c>
    </row>
    <row r="389" spans="1:11" x14ac:dyDescent="0.3">
      <c r="A389" s="103" t="s">
        <v>209</v>
      </c>
      <c r="B389" t="s">
        <v>1930</v>
      </c>
      <c r="C389" t="s">
        <v>211</v>
      </c>
      <c r="D389" t="s">
        <v>2589</v>
      </c>
      <c r="E389" t="s">
        <v>1716</v>
      </c>
      <c r="F389" s="99">
        <v>38841</v>
      </c>
      <c r="G389" s="99">
        <v>49800</v>
      </c>
      <c r="H389" s="2">
        <v>61228</v>
      </c>
      <c r="I389" s="2">
        <v>4435700</v>
      </c>
      <c r="J389" s="2">
        <v>234559.81599999999</v>
      </c>
      <c r="K389">
        <v>2025</v>
      </c>
    </row>
    <row r="390" spans="1:11" x14ac:dyDescent="0.3">
      <c r="A390" s="103" t="s">
        <v>209</v>
      </c>
      <c r="B390" t="s">
        <v>1930</v>
      </c>
      <c r="C390" t="s">
        <v>211</v>
      </c>
      <c r="D390" t="s">
        <v>2590</v>
      </c>
      <c r="E390" t="s">
        <v>1716</v>
      </c>
      <c r="F390" s="99" t="s">
        <v>5103</v>
      </c>
      <c r="G390" s="99" t="s">
        <v>5104</v>
      </c>
      <c r="H390" s="2">
        <v>124410.19</v>
      </c>
      <c r="I390" s="2">
        <v>24403500</v>
      </c>
      <c r="J390" s="2">
        <v>1290457.08</v>
      </c>
      <c r="K390">
        <v>2025</v>
      </c>
    </row>
    <row r="391" spans="1:11" x14ac:dyDescent="0.3">
      <c r="A391" s="103" t="s">
        <v>209</v>
      </c>
      <c r="B391" t="s">
        <v>1930</v>
      </c>
      <c r="C391" t="s">
        <v>211</v>
      </c>
      <c r="D391" t="s">
        <v>4603</v>
      </c>
      <c r="E391" t="s">
        <v>1716</v>
      </c>
      <c r="F391" s="99">
        <v>42887</v>
      </c>
      <c r="G391" s="99">
        <v>53843</v>
      </c>
      <c r="H391" s="2">
        <v>112429</v>
      </c>
      <c r="I391" s="2">
        <v>4836500</v>
      </c>
      <c r="J391" s="2">
        <v>255754.12</v>
      </c>
      <c r="K391">
        <v>2025</v>
      </c>
    </row>
    <row r="392" spans="1:11" x14ac:dyDescent="0.3">
      <c r="A392" s="103" t="s">
        <v>209</v>
      </c>
      <c r="B392" t="s">
        <v>1930</v>
      </c>
      <c r="C392" t="s">
        <v>211</v>
      </c>
      <c r="D392" t="s">
        <v>2591</v>
      </c>
      <c r="E392" t="s">
        <v>1716</v>
      </c>
      <c r="F392" s="99">
        <v>42887</v>
      </c>
      <c r="G392" s="99">
        <v>53843</v>
      </c>
      <c r="H392" s="2">
        <v>72681</v>
      </c>
      <c r="I392" s="2">
        <v>1963500</v>
      </c>
      <c r="J392" s="2">
        <v>103829.88</v>
      </c>
      <c r="K392">
        <v>2025</v>
      </c>
    </row>
    <row r="393" spans="1:11" x14ac:dyDescent="0.3">
      <c r="A393" s="103" t="s">
        <v>209</v>
      </c>
      <c r="B393" t="s">
        <v>1930</v>
      </c>
      <c r="C393" t="s">
        <v>211</v>
      </c>
      <c r="D393" t="s">
        <v>2592</v>
      </c>
      <c r="E393" t="s">
        <v>1716</v>
      </c>
      <c r="F393" s="99">
        <v>44768</v>
      </c>
      <c r="G393" s="99">
        <v>55725</v>
      </c>
      <c r="H393" s="2">
        <v>186257.8</v>
      </c>
      <c r="I393" s="2">
        <v>6500000</v>
      </c>
      <c r="J393" s="2">
        <v>343720</v>
      </c>
      <c r="K393">
        <v>2025</v>
      </c>
    </row>
    <row r="394" spans="1:11" x14ac:dyDescent="0.3">
      <c r="A394" s="103" t="s">
        <v>209</v>
      </c>
      <c r="B394" t="s">
        <v>1930</v>
      </c>
      <c r="C394" t="s">
        <v>211</v>
      </c>
      <c r="D394" t="s">
        <v>4604</v>
      </c>
      <c r="E394" t="s">
        <v>1717</v>
      </c>
      <c r="F394" s="99">
        <v>44562</v>
      </c>
      <c r="G394" s="99">
        <v>55518</v>
      </c>
      <c r="H394" s="2">
        <v>26762.26</v>
      </c>
      <c r="I394" s="2">
        <v>15000000</v>
      </c>
      <c r="J394" s="2">
        <v>793200</v>
      </c>
      <c r="K394">
        <v>2025</v>
      </c>
    </row>
    <row r="395" spans="1:11" x14ac:dyDescent="0.3">
      <c r="A395" s="103" t="s">
        <v>209</v>
      </c>
      <c r="B395" t="s">
        <v>1930</v>
      </c>
      <c r="C395" t="s">
        <v>211</v>
      </c>
      <c r="D395" t="s">
        <v>4605</v>
      </c>
      <c r="E395" t="s">
        <v>1716</v>
      </c>
      <c r="F395" s="99">
        <v>43602</v>
      </c>
      <c r="G395" s="99">
        <v>49082</v>
      </c>
      <c r="H395" s="2">
        <v>24920.11</v>
      </c>
      <c r="I395" s="2">
        <v>6805000</v>
      </c>
      <c r="J395" s="2">
        <v>359848.4</v>
      </c>
      <c r="K395">
        <v>2025</v>
      </c>
    </row>
    <row r="396" spans="1:11" x14ac:dyDescent="0.3">
      <c r="A396" s="103" t="s">
        <v>324</v>
      </c>
      <c r="B396" t="s">
        <v>1934</v>
      </c>
      <c r="C396" t="s">
        <v>211</v>
      </c>
      <c r="D396" t="s">
        <v>2593</v>
      </c>
      <c r="E396" t="s">
        <v>2594</v>
      </c>
      <c r="F396" s="100" t="s">
        <v>1745</v>
      </c>
      <c r="G396" s="100" t="s">
        <v>1745</v>
      </c>
      <c r="H396" s="2">
        <v>18548</v>
      </c>
      <c r="I396" s="2">
        <v>1169000</v>
      </c>
      <c r="J396" s="2">
        <v>35677.800000000003</v>
      </c>
      <c r="K396">
        <v>2025</v>
      </c>
    </row>
    <row r="397" spans="1:11" x14ac:dyDescent="0.3">
      <c r="A397" s="103" t="s">
        <v>711</v>
      </c>
      <c r="B397" t="s">
        <v>1939</v>
      </c>
      <c r="C397" t="s">
        <v>211</v>
      </c>
      <c r="D397" t="s">
        <v>2595</v>
      </c>
      <c r="E397" t="s">
        <v>15</v>
      </c>
      <c r="F397" s="99">
        <v>35549</v>
      </c>
      <c r="G397" s="99">
        <v>46505</v>
      </c>
      <c r="H397" s="2">
        <v>112700</v>
      </c>
      <c r="I397" s="2">
        <v>3974600</v>
      </c>
      <c r="J397" s="2">
        <v>144754.93199999997</v>
      </c>
      <c r="K397">
        <v>2025</v>
      </c>
    </row>
    <row r="398" spans="1:11" x14ac:dyDescent="0.3">
      <c r="A398" s="103" t="s">
        <v>971</v>
      </c>
      <c r="B398" t="s">
        <v>1931</v>
      </c>
      <c r="C398" t="s">
        <v>211</v>
      </c>
      <c r="D398" t="s">
        <v>2596</v>
      </c>
      <c r="E398" t="s">
        <v>1716</v>
      </c>
      <c r="F398" s="99">
        <v>39448</v>
      </c>
      <c r="G398" s="99">
        <v>50770</v>
      </c>
      <c r="H398" s="2">
        <v>25000</v>
      </c>
      <c r="I398" s="2">
        <v>5375000</v>
      </c>
      <c r="J398" s="97" t="s">
        <v>1745</v>
      </c>
      <c r="K398">
        <v>2025</v>
      </c>
    </row>
    <row r="399" spans="1:11" x14ac:dyDescent="0.3">
      <c r="A399" s="103" t="s">
        <v>1527</v>
      </c>
      <c r="B399" t="s">
        <v>1943</v>
      </c>
      <c r="C399" t="s">
        <v>211</v>
      </c>
      <c r="D399" t="s">
        <v>2597</v>
      </c>
      <c r="E399" t="s">
        <v>1716</v>
      </c>
      <c r="F399" s="100" t="s">
        <v>1745</v>
      </c>
      <c r="G399" s="100" t="s">
        <v>1745</v>
      </c>
      <c r="H399" s="2">
        <v>43754.84</v>
      </c>
      <c r="I399" s="2">
        <v>4274100</v>
      </c>
      <c r="J399" s="2">
        <v>133565.62</v>
      </c>
      <c r="K399">
        <v>2025</v>
      </c>
    </row>
    <row r="400" spans="1:11" x14ac:dyDescent="0.3">
      <c r="A400" s="103" t="s">
        <v>1527</v>
      </c>
      <c r="B400" t="s">
        <v>1943</v>
      </c>
      <c r="C400" t="s">
        <v>211</v>
      </c>
      <c r="D400" t="s">
        <v>2598</v>
      </c>
      <c r="E400" t="s">
        <v>1716</v>
      </c>
      <c r="F400" s="100" t="s">
        <v>1745</v>
      </c>
      <c r="G400" s="100" t="s">
        <v>1745</v>
      </c>
      <c r="H400" s="2">
        <v>121652.41</v>
      </c>
      <c r="I400" s="2">
        <v>4154600</v>
      </c>
      <c r="J400" s="2">
        <v>129831.25</v>
      </c>
      <c r="K400">
        <v>2025</v>
      </c>
    </row>
    <row r="401" spans="1:11" x14ac:dyDescent="0.3">
      <c r="A401" s="103" t="s">
        <v>1527</v>
      </c>
      <c r="B401" t="s">
        <v>1943</v>
      </c>
      <c r="C401" t="s">
        <v>211</v>
      </c>
      <c r="D401" t="s">
        <v>2599</v>
      </c>
      <c r="E401" t="s">
        <v>1716</v>
      </c>
      <c r="F401" s="100" t="s">
        <v>1745</v>
      </c>
      <c r="G401" s="100" t="s">
        <v>1745</v>
      </c>
      <c r="H401" s="2">
        <v>121675</v>
      </c>
      <c r="I401" s="2">
        <v>3924100</v>
      </c>
      <c r="J401" s="2">
        <v>122628.12</v>
      </c>
      <c r="K401">
        <v>2025</v>
      </c>
    </row>
    <row r="402" spans="1:11" x14ac:dyDescent="0.3">
      <c r="A402" s="103" t="s">
        <v>1554</v>
      </c>
      <c r="B402" t="s">
        <v>1933</v>
      </c>
      <c r="C402" t="s">
        <v>211</v>
      </c>
      <c r="D402" t="s">
        <v>2600</v>
      </c>
      <c r="E402" t="s">
        <v>1717</v>
      </c>
      <c r="F402" s="99">
        <v>43831</v>
      </c>
      <c r="G402" s="99">
        <v>45657</v>
      </c>
      <c r="H402" s="2">
        <v>20708.736000000001</v>
      </c>
      <c r="I402" s="2">
        <v>813000</v>
      </c>
      <c r="J402" s="2">
        <v>25885.919999999998</v>
      </c>
      <c r="K402">
        <v>2025</v>
      </c>
    </row>
    <row r="403" spans="1:11" x14ac:dyDescent="0.3">
      <c r="A403" s="103" t="s">
        <v>1554</v>
      </c>
      <c r="B403" t="s">
        <v>1933</v>
      </c>
      <c r="C403" t="s">
        <v>211</v>
      </c>
      <c r="D403" t="s">
        <v>2601</v>
      </c>
      <c r="E403" t="s">
        <v>1717</v>
      </c>
      <c r="F403" s="99">
        <v>43831</v>
      </c>
      <c r="G403" s="99">
        <v>45657</v>
      </c>
      <c r="H403" s="2">
        <v>119458.58560000001</v>
      </c>
      <c r="I403" s="2">
        <v>4689800</v>
      </c>
      <c r="J403" s="2">
        <v>149323.23199999999</v>
      </c>
      <c r="K403">
        <v>2025</v>
      </c>
    </row>
    <row r="404" spans="1:11" x14ac:dyDescent="0.3">
      <c r="A404" s="103" t="s">
        <v>1554</v>
      </c>
      <c r="B404" t="s">
        <v>1933</v>
      </c>
      <c r="C404" t="s">
        <v>211</v>
      </c>
      <c r="D404" t="s">
        <v>2602</v>
      </c>
      <c r="E404" t="s">
        <v>1717</v>
      </c>
      <c r="F404" s="99">
        <v>43831</v>
      </c>
      <c r="G404" s="99">
        <v>45657</v>
      </c>
      <c r="H404" s="2">
        <v>33865.024000000005</v>
      </c>
      <c r="I404" s="2">
        <v>1329500</v>
      </c>
      <c r="J404" s="2">
        <v>42331.28</v>
      </c>
      <c r="K404">
        <v>2025</v>
      </c>
    </row>
    <row r="405" spans="1:11" x14ac:dyDescent="0.3">
      <c r="A405" s="103" t="s">
        <v>1554</v>
      </c>
      <c r="B405" t="s">
        <v>1933</v>
      </c>
      <c r="C405" t="s">
        <v>211</v>
      </c>
      <c r="D405" t="s">
        <v>2603</v>
      </c>
      <c r="E405" t="s">
        <v>1717</v>
      </c>
      <c r="F405" s="99">
        <v>43831</v>
      </c>
      <c r="G405" s="99">
        <v>45657</v>
      </c>
      <c r="H405" s="2">
        <v>5094.4000000000005</v>
      </c>
      <c r="I405" s="2">
        <v>200000</v>
      </c>
      <c r="J405" s="2">
        <v>6368</v>
      </c>
      <c r="K405">
        <v>2025</v>
      </c>
    </row>
    <row r="406" spans="1:11" x14ac:dyDescent="0.3">
      <c r="A406" s="103" t="s">
        <v>1554</v>
      </c>
      <c r="B406" t="s">
        <v>1933</v>
      </c>
      <c r="C406" t="s">
        <v>211</v>
      </c>
      <c r="D406" t="s">
        <v>2604</v>
      </c>
      <c r="E406" t="s">
        <v>1717</v>
      </c>
      <c r="F406" s="99">
        <v>43831</v>
      </c>
      <c r="G406" s="99">
        <v>45657</v>
      </c>
      <c r="H406" s="2">
        <v>28847.040000000001</v>
      </c>
      <c r="I406" s="2">
        <v>1132500</v>
      </c>
      <c r="J406" s="2">
        <v>36058.800000000003</v>
      </c>
      <c r="K406">
        <v>2025</v>
      </c>
    </row>
    <row r="407" spans="1:11" x14ac:dyDescent="0.3">
      <c r="A407" s="103" t="s">
        <v>1554</v>
      </c>
      <c r="B407" t="s">
        <v>1933</v>
      </c>
      <c r="C407" t="s">
        <v>211</v>
      </c>
      <c r="D407" t="s">
        <v>2605</v>
      </c>
      <c r="E407" t="s">
        <v>1717</v>
      </c>
      <c r="F407" s="99">
        <v>43831</v>
      </c>
      <c r="G407" s="99">
        <v>45657</v>
      </c>
      <c r="H407" s="2">
        <v>32056.511999999999</v>
      </c>
      <c r="I407" s="2">
        <v>1258500</v>
      </c>
      <c r="J407" s="2">
        <v>40070.639999999999</v>
      </c>
      <c r="K407">
        <v>2025</v>
      </c>
    </row>
    <row r="408" spans="1:11" x14ac:dyDescent="0.3">
      <c r="A408" s="103" t="s">
        <v>1554</v>
      </c>
      <c r="B408" t="s">
        <v>1933</v>
      </c>
      <c r="C408" t="s">
        <v>211</v>
      </c>
      <c r="D408" t="s">
        <v>2606</v>
      </c>
      <c r="E408" t="s">
        <v>1717</v>
      </c>
      <c r="F408" s="99">
        <v>43831</v>
      </c>
      <c r="G408" s="99">
        <v>45657</v>
      </c>
      <c r="H408" s="2">
        <v>10812.864</v>
      </c>
      <c r="I408" s="2">
        <v>424500</v>
      </c>
      <c r="J408" s="2">
        <v>13516.08</v>
      </c>
      <c r="K408">
        <v>2025</v>
      </c>
    </row>
    <row r="409" spans="1:11" x14ac:dyDescent="0.3">
      <c r="A409" s="103" t="s">
        <v>1554</v>
      </c>
      <c r="B409" t="s">
        <v>1933</v>
      </c>
      <c r="C409" t="s">
        <v>211</v>
      </c>
      <c r="D409" t="s">
        <v>2607</v>
      </c>
      <c r="E409" t="s">
        <v>1717</v>
      </c>
      <c r="F409" s="99">
        <v>43831</v>
      </c>
      <c r="G409" s="99">
        <v>45657</v>
      </c>
      <c r="H409" s="2">
        <v>115118.1568</v>
      </c>
      <c r="I409" s="2">
        <v>4519400</v>
      </c>
      <c r="J409" s="2">
        <v>143897.696</v>
      </c>
      <c r="K409">
        <v>2025</v>
      </c>
    </row>
    <row r="410" spans="1:11" x14ac:dyDescent="0.3">
      <c r="A410" s="103" t="s">
        <v>1554</v>
      </c>
      <c r="B410" t="s">
        <v>1933</v>
      </c>
      <c r="C410" t="s">
        <v>211</v>
      </c>
      <c r="D410" t="s">
        <v>2608</v>
      </c>
      <c r="E410" t="s">
        <v>1717</v>
      </c>
      <c r="F410" s="99">
        <v>43831</v>
      </c>
      <c r="G410" s="99">
        <v>45657</v>
      </c>
      <c r="H410" s="2">
        <v>5476.4800000000005</v>
      </c>
      <c r="I410" s="2">
        <v>215000</v>
      </c>
      <c r="J410" s="2">
        <v>6845.6</v>
      </c>
      <c r="K410">
        <v>2025</v>
      </c>
    </row>
    <row r="411" spans="1:11" x14ac:dyDescent="0.3">
      <c r="A411" s="103" t="s">
        <v>1554</v>
      </c>
      <c r="B411" t="s">
        <v>1933</v>
      </c>
      <c r="C411" t="s">
        <v>211</v>
      </c>
      <c r="D411" t="s">
        <v>2609</v>
      </c>
      <c r="E411" t="s">
        <v>1717</v>
      </c>
      <c r="F411" s="99">
        <v>43831</v>
      </c>
      <c r="G411" s="99">
        <v>45657</v>
      </c>
      <c r="H411" s="2">
        <v>209741.54240000003</v>
      </c>
      <c r="I411" s="2">
        <v>8234200</v>
      </c>
      <c r="J411" s="2">
        <v>262176.92800000001</v>
      </c>
      <c r="K411">
        <v>2025</v>
      </c>
    </row>
    <row r="412" spans="1:11" x14ac:dyDescent="0.3">
      <c r="A412" s="103" t="s">
        <v>1554</v>
      </c>
      <c r="B412" t="s">
        <v>1933</v>
      </c>
      <c r="C412" t="s">
        <v>211</v>
      </c>
      <c r="D412" t="s">
        <v>2610</v>
      </c>
      <c r="E412" t="s">
        <v>1717</v>
      </c>
      <c r="F412" s="99">
        <v>43831</v>
      </c>
      <c r="G412" s="99">
        <v>45657</v>
      </c>
      <c r="H412" s="2">
        <v>24903.974400000003</v>
      </c>
      <c r="I412" s="2">
        <v>977700</v>
      </c>
      <c r="J412" s="2">
        <v>31129.968000000001</v>
      </c>
      <c r="K412">
        <v>2025</v>
      </c>
    </row>
    <row r="413" spans="1:11" x14ac:dyDescent="0.3">
      <c r="A413" s="103" t="s">
        <v>1554</v>
      </c>
      <c r="B413" t="s">
        <v>1933</v>
      </c>
      <c r="C413" t="s">
        <v>211</v>
      </c>
      <c r="D413" t="s">
        <v>2611</v>
      </c>
      <c r="E413" t="s">
        <v>1717</v>
      </c>
      <c r="F413" s="99">
        <v>43831</v>
      </c>
      <c r="G413" s="99">
        <v>45657</v>
      </c>
      <c r="H413" s="2">
        <v>262601.0368</v>
      </c>
      <c r="I413" s="2">
        <v>10309400</v>
      </c>
      <c r="J413" s="2">
        <v>328251.29600000003</v>
      </c>
      <c r="K413">
        <v>2025</v>
      </c>
    </row>
    <row r="414" spans="1:11" x14ac:dyDescent="0.3">
      <c r="A414" s="103" t="s">
        <v>1554</v>
      </c>
      <c r="B414" t="s">
        <v>1933</v>
      </c>
      <c r="C414" t="s">
        <v>211</v>
      </c>
      <c r="D414" t="s">
        <v>2612</v>
      </c>
      <c r="E414" t="s">
        <v>1717</v>
      </c>
      <c r="F414" s="99">
        <v>44197</v>
      </c>
      <c r="G414" s="99" t="s">
        <v>5222</v>
      </c>
      <c r="H414" s="2">
        <v>11481.504000000001</v>
      </c>
      <c r="I414" s="2">
        <v>601000</v>
      </c>
      <c r="J414" s="2">
        <v>19135.84</v>
      </c>
      <c r="K414">
        <v>2025</v>
      </c>
    </row>
    <row r="415" spans="1:11" x14ac:dyDescent="0.3">
      <c r="A415" s="103" t="s">
        <v>1554</v>
      </c>
      <c r="B415" t="s">
        <v>1933</v>
      </c>
      <c r="C415" t="s">
        <v>211</v>
      </c>
      <c r="D415" t="s">
        <v>2613</v>
      </c>
      <c r="E415" t="s">
        <v>1717</v>
      </c>
      <c r="F415" s="99">
        <v>44197</v>
      </c>
      <c r="G415" s="99" t="s">
        <v>5222</v>
      </c>
      <c r="H415" s="2">
        <v>17604.335999999999</v>
      </c>
      <c r="I415" s="2">
        <v>921500</v>
      </c>
      <c r="J415" s="2">
        <v>29340.560000000001</v>
      </c>
      <c r="K415">
        <v>2025</v>
      </c>
    </row>
    <row r="416" spans="1:11" x14ac:dyDescent="0.3">
      <c r="A416" s="103" t="s">
        <v>1554</v>
      </c>
      <c r="B416" t="s">
        <v>1933</v>
      </c>
      <c r="C416" t="s">
        <v>211</v>
      </c>
      <c r="D416" t="s">
        <v>2614</v>
      </c>
      <c r="E416" t="s">
        <v>1717</v>
      </c>
      <c r="F416" s="99">
        <v>44197</v>
      </c>
      <c r="G416" s="99" t="s">
        <v>5222</v>
      </c>
      <c r="H416" s="2">
        <v>3534.24</v>
      </c>
      <c r="I416" s="2">
        <v>185000</v>
      </c>
      <c r="J416" s="2">
        <v>5890.4</v>
      </c>
      <c r="K416">
        <v>2025</v>
      </c>
    </row>
    <row r="417" spans="1:11" x14ac:dyDescent="0.3">
      <c r="A417" s="103" t="s">
        <v>1554</v>
      </c>
      <c r="B417" t="s">
        <v>1933</v>
      </c>
      <c r="C417" t="s">
        <v>211</v>
      </c>
      <c r="D417" t="s">
        <v>2615</v>
      </c>
      <c r="E417" t="s">
        <v>1717</v>
      </c>
      <c r="F417" s="99">
        <v>44197</v>
      </c>
      <c r="G417" s="99" t="s">
        <v>5222</v>
      </c>
      <c r="H417" s="2">
        <v>117061.6704</v>
      </c>
      <c r="I417" s="2">
        <v>6127600</v>
      </c>
      <c r="J417" s="2">
        <v>195102.78400000001</v>
      </c>
      <c r="K417">
        <v>2025</v>
      </c>
    </row>
    <row r="418" spans="1:11" x14ac:dyDescent="0.3">
      <c r="A418" s="103" t="s">
        <v>1554</v>
      </c>
      <c r="B418" t="s">
        <v>1933</v>
      </c>
      <c r="C418" t="s">
        <v>211</v>
      </c>
      <c r="D418" t="s">
        <v>2616</v>
      </c>
      <c r="E418" t="s">
        <v>1717</v>
      </c>
      <c r="F418" s="99">
        <v>44197</v>
      </c>
      <c r="G418" s="99" t="s">
        <v>5222</v>
      </c>
      <c r="H418" s="2">
        <v>63190.300800000005</v>
      </c>
      <c r="I418" s="2">
        <v>3307700</v>
      </c>
      <c r="J418" s="2">
        <v>105317.16800000001</v>
      </c>
      <c r="K418">
        <v>2025</v>
      </c>
    </row>
    <row r="419" spans="1:11" x14ac:dyDescent="0.3">
      <c r="A419" s="103" t="s">
        <v>1554</v>
      </c>
      <c r="B419" t="s">
        <v>1933</v>
      </c>
      <c r="C419" t="s">
        <v>211</v>
      </c>
      <c r="D419" t="s">
        <v>2617</v>
      </c>
      <c r="E419" t="s">
        <v>1717</v>
      </c>
      <c r="F419" s="99">
        <v>44197</v>
      </c>
      <c r="G419" s="99" t="s">
        <v>5222</v>
      </c>
      <c r="H419" s="2">
        <v>67670.188800000004</v>
      </c>
      <c r="I419" s="2">
        <v>3542200</v>
      </c>
      <c r="J419" s="2">
        <v>112783.648</v>
      </c>
      <c r="K419">
        <v>2025</v>
      </c>
    </row>
    <row r="420" spans="1:11" x14ac:dyDescent="0.3">
      <c r="A420" s="103" t="s">
        <v>1554</v>
      </c>
      <c r="B420" t="s">
        <v>1933</v>
      </c>
      <c r="C420" t="s">
        <v>211</v>
      </c>
      <c r="D420" t="s">
        <v>2618</v>
      </c>
      <c r="E420" t="s">
        <v>1717</v>
      </c>
      <c r="F420" s="99">
        <v>44197</v>
      </c>
      <c r="G420" s="99" t="s">
        <v>5222</v>
      </c>
      <c r="H420" s="2">
        <v>71618.985600000015</v>
      </c>
      <c r="I420" s="2">
        <v>3748900</v>
      </c>
      <c r="J420" s="2">
        <v>119364.976</v>
      </c>
      <c r="K420">
        <v>2025</v>
      </c>
    </row>
    <row r="421" spans="1:11" x14ac:dyDescent="0.3">
      <c r="A421" s="103" t="s">
        <v>1554</v>
      </c>
      <c r="B421" t="s">
        <v>1933</v>
      </c>
      <c r="C421" t="s">
        <v>211</v>
      </c>
      <c r="D421" t="s">
        <v>2619</v>
      </c>
      <c r="E421" t="s">
        <v>1717</v>
      </c>
      <c r="F421" s="99">
        <v>44197</v>
      </c>
      <c r="G421" s="99" t="s">
        <v>5222</v>
      </c>
      <c r="H421" s="2">
        <v>5731.2000000000007</v>
      </c>
      <c r="I421" s="2">
        <v>300000</v>
      </c>
      <c r="J421" s="2">
        <v>9552</v>
      </c>
      <c r="K421">
        <v>2025</v>
      </c>
    </row>
    <row r="422" spans="1:11" x14ac:dyDescent="0.3">
      <c r="A422" s="103" t="s">
        <v>1554</v>
      </c>
      <c r="B422" t="s">
        <v>1933</v>
      </c>
      <c r="C422" t="s">
        <v>211</v>
      </c>
      <c r="D422" t="s">
        <v>2620</v>
      </c>
      <c r="E422" t="s">
        <v>1717</v>
      </c>
      <c r="F422" s="99">
        <v>44197</v>
      </c>
      <c r="G422" s="99" t="s">
        <v>5222</v>
      </c>
      <c r="H422" s="2">
        <v>117176.2944</v>
      </c>
      <c r="I422" s="2">
        <v>6133600</v>
      </c>
      <c r="J422" s="2">
        <v>195293.82399999999</v>
      </c>
      <c r="K422">
        <v>2025</v>
      </c>
    </row>
    <row r="423" spans="1:11" x14ac:dyDescent="0.3">
      <c r="A423" s="103" t="s">
        <v>1554</v>
      </c>
      <c r="B423" t="s">
        <v>1933</v>
      </c>
      <c r="C423" t="s">
        <v>211</v>
      </c>
      <c r="D423" t="s">
        <v>2621</v>
      </c>
      <c r="E423" t="s">
        <v>1717</v>
      </c>
      <c r="F423" s="99">
        <v>44197</v>
      </c>
      <c r="G423" s="99" t="s">
        <v>5222</v>
      </c>
      <c r="H423" s="2">
        <v>668.64</v>
      </c>
      <c r="I423" s="2">
        <v>35000</v>
      </c>
      <c r="J423" s="2">
        <v>1114.4000000000001</v>
      </c>
      <c r="K423">
        <v>2025</v>
      </c>
    </row>
    <row r="424" spans="1:11" x14ac:dyDescent="0.3">
      <c r="A424" s="103" t="s">
        <v>1554</v>
      </c>
      <c r="B424" t="s">
        <v>1933</v>
      </c>
      <c r="C424" t="s">
        <v>211</v>
      </c>
      <c r="D424" t="s">
        <v>2622</v>
      </c>
      <c r="E424" t="s">
        <v>1717</v>
      </c>
      <c r="F424" s="99">
        <v>44562</v>
      </c>
      <c r="G424" s="99" t="s">
        <v>5159</v>
      </c>
      <c r="H424" s="2">
        <v>10639.654399999999</v>
      </c>
      <c r="I424" s="2">
        <v>835400</v>
      </c>
      <c r="J424" s="2">
        <v>26599.135999999999</v>
      </c>
      <c r="K424">
        <v>2025</v>
      </c>
    </row>
    <row r="425" spans="1:11" x14ac:dyDescent="0.3">
      <c r="A425" s="103" t="s">
        <v>1554</v>
      </c>
      <c r="B425" t="s">
        <v>1933</v>
      </c>
      <c r="C425" t="s">
        <v>211</v>
      </c>
      <c r="D425" t="s">
        <v>2623</v>
      </c>
      <c r="E425" t="s">
        <v>1717</v>
      </c>
      <c r="F425" s="99">
        <v>44562</v>
      </c>
      <c r="G425" s="99" t="s">
        <v>5159</v>
      </c>
      <c r="H425" s="2">
        <v>3131.7824000000001</v>
      </c>
      <c r="I425" s="2">
        <v>245900</v>
      </c>
      <c r="J425" s="2">
        <v>7777.817</v>
      </c>
      <c r="K425">
        <v>2025</v>
      </c>
    </row>
    <row r="426" spans="1:11" x14ac:dyDescent="0.3">
      <c r="A426" s="103" t="s">
        <v>1554</v>
      </c>
      <c r="B426" t="s">
        <v>1933</v>
      </c>
      <c r="C426" t="s">
        <v>211</v>
      </c>
      <c r="D426" t="s">
        <v>2624</v>
      </c>
      <c r="E426" t="s">
        <v>1717</v>
      </c>
      <c r="F426" s="99">
        <v>44562</v>
      </c>
      <c r="G426" s="99" t="s">
        <v>5159</v>
      </c>
      <c r="H426" s="2">
        <v>973.03039999999999</v>
      </c>
      <c r="I426" s="2">
        <v>76400</v>
      </c>
      <c r="J426" s="2">
        <v>2416.5319999999997</v>
      </c>
      <c r="K426">
        <v>2025</v>
      </c>
    </row>
    <row r="427" spans="1:11" x14ac:dyDescent="0.3">
      <c r="A427" s="103" t="s">
        <v>1554</v>
      </c>
      <c r="B427" t="s">
        <v>1933</v>
      </c>
      <c r="C427" t="s">
        <v>211</v>
      </c>
      <c r="D427" t="s">
        <v>2625</v>
      </c>
      <c r="E427" t="s">
        <v>1717</v>
      </c>
      <c r="F427" s="99">
        <v>44562</v>
      </c>
      <c r="G427" s="99" t="s">
        <v>5159</v>
      </c>
      <c r="H427" s="2">
        <v>131446.98240000001</v>
      </c>
      <c r="I427" s="2">
        <v>10320900</v>
      </c>
      <c r="J427" s="2">
        <v>326450.06699999998</v>
      </c>
      <c r="K427">
        <v>2025</v>
      </c>
    </row>
    <row r="428" spans="1:11" x14ac:dyDescent="0.3">
      <c r="A428" s="103" t="s">
        <v>1554</v>
      </c>
      <c r="B428" t="s">
        <v>1933</v>
      </c>
      <c r="C428" t="s">
        <v>211</v>
      </c>
      <c r="D428" t="s">
        <v>2626</v>
      </c>
      <c r="E428" t="s">
        <v>1717</v>
      </c>
      <c r="F428" s="99">
        <v>44562</v>
      </c>
      <c r="G428" s="99" t="s">
        <v>5159</v>
      </c>
      <c r="H428" s="2">
        <v>48114.060800000007</v>
      </c>
      <c r="I428" s="2">
        <v>3777800</v>
      </c>
      <c r="J428" s="2">
        <v>119491.814</v>
      </c>
      <c r="K428">
        <v>2025</v>
      </c>
    </row>
    <row r="429" spans="1:11" x14ac:dyDescent="0.3">
      <c r="A429" s="103" t="s">
        <v>1554</v>
      </c>
      <c r="B429" t="s">
        <v>1933</v>
      </c>
      <c r="C429" t="s">
        <v>211</v>
      </c>
      <c r="D429" t="s">
        <v>2627</v>
      </c>
      <c r="E429" t="s">
        <v>1717</v>
      </c>
      <c r="F429" s="99">
        <v>44562</v>
      </c>
      <c r="G429" s="99" t="s">
        <v>5159</v>
      </c>
      <c r="H429" s="2">
        <v>84514.822400000005</v>
      </c>
      <c r="I429" s="2">
        <v>6635900</v>
      </c>
      <c r="J429" s="2">
        <v>209893.51699999999</v>
      </c>
      <c r="K429">
        <v>2025</v>
      </c>
    </row>
    <row r="430" spans="1:11" x14ac:dyDescent="0.3">
      <c r="A430" s="103" t="s">
        <v>1554</v>
      </c>
      <c r="B430" t="s">
        <v>1933</v>
      </c>
      <c r="C430" t="s">
        <v>211</v>
      </c>
      <c r="D430" t="s">
        <v>2628</v>
      </c>
      <c r="E430" t="s">
        <v>1717</v>
      </c>
      <c r="F430" s="99">
        <v>44562</v>
      </c>
      <c r="G430" s="99" t="s">
        <v>5159</v>
      </c>
      <c r="H430" s="2">
        <v>127185.5168</v>
      </c>
      <c r="I430" s="2">
        <v>9986300</v>
      </c>
      <c r="J430" s="2">
        <v>315866.66899999999</v>
      </c>
      <c r="K430">
        <v>2025</v>
      </c>
    </row>
    <row r="431" spans="1:11" x14ac:dyDescent="0.3">
      <c r="A431" s="103" t="s">
        <v>1554</v>
      </c>
      <c r="B431" t="s">
        <v>1933</v>
      </c>
      <c r="C431" t="s">
        <v>211</v>
      </c>
      <c r="D431" t="s">
        <v>2629</v>
      </c>
      <c r="E431" t="s">
        <v>1717</v>
      </c>
      <c r="F431" s="99">
        <v>44562</v>
      </c>
      <c r="G431" s="99" t="s">
        <v>5159</v>
      </c>
      <c r="H431" s="2">
        <v>23756.460800000001</v>
      </c>
      <c r="I431" s="2">
        <v>1865300</v>
      </c>
      <c r="J431" s="2">
        <v>58999.438999999998</v>
      </c>
      <c r="K431">
        <v>2025</v>
      </c>
    </row>
    <row r="432" spans="1:11" x14ac:dyDescent="0.3">
      <c r="A432" s="103" t="s">
        <v>1554</v>
      </c>
      <c r="B432" t="s">
        <v>1933</v>
      </c>
      <c r="C432" t="s">
        <v>211</v>
      </c>
      <c r="D432" t="s">
        <v>2630</v>
      </c>
      <c r="E432" t="s">
        <v>1717</v>
      </c>
      <c r="F432" s="101" t="s">
        <v>5245</v>
      </c>
      <c r="G432" s="101" t="s">
        <v>5390</v>
      </c>
      <c r="H432" s="2">
        <v>1325.8176000000001</v>
      </c>
      <c r="I432" s="2">
        <v>208200</v>
      </c>
      <c r="J432" s="2">
        <v>6629.0879999999997</v>
      </c>
      <c r="K432">
        <v>2025</v>
      </c>
    </row>
    <row r="433" spans="1:11" x14ac:dyDescent="0.3">
      <c r="A433" s="103" t="s">
        <v>1554</v>
      </c>
      <c r="B433" t="s">
        <v>1933</v>
      </c>
      <c r="C433" t="s">
        <v>211</v>
      </c>
      <c r="D433" t="s">
        <v>2631</v>
      </c>
      <c r="E433" t="s">
        <v>1717</v>
      </c>
      <c r="F433" s="101" t="s">
        <v>5245</v>
      </c>
      <c r="G433" s="101" t="s">
        <v>5390</v>
      </c>
      <c r="H433" s="2">
        <v>10142.313599999999</v>
      </c>
      <c r="I433" s="2">
        <v>1592700</v>
      </c>
      <c r="J433" s="2">
        <v>50711.567999999999</v>
      </c>
      <c r="K433">
        <v>2025</v>
      </c>
    </row>
    <row r="434" spans="1:11" x14ac:dyDescent="0.3">
      <c r="A434" s="103" t="s">
        <v>1554</v>
      </c>
      <c r="B434" t="s">
        <v>1933</v>
      </c>
      <c r="C434" t="s">
        <v>211</v>
      </c>
      <c r="D434" t="s">
        <v>2632</v>
      </c>
      <c r="E434" t="s">
        <v>1717</v>
      </c>
      <c r="F434" s="101" t="s">
        <v>5245</v>
      </c>
      <c r="G434" s="101" t="s">
        <v>5390</v>
      </c>
      <c r="H434" s="2">
        <v>13626.246400000002</v>
      </c>
      <c r="I434" s="2">
        <v>2139800</v>
      </c>
      <c r="J434" s="2">
        <v>68131.232000000004</v>
      </c>
      <c r="K434">
        <v>2025</v>
      </c>
    </row>
    <row r="435" spans="1:11" x14ac:dyDescent="0.3">
      <c r="A435" s="103" t="s">
        <v>1554</v>
      </c>
      <c r="B435" t="s">
        <v>1933</v>
      </c>
      <c r="C435" t="s">
        <v>211</v>
      </c>
      <c r="D435" t="s">
        <v>2633</v>
      </c>
      <c r="E435" t="s">
        <v>1717</v>
      </c>
      <c r="F435" s="101" t="s">
        <v>5245</v>
      </c>
      <c r="G435" s="101" t="s">
        <v>5390</v>
      </c>
      <c r="H435" s="2">
        <v>3812.5216000000009</v>
      </c>
      <c r="I435" s="2">
        <v>598700</v>
      </c>
      <c r="J435" s="2">
        <v>19062.608</v>
      </c>
      <c r="K435">
        <v>2025</v>
      </c>
    </row>
    <row r="436" spans="1:11" x14ac:dyDescent="0.3">
      <c r="A436" s="103" t="s">
        <v>1554</v>
      </c>
      <c r="B436" t="s">
        <v>1933</v>
      </c>
      <c r="C436" t="s">
        <v>211</v>
      </c>
      <c r="D436" t="s">
        <v>2634</v>
      </c>
      <c r="E436" t="s">
        <v>1717</v>
      </c>
      <c r="F436" s="101" t="s">
        <v>5245</v>
      </c>
      <c r="G436" s="101" t="s">
        <v>5390</v>
      </c>
      <c r="H436" s="2">
        <v>12057.808000000001</v>
      </c>
      <c r="I436" s="2">
        <v>1893500</v>
      </c>
      <c r="J436" s="2">
        <v>60289.04</v>
      </c>
      <c r="K436">
        <v>2025</v>
      </c>
    </row>
    <row r="437" spans="1:11" x14ac:dyDescent="0.3">
      <c r="A437" s="103" t="s">
        <v>1554</v>
      </c>
      <c r="B437" t="s">
        <v>1933</v>
      </c>
      <c r="C437" t="s">
        <v>211</v>
      </c>
      <c r="D437" t="s">
        <v>2635</v>
      </c>
      <c r="E437" t="s">
        <v>1717</v>
      </c>
      <c r="F437" s="101" t="s">
        <v>5245</v>
      </c>
      <c r="G437" s="101" t="s">
        <v>5390</v>
      </c>
      <c r="H437" s="2">
        <v>1273.5999999999999</v>
      </c>
      <c r="I437" s="2">
        <v>200000</v>
      </c>
      <c r="J437" s="2">
        <v>6368</v>
      </c>
      <c r="K437">
        <v>2025</v>
      </c>
    </row>
    <row r="438" spans="1:11" x14ac:dyDescent="0.3">
      <c r="A438" s="103" t="s">
        <v>1554</v>
      </c>
      <c r="B438" t="s">
        <v>1933</v>
      </c>
      <c r="C438" t="s">
        <v>211</v>
      </c>
      <c r="D438" t="s">
        <v>2636</v>
      </c>
      <c r="E438" t="s">
        <v>1717</v>
      </c>
      <c r="F438" s="101" t="s">
        <v>5245</v>
      </c>
      <c r="G438" s="101" t="s">
        <v>5390</v>
      </c>
      <c r="H438" s="2">
        <v>5421.0784000000003</v>
      </c>
      <c r="I438" s="2">
        <v>851300</v>
      </c>
      <c r="J438" s="2">
        <v>27105.392</v>
      </c>
      <c r="K438">
        <v>2025</v>
      </c>
    </row>
    <row r="439" spans="1:11" x14ac:dyDescent="0.3">
      <c r="A439" s="103" t="s">
        <v>1554</v>
      </c>
      <c r="B439" t="s">
        <v>1933</v>
      </c>
      <c r="C439" t="s">
        <v>211</v>
      </c>
      <c r="D439" t="s">
        <v>2637</v>
      </c>
      <c r="E439" t="s">
        <v>1717</v>
      </c>
      <c r="F439" s="101" t="s">
        <v>5245</v>
      </c>
      <c r="G439" s="101" t="s">
        <v>5390</v>
      </c>
      <c r="H439" s="2">
        <v>3144.5184000000004</v>
      </c>
      <c r="I439" s="2">
        <v>493800</v>
      </c>
      <c r="J439" s="2">
        <v>15722.592000000001</v>
      </c>
      <c r="K439">
        <v>2025</v>
      </c>
    </row>
    <row r="440" spans="1:11" x14ac:dyDescent="0.3">
      <c r="A440" s="103" t="s">
        <v>1554</v>
      </c>
      <c r="B440" t="s">
        <v>1933</v>
      </c>
      <c r="C440" t="s">
        <v>211</v>
      </c>
      <c r="D440" t="s">
        <v>2638</v>
      </c>
      <c r="E440" t="s">
        <v>1717</v>
      </c>
      <c r="F440" s="101" t="s">
        <v>5245</v>
      </c>
      <c r="G440" s="101" t="s">
        <v>5390</v>
      </c>
      <c r="H440" s="2">
        <v>69065.417600000015</v>
      </c>
      <c r="I440" s="2">
        <v>10845700</v>
      </c>
      <c r="J440" s="2">
        <v>345327.08799999999</v>
      </c>
      <c r="K440">
        <v>2025</v>
      </c>
    </row>
    <row r="441" spans="1:11" x14ac:dyDescent="0.3">
      <c r="A441" s="103" t="s">
        <v>1554</v>
      </c>
      <c r="B441" t="s">
        <v>1933</v>
      </c>
      <c r="C441" t="s">
        <v>211</v>
      </c>
      <c r="D441" t="s">
        <v>2639</v>
      </c>
      <c r="E441" t="s">
        <v>1717</v>
      </c>
      <c r="F441" s="101" t="s">
        <v>5245</v>
      </c>
      <c r="G441" s="101" t="s">
        <v>5390</v>
      </c>
      <c r="H441" s="2">
        <v>891.5200000000001</v>
      </c>
      <c r="I441" s="2">
        <v>140000</v>
      </c>
      <c r="J441" s="2">
        <v>4457.6000000000004</v>
      </c>
      <c r="K441">
        <v>2025</v>
      </c>
    </row>
    <row r="442" spans="1:11" x14ac:dyDescent="0.3">
      <c r="A442" s="103" t="s">
        <v>1554</v>
      </c>
      <c r="B442" t="s">
        <v>1933</v>
      </c>
      <c r="C442" t="s">
        <v>211</v>
      </c>
      <c r="D442" t="s">
        <v>2640</v>
      </c>
      <c r="E442" t="s">
        <v>1717</v>
      </c>
      <c r="F442" s="101" t="s">
        <v>5245</v>
      </c>
      <c r="G442" s="101" t="s">
        <v>5390</v>
      </c>
      <c r="H442" s="2">
        <v>45415.3024</v>
      </c>
      <c r="I442" s="2">
        <v>7131800</v>
      </c>
      <c r="J442" s="2">
        <v>227076.51199999999</v>
      </c>
      <c r="K442">
        <v>2025</v>
      </c>
    </row>
    <row r="443" spans="1:11" x14ac:dyDescent="0.3">
      <c r="A443" s="103" t="s">
        <v>1554</v>
      </c>
      <c r="B443" t="s">
        <v>1933</v>
      </c>
      <c r="C443" t="s">
        <v>211</v>
      </c>
      <c r="D443" t="s">
        <v>2620</v>
      </c>
      <c r="E443" t="s">
        <v>1717</v>
      </c>
      <c r="F443" s="101" t="s">
        <v>5245</v>
      </c>
      <c r="G443" s="101" t="s">
        <v>5390</v>
      </c>
      <c r="H443" s="2">
        <v>7263.3407999999999</v>
      </c>
      <c r="I443" s="2">
        <v>1140600</v>
      </c>
      <c r="J443" s="2">
        <v>36316.703999999998</v>
      </c>
      <c r="K443">
        <v>2025</v>
      </c>
    </row>
    <row r="444" spans="1:11" x14ac:dyDescent="0.3">
      <c r="A444" s="103" t="s">
        <v>1554</v>
      </c>
      <c r="B444" t="s">
        <v>1933</v>
      </c>
      <c r="C444" t="s">
        <v>211</v>
      </c>
      <c r="D444" t="s">
        <v>5033</v>
      </c>
      <c r="E444" t="s">
        <v>1717</v>
      </c>
      <c r="F444" s="101" t="s">
        <v>5247</v>
      </c>
      <c r="G444" s="101" t="s">
        <v>5163</v>
      </c>
      <c r="H444" s="2">
        <v>0</v>
      </c>
      <c r="I444" s="2">
        <v>282800</v>
      </c>
      <c r="J444" s="2">
        <v>9004.3520000000008</v>
      </c>
      <c r="K444">
        <v>2025</v>
      </c>
    </row>
    <row r="445" spans="1:11" x14ac:dyDescent="0.3">
      <c r="A445" s="103" t="s">
        <v>1554</v>
      </c>
      <c r="B445" t="s">
        <v>1933</v>
      </c>
      <c r="C445" t="s">
        <v>211</v>
      </c>
      <c r="D445" t="s">
        <v>5034</v>
      </c>
      <c r="E445" t="s">
        <v>1717</v>
      </c>
      <c r="F445" s="101" t="s">
        <v>5247</v>
      </c>
      <c r="G445" s="101" t="s">
        <v>5163</v>
      </c>
      <c r="H445" s="2">
        <v>0</v>
      </c>
      <c r="I445" s="2">
        <v>526800</v>
      </c>
      <c r="J445" s="2">
        <v>16773.312000000002</v>
      </c>
      <c r="K445">
        <v>2025</v>
      </c>
    </row>
    <row r="446" spans="1:11" x14ac:dyDescent="0.3">
      <c r="A446" s="103" t="s">
        <v>1554</v>
      </c>
      <c r="B446" t="s">
        <v>1933</v>
      </c>
      <c r="C446" t="s">
        <v>211</v>
      </c>
      <c r="D446" t="s">
        <v>5035</v>
      </c>
      <c r="E446" t="s">
        <v>1717</v>
      </c>
      <c r="F446" s="101" t="s">
        <v>5247</v>
      </c>
      <c r="G446" s="101" t="s">
        <v>5163</v>
      </c>
      <c r="H446" s="2">
        <v>0</v>
      </c>
      <c r="I446" s="2">
        <v>1190400</v>
      </c>
      <c r="J446" s="2">
        <v>37902.336000000003</v>
      </c>
      <c r="K446">
        <v>2025</v>
      </c>
    </row>
    <row r="447" spans="1:11" x14ac:dyDescent="0.3">
      <c r="A447" s="103" t="s">
        <v>1554</v>
      </c>
      <c r="B447" t="s">
        <v>1933</v>
      </c>
      <c r="C447" t="s">
        <v>211</v>
      </c>
      <c r="D447" t="s">
        <v>5036</v>
      </c>
      <c r="E447" t="s">
        <v>1717</v>
      </c>
      <c r="F447" s="101" t="s">
        <v>5247</v>
      </c>
      <c r="G447" s="101" t="s">
        <v>5163</v>
      </c>
      <c r="H447" s="2">
        <v>0</v>
      </c>
      <c r="I447" s="2">
        <v>835400</v>
      </c>
      <c r="J447" s="2">
        <v>26599.135999999999</v>
      </c>
      <c r="K447">
        <v>2025</v>
      </c>
    </row>
    <row r="448" spans="1:11" x14ac:dyDescent="0.3">
      <c r="A448" s="103" t="s">
        <v>1554</v>
      </c>
      <c r="B448" t="s">
        <v>1933</v>
      </c>
      <c r="C448" t="s">
        <v>211</v>
      </c>
      <c r="D448" t="s">
        <v>5037</v>
      </c>
      <c r="E448" t="s">
        <v>1717</v>
      </c>
      <c r="F448" s="101" t="s">
        <v>5247</v>
      </c>
      <c r="G448" s="101" t="s">
        <v>5163</v>
      </c>
      <c r="H448" s="2">
        <v>0</v>
      </c>
      <c r="I448" s="2">
        <v>325000</v>
      </c>
      <c r="J448" s="2">
        <v>10348</v>
      </c>
      <c r="K448">
        <v>2025</v>
      </c>
    </row>
    <row r="449" spans="1:11" x14ac:dyDescent="0.3">
      <c r="A449" s="103" t="s">
        <v>1554</v>
      </c>
      <c r="B449" t="s">
        <v>1933</v>
      </c>
      <c r="C449" t="s">
        <v>211</v>
      </c>
      <c r="D449" t="s">
        <v>5038</v>
      </c>
      <c r="E449" t="s">
        <v>1717</v>
      </c>
      <c r="F449" s="101" t="s">
        <v>5247</v>
      </c>
      <c r="G449" s="101" t="s">
        <v>5163</v>
      </c>
      <c r="H449" s="2">
        <v>0</v>
      </c>
      <c r="I449" s="2">
        <v>734600</v>
      </c>
      <c r="J449" s="2">
        <v>23389.664000000001</v>
      </c>
      <c r="K449">
        <v>2025</v>
      </c>
    </row>
    <row r="450" spans="1:11" x14ac:dyDescent="0.3">
      <c r="A450" s="75" t="s">
        <v>124</v>
      </c>
      <c r="B450" t="s">
        <v>2641</v>
      </c>
      <c r="C450" t="s">
        <v>126</v>
      </c>
      <c r="D450" t="s">
        <v>2642</v>
      </c>
      <c r="E450" t="s">
        <v>15</v>
      </c>
      <c r="F450" s="102" t="s">
        <v>1745</v>
      </c>
      <c r="G450" s="102" t="s">
        <v>1745</v>
      </c>
      <c r="H450" s="2">
        <v>37091</v>
      </c>
      <c r="I450" s="2">
        <v>12480100</v>
      </c>
      <c r="J450" s="2">
        <v>488471.114</v>
      </c>
      <c r="K450">
        <v>2024</v>
      </c>
    </row>
    <row r="451" spans="1:11" x14ac:dyDescent="0.3">
      <c r="A451" s="75" t="s">
        <v>124</v>
      </c>
      <c r="B451" t="s">
        <v>2641</v>
      </c>
      <c r="C451" t="s">
        <v>126</v>
      </c>
      <c r="D451" t="s">
        <v>2643</v>
      </c>
      <c r="E451" t="s">
        <v>15</v>
      </c>
      <c r="F451" s="102" t="s">
        <v>1745</v>
      </c>
      <c r="G451" s="102" t="s">
        <v>1745</v>
      </c>
      <c r="H451" s="2">
        <v>54211.74</v>
      </c>
      <c r="I451" s="2">
        <v>6936600</v>
      </c>
      <c r="J451" s="2">
        <v>271498.52400000003</v>
      </c>
      <c r="K451">
        <v>2024</v>
      </c>
    </row>
    <row r="452" spans="1:11" x14ac:dyDescent="0.3">
      <c r="A452" s="75" t="s">
        <v>124</v>
      </c>
      <c r="B452" t="s">
        <v>2641</v>
      </c>
      <c r="C452" t="s">
        <v>126</v>
      </c>
      <c r="D452" t="s">
        <v>2644</v>
      </c>
      <c r="E452" t="s">
        <v>15</v>
      </c>
      <c r="F452" s="102" t="s">
        <v>1745</v>
      </c>
      <c r="G452" s="102" t="s">
        <v>1745</v>
      </c>
      <c r="H452" s="2">
        <v>211144.87</v>
      </c>
      <c r="I452" s="2">
        <v>9075000</v>
      </c>
      <c r="J452" s="2">
        <v>355195.5</v>
      </c>
      <c r="K452">
        <v>2024</v>
      </c>
    </row>
    <row r="453" spans="1:11" x14ac:dyDescent="0.3">
      <c r="A453" s="75" t="s">
        <v>124</v>
      </c>
      <c r="B453" t="s">
        <v>2641</v>
      </c>
      <c r="C453" t="s">
        <v>126</v>
      </c>
      <c r="D453" t="s">
        <v>2645</v>
      </c>
      <c r="E453" t="s">
        <v>15</v>
      </c>
      <c r="F453" s="102" t="s">
        <v>1745</v>
      </c>
      <c r="G453" s="102" t="s">
        <v>1745</v>
      </c>
      <c r="H453" s="2">
        <v>510432</v>
      </c>
      <c r="I453" s="2">
        <v>35864100</v>
      </c>
      <c r="J453" s="2">
        <v>1403720.8740000001</v>
      </c>
      <c r="K453">
        <v>2024</v>
      </c>
    </row>
    <row r="454" spans="1:11" x14ac:dyDescent="0.3">
      <c r="A454" s="103" t="s">
        <v>168</v>
      </c>
      <c r="B454" t="s">
        <v>1952</v>
      </c>
      <c r="C454" t="s">
        <v>126</v>
      </c>
      <c r="D454" t="s">
        <v>2646</v>
      </c>
      <c r="E454" t="s">
        <v>1716</v>
      </c>
      <c r="F454" s="101" t="s">
        <v>5105</v>
      </c>
      <c r="G454" s="101" t="s">
        <v>5106</v>
      </c>
      <c r="H454" s="2">
        <v>239828</v>
      </c>
      <c r="I454" s="2">
        <v>16837000</v>
      </c>
      <c r="J454" s="2">
        <v>571111.04</v>
      </c>
      <c r="K454">
        <v>2025</v>
      </c>
    </row>
    <row r="455" spans="1:11" x14ac:dyDescent="0.3">
      <c r="A455" s="103" t="s">
        <v>168</v>
      </c>
      <c r="B455" t="s">
        <v>1952</v>
      </c>
      <c r="C455" t="s">
        <v>126</v>
      </c>
      <c r="D455" t="s">
        <v>2647</v>
      </c>
      <c r="E455" t="s">
        <v>1716</v>
      </c>
      <c r="F455" s="101" t="s">
        <v>5107</v>
      </c>
      <c r="G455" s="101" t="s">
        <v>5108</v>
      </c>
      <c r="H455" s="2">
        <v>121960</v>
      </c>
      <c r="I455" s="2">
        <v>15171300</v>
      </c>
      <c r="J455" s="2">
        <v>514610.5</v>
      </c>
      <c r="K455">
        <v>2025</v>
      </c>
    </row>
    <row r="456" spans="1:11" x14ac:dyDescent="0.3">
      <c r="A456" s="103" t="s">
        <v>168</v>
      </c>
      <c r="B456" t="s">
        <v>1952</v>
      </c>
      <c r="C456" t="s">
        <v>126</v>
      </c>
      <c r="D456" t="s">
        <v>2648</v>
      </c>
      <c r="E456" t="s">
        <v>15</v>
      </c>
      <c r="F456" s="101" t="s">
        <v>5109</v>
      </c>
      <c r="G456" s="101" t="s">
        <v>5110</v>
      </c>
      <c r="H456" s="2">
        <v>1440000</v>
      </c>
      <c r="I456" s="2">
        <v>69823600</v>
      </c>
      <c r="J456" s="2">
        <v>2368416.5099999998</v>
      </c>
      <c r="K456">
        <v>2025</v>
      </c>
    </row>
    <row r="457" spans="1:11" x14ac:dyDescent="0.3">
      <c r="A457" s="103" t="s">
        <v>168</v>
      </c>
      <c r="B457" t="s">
        <v>1952</v>
      </c>
      <c r="C457" t="s">
        <v>126</v>
      </c>
      <c r="D457" t="s">
        <v>2649</v>
      </c>
      <c r="E457" t="s">
        <v>15</v>
      </c>
      <c r="F457" s="101" t="s">
        <v>5111</v>
      </c>
      <c r="G457" s="101" t="s">
        <v>5112</v>
      </c>
      <c r="H457" s="2">
        <v>322872</v>
      </c>
      <c r="I457" s="2">
        <v>27091100</v>
      </c>
      <c r="J457" s="2">
        <v>918930.11</v>
      </c>
      <c r="K457">
        <v>2025</v>
      </c>
    </row>
    <row r="458" spans="1:11" x14ac:dyDescent="0.3">
      <c r="A458" s="103" t="s">
        <v>168</v>
      </c>
      <c r="B458" t="s">
        <v>1952</v>
      </c>
      <c r="C458" t="s">
        <v>126</v>
      </c>
      <c r="D458" t="s">
        <v>2333</v>
      </c>
      <c r="E458" t="s">
        <v>1716</v>
      </c>
      <c r="F458" s="101" t="s">
        <v>5113</v>
      </c>
      <c r="G458" s="101" t="s">
        <v>5114</v>
      </c>
      <c r="H458" s="2">
        <v>31000</v>
      </c>
      <c r="I458" s="2">
        <v>5824900</v>
      </c>
      <c r="J458" s="2">
        <v>197580.61</v>
      </c>
      <c r="K458">
        <v>2025</v>
      </c>
    </row>
    <row r="459" spans="1:11" x14ac:dyDescent="0.3">
      <c r="A459" s="103" t="s">
        <v>168</v>
      </c>
      <c r="B459" t="s">
        <v>1952</v>
      </c>
      <c r="C459" t="s">
        <v>126</v>
      </c>
      <c r="D459" t="s">
        <v>2650</v>
      </c>
      <c r="E459" t="s">
        <v>15</v>
      </c>
      <c r="F459" s="101" t="s">
        <v>5115</v>
      </c>
      <c r="G459" s="101" t="s">
        <v>5116</v>
      </c>
      <c r="H459" s="2">
        <v>505734</v>
      </c>
      <c r="I459" s="2">
        <v>63454900</v>
      </c>
      <c r="J459" s="2">
        <v>2152390.21</v>
      </c>
      <c r="K459">
        <v>2025</v>
      </c>
    </row>
    <row r="460" spans="1:11" x14ac:dyDescent="0.3">
      <c r="A460" s="103" t="s">
        <v>168</v>
      </c>
      <c r="B460" t="s">
        <v>1952</v>
      </c>
      <c r="C460" t="s">
        <v>126</v>
      </c>
      <c r="D460" t="s">
        <v>2651</v>
      </c>
      <c r="E460" t="s">
        <v>15</v>
      </c>
      <c r="F460" s="101" t="s">
        <v>5117</v>
      </c>
      <c r="G460" s="101" t="s">
        <v>5118</v>
      </c>
      <c r="H460" s="2">
        <v>474360</v>
      </c>
      <c r="I460" s="2">
        <v>53063300</v>
      </c>
      <c r="J460" s="2">
        <v>1799907.14</v>
      </c>
      <c r="K460">
        <v>2025</v>
      </c>
    </row>
    <row r="461" spans="1:11" x14ac:dyDescent="0.3">
      <c r="A461" s="103" t="s">
        <v>242</v>
      </c>
      <c r="B461" t="s">
        <v>1944</v>
      </c>
      <c r="C461" t="s">
        <v>126</v>
      </c>
      <c r="D461" t="s">
        <v>2652</v>
      </c>
      <c r="E461" t="s">
        <v>15</v>
      </c>
      <c r="F461" s="99">
        <v>44562</v>
      </c>
      <c r="G461" s="99">
        <v>55518</v>
      </c>
      <c r="H461" s="2">
        <v>327222.49</v>
      </c>
      <c r="I461" s="2">
        <v>16486400</v>
      </c>
      <c r="J461" s="2">
        <v>524926.97600000002</v>
      </c>
      <c r="K461">
        <v>2025</v>
      </c>
    </row>
    <row r="462" spans="1:11" x14ac:dyDescent="0.3">
      <c r="A462" s="103" t="s">
        <v>265</v>
      </c>
      <c r="B462" t="s">
        <v>1953</v>
      </c>
      <c r="C462" t="s">
        <v>126</v>
      </c>
      <c r="D462" t="s">
        <v>2653</v>
      </c>
      <c r="E462" t="s">
        <v>1716</v>
      </c>
      <c r="F462" s="99">
        <v>41886</v>
      </c>
      <c r="G462" s="100" t="s">
        <v>1745</v>
      </c>
      <c r="H462" s="2">
        <v>204638</v>
      </c>
      <c r="I462" s="2">
        <v>8444300</v>
      </c>
      <c r="J462" s="2">
        <v>220734.00200000001</v>
      </c>
      <c r="K462">
        <v>2025</v>
      </c>
    </row>
    <row r="463" spans="1:11" x14ac:dyDescent="0.3">
      <c r="A463" s="103" t="s">
        <v>265</v>
      </c>
      <c r="B463" t="s">
        <v>1953</v>
      </c>
      <c r="C463" t="s">
        <v>126</v>
      </c>
      <c r="D463" t="s">
        <v>4606</v>
      </c>
      <c r="E463" t="s">
        <v>1716</v>
      </c>
      <c r="F463" s="99">
        <v>43101</v>
      </c>
      <c r="G463" s="99">
        <v>19360</v>
      </c>
      <c r="H463" s="2">
        <v>5942180.5199999996</v>
      </c>
      <c r="I463" s="2">
        <v>247964826.47999999</v>
      </c>
      <c r="J463" s="2">
        <v>6481800.5641871998</v>
      </c>
      <c r="K463">
        <v>2025</v>
      </c>
    </row>
    <row r="464" spans="1:11" x14ac:dyDescent="0.3">
      <c r="A464" s="103" t="s">
        <v>396</v>
      </c>
      <c r="B464" t="s">
        <v>1945</v>
      </c>
      <c r="C464" t="s">
        <v>126</v>
      </c>
      <c r="D464" t="s">
        <v>4607</v>
      </c>
      <c r="E464" t="s">
        <v>15</v>
      </c>
      <c r="F464" s="100" t="s">
        <v>1745</v>
      </c>
      <c r="G464" s="100" t="s">
        <v>1745</v>
      </c>
      <c r="H464" s="2">
        <v>88383.94</v>
      </c>
      <c r="I464" s="2">
        <v>403850.4</v>
      </c>
      <c r="J464" s="2">
        <v>492234.34</v>
      </c>
      <c r="K464">
        <v>2025</v>
      </c>
    </row>
    <row r="465" spans="1:11" x14ac:dyDescent="0.3">
      <c r="A465" s="103" t="s">
        <v>396</v>
      </c>
      <c r="B465" t="s">
        <v>1945</v>
      </c>
      <c r="C465" t="s">
        <v>126</v>
      </c>
      <c r="D465" t="s">
        <v>4608</v>
      </c>
      <c r="E465" t="s">
        <v>15</v>
      </c>
      <c r="F465" s="100" t="s">
        <v>1745</v>
      </c>
      <c r="G465" s="100" t="s">
        <v>1745</v>
      </c>
      <c r="H465" s="2">
        <v>277862.69</v>
      </c>
      <c r="I465" s="2">
        <v>504924.86</v>
      </c>
      <c r="J465" s="2">
        <v>782787.46</v>
      </c>
      <c r="K465">
        <v>2025</v>
      </c>
    </row>
    <row r="466" spans="1:11" x14ac:dyDescent="0.3">
      <c r="A466" s="103" t="s">
        <v>396</v>
      </c>
      <c r="B466" t="s">
        <v>1945</v>
      </c>
      <c r="C466" t="s">
        <v>126</v>
      </c>
      <c r="D466" t="s">
        <v>4609</v>
      </c>
      <c r="E466" t="s">
        <v>15</v>
      </c>
      <c r="F466" s="100" t="s">
        <v>1745</v>
      </c>
      <c r="G466" s="100" t="s">
        <v>1745</v>
      </c>
      <c r="H466" s="2">
        <v>27853</v>
      </c>
      <c r="I466" s="2">
        <v>68276.789999999994</v>
      </c>
      <c r="J466" s="2">
        <v>96129.79</v>
      </c>
      <c r="K466">
        <v>2025</v>
      </c>
    </row>
    <row r="467" spans="1:11" x14ac:dyDescent="0.3">
      <c r="A467" s="103" t="s">
        <v>396</v>
      </c>
      <c r="B467" t="s">
        <v>1945</v>
      </c>
      <c r="C467" t="s">
        <v>126</v>
      </c>
      <c r="D467" t="s">
        <v>4610</v>
      </c>
      <c r="E467" t="s">
        <v>15</v>
      </c>
      <c r="F467" s="100" t="s">
        <v>1745</v>
      </c>
      <c r="G467" s="100" t="s">
        <v>1745</v>
      </c>
      <c r="H467" s="98" t="s">
        <v>1745</v>
      </c>
      <c r="I467" s="2">
        <v>2510582.98</v>
      </c>
      <c r="J467" s="2">
        <v>2510582.98</v>
      </c>
      <c r="K467">
        <v>2025</v>
      </c>
    </row>
    <row r="468" spans="1:11" x14ac:dyDescent="0.3">
      <c r="A468" s="103" t="s">
        <v>396</v>
      </c>
      <c r="B468" t="s">
        <v>1945</v>
      </c>
      <c r="C468" t="s">
        <v>126</v>
      </c>
      <c r="D468" t="s">
        <v>4611</v>
      </c>
      <c r="E468" t="s">
        <v>15</v>
      </c>
      <c r="F468" s="100" t="s">
        <v>1745</v>
      </c>
      <c r="G468" s="100" t="s">
        <v>1745</v>
      </c>
      <c r="H468" s="2">
        <v>74978.740000000005</v>
      </c>
      <c r="I468" s="2">
        <v>65788.2</v>
      </c>
      <c r="J468" s="2">
        <v>140766.94</v>
      </c>
      <c r="K468">
        <v>2025</v>
      </c>
    </row>
    <row r="469" spans="1:11" x14ac:dyDescent="0.3">
      <c r="A469" s="103" t="s">
        <v>396</v>
      </c>
      <c r="B469" t="s">
        <v>1945</v>
      </c>
      <c r="C469" t="s">
        <v>126</v>
      </c>
      <c r="D469" t="s">
        <v>4612</v>
      </c>
      <c r="E469" t="s">
        <v>15</v>
      </c>
      <c r="F469" s="100" t="s">
        <v>1745</v>
      </c>
      <c r="G469" s="100" t="s">
        <v>1745</v>
      </c>
      <c r="H469" s="2">
        <v>178409.92</v>
      </c>
      <c r="I469" s="2">
        <v>252358.88</v>
      </c>
      <c r="J469" s="2">
        <v>430738.8</v>
      </c>
      <c r="K469">
        <v>2025</v>
      </c>
    </row>
    <row r="470" spans="1:11" x14ac:dyDescent="0.3">
      <c r="A470" s="103" t="s">
        <v>396</v>
      </c>
      <c r="B470" t="s">
        <v>1945</v>
      </c>
      <c r="C470" t="s">
        <v>126</v>
      </c>
      <c r="D470" t="s">
        <v>4613</v>
      </c>
      <c r="E470" t="s">
        <v>15</v>
      </c>
      <c r="F470" s="100" t="s">
        <v>1745</v>
      </c>
      <c r="G470" s="100" t="s">
        <v>1745</v>
      </c>
      <c r="H470" s="2">
        <v>26959.96</v>
      </c>
      <c r="I470" s="2">
        <v>248066.79</v>
      </c>
      <c r="J470" s="2">
        <v>275026.75</v>
      </c>
      <c r="K470">
        <v>2025</v>
      </c>
    </row>
    <row r="471" spans="1:11" x14ac:dyDescent="0.3">
      <c r="A471" s="103" t="s">
        <v>396</v>
      </c>
      <c r="B471" t="s">
        <v>1945</v>
      </c>
      <c r="C471" t="s">
        <v>126</v>
      </c>
      <c r="D471" t="s">
        <v>4614</v>
      </c>
      <c r="E471" t="s">
        <v>15</v>
      </c>
      <c r="F471" s="100" t="s">
        <v>1745</v>
      </c>
      <c r="G471" s="100" t="s">
        <v>1745</v>
      </c>
      <c r="H471" s="2">
        <v>57984</v>
      </c>
      <c r="I471" s="2">
        <v>195845.66</v>
      </c>
      <c r="J471" s="2">
        <v>253829.66</v>
      </c>
      <c r="K471">
        <v>2025</v>
      </c>
    </row>
    <row r="472" spans="1:11" x14ac:dyDescent="0.3">
      <c r="A472" s="103" t="s">
        <v>396</v>
      </c>
      <c r="B472" t="s">
        <v>1945</v>
      </c>
      <c r="C472" t="s">
        <v>126</v>
      </c>
      <c r="D472" t="s">
        <v>4615</v>
      </c>
      <c r="E472" t="s">
        <v>15</v>
      </c>
      <c r="F472" s="100" t="s">
        <v>1745</v>
      </c>
      <c r="G472" s="100" t="s">
        <v>1745</v>
      </c>
      <c r="H472" s="2">
        <v>19889.7</v>
      </c>
      <c r="I472" s="2">
        <v>226549.02</v>
      </c>
      <c r="J472" s="2">
        <v>246438.72</v>
      </c>
      <c r="K472">
        <v>2025</v>
      </c>
    </row>
    <row r="473" spans="1:11" x14ac:dyDescent="0.3">
      <c r="A473" s="103" t="s">
        <v>396</v>
      </c>
      <c r="B473" t="s">
        <v>1945</v>
      </c>
      <c r="C473" t="s">
        <v>126</v>
      </c>
      <c r="D473" t="s">
        <v>4616</v>
      </c>
      <c r="E473" t="s">
        <v>15</v>
      </c>
      <c r="F473" s="100" t="s">
        <v>1745</v>
      </c>
      <c r="G473" s="100" t="s">
        <v>1745</v>
      </c>
      <c r="H473" s="2">
        <v>37569.629999999997</v>
      </c>
      <c r="I473" s="2">
        <v>573271.46</v>
      </c>
      <c r="J473" s="2">
        <v>610841.09</v>
      </c>
      <c r="K473">
        <v>2025</v>
      </c>
    </row>
    <row r="474" spans="1:11" x14ac:dyDescent="0.3">
      <c r="A474" s="103" t="s">
        <v>396</v>
      </c>
      <c r="B474" t="s">
        <v>1945</v>
      </c>
      <c r="C474" t="s">
        <v>126</v>
      </c>
      <c r="D474" t="s">
        <v>4617</v>
      </c>
      <c r="E474" t="s">
        <v>15</v>
      </c>
      <c r="F474" s="100" t="s">
        <v>1745</v>
      </c>
      <c r="G474" s="100" t="s">
        <v>1745</v>
      </c>
      <c r="H474" s="2">
        <v>43461</v>
      </c>
      <c r="I474" s="2">
        <v>710835.15</v>
      </c>
      <c r="J474" s="2">
        <v>919245.89</v>
      </c>
      <c r="K474">
        <v>2025</v>
      </c>
    </row>
    <row r="475" spans="1:11" x14ac:dyDescent="0.3">
      <c r="A475" s="103" t="s">
        <v>396</v>
      </c>
      <c r="B475" t="s">
        <v>1945</v>
      </c>
      <c r="C475" t="s">
        <v>126</v>
      </c>
      <c r="D475" t="s">
        <v>4618</v>
      </c>
      <c r="E475" t="s">
        <v>15</v>
      </c>
      <c r="F475" s="100" t="s">
        <v>1745</v>
      </c>
      <c r="G475" s="100" t="s">
        <v>1745</v>
      </c>
      <c r="H475" s="2">
        <v>120360</v>
      </c>
      <c r="I475" s="2">
        <v>408884.26</v>
      </c>
      <c r="J475" s="2">
        <v>408884.26</v>
      </c>
      <c r="K475">
        <v>2025</v>
      </c>
    </row>
    <row r="476" spans="1:11" x14ac:dyDescent="0.3">
      <c r="A476" s="103" t="s">
        <v>396</v>
      </c>
      <c r="B476" t="s">
        <v>1945</v>
      </c>
      <c r="C476" t="s">
        <v>126</v>
      </c>
      <c r="D476" t="s">
        <v>4619</v>
      </c>
      <c r="E476" t="s">
        <v>15</v>
      </c>
      <c r="F476" s="100" t="s">
        <v>1745</v>
      </c>
      <c r="G476" s="100" t="s">
        <v>1745</v>
      </c>
      <c r="H476" s="2">
        <v>208410.74</v>
      </c>
      <c r="I476" s="2">
        <v>91678.5</v>
      </c>
      <c r="J476" s="2">
        <v>123938.5</v>
      </c>
      <c r="K476">
        <v>2025</v>
      </c>
    </row>
    <row r="477" spans="1:11" x14ac:dyDescent="0.3">
      <c r="A477" s="103" t="s">
        <v>396</v>
      </c>
      <c r="B477" t="s">
        <v>1945</v>
      </c>
      <c r="C477" t="s">
        <v>126</v>
      </c>
      <c r="D477" t="s">
        <v>4620</v>
      </c>
      <c r="E477" t="s">
        <v>15</v>
      </c>
      <c r="F477" s="100" t="s">
        <v>1745</v>
      </c>
      <c r="G477" s="100" t="s">
        <v>1745</v>
      </c>
      <c r="H477" s="98" t="s">
        <v>1745</v>
      </c>
      <c r="I477" s="2">
        <v>558873.68000000005</v>
      </c>
      <c r="J477" s="2">
        <v>711168.44</v>
      </c>
      <c r="K477">
        <v>2025</v>
      </c>
    </row>
    <row r="478" spans="1:11" x14ac:dyDescent="0.3">
      <c r="A478" s="103" t="s">
        <v>396</v>
      </c>
      <c r="B478" t="s">
        <v>1945</v>
      </c>
      <c r="C478" t="s">
        <v>126</v>
      </c>
      <c r="D478" t="s">
        <v>4621</v>
      </c>
      <c r="E478" t="s">
        <v>15</v>
      </c>
      <c r="F478" s="100" t="s">
        <v>1745</v>
      </c>
      <c r="G478" s="100" t="s">
        <v>1745</v>
      </c>
      <c r="H478" s="2">
        <v>32260</v>
      </c>
      <c r="I478" s="2">
        <v>666231.09</v>
      </c>
      <c r="J478" s="2">
        <v>862263.07</v>
      </c>
      <c r="K478">
        <v>2025</v>
      </c>
    </row>
    <row r="479" spans="1:11" x14ac:dyDescent="0.3">
      <c r="A479" s="103" t="s">
        <v>396</v>
      </c>
      <c r="B479" t="s">
        <v>1945</v>
      </c>
      <c r="C479" t="s">
        <v>126</v>
      </c>
      <c r="D479" t="s">
        <v>4622</v>
      </c>
      <c r="E479" t="s">
        <v>15</v>
      </c>
      <c r="F479" s="100" t="s">
        <v>1745</v>
      </c>
      <c r="G479" s="100" t="s">
        <v>1745</v>
      </c>
      <c r="H479" s="2">
        <v>152294.76</v>
      </c>
      <c r="I479" s="2">
        <v>607374.94999999995</v>
      </c>
      <c r="J479" s="2">
        <v>699608.45</v>
      </c>
      <c r="K479">
        <v>2025</v>
      </c>
    </row>
    <row r="480" spans="1:11" x14ac:dyDescent="0.3">
      <c r="A480" s="103" t="s">
        <v>396</v>
      </c>
      <c r="B480" t="s">
        <v>1945</v>
      </c>
      <c r="C480" t="s">
        <v>126</v>
      </c>
      <c r="D480" t="s">
        <v>4620</v>
      </c>
      <c r="E480" t="s">
        <v>15</v>
      </c>
      <c r="F480" s="100" t="s">
        <v>1745</v>
      </c>
      <c r="G480" s="100" t="s">
        <v>1745</v>
      </c>
      <c r="H480" s="2">
        <v>196031.98</v>
      </c>
      <c r="I480" s="2">
        <v>455529.32</v>
      </c>
      <c r="J480" s="2">
        <v>603389.94999999995</v>
      </c>
      <c r="K480">
        <v>2025</v>
      </c>
    </row>
    <row r="481" spans="1:11" x14ac:dyDescent="0.3">
      <c r="A481" s="103" t="s">
        <v>396</v>
      </c>
      <c r="B481" t="s">
        <v>1945</v>
      </c>
      <c r="C481" t="s">
        <v>126</v>
      </c>
      <c r="D481" t="s">
        <v>4621</v>
      </c>
      <c r="E481" t="s">
        <v>15</v>
      </c>
      <c r="F481" s="100" t="s">
        <v>1745</v>
      </c>
      <c r="G481" s="100" t="s">
        <v>1745</v>
      </c>
      <c r="H481" s="2">
        <v>92233.5</v>
      </c>
      <c r="I481" s="2">
        <v>2317040.35</v>
      </c>
      <c r="J481" s="2">
        <v>2317040.35</v>
      </c>
      <c r="K481">
        <v>2025</v>
      </c>
    </row>
    <row r="482" spans="1:11" x14ac:dyDescent="0.3">
      <c r="A482" s="103" t="s">
        <v>396</v>
      </c>
      <c r="B482" t="s">
        <v>1945</v>
      </c>
      <c r="C482" t="s">
        <v>126</v>
      </c>
      <c r="D482" t="s">
        <v>4622</v>
      </c>
      <c r="E482" t="s">
        <v>15</v>
      </c>
      <c r="F482" s="100" t="s">
        <v>1745</v>
      </c>
      <c r="G482" s="100" t="s">
        <v>1745</v>
      </c>
      <c r="H482" s="2">
        <v>147860.63</v>
      </c>
      <c r="I482" s="2">
        <v>1333770.27</v>
      </c>
      <c r="J482" s="2">
        <v>2084588.35</v>
      </c>
      <c r="K482">
        <v>2025</v>
      </c>
    </row>
    <row r="483" spans="1:11" x14ac:dyDescent="0.3">
      <c r="A483" s="103" t="s">
        <v>396</v>
      </c>
      <c r="B483" t="s">
        <v>1945</v>
      </c>
      <c r="C483" t="s">
        <v>126</v>
      </c>
      <c r="D483" t="s">
        <v>4623</v>
      </c>
      <c r="E483" t="s">
        <v>1716</v>
      </c>
      <c r="F483" s="100" t="s">
        <v>1745</v>
      </c>
      <c r="G483" s="100" t="s">
        <v>1745</v>
      </c>
      <c r="H483" s="2">
        <v>577963.02</v>
      </c>
      <c r="I483" s="2">
        <v>368424.07</v>
      </c>
      <c r="J483" s="2">
        <v>502321.25</v>
      </c>
      <c r="K483">
        <v>2025</v>
      </c>
    </row>
    <row r="484" spans="1:11" x14ac:dyDescent="0.3">
      <c r="A484" s="103" t="s">
        <v>396</v>
      </c>
      <c r="B484" t="s">
        <v>1945</v>
      </c>
      <c r="C484" t="s">
        <v>126</v>
      </c>
      <c r="D484" t="s">
        <v>4624</v>
      </c>
      <c r="E484" t="s">
        <v>15</v>
      </c>
      <c r="F484" s="100" t="s">
        <v>1745</v>
      </c>
      <c r="G484" s="100" t="s">
        <v>1745</v>
      </c>
      <c r="H484" s="2">
        <v>750818.08</v>
      </c>
      <c r="I484" s="2">
        <v>222094.41</v>
      </c>
      <c r="J484" s="2">
        <v>268491.17</v>
      </c>
      <c r="K484">
        <v>2025</v>
      </c>
    </row>
    <row r="485" spans="1:11" x14ac:dyDescent="0.3">
      <c r="A485" s="103" t="s">
        <v>396</v>
      </c>
      <c r="B485" t="s">
        <v>1945</v>
      </c>
      <c r="C485" t="s">
        <v>126</v>
      </c>
      <c r="D485" t="s">
        <v>4625</v>
      </c>
      <c r="E485" t="s">
        <v>15</v>
      </c>
      <c r="F485" s="100" t="s">
        <v>1745</v>
      </c>
      <c r="G485" s="100" t="s">
        <v>1745</v>
      </c>
      <c r="H485" s="2">
        <v>133897.18</v>
      </c>
      <c r="I485" s="2">
        <v>193494.57</v>
      </c>
      <c r="J485" s="2">
        <v>252955.3</v>
      </c>
      <c r="K485">
        <v>2025</v>
      </c>
    </row>
    <row r="486" spans="1:11" x14ac:dyDescent="0.3">
      <c r="A486" s="103" t="s">
        <v>396</v>
      </c>
      <c r="B486" t="s">
        <v>1945</v>
      </c>
      <c r="C486" t="s">
        <v>126</v>
      </c>
      <c r="D486" t="s">
        <v>4626</v>
      </c>
      <c r="E486" t="s">
        <v>15</v>
      </c>
      <c r="F486" s="100" t="s">
        <v>1745</v>
      </c>
      <c r="G486" s="100" t="s">
        <v>1745</v>
      </c>
      <c r="H486" s="2">
        <v>46396.76</v>
      </c>
      <c r="I486" s="2">
        <v>95979.39</v>
      </c>
      <c r="J486" s="2">
        <v>142699.39000000001</v>
      </c>
      <c r="K486">
        <v>2025</v>
      </c>
    </row>
    <row r="487" spans="1:11" x14ac:dyDescent="0.3">
      <c r="A487" s="103" t="s">
        <v>396</v>
      </c>
      <c r="B487" t="s">
        <v>1945</v>
      </c>
      <c r="C487" t="s">
        <v>126</v>
      </c>
      <c r="D487" t="s">
        <v>4627</v>
      </c>
      <c r="E487" t="s">
        <v>15</v>
      </c>
      <c r="F487" s="100" t="s">
        <v>1745</v>
      </c>
      <c r="G487" s="100" t="s">
        <v>1745</v>
      </c>
      <c r="H487" s="2">
        <v>59460.73</v>
      </c>
      <c r="I487" s="2">
        <v>48209.87</v>
      </c>
      <c r="J487" s="2">
        <v>77856.77</v>
      </c>
      <c r="K487">
        <v>2025</v>
      </c>
    </row>
    <row r="488" spans="1:11" x14ac:dyDescent="0.3">
      <c r="A488" s="103" t="s">
        <v>396</v>
      </c>
      <c r="B488" t="s">
        <v>1945</v>
      </c>
      <c r="C488" t="s">
        <v>126</v>
      </c>
      <c r="D488" t="s">
        <v>4628</v>
      </c>
      <c r="E488" t="s">
        <v>1716</v>
      </c>
      <c r="F488" s="100" t="s">
        <v>1745</v>
      </c>
      <c r="G488" s="100" t="s">
        <v>1745</v>
      </c>
      <c r="H488" s="2">
        <v>46720</v>
      </c>
      <c r="I488" s="2">
        <v>622647.02</v>
      </c>
      <c r="J488" s="2">
        <v>801146.02</v>
      </c>
      <c r="K488">
        <v>2025</v>
      </c>
    </row>
    <row r="489" spans="1:11" x14ac:dyDescent="0.3">
      <c r="A489" s="103" t="s">
        <v>396</v>
      </c>
      <c r="B489" t="s">
        <v>1945</v>
      </c>
      <c r="C489" t="s">
        <v>126</v>
      </c>
      <c r="D489" t="s">
        <v>4629</v>
      </c>
      <c r="E489" t="s">
        <v>1716</v>
      </c>
      <c r="F489" s="100" t="s">
        <v>1745</v>
      </c>
      <c r="G489" s="100" t="s">
        <v>1745</v>
      </c>
      <c r="H489" s="2">
        <v>29646.9</v>
      </c>
      <c r="I489" s="2">
        <v>280467.05</v>
      </c>
      <c r="J489" s="2">
        <v>45867.17</v>
      </c>
      <c r="K489">
        <v>2025</v>
      </c>
    </row>
    <row r="490" spans="1:11" x14ac:dyDescent="0.3">
      <c r="A490" s="103" t="s">
        <v>396</v>
      </c>
      <c r="B490" t="s">
        <v>1945</v>
      </c>
      <c r="C490" t="s">
        <v>126</v>
      </c>
      <c r="D490" t="s">
        <v>4630</v>
      </c>
      <c r="E490" t="s">
        <v>15</v>
      </c>
      <c r="F490" s="100" t="s">
        <v>1745</v>
      </c>
      <c r="G490" s="100" t="s">
        <v>1745</v>
      </c>
      <c r="H490" s="2">
        <v>178499</v>
      </c>
      <c r="I490" s="2">
        <v>529527.22</v>
      </c>
      <c r="J490" s="2">
        <v>1097125.92</v>
      </c>
      <c r="K490">
        <v>2025</v>
      </c>
    </row>
    <row r="491" spans="1:11" x14ac:dyDescent="0.3">
      <c r="A491" s="103" t="s">
        <v>396</v>
      </c>
      <c r="B491" t="s">
        <v>1945</v>
      </c>
      <c r="C491" t="s">
        <v>126</v>
      </c>
      <c r="D491" t="s">
        <v>4631</v>
      </c>
      <c r="E491" t="s">
        <v>15</v>
      </c>
      <c r="F491" s="100" t="s">
        <v>1745</v>
      </c>
      <c r="G491" s="100" t="s">
        <v>1745</v>
      </c>
      <c r="H491" s="2">
        <v>567598.69999999995</v>
      </c>
      <c r="I491" s="2">
        <v>124467.55</v>
      </c>
      <c r="J491" s="2">
        <v>124467.55</v>
      </c>
      <c r="K491">
        <v>2025</v>
      </c>
    </row>
    <row r="492" spans="1:11" x14ac:dyDescent="0.3">
      <c r="A492" s="103" t="s">
        <v>396</v>
      </c>
      <c r="B492" t="s">
        <v>1945</v>
      </c>
      <c r="C492" t="s">
        <v>126</v>
      </c>
      <c r="D492" t="s">
        <v>4632</v>
      </c>
      <c r="E492" t="s">
        <v>15</v>
      </c>
      <c r="F492" s="100" t="s">
        <v>1745</v>
      </c>
      <c r="G492" s="100" t="s">
        <v>1745</v>
      </c>
      <c r="H492" s="2">
        <v>304808.64</v>
      </c>
      <c r="I492" s="2">
        <v>769857.75</v>
      </c>
      <c r="J492" s="2">
        <v>1067489.28</v>
      </c>
      <c r="K492">
        <v>2025</v>
      </c>
    </row>
    <row r="493" spans="1:11" x14ac:dyDescent="0.3">
      <c r="A493" s="103" t="s">
        <v>396</v>
      </c>
      <c r="B493" t="s">
        <v>1945</v>
      </c>
      <c r="C493" t="s">
        <v>126</v>
      </c>
      <c r="D493" t="s">
        <v>4633</v>
      </c>
      <c r="E493" t="s">
        <v>15</v>
      </c>
      <c r="F493" s="100" t="s">
        <v>1745</v>
      </c>
      <c r="G493" s="100" t="s">
        <v>1745</v>
      </c>
      <c r="H493" s="98" t="s">
        <v>1745</v>
      </c>
      <c r="I493" s="2">
        <v>775556.76</v>
      </c>
      <c r="J493" s="2">
        <v>191885.76</v>
      </c>
      <c r="K493">
        <v>2025</v>
      </c>
    </row>
    <row r="494" spans="1:11" x14ac:dyDescent="0.3">
      <c r="A494" s="103" t="s">
        <v>396</v>
      </c>
      <c r="B494" t="s">
        <v>1945</v>
      </c>
      <c r="C494" t="s">
        <v>126</v>
      </c>
      <c r="D494" t="s">
        <v>4634</v>
      </c>
      <c r="E494" t="s">
        <v>15</v>
      </c>
      <c r="F494" s="100" t="s">
        <v>1745</v>
      </c>
      <c r="G494" s="100" t="s">
        <v>1745</v>
      </c>
      <c r="H494" s="2">
        <v>297631.53000000003</v>
      </c>
      <c r="I494" s="2">
        <v>398486.67</v>
      </c>
      <c r="J494" s="2">
        <v>441552.67</v>
      </c>
      <c r="K494">
        <v>2025</v>
      </c>
    </row>
    <row r="495" spans="1:11" x14ac:dyDescent="0.3">
      <c r="A495" s="103" t="s">
        <v>396</v>
      </c>
      <c r="B495" t="s">
        <v>1945</v>
      </c>
      <c r="C495" t="s">
        <v>126</v>
      </c>
      <c r="D495" t="s">
        <v>4635</v>
      </c>
      <c r="E495" t="s">
        <v>15</v>
      </c>
      <c r="F495" s="100" t="s">
        <v>1745</v>
      </c>
      <c r="G495" s="100" t="s">
        <v>1745</v>
      </c>
      <c r="H495" s="2">
        <v>114329</v>
      </c>
      <c r="I495" s="2">
        <v>173479.67999999999</v>
      </c>
      <c r="J495" s="2">
        <v>173479.67999999999</v>
      </c>
      <c r="K495">
        <v>2025</v>
      </c>
    </row>
    <row r="496" spans="1:11" x14ac:dyDescent="0.3">
      <c r="A496" s="103" t="s">
        <v>396</v>
      </c>
      <c r="B496" t="s">
        <v>1945</v>
      </c>
      <c r="C496" t="s">
        <v>126</v>
      </c>
      <c r="D496" t="s">
        <v>4636</v>
      </c>
      <c r="E496" t="s">
        <v>15</v>
      </c>
      <c r="F496" s="100" t="s">
        <v>1745</v>
      </c>
      <c r="G496" s="100" t="s">
        <v>1745</v>
      </c>
      <c r="H496" s="2">
        <v>43066</v>
      </c>
      <c r="I496" s="2">
        <v>52094.59</v>
      </c>
      <c r="J496" s="2">
        <v>52094.59</v>
      </c>
      <c r="K496">
        <v>2025</v>
      </c>
    </row>
    <row r="497" spans="1:11" x14ac:dyDescent="0.3">
      <c r="A497" s="103" t="s">
        <v>396</v>
      </c>
      <c r="B497" t="s">
        <v>1945</v>
      </c>
      <c r="C497" t="s">
        <v>126</v>
      </c>
      <c r="D497" t="s">
        <v>4637</v>
      </c>
      <c r="E497" t="s">
        <v>15</v>
      </c>
      <c r="F497" s="100" t="s">
        <v>1745</v>
      </c>
      <c r="G497" s="100" t="s">
        <v>1745</v>
      </c>
      <c r="H497" s="98" t="s">
        <v>1745</v>
      </c>
      <c r="I497" s="2">
        <v>63198.43</v>
      </c>
      <c r="J497" s="2">
        <v>63198.43</v>
      </c>
      <c r="K497">
        <v>2025</v>
      </c>
    </row>
    <row r="498" spans="1:11" x14ac:dyDescent="0.3">
      <c r="A498" s="103" t="s">
        <v>396</v>
      </c>
      <c r="B498" t="s">
        <v>1945</v>
      </c>
      <c r="C498" t="s">
        <v>126</v>
      </c>
      <c r="D498" t="s">
        <v>4638</v>
      </c>
      <c r="E498" t="s">
        <v>15</v>
      </c>
      <c r="F498" s="100" t="s">
        <v>1745</v>
      </c>
      <c r="G498" s="100" t="s">
        <v>1745</v>
      </c>
      <c r="H498" s="98" t="s">
        <v>1745</v>
      </c>
      <c r="I498" s="2">
        <v>10308.67</v>
      </c>
      <c r="J498" s="2">
        <v>10308.67</v>
      </c>
      <c r="K498">
        <v>2025</v>
      </c>
    </row>
    <row r="499" spans="1:11" x14ac:dyDescent="0.3">
      <c r="A499" s="103" t="s">
        <v>396</v>
      </c>
      <c r="B499" t="s">
        <v>1945</v>
      </c>
      <c r="C499" t="s">
        <v>126</v>
      </c>
      <c r="D499" t="s">
        <v>4639</v>
      </c>
      <c r="E499" t="s">
        <v>15</v>
      </c>
      <c r="F499" s="100" t="s">
        <v>1745</v>
      </c>
      <c r="G499" s="100" t="s">
        <v>1745</v>
      </c>
      <c r="H499" s="98" t="s">
        <v>1745</v>
      </c>
      <c r="I499" s="2">
        <v>35855.42</v>
      </c>
      <c r="J499" s="2">
        <v>35855.42</v>
      </c>
      <c r="K499">
        <v>2025</v>
      </c>
    </row>
    <row r="500" spans="1:11" x14ac:dyDescent="0.3">
      <c r="A500" s="103" t="s">
        <v>396</v>
      </c>
      <c r="B500" t="s">
        <v>1945</v>
      </c>
      <c r="C500" t="s">
        <v>126</v>
      </c>
      <c r="D500" t="s">
        <v>4640</v>
      </c>
      <c r="E500" t="s">
        <v>15</v>
      </c>
      <c r="F500" s="100" t="s">
        <v>1745</v>
      </c>
      <c r="G500" s="100" t="s">
        <v>1745</v>
      </c>
      <c r="H500" s="98" t="s">
        <v>1745</v>
      </c>
      <c r="I500" s="2">
        <v>1164914.78</v>
      </c>
      <c r="J500" s="2">
        <v>1164914.78</v>
      </c>
      <c r="K500">
        <v>2025</v>
      </c>
    </row>
    <row r="501" spans="1:11" x14ac:dyDescent="0.3">
      <c r="A501" s="103" t="s">
        <v>396</v>
      </c>
      <c r="B501" t="s">
        <v>1945</v>
      </c>
      <c r="C501" t="s">
        <v>126</v>
      </c>
      <c r="D501" t="s">
        <v>4641</v>
      </c>
      <c r="E501" t="s">
        <v>1716</v>
      </c>
      <c r="F501" s="100" t="s">
        <v>1745</v>
      </c>
      <c r="G501" s="100" t="s">
        <v>1745</v>
      </c>
      <c r="H501" s="98" t="s">
        <v>1745</v>
      </c>
      <c r="I501" s="2">
        <v>517540.32</v>
      </c>
      <c r="J501" s="2">
        <v>517540.32</v>
      </c>
      <c r="K501">
        <v>2025</v>
      </c>
    </row>
    <row r="502" spans="1:11" x14ac:dyDescent="0.3">
      <c r="A502" s="103" t="s">
        <v>396</v>
      </c>
      <c r="B502" t="s">
        <v>1945</v>
      </c>
      <c r="C502" t="s">
        <v>126</v>
      </c>
      <c r="D502" t="s">
        <v>4642</v>
      </c>
      <c r="E502" t="s">
        <v>15</v>
      </c>
      <c r="F502" s="100" t="s">
        <v>1745</v>
      </c>
      <c r="G502" s="100" t="s">
        <v>1745</v>
      </c>
      <c r="H502" s="98" t="s">
        <v>1745</v>
      </c>
      <c r="I502" s="2">
        <v>24653.38</v>
      </c>
      <c r="J502" s="2">
        <v>24653.38</v>
      </c>
      <c r="K502">
        <v>2025</v>
      </c>
    </row>
    <row r="503" spans="1:11" x14ac:dyDescent="0.3">
      <c r="A503" s="103" t="s">
        <v>396</v>
      </c>
      <c r="B503" t="s">
        <v>1945</v>
      </c>
      <c r="C503" t="s">
        <v>126</v>
      </c>
      <c r="D503" t="s">
        <v>4643</v>
      </c>
      <c r="E503" t="s">
        <v>15</v>
      </c>
      <c r="F503" s="100" t="s">
        <v>1745</v>
      </c>
      <c r="G503" s="100" t="s">
        <v>1745</v>
      </c>
      <c r="H503" s="98" t="s">
        <v>1745</v>
      </c>
      <c r="I503" s="2">
        <v>334528.13</v>
      </c>
      <c r="J503" s="2">
        <v>334528.13</v>
      </c>
      <c r="K503">
        <v>2025</v>
      </c>
    </row>
    <row r="504" spans="1:11" x14ac:dyDescent="0.3">
      <c r="A504" s="103" t="s">
        <v>396</v>
      </c>
      <c r="B504" t="s">
        <v>1945</v>
      </c>
      <c r="C504" t="s">
        <v>126</v>
      </c>
      <c r="D504" t="s">
        <v>4643</v>
      </c>
      <c r="E504" t="s">
        <v>15</v>
      </c>
      <c r="F504" s="100" t="s">
        <v>1745</v>
      </c>
      <c r="G504" s="100" t="s">
        <v>1745</v>
      </c>
      <c r="H504" s="98" t="s">
        <v>1745</v>
      </c>
      <c r="I504" s="2">
        <v>345752.35</v>
      </c>
      <c r="J504" s="2">
        <v>345752.35</v>
      </c>
      <c r="K504">
        <v>2025</v>
      </c>
    </row>
    <row r="505" spans="1:11" x14ac:dyDescent="0.3">
      <c r="A505" s="103" t="s">
        <v>396</v>
      </c>
      <c r="B505" t="s">
        <v>1945</v>
      </c>
      <c r="C505" t="s">
        <v>126</v>
      </c>
      <c r="D505" t="s">
        <v>4644</v>
      </c>
      <c r="E505" t="s">
        <v>15</v>
      </c>
      <c r="F505" s="100" t="s">
        <v>1745</v>
      </c>
      <c r="G505" s="100" t="s">
        <v>1745</v>
      </c>
      <c r="H505" s="98" t="s">
        <v>1745</v>
      </c>
      <c r="I505" s="2">
        <v>69138.44</v>
      </c>
      <c r="J505" s="2">
        <v>69138.44</v>
      </c>
      <c r="K505">
        <v>2025</v>
      </c>
    </row>
    <row r="506" spans="1:11" x14ac:dyDescent="0.3">
      <c r="A506" s="103" t="s">
        <v>396</v>
      </c>
      <c r="B506" t="s">
        <v>1945</v>
      </c>
      <c r="C506" t="s">
        <v>126</v>
      </c>
      <c r="D506" t="s">
        <v>4645</v>
      </c>
      <c r="E506" t="s">
        <v>1716</v>
      </c>
      <c r="F506" s="100" t="s">
        <v>1745</v>
      </c>
      <c r="G506" s="100" t="s">
        <v>1745</v>
      </c>
      <c r="H506" s="98" t="s">
        <v>1745</v>
      </c>
      <c r="I506" s="2">
        <v>161580.67000000001</v>
      </c>
      <c r="J506" s="2">
        <v>161580.67000000001</v>
      </c>
      <c r="K506">
        <v>2025</v>
      </c>
    </row>
    <row r="507" spans="1:11" x14ac:dyDescent="0.3">
      <c r="A507" s="103" t="s">
        <v>396</v>
      </c>
      <c r="B507" t="s">
        <v>1945</v>
      </c>
      <c r="C507" t="s">
        <v>126</v>
      </c>
      <c r="D507" t="s">
        <v>4646</v>
      </c>
      <c r="E507" t="s">
        <v>15</v>
      </c>
      <c r="F507" s="100" t="s">
        <v>1745</v>
      </c>
      <c r="G507" s="100" t="s">
        <v>1745</v>
      </c>
      <c r="H507" s="98" t="s">
        <v>1745</v>
      </c>
      <c r="I507" s="2">
        <v>293765.46999999997</v>
      </c>
      <c r="J507" s="2">
        <v>293765.46999999997</v>
      </c>
      <c r="K507">
        <v>2025</v>
      </c>
    </row>
    <row r="508" spans="1:11" x14ac:dyDescent="0.3">
      <c r="A508" s="103" t="s">
        <v>396</v>
      </c>
      <c r="B508" t="s">
        <v>1945</v>
      </c>
      <c r="C508" t="s">
        <v>126</v>
      </c>
      <c r="D508" t="s">
        <v>4647</v>
      </c>
      <c r="E508" t="s">
        <v>15</v>
      </c>
      <c r="F508" s="100" t="s">
        <v>1745</v>
      </c>
      <c r="G508" s="100" t="s">
        <v>1745</v>
      </c>
      <c r="H508" s="2">
        <v>178500.12</v>
      </c>
      <c r="I508" s="2">
        <v>459762.82</v>
      </c>
      <c r="J508" s="2">
        <v>764571.46</v>
      </c>
      <c r="K508">
        <v>2025</v>
      </c>
    </row>
    <row r="509" spans="1:11" x14ac:dyDescent="0.3">
      <c r="A509" s="103" t="s">
        <v>558</v>
      </c>
      <c r="B509" t="s">
        <v>1947</v>
      </c>
      <c r="C509" t="s">
        <v>126</v>
      </c>
      <c r="D509" t="s">
        <v>4648</v>
      </c>
      <c r="E509" t="s">
        <v>1717</v>
      </c>
      <c r="F509" s="99">
        <v>43384</v>
      </c>
      <c r="G509" s="99">
        <v>54332</v>
      </c>
      <c r="H509" s="2">
        <v>612083.04</v>
      </c>
      <c r="I509" s="2">
        <v>28126400</v>
      </c>
      <c r="J509" s="2">
        <v>961360.35199999996</v>
      </c>
      <c r="K509">
        <v>2025</v>
      </c>
    </row>
    <row r="510" spans="1:11" x14ac:dyDescent="0.3">
      <c r="A510" s="103" t="s">
        <v>725</v>
      </c>
      <c r="B510" t="s">
        <v>1955</v>
      </c>
      <c r="C510" t="s">
        <v>126</v>
      </c>
      <c r="D510" t="s">
        <v>2654</v>
      </c>
      <c r="E510" t="s">
        <v>1716</v>
      </c>
      <c r="F510" s="99">
        <v>43466</v>
      </c>
      <c r="G510" s="99">
        <v>54424</v>
      </c>
      <c r="H510" s="2">
        <v>28481.3</v>
      </c>
      <c r="I510" s="2">
        <v>280000</v>
      </c>
      <c r="J510" s="2">
        <v>18256</v>
      </c>
      <c r="K510">
        <v>2025</v>
      </c>
    </row>
    <row r="511" spans="1:11" x14ac:dyDescent="0.3">
      <c r="A511" s="103" t="s">
        <v>725</v>
      </c>
      <c r="B511" t="s">
        <v>1955</v>
      </c>
      <c r="C511" t="s">
        <v>126</v>
      </c>
      <c r="D511" t="s">
        <v>2655</v>
      </c>
      <c r="E511" t="s">
        <v>1716</v>
      </c>
      <c r="F511" s="99">
        <v>43466</v>
      </c>
      <c r="G511" s="99">
        <v>54424</v>
      </c>
      <c r="H511" s="2">
        <v>45150.65</v>
      </c>
      <c r="I511" s="2">
        <v>450000</v>
      </c>
      <c r="J511" s="2">
        <v>29339.999999999996</v>
      </c>
      <c r="K511">
        <v>2025</v>
      </c>
    </row>
    <row r="512" spans="1:11" x14ac:dyDescent="0.3">
      <c r="A512" s="103" t="s">
        <v>725</v>
      </c>
      <c r="B512" t="s">
        <v>1955</v>
      </c>
      <c r="C512" t="s">
        <v>126</v>
      </c>
      <c r="D512" t="s">
        <v>2656</v>
      </c>
      <c r="E512" t="s">
        <v>1716</v>
      </c>
      <c r="F512" s="99">
        <v>29494</v>
      </c>
      <c r="G512" s="99">
        <v>47756</v>
      </c>
      <c r="H512" s="2">
        <v>63971.32</v>
      </c>
      <c r="I512" s="2">
        <v>16636800</v>
      </c>
      <c r="J512" s="2">
        <v>1084719.3600000001</v>
      </c>
      <c r="K512">
        <v>2025</v>
      </c>
    </row>
    <row r="513" spans="1:11" x14ac:dyDescent="0.3">
      <c r="A513" s="103" t="s">
        <v>725</v>
      </c>
      <c r="B513" t="s">
        <v>1955</v>
      </c>
      <c r="C513" t="s">
        <v>126</v>
      </c>
      <c r="D513" t="s">
        <v>2657</v>
      </c>
      <c r="E513" t="s">
        <v>1716</v>
      </c>
      <c r="F513" s="99">
        <v>42223</v>
      </c>
      <c r="G513" s="99">
        <v>55007</v>
      </c>
      <c r="H513" s="2">
        <v>181454</v>
      </c>
      <c r="I513" s="2">
        <v>8277000</v>
      </c>
      <c r="J513" s="2">
        <v>539660.39999999991</v>
      </c>
      <c r="K513">
        <v>2025</v>
      </c>
    </row>
    <row r="514" spans="1:11" x14ac:dyDescent="0.3">
      <c r="A514" s="103" t="s">
        <v>725</v>
      </c>
      <c r="B514" t="s">
        <v>1955</v>
      </c>
      <c r="C514" t="s">
        <v>126</v>
      </c>
      <c r="D514" t="s">
        <v>2658</v>
      </c>
      <c r="E514" t="s">
        <v>1716</v>
      </c>
      <c r="F514" s="99">
        <v>42590</v>
      </c>
      <c r="G514" s="99">
        <v>53547</v>
      </c>
      <c r="H514" s="2">
        <v>223454</v>
      </c>
      <c r="I514" s="2">
        <v>5599000</v>
      </c>
      <c r="J514" s="2">
        <v>365054.8</v>
      </c>
      <c r="K514">
        <v>2025</v>
      </c>
    </row>
    <row r="515" spans="1:11" x14ac:dyDescent="0.3">
      <c r="A515" s="103" t="s">
        <v>725</v>
      </c>
      <c r="B515" t="s">
        <v>1955</v>
      </c>
      <c r="C515" t="s">
        <v>126</v>
      </c>
      <c r="D515" t="s">
        <v>2659</v>
      </c>
      <c r="E515" t="s">
        <v>1716</v>
      </c>
      <c r="F515" s="99">
        <v>42590</v>
      </c>
      <c r="G515" s="99">
        <v>53547</v>
      </c>
      <c r="H515" s="2">
        <v>22130.89</v>
      </c>
      <c r="I515" s="2">
        <v>689700</v>
      </c>
      <c r="J515" s="2">
        <v>44968.439999999995</v>
      </c>
      <c r="K515">
        <v>2025</v>
      </c>
    </row>
    <row r="516" spans="1:11" x14ac:dyDescent="0.3">
      <c r="A516" s="103" t="s">
        <v>725</v>
      </c>
      <c r="B516" t="s">
        <v>1955</v>
      </c>
      <c r="C516" t="s">
        <v>126</v>
      </c>
      <c r="D516" t="s">
        <v>2660</v>
      </c>
      <c r="E516" t="s">
        <v>1717</v>
      </c>
      <c r="F516" s="99">
        <v>38517</v>
      </c>
      <c r="G516" s="99">
        <v>51301</v>
      </c>
      <c r="H516" s="2">
        <v>72272.88</v>
      </c>
      <c r="I516" s="2">
        <v>549000</v>
      </c>
      <c r="J516" s="2">
        <v>35794.799999999996</v>
      </c>
      <c r="K516">
        <v>2025</v>
      </c>
    </row>
    <row r="517" spans="1:11" x14ac:dyDescent="0.3">
      <c r="A517" s="103" t="s">
        <v>725</v>
      </c>
      <c r="B517" t="s">
        <v>1955</v>
      </c>
      <c r="C517" t="s">
        <v>126</v>
      </c>
      <c r="D517" t="s">
        <v>2661</v>
      </c>
      <c r="E517" t="s">
        <v>1717</v>
      </c>
      <c r="F517" s="99">
        <v>43470</v>
      </c>
      <c r="G517" s="99">
        <v>54428</v>
      </c>
      <c r="H517" s="2">
        <v>36557.78</v>
      </c>
      <c r="I517" s="2">
        <v>580000</v>
      </c>
      <c r="J517" s="2">
        <v>37816</v>
      </c>
      <c r="K517">
        <v>2025</v>
      </c>
    </row>
    <row r="518" spans="1:11" x14ac:dyDescent="0.3">
      <c r="A518" s="103" t="s">
        <v>725</v>
      </c>
      <c r="B518" t="s">
        <v>1955</v>
      </c>
      <c r="C518" t="s">
        <v>126</v>
      </c>
      <c r="D518" t="s">
        <v>2662</v>
      </c>
      <c r="E518" t="s">
        <v>1716</v>
      </c>
      <c r="F518" s="99">
        <v>25532</v>
      </c>
      <c r="G518" s="100" t="s">
        <v>1745</v>
      </c>
      <c r="H518" s="2">
        <v>16302</v>
      </c>
      <c r="I518" s="2">
        <v>22339500</v>
      </c>
      <c r="J518" s="2">
        <v>1456535.4</v>
      </c>
      <c r="K518">
        <v>2025</v>
      </c>
    </row>
    <row r="519" spans="1:11" x14ac:dyDescent="0.3">
      <c r="A519" s="103" t="s">
        <v>725</v>
      </c>
      <c r="B519" t="s">
        <v>1955</v>
      </c>
      <c r="C519" t="s">
        <v>126</v>
      </c>
      <c r="D519" t="s">
        <v>2663</v>
      </c>
      <c r="E519" t="s">
        <v>1716</v>
      </c>
      <c r="F519" s="99">
        <v>41821</v>
      </c>
      <c r="G519" s="99">
        <v>52779</v>
      </c>
      <c r="H519" s="2">
        <v>99615.74</v>
      </c>
      <c r="I519" s="2">
        <v>590600</v>
      </c>
      <c r="J519" s="2">
        <v>38507.119999999995</v>
      </c>
      <c r="K519">
        <v>2025</v>
      </c>
    </row>
    <row r="520" spans="1:11" x14ac:dyDescent="0.3">
      <c r="A520" s="103" t="s">
        <v>725</v>
      </c>
      <c r="B520" t="s">
        <v>1955</v>
      </c>
      <c r="C520" t="s">
        <v>126</v>
      </c>
      <c r="D520" t="s">
        <v>2664</v>
      </c>
      <c r="E520" t="s">
        <v>1716</v>
      </c>
      <c r="F520" s="99">
        <v>44805</v>
      </c>
      <c r="G520" s="99">
        <v>55763</v>
      </c>
      <c r="H520" s="2">
        <v>36044</v>
      </c>
      <c r="I520" s="2">
        <v>300000</v>
      </c>
      <c r="J520" s="2">
        <v>19560</v>
      </c>
      <c r="K520">
        <v>2025</v>
      </c>
    </row>
    <row r="521" spans="1:11" x14ac:dyDescent="0.3">
      <c r="A521" s="103" t="s">
        <v>725</v>
      </c>
      <c r="B521" t="s">
        <v>1955</v>
      </c>
      <c r="C521" t="s">
        <v>126</v>
      </c>
      <c r="D521" t="s">
        <v>2665</v>
      </c>
      <c r="E521" t="s">
        <v>1716</v>
      </c>
      <c r="F521" s="99">
        <v>44721</v>
      </c>
      <c r="G521" s="99">
        <v>52026</v>
      </c>
      <c r="H521" s="2">
        <v>22538.75</v>
      </c>
      <c r="I521" s="2">
        <v>250000</v>
      </c>
      <c r="J521" s="2">
        <v>16299.999999999998</v>
      </c>
      <c r="K521">
        <v>2025</v>
      </c>
    </row>
    <row r="522" spans="1:11" x14ac:dyDescent="0.3">
      <c r="A522" s="103" t="s">
        <v>725</v>
      </c>
      <c r="B522" t="s">
        <v>1955</v>
      </c>
      <c r="C522" t="s">
        <v>126</v>
      </c>
      <c r="D522" t="s">
        <v>2666</v>
      </c>
      <c r="E522" t="s">
        <v>1716</v>
      </c>
      <c r="F522" s="99">
        <v>44805</v>
      </c>
      <c r="G522" s="99">
        <v>55763</v>
      </c>
      <c r="H522" s="2">
        <v>55980.7</v>
      </c>
      <c r="I522" s="2">
        <v>600000</v>
      </c>
      <c r="J522" s="2">
        <v>39120</v>
      </c>
      <c r="K522">
        <v>2025</v>
      </c>
    </row>
    <row r="523" spans="1:11" x14ac:dyDescent="0.3">
      <c r="A523" s="103" t="s">
        <v>832</v>
      </c>
      <c r="B523" t="s">
        <v>1956</v>
      </c>
      <c r="C523" t="s">
        <v>126</v>
      </c>
      <c r="D523" t="s">
        <v>2667</v>
      </c>
      <c r="E523" t="s">
        <v>15</v>
      </c>
      <c r="F523" s="99">
        <v>45292</v>
      </c>
      <c r="G523" s="99">
        <v>46387</v>
      </c>
      <c r="H523" s="2">
        <v>90759.79</v>
      </c>
      <c r="I523" s="2">
        <v>24558600</v>
      </c>
      <c r="J523" s="2">
        <v>600703.35600000003</v>
      </c>
      <c r="K523">
        <v>2025</v>
      </c>
    </row>
    <row r="524" spans="1:11" x14ac:dyDescent="0.3">
      <c r="A524" s="103" t="s">
        <v>832</v>
      </c>
      <c r="B524" t="s">
        <v>1956</v>
      </c>
      <c r="C524" t="s">
        <v>126</v>
      </c>
      <c r="D524" t="s">
        <v>2668</v>
      </c>
      <c r="E524" t="s">
        <v>1717</v>
      </c>
      <c r="F524" s="99">
        <v>44927</v>
      </c>
      <c r="G524" s="99">
        <v>56249</v>
      </c>
      <c r="H524" s="2">
        <v>452494.74</v>
      </c>
      <c r="I524" s="2">
        <v>79231800</v>
      </c>
      <c r="J524" s="2">
        <v>1938009.828</v>
      </c>
      <c r="K524">
        <v>2025</v>
      </c>
    </row>
    <row r="525" spans="1:11" x14ac:dyDescent="0.3">
      <c r="A525" s="103" t="s">
        <v>832</v>
      </c>
      <c r="B525" t="s">
        <v>1956</v>
      </c>
      <c r="C525" t="s">
        <v>126</v>
      </c>
      <c r="D525" t="s">
        <v>2669</v>
      </c>
      <c r="E525" t="s">
        <v>1717</v>
      </c>
      <c r="F525" s="99">
        <v>44927</v>
      </c>
      <c r="G525" s="99">
        <v>56249</v>
      </c>
      <c r="H525" s="2">
        <v>295169.14</v>
      </c>
      <c r="I525" s="2">
        <v>17080000</v>
      </c>
      <c r="J525" s="2">
        <v>417776.8</v>
      </c>
      <c r="K525">
        <v>2025</v>
      </c>
    </row>
    <row r="526" spans="1:11" x14ac:dyDescent="0.3">
      <c r="A526" s="103" t="s">
        <v>832</v>
      </c>
      <c r="B526" t="s">
        <v>1956</v>
      </c>
      <c r="C526" t="s">
        <v>126</v>
      </c>
      <c r="D526" t="s">
        <v>2670</v>
      </c>
      <c r="E526" t="s">
        <v>1717</v>
      </c>
      <c r="F526" s="99">
        <v>44824</v>
      </c>
      <c r="G526" s="99">
        <v>52129</v>
      </c>
      <c r="H526" s="2">
        <v>468180</v>
      </c>
      <c r="I526" s="2">
        <v>58921900</v>
      </c>
      <c r="J526" s="2">
        <v>1441229.6740000001</v>
      </c>
      <c r="K526">
        <v>2025</v>
      </c>
    </row>
    <row r="527" spans="1:11" x14ac:dyDescent="0.3">
      <c r="A527" s="103" t="s">
        <v>909</v>
      </c>
      <c r="B527" t="s">
        <v>1957</v>
      </c>
      <c r="C527" t="s">
        <v>126</v>
      </c>
      <c r="D527" t="s">
        <v>2671</v>
      </c>
      <c r="E527" t="s">
        <v>1716</v>
      </c>
      <c r="F527" s="99">
        <v>40909</v>
      </c>
      <c r="G527" s="99">
        <v>52231</v>
      </c>
      <c r="H527" s="2">
        <v>164800</v>
      </c>
      <c r="I527" s="2">
        <v>18240000</v>
      </c>
      <c r="J527" s="2">
        <v>421891.2</v>
      </c>
      <c r="K527">
        <v>2025</v>
      </c>
    </row>
    <row r="528" spans="1:11" x14ac:dyDescent="0.3">
      <c r="A528" s="103" t="s">
        <v>909</v>
      </c>
      <c r="B528" t="s">
        <v>1957</v>
      </c>
      <c r="C528" t="s">
        <v>126</v>
      </c>
      <c r="D528" t="s">
        <v>4649</v>
      </c>
      <c r="E528" t="s">
        <v>5087</v>
      </c>
      <c r="F528" s="99">
        <v>42370</v>
      </c>
      <c r="G528" s="99">
        <v>53692</v>
      </c>
      <c r="H528" s="2">
        <v>266000</v>
      </c>
      <c r="I528" s="2">
        <v>23940000</v>
      </c>
      <c r="J528" s="2">
        <v>553732.19999999995</v>
      </c>
      <c r="K528">
        <v>2025</v>
      </c>
    </row>
    <row r="529" spans="1:11" x14ac:dyDescent="0.3">
      <c r="A529" s="103" t="s">
        <v>909</v>
      </c>
      <c r="B529" t="s">
        <v>1957</v>
      </c>
      <c r="C529" t="s">
        <v>126</v>
      </c>
      <c r="D529" t="s">
        <v>2672</v>
      </c>
      <c r="E529" t="s">
        <v>5087</v>
      </c>
      <c r="F529" s="99">
        <v>43101</v>
      </c>
      <c r="G529" s="99">
        <v>54423</v>
      </c>
      <c r="H529" s="2">
        <v>477400</v>
      </c>
      <c r="I529" s="2">
        <v>51700000</v>
      </c>
      <c r="J529" s="2">
        <v>1195821</v>
      </c>
      <c r="K529">
        <v>2025</v>
      </c>
    </row>
    <row r="530" spans="1:11" x14ac:dyDescent="0.3">
      <c r="A530" s="103" t="s">
        <v>988</v>
      </c>
      <c r="B530" t="s">
        <v>1959</v>
      </c>
      <c r="C530" t="s">
        <v>126</v>
      </c>
      <c r="D530" t="s">
        <v>2673</v>
      </c>
      <c r="E530" t="s">
        <v>1716</v>
      </c>
      <c r="F530" s="99">
        <v>28563</v>
      </c>
      <c r="G530" s="99">
        <v>46095</v>
      </c>
      <c r="H530" s="2">
        <v>192037</v>
      </c>
      <c r="I530" s="2">
        <v>7457900</v>
      </c>
      <c r="J530" s="2">
        <v>253792.337</v>
      </c>
      <c r="K530">
        <v>2025</v>
      </c>
    </row>
    <row r="531" spans="1:11" x14ac:dyDescent="0.3">
      <c r="A531" s="103" t="s">
        <v>988</v>
      </c>
      <c r="B531" t="s">
        <v>1959</v>
      </c>
      <c r="C531" t="s">
        <v>126</v>
      </c>
      <c r="D531" t="s">
        <v>2674</v>
      </c>
      <c r="E531" t="s">
        <v>1716</v>
      </c>
      <c r="F531" s="99">
        <v>38821</v>
      </c>
      <c r="G531" s="99">
        <v>57084</v>
      </c>
      <c r="H531" s="2">
        <v>179783.4</v>
      </c>
      <c r="I531" s="2">
        <v>9654700</v>
      </c>
      <c r="J531" s="2">
        <v>328549.44099999999</v>
      </c>
      <c r="K531">
        <v>2025</v>
      </c>
    </row>
    <row r="532" spans="1:11" x14ac:dyDescent="0.3">
      <c r="A532" s="103" t="s">
        <v>988</v>
      </c>
      <c r="B532" t="s">
        <v>1959</v>
      </c>
      <c r="C532" t="s">
        <v>126</v>
      </c>
      <c r="D532" t="s">
        <v>2675</v>
      </c>
      <c r="E532" t="s">
        <v>1716</v>
      </c>
      <c r="F532" s="99">
        <v>31321</v>
      </c>
      <c r="G532" s="99">
        <v>45931</v>
      </c>
      <c r="H532" s="2">
        <v>130325.56</v>
      </c>
      <c r="I532" s="2">
        <v>8632800</v>
      </c>
      <c r="J532" s="2">
        <v>293774.18400000001</v>
      </c>
      <c r="K532">
        <v>2025</v>
      </c>
    </row>
    <row r="533" spans="1:11" x14ac:dyDescent="0.3">
      <c r="A533" s="103" t="s">
        <v>988</v>
      </c>
      <c r="B533" t="s">
        <v>1959</v>
      </c>
      <c r="C533" t="s">
        <v>126</v>
      </c>
      <c r="D533" t="s">
        <v>2676</v>
      </c>
      <c r="E533" t="s">
        <v>15</v>
      </c>
      <c r="F533" s="99">
        <v>37802</v>
      </c>
      <c r="G533" s="99">
        <v>49519</v>
      </c>
      <c r="H533" s="2">
        <v>62270.2</v>
      </c>
      <c r="I533" s="2">
        <v>10560600</v>
      </c>
      <c r="J533" s="2">
        <v>359377.21799999999</v>
      </c>
      <c r="K533">
        <v>2025</v>
      </c>
    </row>
    <row r="534" spans="1:11" x14ac:dyDescent="0.3">
      <c r="A534" s="103" t="s">
        <v>988</v>
      </c>
      <c r="B534" t="s">
        <v>1959</v>
      </c>
      <c r="C534" t="s">
        <v>126</v>
      </c>
      <c r="D534" t="s">
        <v>2677</v>
      </c>
      <c r="E534" t="s">
        <v>1716</v>
      </c>
      <c r="F534" s="99">
        <v>40268</v>
      </c>
      <c r="G534" s="99">
        <v>58531</v>
      </c>
      <c r="H534" s="2">
        <v>110000</v>
      </c>
      <c r="I534" s="2">
        <v>8527300</v>
      </c>
      <c r="J534" s="2">
        <v>290184.01899999997</v>
      </c>
      <c r="K534">
        <v>2025</v>
      </c>
    </row>
    <row r="535" spans="1:11" x14ac:dyDescent="0.3">
      <c r="A535" s="103" t="s">
        <v>988</v>
      </c>
      <c r="B535" t="s">
        <v>1959</v>
      </c>
      <c r="C535" t="s">
        <v>126</v>
      </c>
      <c r="D535" t="s">
        <v>2678</v>
      </c>
      <c r="E535" t="s">
        <v>1717</v>
      </c>
      <c r="F535" s="99">
        <v>44348</v>
      </c>
      <c r="G535" s="99">
        <v>54940</v>
      </c>
      <c r="H535" s="2">
        <v>986134.46</v>
      </c>
      <c r="I535" s="2">
        <v>42766000</v>
      </c>
      <c r="J535" s="2">
        <v>1455326.98</v>
      </c>
      <c r="K535">
        <v>2025</v>
      </c>
    </row>
    <row r="536" spans="1:11" x14ac:dyDescent="0.3">
      <c r="A536" s="103" t="s">
        <v>988</v>
      </c>
      <c r="B536" t="s">
        <v>1959</v>
      </c>
      <c r="C536" t="s">
        <v>126</v>
      </c>
      <c r="D536" t="s">
        <v>2679</v>
      </c>
      <c r="E536" t="s">
        <v>1716</v>
      </c>
      <c r="F536" s="99">
        <v>36305</v>
      </c>
      <c r="G536" s="99">
        <v>50915</v>
      </c>
      <c r="H536" s="2">
        <v>28647.759999999998</v>
      </c>
      <c r="I536" s="2">
        <v>6331100</v>
      </c>
      <c r="J536" s="2">
        <v>215447.33300000001</v>
      </c>
      <c r="K536">
        <v>2025</v>
      </c>
    </row>
    <row r="537" spans="1:11" x14ac:dyDescent="0.3">
      <c r="A537" s="103" t="s">
        <v>988</v>
      </c>
      <c r="B537" t="s">
        <v>1959</v>
      </c>
      <c r="C537" t="s">
        <v>126</v>
      </c>
      <c r="D537" t="s">
        <v>2680</v>
      </c>
      <c r="E537" t="s">
        <v>15</v>
      </c>
      <c r="F537" s="99">
        <v>38926</v>
      </c>
      <c r="G537" s="99">
        <v>49883</v>
      </c>
      <c r="H537" s="2">
        <v>342720.36</v>
      </c>
      <c r="I537" s="2">
        <v>18314200</v>
      </c>
      <c r="J537" s="2">
        <v>623232.22600000002</v>
      </c>
      <c r="K537">
        <v>2025</v>
      </c>
    </row>
    <row r="538" spans="1:11" x14ac:dyDescent="0.3">
      <c r="A538" s="103" t="s">
        <v>988</v>
      </c>
      <c r="B538" t="s">
        <v>1959</v>
      </c>
      <c r="C538" t="s">
        <v>126</v>
      </c>
      <c r="D538" t="s">
        <v>2681</v>
      </c>
      <c r="E538" t="s">
        <v>1717</v>
      </c>
      <c r="F538" s="99">
        <v>39518</v>
      </c>
      <c r="G538" s="99">
        <v>51227</v>
      </c>
      <c r="H538" s="2">
        <v>120522.93</v>
      </c>
      <c r="I538" s="2">
        <v>7728000</v>
      </c>
      <c r="J538" s="2">
        <v>262983.84000000003</v>
      </c>
      <c r="K538">
        <v>2025</v>
      </c>
    </row>
    <row r="539" spans="1:11" x14ac:dyDescent="0.3">
      <c r="A539" s="103" t="s">
        <v>988</v>
      </c>
      <c r="B539" t="s">
        <v>1959</v>
      </c>
      <c r="C539" t="s">
        <v>126</v>
      </c>
      <c r="D539" t="s">
        <v>2682</v>
      </c>
      <c r="E539" t="s">
        <v>1716</v>
      </c>
      <c r="F539" s="99">
        <v>39750</v>
      </c>
      <c r="G539" s="99">
        <v>58011</v>
      </c>
      <c r="H539" s="2">
        <v>3632.92</v>
      </c>
      <c r="I539" s="2">
        <v>786100</v>
      </c>
      <c r="J539" s="2">
        <v>26750.982999999997</v>
      </c>
      <c r="K539">
        <v>2025</v>
      </c>
    </row>
    <row r="540" spans="1:11" x14ac:dyDescent="0.3">
      <c r="A540" s="103" t="s">
        <v>988</v>
      </c>
      <c r="B540" t="s">
        <v>1959</v>
      </c>
      <c r="C540" t="s">
        <v>126</v>
      </c>
      <c r="D540" t="s">
        <v>2683</v>
      </c>
      <c r="E540" t="s">
        <v>1717</v>
      </c>
      <c r="F540" s="99">
        <v>41365</v>
      </c>
      <c r="G540" s="99">
        <v>53206</v>
      </c>
      <c r="H540" s="2">
        <v>1473036.12</v>
      </c>
      <c r="I540" s="2">
        <v>37865800</v>
      </c>
      <c r="J540" s="2">
        <v>1288573.1740000001</v>
      </c>
      <c r="K540">
        <v>2025</v>
      </c>
    </row>
    <row r="541" spans="1:11" x14ac:dyDescent="0.3">
      <c r="A541" s="103" t="s">
        <v>988</v>
      </c>
      <c r="B541" t="s">
        <v>1959</v>
      </c>
      <c r="C541" t="s">
        <v>126</v>
      </c>
      <c r="D541" t="s">
        <v>2684</v>
      </c>
      <c r="E541" t="s">
        <v>5089</v>
      </c>
      <c r="F541" s="99">
        <v>39518</v>
      </c>
      <c r="G541" s="99">
        <v>51227</v>
      </c>
      <c r="H541" s="2">
        <v>1403562.48</v>
      </c>
      <c r="I541" s="2">
        <v>42482300</v>
      </c>
      <c r="J541" s="2">
        <v>1445672.669</v>
      </c>
      <c r="K541">
        <v>2025</v>
      </c>
    </row>
    <row r="542" spans="1:11" x14ac:dyDescent="0.3">
      <c r="A542" s="103" t="s">
        <v>988</v>
      </c>
      <c r="B542" t="s">
        <v>1959</v>
      </c>
      <c r="C542" t="s">
        <v>126</v>
      </c>
      <c r="D542" t="s">
        <v>4650</v>
      </c>
      <c r="E542" t="s">
        <v>1717</v>
      </c>
      <c r="F542" s="99">
        <v>43678</v>
      </c>
      <c r="G542" s="99">
        <v>54271</v>
      </c>
      <c r="H542" s="2">
        <v>884145.46</v>
      </c>
      <c r="I542" s="2">
        <v>21941300</v>
      </c>
      <c r="J542" s="2">
        <v>746662.43900000001</v>
      </c>
      <c r="K542">
        <v>2025</v>
      </c>
    </row>
    <row r="543" spans="1:11" x14ac:dyDescent="0.3">
      <c r="A543" s="75" t="s">
        <v>1063</v>
      </c>
      <c r="B543" t="s">
        <v>1948</v>
      </c>
      <c r="C543" t="s">
        <v>126</v>
      </c>
      <c r="D543" t="s">
        <v>2685</v>
      </c>
      <c r="E543" t="s">
        <v>15</v>
      </c>
      <c r="F543" s="102" t="s">
        <v>1745</v>
      </c>
      <c r="G543" s="102" t="s">
        <v>1745</v>
      </c>
      <c r="H543" s="2">
        <v>94339</v>
      </c>
      <c r="I543" s="2">
        <v>1152100</v>
      </c>
      <c r="J543" s="2">
        <v>42938.767</v>
      </c>
      <c r="K543" s="58">
        <v>2024</v>
      </c>
    </row>
    <row r="544" spans="1:11" x14ac:dyDescent="0.3">
      <c r="A544" s="75" t="s">
        <v>1063</v>
      </c>
      <c r="B544" t="s">
        <v>1948</v>
      </c>
      <c r="C544" t="s">
        <v>126</v>
      </c>
      <c r="D544" t="s">
        <v>2686</v>
      </c>
      <c r="E544" t="s">
        <v>1716</v>
      </c>
      <c r="F544" s="102" t="s">
        <v>1745</v>
      </c>
      <c r="G544" s="102" t="s">
        <v>1745</v>
      </c>
      <c r="H544" s="2">
        <v>288401</v>
      </c>
      <c r="I544" s="2">
        <v>22197600</v>
      </c>
      <c r="J544" s="2">
        <v>827304.55200000003</v>
      </c>
      <c r="K544" s="58">
        <v>2024</v>
      </c>
    </row>
    <row r="545" spans="1:11" x14ac:dyDescent="0.3">
      <c r="A545" s="75" t="s">
        <v>1063</v>
      </c>
      <c r="B545" t="s">
        <v>1948</v>
      </c>
      <c r="C545" t="s">
        <v>126</v>
      </c>
      <c r="D545" t="s">
        <v>2687</v>
      </c>
      <c r="E545" t="s">
        <v>15</v>
      </c>
      <c r="F545" s="102" t="s">
        <v>1745</v>
      </c>
      <c r="G545" s="102" t="s">
        <v>1745</v>
      </c>
      <c r="H545" s="2">
        <v>7118.66</v>
      </c>
      <c r="I545" s="2">
        <v>205200</v>
      </c>
      <c r="J545" s="2">
        <v>7647.8040000000001</v>
      </c>
      <c r="K545" s="58">
        <v>2024</v>
      </c>
    </row>
    <row r="546" spans="1:11" x14ac:dyDescent="0.3">
      <c r="A546" s="75" t="s">
        <v>1063</v>
      </c>
      <c r="B546" t="s">
        <v>1948</v>
      </c>
      <c r="C546" t="s">
        <v>126</v>
      </c>
      <c r="D546" t="s">
        <v>2688</v>
      </c>
      <c r="E546" t="s">
        <v>15</v>
      </c>
      <c r="F546" s="102" t="s">
        <v>1745</v>
      </c>
      <c r="G546" s="102" t="s">
        <v>1745</v>
      </c>
      <c r="H546" s="2">
        <v>123386.16</v>
      </c>
      <c r="I546" s="2">
        <v>940000</v>
      </c>
      <c r="J546" s="2">
        <v>35033.799999999996</v>
      </c>
      <c r="K546" s="58">
        <v>2024</v>
      </c>
    </row>
    <row r="547" spans="1:11" x14ac:dyDescent="0.3">
      <c r="A547" s="75" t="s">
        <v>1063</v>
      </c>
      <c r="B547" t="s">
        <v>1948</v>
      </c>
      <c r="C547" t="s">
        <v>126</v>
      </c>
      <c r="D547" t="s">
        <v>2689</v>
      </c>
      <c r="E547" t="s">
        <v>15</v>
      </c>
      <c r="F547" s="102" t="s">
        <v>1745</v>
      </c>
      <c r="G547" s="102" t="s">
        <v>1745</v>
      </c>
      <c r="H547" s="2">
        <v>134136.19</v>
      </c>
      <c r="I547" s="2">
        <v>527000</v>
      </c>
      <c r="J547" s="2">
        <v>19641.29</v>
      </c>
      <c r="K547" s="58">
        <v>2024</v>
      </c>
    </row>
    <row r="548" spans="1:11" x14ac:dyDescent="0.3">
      <c r="A548" s="75" t="s">
        <v>1063</v>
      </c>
      <c r="B548" t="s">
        <v>1948</v>
      </c>
      <c r="C548" t="s">
        <v>126</v>
      </c>
      <c r="D548" t="s">
        <v>2690</v>
      </c>
      <c r="E548" t="s">
        <v>15</v>
      </c>
      <c r="F548" s="102" t="s">
        <v>1745</v>
      </c>
      <c r="G548" s="102" t="s">
        <v>1745</v>
      </c>
      <c r="H548" s="2">
        <v>95711.85</v>
      </c>
      <c r="I548" s="2">
        <v>5202200</v>
      </c>
      <c r="J548" s="2">
        <v>193885.99400000001</v>
      </c>
      <c r="K548" s="58">
        <v>2024</v>
      </c>
    </row>
    <row r="549" spans="1:11" x14ac:dyDescent="0.3">
      <c r="A549" s="75" t="s">
        <v>1063</v>
      </c>
      <c r="B549" t="s">
        <v>1948</v>
      </c>
      <c r="C549" t="s">
        <v>126</v>
      </c>
      <c r="D549" t="s">
        <v>2691</v>
      </c>
      <c r="E549" t="s">
        <v>15</v>
      </c>
      <c r="F549" s="102" t="s">
        <v>1745</v>
      </c>
      <c r="G549" s="102" t="s">
        <v>1745</v>
      </c>
      <c r="H549" s="2">
        <v>138589</v>
      </c>
      <c r="I549" s="2">
        <v>2680000</v>
      </c>
      <c r="J549" s="2">
        <v>99883.599999999991</v>
      </c>
      <c r="K549" s="58">
        <v>2024</v>
      </c>
    </row>
    <row r="550" spans="1:11" x14ac:dyDescent="0.3">
      <c r="A550" s="75" t="s">
        <v>1063</v>
      </c>
      <c r="B550" t="s">
        <v>1948</v>
      </c>
      <c r="C550" t="s">
        <v>126</v>
      </c>
      <c r="D550" t="s">
        <v>2692</v>
      </c>
      <c r="E550" t="s">
        <v>15</v>
      </c>
      <c r="F550" s="102" t="s">
        <v>1745</v>
      </c>
      <c r="G550" s="102" t="s">
        <v>1745</v>
      </c>
      <c r="H550" s="2">
        <v>97559.679999999993</v>
      </c>
      <c r="I550" s="2">
        <v>250000</v>
      </c>
      <c r="J550" s="2">
        <v>9317.5</v>
      </c>
      <c r="K550" s="58">
        <v>2024</v>
      </c>
    </row>
    <row r="551" spans="1:11" x14ac:dyDescent="0.3">
      <c r="A551" s="75" t="s">
        <v>1063</v>
      </c>
      <c r="B551" t="s">
        <v>1948</v>
      </c>
      <c r="C551" t="s">
        <v>126</v>
      </c>
      <c r="D551" t="s">
        <v>2693</v>
      </c>
      <c r="E551" t="s">
        <v>15</v>
      </c>
      <c r="F551" s="102" t="s">
        <v>1745</v>
      </c>
      <c r="G551" s="102" t="s">
        <v>1745</v>
      </c>
      <c r="H551" s="2">
        <v>60200.81</v>
      </c>
      <c r="I551" s="2">
        <v>355600</v>
      </c>
      <c r="J551" s="2">
        <v>13253.212</v>
      </c>
      <c r="K551" s="58">
        <v>2024</v>
      </c>
    </row>
    <row r="552" spans="1:11" x14ac:dyDescent="0.3">
      <c r="A552" s="75" t="s">
        <v>1063</v>
      </c>
      <c r="B552" t="s">
        <v>1948</v>
      </c>
      <c r="C552" t="s">
        <v>126</v>
      </c>
      <c r="D552" t="s">
        <v>2694</v>
      </c>
      <c r="E552" t="s">
        <v>15</v>
      </c>
      <c r="F552" s="102" t="s">
        <v>1745</v>
      </c>
      <c r="G552" s="102" t="s">
        <v>1745</v>
      </c>
      <c r="H552" s="2">
        <v>121368.12</v>
      </c>
      <c r="I552" s="2">
        <v>350400</v>
      </c>
      <c r="J552" s="2">
        <v>13059.407999999999</v>
      </c>
      <c r="K552" s="58">
        <v>2024</v>
      </c>
    </row>
    <row r="553" spans="1:11" x14ac:dyDescent="0.3">
      <c r="A553" s="75" t="s">
        <v>1063</v>
      </c>
      <c r="B553" t="s">
        <v>1948</v>
      </c>
      <c r="C553" t="s">
        <v>126</v>
      </c>
      <c r="D553" t="s">
        <v>2695</v>
      </c>
      <c r="E553" t="s">
        <v>15</v>
      </c>
      <c r="F553" s="102" t="s">
        <v>1745</v>
      </c>
      <c r="G553" s="102" t="s">
        <v>1745</v>
      </c>
      <c r="H553" s="2">
        <v>214263.13</v>
      </c>
      <c r="I553" s="2">
        <v>4440000</v>
      </c>
      <c r="J553" s="2">
        <v>165478.79999999999</v>
      </c>
      <c r="K553" s="58">
        <v>2024</v>
      </c>
    </row>
    <row r="554" spans="1:11" x14ac:dyDescent="0.3">
      <c r="A554" s="75" t="s">
        <v>1063</v>
      </c>
      <c r="B554" t="s">
        <v>1948</v>
      </c>
      <c r="C554" t="s">
        <v>126</v>
      </c>
      <c r="D554" t="s">
        <v>2696</v>
      </c>
      <c r="E554" t="s">
        <v>15</v>
      </c>
      <c r="F554" s="102" t="s">
        <v>1745</v>
      </c>
      <c r="G554" s="102" t="s">
        <v>1745</v>
      </c>
      <c r="H554" s="2">
        <v>412553.98</v>
      </c>
      <c r="I554" s="2">
        <v>6120000</v>
      </c>
      <c r="J554" s="2">
        <v>228092.4</v>
      </c>
      <c r="K554" s="58">
        <v>2024</v>
      </c>
    </row>
    <row r="555" spans="1:11" x14ac:dyDescent="0.3">
      <c r="A555" s="75" t="s">
        <v>1063</v>
      </c>
      <c r="B555" t="s">
        <v>1948</v>
      </c>
      <c r="C555" t="s">
        <v>126</v>
      </c>
      <c r="D555" t="s">
        <v>2697</v>
      </c>
      <c r="E555" t="s">
        <v>15</v>
      </c>
      <c r="F555" s="102" t="s">
        <v>1745</v>
      </c>
      <c r="G555" s="102" t="s">
        <v>1745</v>
      </c>
      <c r="H555" s="2">
        <v>210987.78</v>
      </c>
      <c r="I555" s="2">
        <v>1843900</v>
      </c>
      <c r="J555" s="2">
        <v>68722.152999999991</v>
      </c>
      <c r="K555" s="58">
        <v>2024</v>
      </c>
    </row>
    <row r="556" spans="1:11" x14ac:dyDescent="0.3">
      <c r="A556" s="75" t="s">
        <v>1063</v>
      </c>
      <c r="B556" t="s">
        <v>1948</v>
      </c>
      <c r="C556" t="s">
        <v>126</v>
      </c>
      <c r="D556" t="s">
        <v>2698</v>
      </c>
      <c r="E556" t="s">
        <v>1716</v>
      </c>
      <c r="F556" s="102" t="s">
        <v>1745</v>
      </c>
      <c r="G556" s="102" t="s">
        <v>1745</v>
      </c>
      <c r="H556" s="2">
        <v>14088.85</v>
      </c>
      <c r="I556" s="2">
        <v>472400</v>
      </c>
      <c r="J556" s="2">
        <v>17606.347999999998</v>
      </c>
      <c r="K556" s="58">
        <v>2024</v>
      </c>
    </row>
    <row r="557" spans="1:11" x14ac:dyDescent="0.3">
      <c r="A557" s="75" t="s">
        <v>1063</v>
      </c>
      <c r="B557" t="s">
        <v>1948</v>
      </c>
      <c r="C557" t="s">
        <v>126</v>
      </c>
      <c r="D557" t="s">
        <v>2699</v>
      </c>
      <c r="E557" t="s">
        <v>1716</v>
      </c>
      <c r="F557" s="102" t="s">
        <v>1745</v>
      </c>
      <c r="G557" s="102" t="s">
        <v>1745</v>
      </c>
      <c r="H557" s="2">
        <v>12794.49</v>
      </c>
      <c r="I557" s="2">
        <v>429000</v>
      </c>
      <c r="J557" s="2">
        <v>15988.83</v>
      </c>
      <c r="K557" s="58">
        <v>2024</v>
      </c>
    </row>
    <row r="558" spans="1:11" x14ac:dyDescent="0.3">
      <c r="A558" s="75" t="s">
        <v>1063</v>
      </c>
      <c r="B558" t="s">
        <v>1948</v>
      </c>
      <c r="C558" t="s">
        <v>126</v>
      </c>
      <c r="D558" t="s">
        <v>2700</v>
      </c>
      <c r="E558" t="s">
        <v>15</v>
      </c>
      <c r="F558" s="102" t="s">
        <v>1745</v>
      </c>
      <c r="G558" s="102" t="s">
        <v>1745</v>
      </c>
      <c r="H558" s="2">
        <v>24605.55</v>
      </c>
      <c r="I558" s="2">
        <v>240000</v>
      </c>
      <c r="J558" s="2">
        <v>8944.7999999999993</v>
      </c>
      <c r="K558" s="58">
        <v>2024</v>
      </c>
    </row>
    <row r="559" spans="1:11" x14ac:dyDescent="0.3">
      <c r="A559" s="75" t="s">
        <v>1063</v>
      </c>
      <c r="B559" t="s">
        <v>1948</v>
      </c>
      <c r="C559" t="s">
        <v>126</v>
      </c>
      <c r="D559" t="s">
        <v>2701</v>
      </c>
      <c r="E559" t="s">
        <v>15</v>
      </c>
      <c r="F559" s="102" t="s">
        <v>1745</v>
      </c>
      <c r="G559" s="102" t="s">
        <v>1745</v>
      </c>
      <c r="H559" s="2">
        <v>51538.95</v>
      </c>
      <c r="I559" s="2">
        <v>833800</v>
      </c>
      <c r="J559" s="2">
        <v>31075.725999999999</v>
      </c>
      <c r="K559" s="58">
        <v>2024</v>
      </c>
    </row>
    <row r="560" spans="1:11" x14ac:dyDescent="0.3">
      <c r="A560" s="75" t="s">
        <v>1063</v>
      </c>
      <c r="B560" t="s">
        <v>1948</v>
      </c>
      <c r="C560" t="s">
        <v>126</v>
      </c>
      <c r="D560" t="s">
        <v>2702</v>
      </c>
      <c r="E560" t="s">
        <v>1716</v>
      </c>
      <c r="F560" s="102" t="s">
        <v>1745</v>
      </c>
      <c r="G560" s="102" t="s">
        <v>1745</v>
      </c>
      <c r="H560" s="2">
        <v>18858</v>
      </c>
      <c r="I560" s="2">
        <v>144700</v>
      </c>
      <c r="J560" s="2">
        <v>5392.9690000000001</v>
      </c>
      <c r="K560" s="58">
        <v>2024</v>
      </c>
    </row>
    <row r="561" spans="1:11" x14ac:dyDescent="0.3">
      <c r="A561" s="75" t="s">
        <v>1063</v>
      </c>
      <c r="B561" t="s">
        <v>1948</v>
      </c>
      <c r="C561" t="s">
        <v>126</v>
      </c>
      <c r="D561" t="s">
        <v>2703</v>
      </c>
      <c r="E561" t="s">
        <v>1716</v>
      </c>
      <c r="F561" s="102" t="s">
        <v>1745</v>
      </c>
      <c r="G561" s="102" t="s">
        <v>1745</v>
      </c>
      <c r="H561" s="2">
        <v>639.13</v>
      </c>
      <c r="I561" s="2">
        <v>16700</v>
      </c>
      <c r="J561" s="2">
        <v>622.40899999999999</v>
      </c>
      <c r="K561" s="58">
        <v>2024</v>
      </c>
    </row>
    <row r="562" spans="1:11" x14ac:dyDescent="0.3">
      <c r="A562" s="75" t="s">
        <v>1063</v>
      </c>
      <c r="B562" t="s">
        <v>1948</v>
      </c>
      <c r="C562" t="s">
        <v>126</v>
      </c>
      <c r="D562" t="s">
        <v>2704</v>
      </c>
      <c r="E562" t="s">
        <v>1716</v>
      </c>
      <c r="F562" s="102" t="s">
        <v>1745</v>
      </c>
      <c r="G562" s="102" t="s">
        <v>1745</v>
      </c>
      <c r="H562" s="2">
        <v>7982.29</v>
      </c>
      <c r="I562" s="2">
        <v>78300</v>
      </c>
      <c r="J562" s="2">
        <v>2918.241</v>
      </c>
      <c r="K562" s="58">
        <v>2024</v>
      </c>
    </row>
    <row r="563" spans="1:11" x14ac:dyDescent="0.3">
      <c r="A563" s="75" t="s">
        <v>1063</v>
      </c>
      <c r="B563" t="s">
        <v>1948</v>
      </c>
      <c r="C563" t="s">
        <v>126</v>
      </c>
      <c r="D563" t="s">
        <v>2705</v>
      </c>
      <c r="E563" t="s">
        <v>15</v>
      </c>
      <c r="F563" s="102" t="s">
        <v>1745</v>
      </c>
      <c r="G563" s="102" t="s">
        <v>1745</v>
      </c>
      <c r="H563" s="2">
        <v>1879.2</v>
      </c>
      <c r="I563" s="2">
        <v>80500</v>
      </c>
      <c r="J563" s="2">
        <v>3000.2349999999997</v>
      </c>
      <c r="K563" s="58">
        <v>2024</v>
      </c>
    </row>
    <row r="564" spans="1:11" x14ac:dyDescent="0.3">
      <c r="A564" s="75" t="s">
        <v>1063</v>
      </c>
      <c r="B564" t="s">
        <v>1948</v>
      </c>
      <c r="C564" t="s">
        <v>126</v>
      </c>
      <c r="D564" t="s">
        <v>2706</v>
      </c>
      <c r="E564" t="s">
        <v>15</v>
      </c>
      <c r="F564" s="102" t="s">
        <v>1745</v>
      </c>
      <c r="G564" s="102" t="s">
        <v>1745</v>
      </c>
      <c r="H564" s="2">
        <v>49196.32</v>
      </c>
      <c r="I564" s="2">
        <v>365600</v>
      </c>
      <c r="J564" s="2">
        <v>13625.912</v>
      </c>
      <c r="K564" s="58">
        <v>2024</v>
      </c>
    </row>
    <row r="565" spans="1:11" x14ac:dyDescent="0.3">
      <c r="A565" s="75" t="s">
        <v>1063</v>
      </c>
      <c r="B565" t="s">
        <v>1948</v>
      </c>
      <c r="C565" t="s">
        <v>126</v>
      </c>
      <c r="D565" t="s">
        <v>2707</v>
      </c>
      <c r="E565" t="s">
        <v>15</v>
      </c>
      <c r="F565" s="102" t="s">
        <v>1745</v>
      </c>
      <c r="G565" s="102" t="s">
        <v>1745</v>
      </c>
      <c r="H565" s="2">
        <v>104848.2</v>
      </c>
      <c r="I565" s="2">
        <v>224900</v>
      </c>
      <c r="J565" s="2">
        <v>8382.0229999999992</v>
      </c>
      <c r="K565" s="58">
        <v>2024</v>
      </c>
    </row>
    <row r="566" spans="1:11" x14ac:dyDescent="0.3">
      <c r="A566" s="75" t="s">
        <v>1063</v>
      </c>
      <c r="B566" t="s">
        <v>1948</v>
      </c>
      <c r="C566" t="s">
        <v>126</v>
      </c>
      <c r="D566" t="s">
        <v>2708</v>
      </c>
      <c r="E566" t="s">
        <v>15</v>
      </c>
      <c r="F566" s="102" t="s">
        <v>1745</v>
      </c>
      <c r="G566" s="102" t="s">
        <v>1745</v>
      </c>
      <c r="H566" s="2">
        <v>20901.79</v>
      </c>
      <c r="I566" s="2">
        <v>199500</v>
      </c>
      <c r="J566" s="2">
        <v>7435.3649999999998</v>
      </c>
      <c r="K566" s="58">
        <v>2024</v>
      </c>
    </row>
    <row r="567" spans="1:11" x14ac:dyDescent="0.3">
      <c r="A567" s="75" t="s">
        <v>1063</v>
      </c>
      <c r="B567" t="s">
        <v>1948</v>
      </c>
      <c r="C567" t="s">
        <v>126</v>
      </c>
      <c r="D567" t="s">
        <v>2709</v>
      </c>
      <c r="E567" t="s">
        <v>1716</v>
      </c>
      <c r="F567" s="102" t="s">
        <v>1745</v>
      </c>
      <c r="G567" s="102" t="s">
        <v>1745</v>
      </c>
      <c r="H567" s="2">
        <v>0</v>
      </c>
      <c r="I567" s="2">
        <v>318300</v>
      </c>
      <c r="J567" s="2">
        <v>11863.040999999999</v>
      </c>
      <c r="K567" s="58">
        <v>2024</v>
      </c>
    </row>
    <row r="568" spans="1:11" x14ac:dyDescent="0.3">
      <c r="A568" s="75" t="s">
        <v>1063</v>
      </c>
      <c r="B568" t="s">
        <v>1948</v>
      </c>
      <c r="C568" t="s">
        <v>126</v>
      </c>
      <c r="D568" t="s">
        <v>2710</v>
      </c>
      <c r="E568" t="s">
        <v>1716</v>
      </c>
      <c r="F568" s="102" t="s">
        <v>1745</v>
      </c>
      <c r="G568" s="102" t="s">
        <v>1745</v>
      </c>
      <c r="H568" s="2">
        <v>0</v>
      </c>
      <c r="I568" s="2">
        <v>317400</v>
      </c>
      <c r="J568" s="2">
        <v>11829.498</v>
      </c>
      <c r="K568" s="58">
        <v>2024</v>
      </c>
    </row>
    <row r="569" spans="1:11" x14ac:dyDescent="0.3">
      <c r="A569" s="75" t="s">
        <v>1063</v>
      </c>
      <c r="B569" t="s">
        <v>1948</v>
      </c>
      <c r="C569" t="s">
        <v>126</v>
      </c>
      <c r="D569" t="s">
        <v>2711</v>
      </c>
      <c r="E569" t="s">
        <v>15</v>
      </c>
      <c r="F569" s="102" t="s">
        <v>1745</v>
      </c>
      <c r="G569" s="102" t="s">
        <v>1745</v>
      </c>
      <c r="H569" s="2">
        <v>59808.86</v>
      </c>
      <c r="I569" s="2">
        <v>288300</v>
      </c>
      <c r="J569" s="2">
        <v>10744.940999999999</v>
      </c>
      <c r="K569" s="58">
        <v>2024</v>
      </c>
    </row>
    <row r="570" spans="1:11" x14ac:dyDescent="0.3">
      <c r="A570" s="75" t="s">
        <v>1063</v>
      </c>
      <c r="B570" t="s">
        <v>1948</v>
      </c>
      <c r="C570" t="s">
        <v>126</v>
      </c>
      <c r="D570" t="s">
        <v>2712</v>
      </c>
      <c r="E570" t="s">
        <v>15</v>
      </c>
      <c r="F570" s="102" t="s">
        <v>1745</v>
      </c>
      <c r="G570" s="102" t="s">
        <v>1745</v>
      </c>
      <c r="H570" s="2">
        <v>123166.85</v>
      </c>
      <c r="I570" s="2">
        <v>1125300</v>
      </c>
      <c r="J570" s="2">
        <v>41939.930999999997</v>
      </c>
      <c r="K570" s="58">
        <v>2024</v>
      </c>
    </row>
    <row r="571" spans="1:11" x14ac:dyDescent="0.3">
      <c r="A571" s="75" t="s">
        <v>1063</v>
      </c>
      <c r="B571" t="s">
        <v>1948</v>
      </c>
      <c r="C571" t="s">
        <v>126</v>
      </c>
      <c r="D571" t="s">
        <v>2713</v>
      </c>
      <c r="E571" t="s">
        <v>15</v>
      </c>
      <c r="F571" s="102" t="s">
        <v>1745</v>
      </c>
      <c r="G571" s="102" t="s">
        <v>1745</v>
      </c>
      <c r="H571" s="2">
        <v>1012629</v>
      </c>
      <c r="I571" s="2">
        <v>1494000</v>
      </c>
      <c r="J571" s="2">
        <v>55681.38</v>
      </c>
      <c r="K571" s="58">
        <v>2024</v>
      </c>
    </row>
    <row r="572" spans="1:11" x14ac:dyDescent="0.3">
      <c r="A572" s="75" t="s">
        <v>1063</v>
      </c>
      <c r="B572" t="s">
        <v>1948</v>
      </c>
      <c r="C572" t="s">
        <v>126</v>
      </c>
      <c r="D572" t="s">
        <v>2714</v>
      </c>
      <c r="E572" t="s">
        <v>15</v>
      </c>
      <c r="F572" s="102" t="s">
        <v>1745</v>
      </c>
      <c r="G572" s="102" t="s">
        <v>1745</v>
      </c>
      <c r="H572" s="2">
        <v>300000</v>
      </c>
      <c r="I572" s="2">
        <v>1500000</v>
      </c>
      <c r="J572" s="2">
        <v>55905</v>
      </c>
      <c r="K572" s="58">
        <v>2024</v>
      </c>
    </row>
    <row r="573" spans="1:11" x14ac:dyDescent="0.3">
      <c r="A573" s="75" t="s">
        <v>1063</v>
      </c>
      <c r="B573" t="s">
        <v>1948</v>
      </c>
      <c r="C573" t="s">
        <v>126</v>
      </c>
      <c r="D573" t="s">
        <v>2715</v>
      </c>
      <c r="E573" t="s">
        <v>15</v>
      </c>
      <c r="F573" s="102" t="s">
        <v>1745</v>
      </c>
      <c r="G573" s="102" t="s">
        <v>1745</v>
      </c>
      <c r="H573" s="2">
        <v>81176.399999999994</v>
      </c>
      <c r="I573" s="2">
        <v>4030000</v>
      </c>
      <c r="J573" s="2">
        <v>150198.1</v>
      </c>
      <c r="K573" s="58">
        <v>2024</v>
      </c>
    </row>
    <row r="574" spans="1:11" x14ac:dyDescent="0.3">
      <c r="A574" s="75" t="s">
        <v>1063</v>
      </c>
      <c r="B574" t="s">
        <v>1948</v>
      </c>
      <c r="C574" t="s">
        <v>126</v>
      </c>
      <c r="D574" t="s">
        <v>2716</v>
      </c>
      <c r="E574" t="s">
        <v>15</v>
      </c>
      <c r="F574" s="102" t="s">
        <v>1745</v>
      </c>
      <c r="G574" s="102" t="s">
        <v>1745</v>
      </c>
      <c r="H574" s="2">
        <v>53622.36</v>
      </c>
      <c r="I574" s="2">
        <v>852000</v>
      </c>
      <c r="J574" s="2">
        <v>31754.039999999997</v>
      </c>
      <c r="K574" s="58">
        <v>2024</v>
      </c>
    </row>
    <row r="575" spans="1:11" x14ac:dyDescent="0.3">
      <c r="A575" s="75" t="s">
        <v>1063</v>
      </c>
      <c r="B575" t="s">
        <v>1948</v>
      </c>
      <c r="C575" t="s">
        <v>126</v>
      </c>
      <c r="D575" t="s">
        <v>2717</v>
      </c>
      <c r="E575" t="s">
        <v>15</v>
      </c>
      <c r="F575" s="102" t="s">
        <v>1745</v>
      </c>
      <c r="G575" s="102" t="s">
        <v>1745</v>
      </c>
      <c r="H575" s="2">
        <v>98096.42</v>
      </c>
      <c r="I575" s="2">
        <v>952900</v>
      </c>
      <c r="J575" s="2">
        <v>35514.582999999999</v>
      </c>
      <c r="K575" s="58">
        <v>2024</v>
      </c>
    </row>
    <row r="576" spans="1:11" x14ac:dyDescent="0.3">
      <c r="A576" s="75" t="s">
        <v>1063</v>
      </c>
      <c r="B576" t="s">
        <v>1948</v>
      </c>
      <c r="C576" t="s">
        <v>126</v>
      </c>
      <c r="D576" t="s">
        <v>2718</v>
      </c>
      <c r="E576" t="s">
        <v>15</v>
      </c>
      <c r="F576" s="102" t="s">
        <v>1745</v>
      </c>
      <c r="G576" s="102" t="s">
        <v>1745</v>
      </c>
      <c r="H576" s="2">
        <v>603106.49</v>
      </c>
      <c r="I576" s="2">
        <v>1880100</v>
      </c>
      <c r="J576" s="2">
        <v>70071.327000000005</v>
      </c>
      <c r="K576" s="58">
        <v>2024</v>
      </c>
    </row>
    <row r="577" spans="1:11" x14ac:dyDescent="0.3">
      <c r="A577" s="75" t="s">
        <v>1063</v>
      </c>
      <c r="B577" t="s">
        <v>1948</v>
      </c>
      <c r="C577" t="s">
        <v>126</v>
      </c>
      <c r="D577" t="s">
        <v>2719</v>
      </c>
      <c r="E577" t="s">
        <v>15</v>
      </c>
      <c r="F577" s="102" t="s">
        <v>1745</v>
      </c>
      <c r="G577" s="102" t="s">
        <v>1745</v>
      </c>
      <c r="H577" s="2">
        <v>109734.76</v>
      </c>
      <c r="I577" s="2">
        <v>1264600</v>
      </c>
      <c r="J577" s="2">
        <v>47131.642</v>
      </c>
      <c r="K577" s="58">
        <v>2024</v>
      </c>
    </row>
    <row r="578" spans="1:11" x14ac:dyDescent="0.3">
      <c r="A578" s="75" t="s">
        <v>1063</v>
      </c>
      <c r="B578" t="s">
        <v>1948</v>
      </c>
      <c r="C578" t="s">
        <v>126</v>
      </c>
      <c r="D578" t="s">
        <v>2720</v>
      </c>
      <c r="E578" t="s">
        <v>15</v>
      </c>
      <c r="F578" s="102" t="s">
        <v>1745</v>
      </c>
      <c r="G578" s="102" t="s">
        <v>1745</v>
      </c>
      <c r="H578" s="2">
        <v>700304</v>
      </c>
      <c r="I578" s="2">
        <v>5250000</v>
      </c>
      <c r="J578" s="2">
        <v>195667.5</v>
      </c>
      <c r="K578" s="58">
        <v>2024</v>
      </c>
    </row>
    <row r="579" spans="1:11" x14ac:dyDescent="0.3">
      <c r="A579" s="75" t="s">
        <v>1063</v>
      </c>
      <c r="B579" t="s">
        <v>1948</v>
      </c>
      <c r="C579" t="s">
        <v>126</v>
      </c>
      <c r="D579" t="s">
        <v>2721</v>
      </c>
      <c r="E579" t="s">
        <v>15</v>
      </c>
      <c r="F579" s="102" t="s">
        <v>1745</v>
      </c>
      <c r="G579" s="102" t="s">
        <v>1745</v>
      </c>
      <c r="H579" s="2">
        <v>3984447</v>
      </c>
      <c r="I579" s="2">
        <v>38250000</v>
      </c>
      <c r="J579" s="2">
        <v>1425577.5</v>
      </c>
      <c r="K579" s="58">
        <v>2024</v>
      </c>
    </row>
    <row r="580" spans="1:11" x14ac:dyDescent="0.3">
      <c r="A580" s="75" t="s">
        <v>1063</v>
      </c>
      <c r="B580" t="s">
        <v>1948</v>
      </c>
      <c r="C580" t="s">
        <v>126</v>
      </c>
      <c r="D580" t="s">
        <v>2722</v>
      </c>
      <c r="E580" t="s">
        <v>1716</v>
      </c>
      <c r="F580" s="102" t="s">
        <v>1745</v>
      </c>
      <c r="G580" s="102" t="s">
        <v>1745</v>
      </c>
      <c r="H580" s="2">
        <v>17939.86</v>
      </c>
      <c r="I580" s="2">
        <v>280000</v>
      </c>
      <c r="J580" s="2">
        <v>10435.6</v>
      </c>
      <c r="K580" s="58">
        <v>2024</v>
      </c>
    </row>
    <row r="581" spans="1:11" x14ac:dyDescent="0.3">
      <c r="A581" s="75" t="s">
        <v>1063</v>
      </c>
      <c r="B581" t="s">
        <v>1948</v>
      </c>
      <c r="C581" t="s">
        <v>126</v>
      </c>
      <c r="D581" t="s">
        <v>2723</v>
      </c>
      <c r="E581" t="s">
        <v>1716</v>
      </c>
      <c r="F581" s="102" t="s">
        <v>1745</v>
      </c>
      <c r="G581" s="102" t="s">
        <v>1745</v>
      </c>
      <c r="H581" s="2">
        <v>18236.61</v>
      </c>
      <c r="I581" s="2">
        <v>280000</v>
      </c>
      <c r="J581" s="2">
        <v>10435.6</v>
      </c>
      <c r="K581" s="58">
        <v>2024</v>
      </c>
    </row>
    <row r="582" spans="1:11" x14ac:dyDescent="0.3">
      <c r="A582" s="75" t="s">
        <v>1063</v>
      </c>
      <c r="B582" t="s">
        <v>1948</v>
      </c>
      <c r="C582" t="s">
        <v>126</v>
      </c>
      <c r="D582" t="s">
        <v>2724</v>
      </c>
      <c r="E582" t="s">
        <v>1716</v>
      </c>
      <c r="F582" s="102" t="s">
        <v>1745</v>
      </c>
      <c r="G582" s="102" t="s">
        <v>1745</v>
      </c>
      <c r="H582" s="2">
        <v>17948.36</v>
      </c>
      <c r="I582" s="2">
        <v>280000</v>
      </c>
      <c r="J582" s="2">
        <v>10435.6</v>
      </c>
      <c r="K582" s="58">
        <v>2024</v>
      </c>
    </row>
    <row r="583" spans="1:11" x14ac:dyDescent="0.3">
      <c r="A583" s="75" t="s">
        <v>1063</v>
      </c>
      <c r="B583" t="s">
        <v>1948</v>
      </c>
      <c r="C583" t="s">
        <v>126</v>
      </c>
      <c r="D583" t="s">
        <v>2725</v>
      </c>
      <c r="E583" t="s">
        <v>1716</v>
      </c>
      <c r="F583" s="102" t="s">
        <v>1745</v>
      </c>
      <c r="G583" s="102" t="s">
        <v>1745</v>
      </c>
      <c r="H583" s="2">
        <v>17939.86</v>
      </c>
      <c r="I583" s="2">
        <v>280000</v>
      </c>
      <c r="J583" s="2">
        <v>10435.6</v>
      </c>
      <c r="K583" s="58">
        <v>2024</v>
      </c>
    </row>
    <row r="584" spans="1:11" x14ac:dyDescent="0.3">
      <c r="A584" s="75" t="s">
        <v>1063</v>
      </c>
      <c r="B584" t="s">
        <v>1948</v>
      </c>
      <c r="C584" t="s">
        <v>126</v>
      </c>
      <c r="D584" t="s">
        <v>2726</v>
      </c>
      <c r="E584" t="s">
        <v>1716</v>
      </c>
      <c r="F584" s="102" t="s">
        <v>1745</v>
      </c>
      <c r="G584" s="102" t="s">
        <v>1745</v>
      </c>
      <c r="H584" s="2">
        <v>27127.82</v>
      </c>
      <c r="I584" s="2">
        <v>420000</v>
      </c>
      <c r="J584" s="2">
        <v>15653.4</v>
      </c>
      <c r="K584" s="58">
        <v>2024</v>
      </c>
    </row>
    <row r="585" spans="1:11" x14ac:dyDescent="0.3">
      <c r="A585" s="75" t="s">
        <v>1063</v>
      </c>
      <c r="B585" t="s">
        <v>1948</v>
      </c>
      <c r="C585" t="s">
        <v>126</v>
      </c>
      <c r="D585" t="s">
        <v>2727</v>
      </c>
      <c r="E585" t="s">
        <v>1716</v>
      </c>
      <c r="F585" s="102" t="s">
        <v>1745</v>
      </c>
      <c r="G585" s="102" t="s">
        <v>1745</v>
      </c>
      <c r="H585" s="2">
        <v>27563.879999999997</v>
      </c>
      <c r="I585" s="2">
        <v>420000</v>
      </c>
      <c r="J585" s="2">
        <v>15653.4</v>
      </c>
      <c r="K585" s="58">
        <v>2024</v>
      </c>
    </row>
    <row r="586" spans="1:11" x14ac:dyDescent="0.3">
      <c r="A586" s="75" t="s">
        <v>1063</v>
      </c>
      <c r="B586" t="s">
        <v>1948</v>
      </c>
      <c r="C586" t="s">
        <v>126</v>
      </c>
      <c r="D586" t="s">
        <v>2728</v>
      </c>
      <c r="E586" t="s">
        <v>1716</v>
      </c>
      <c r="F586" s="102" t="s">
        <v>1745</v>
      </c>
      <c r="G586" s="102" t="s">
        <v>1745</v>
      </c>
      <c r="H586" s="2">
        <v>18375.919999999998</v>
      </c>
      <c r="I586" s="2">
        <v>280000</v>
      </c>
      <c r="J586" s="2">
        <v>10435.6</v>
      </c>
      <c r="K586" s="58">
        <v>2024</v>
      </c>
    </row>
    <row r="587" spans="1:11" x14ac:dyDescent="0.3">
      <c r="A587" s="75" t="s">
        <v>1063</v>
      </c>
      <c r="B587" t="s">
        <v>1948</v>
      </c>
      <c r="C587" t="s">
        <v>126</v>
      </c>
      <c r="D587" t="s">
        <v>2729</v>
      </c>
      <c r="E587" t="s">
        <v>15</v>
      </c>
      <c r="F587" s="102" t="s">
        <v>1745</v>
      </c>
      <c r="G587" s="102" t="s">
        <v>1745</v>
      </c>
      <c r="H587" s="2">
        <v>7715.46</v>
      </c>
      <c r="I587" s="2">
        <v>517400</v>
      </c>
      <c r="J587" s="2">
        <v>19283.498</v>
      </c>
      <c r="K587" s="58">
        <v>2024</v>
      </c>
    </row>
    <row r="588" spans="1:11" x14ac:dyDescent="0.3">
      <c r="A588" s="75" t="s">
        <v>1063</v>
      </c>
      <c r="B588" t="s">
        <v>1948</v>
      </c>
      <c r="C588" t="s">
        <v>126</v>
      </c>
      <c r="D588" t="s">
        <v>2730</v>
      </c>
      <c r="E588" t="s">
        <v>1716</v>
      </c>
      <c r="F588" s="102" t="s">
        <v>1745</v>
      </c>
      <c r="G588" s="102" t="s">
        <v>1745</v>
      </c>
      <c r="H588" s="2">
        <v>16158.64</v>
      </c>
      <c r="I588" s="2">
        <v>541800</v>
      </c>
      <c r="J588" s="2">
        <v>20192.885999999999</v>
      </c>
      <c r="K588" s="58">
        <v>2024</v>
      </c>
    </row>
    <row r="589" spans="1:11" x14ac:dyDescent="0.3">
      <c r="A589" s="75" t="s">
        <v>1063</v>
      </c>
      <c r="B589" t="s">
        <v>1948</v>
      </c>
      <c r="C589" t="s">
        <v>126</v>
      </c>
      <c r="D589" t="s">
        <v>2731</v>
      </c>
      <c r="E589" t="s">
        <v>15</v>
      </c>
      <c r="F589" s="102" t="s">
        <v>1745</v>
      </c>
      <c r="G589" s="102" t="s">
        <v>1745</v>
      </c>
      <c r="H589" s="2">
        <v>389269.94</v>
      </c>
      <c r="I589" s="2">
        <v>4420000</v>
      </c>
      <c r="J589" s="2">
        <v>164733.4</v>
      </c>
      <c r="K589" s="58">
        <v>2024</v>
      </c>
    </row>
    <row r="590" spans="1:11" x14ac:dyDescent="0.3">
      <c r="A590" s="75" t="s">
        <v>1063</v>
      </c>
      <c r="B590" t="s">
        <v>1948</v>
      </c>
      <c r="C590" t="s">
        <v>126</v>
      </c>
      <c r="D590" t="s">
        <v>2732</v>
      </c>
      <c r="E590" t="s">
        <v>15</v>
      </c>
      <c r="F590" s="102" t="s">
        <v>1745</v>
      </c>
      <c r="G590" s="102" t="s">
        <v>1745</v>
      </c>
      <c r="H590" s="2">
        <v>194841.23</v>
      </c>
      <c r="I590" s="2">
        <v>22656700</v>
      </c>
      <c r="J590" s="2">
        <v>844415.20899999992</v>
      </c>
      <c r="K590" s="58">
        <v>2024</v>
      </c>
    </row>
    <row r="591" spans="1:11" x14ac:dyDescent="0.3">
      <c r="A591" s="75" t="s">
        <v>1063</v>
      </c>
      <c r="B591" t="s">
        <v>1948</v>
      </c>
      <c r="C591" t="s">
        <v>126</v>
      </c>
      <c r="D591" t="s">
        <v>2733</v>
      </c>
      <c r="E591" t="s">
        <v>15</v>
      </c>
      <c r="F591" s="102" t="s">
        <v>1745</v>
      </c>
      <c r="G591" s="102" t="s">
        <v>1745</v>
      </c>
      <c r="H591" s="2">
        <v>47808.1</v>
      </c>
      <c r="I591" s="2">
        <v>1915100</v>
      </c>
      <c r="J591" s="2">
        <v>71375.777000000002</v>
      </c>
      <c r="K591" s="58">
        <v>2024</v>
      </c>
    </row>
    <row r="592" spans="1:11" x14ac:dyDescent="0.3">
      <c r="A592" s="75" t="s">
        <v>1063</v>
      </c>
      <c r="B592" t="s">
        <v>1948</v>
      </c>
      <c r="C592" t="s">
        <v>126</v>
      </c>
      <c r="D592" t="s">
        <v>2734</v>
      </c>
      <c r="E592" t="s">
        <v>15</v>
      </c>
      <c r="F592" s="102" t="s">
        <v>1745</v>
      </c>
      <c r="G592" s="102" t="s">
        <v>1745</v>
      </c>
      <c r="H592" s="2">
        <v>7878</v>
      </c>
      <c r="I592" s="2">
        <v>352200</v>
      </c>
      <c r="J592" s="2">
        <v>13126.493999999999</v>
      </c>
      <c r="K592" s="58">
        <v>2024</v>
      </c>
    </row>
    <row r="593" spans="1:11" x14ac:dyDescent="0.3">
      <c r="A593" s="75" t="s">
        <v>1063</v>
      </c>
      <c r="B593" t="s">
        <v>1948</v>
      </c>
      <c r="C593" t="s">
        <v>126</v>
      </c>
      <c r="D593" t="s">
        <v>2735</v>
      </c>
      <c r="E593" t="s">
        <v>1716</v>
      </c>
      <c r="F593" s="102" t="s">
        <v>1745</v>
      </c>
      <c r="G593" s="102" t="s">
        <v>1745</v>
      </c>
      <c r="H593" s="2">
        <v>10557.69</v>
      </c>
      <c r="I593" s="2">
        <v>354000</v>
      </c>
      <c r="J593" s="2">
        <v>13193.58</v>
      </c>
      <c r="K593" s="58">
        <v>2024</v>
      </c>
    </row>
    <row r="594" spans="1:11" x14ac:dyDescent="0.3">
      <c r="A594" s="75" t="s">
        <v>1063</v>
      </c>
      <c r="B594" t="s">
        <v>1948</v>
      </c>
      <c r="C594" t="s">
        <v>126</v>
      </c>
      <c r="D594" t="s">
        <v>2736</v>
      </c>
      <c r="E594" t="s">
        <v>15</v>
      </c>
      <c r="F594" s="102" t="s">
        <v>1745</v>
      </c>
      <c r="G594" s="102" t="s">
        <v>1745</v>
      </c>
      <c r="H594" s="2">
        <v>394006.81</v>
      </c>
      <c r="I594" s="2">
        <v>1488500</v>
      </c>
      <c r="J594" s="2">
        <v>55476.394999999997</v>
      </c>
      <c r="K594" s="58">
        <v>2024</v>
      </c>
    </row>
    <row r="595" spans="1:11" x14ac:dyDescent="0.3">
      <c r="A595" s="75" t="s">
        <v>1063</v>
      </c>
      <c r="B595" t="s">
        <v>1948</v>
      </c>
      <c r="C595" t="s">
        <v>126</v>
      </c>
      <c r="D595" t="s">
        <v>2737</v>
      </c>
      <c r="E595" t="s">
        <v>15</v>
      </c>
      <c r="F595" s="102" t="s">
        <v>1745</v>
      </c>
      <c r="G595" s="102" t="s">
        <v>1745</v>
      </c>
      <c r="H595" s="2">
        <v>293775.09000000003</v>
      </c>
      <c r="I595" s="2">
        <v>1600000</v>
      </c>
      <c r="J595" s="2">
        <v>59632</v>
      </c>
      <c r="K595" s="58">
        <v>2024</v>
      </c>
    </row>
    <row r="596" spans="1:11" x14ac:dyDescent="0.3">
      <c r="A596" s="75" t="s">
        <v>1063</v>
      </c>
      <c r="B596" t="s">
        <v>1948</v>
      </c>
      <c r="C596" t="s">
        <v>126</v>
      </c>
      <c r="D596" t="s">
        <v>2738</v>
      </c>
      <c r="E596" t="s">
        <v>15</v>
      </c>
      <c r="F596" s="102" t="s">
        <v>1745</v>
      </c>
      <c r="G596" s="102" t="s">
        <v>1745</v>
      </c>
      <c r="H596" s="2">
        <v>43805.55</v>
      </c>
      <c r="I596" s="2">
        <v>424800</v>
      </c>
      <c r="J596" s="2">
        <v>15832.296</v>
      </c>
      <c r="K596" s="58">
        <v>2024</v>
      </c>
    </row>
    <row r="597" spans="1:11" x14ac:dyDescent="0.3">
      <c r="A597" s="75" t="s">
        <v>1063</v>
      </c>
      <c r="B597" t="s">
        <v>1948</v>
      </c>
      <c r="C597" t="s">
        <v>126</v>
      </c>
      <c r="D597" t="s">
        <v>2739</v>
      </c>
      <c r="E597" t="s">
        <v>15</v>
      </c>
      <c r="F597" s="102" t="s">
        <v>1745</v>
      </c>
      <c r="G597" s="102" t="s">
        <v>1745</v>
      </c>
      <c r="H597" s="2">
        <v>45798.92</v>
      </c>
      <c r="I597" s="2">
        <v>414200</v>
      </c>
      <c r="J597" s="2">
        <v>15437.233999999999</v>
      </c>
      <c r="K597" s="58">
        <v>2024</v>
      </c>
    </row>
    <row r="598" spans="1:11" x14ac:dyDescent="0.3">
      <c r="A598" s="75" t="s">
        <v>1063</v>
      </c>
      <c r="B598" t="s">
        <v>1948</v>
      </c>
      <c r="C598" t="s">
        <v>126</v>
      </c>
      <c r="D598" t="s">
        <v>2740</v>
      </c>
      <c r="E598" t="s">
        <v>15</v>
      </c>
      <c r="F598" s="102" t="s">
        <v>1745</v>
      </c>
      <c r="G598" s="102" t="s">
        <v>1745</v>
      </c>
      <c r="H598" s="2">
        <v>6694.74</v>
      </c>
      <c r="I598" s="2">
        <v>299300</v>
      </c>
      <c r="J598" s="2">
        <v>11154.911</v>
      </c>
      <c r="K598" s="58">
        <v>2024</v>
      </c>
    </row>
    <row r="599" spans="1:11" x14ac:dyDescent="0.3">
      <c r="A599" s="75" t="s">
        <v>1063</v>
      </c>
      <c r="B599" t="s">
        <v>1948</v>
      </c>
      <c r="C599" t="s">
        <v>126</v>
      </c>
      <c r="D599" t="s">
        <v>2741</v>
      </c>
      <c r="E599" t="s">
        <v>15</v>
      </c>
      <c r="F599" s="102" t="s">
        <v>1745</v>
      </c>
      <c r="G599" s="102" t="s">
        <v>1745</v>
      </c>
      <c r="H599" s="2">
        <v>3578.88</v>
      </c>
      <c r="I599" s="2">
        <v>240000</v>
      </c>
      <c r="J599" s="2">
        <v>8944.7999999999993</v>
      </c>
      <c r="K599" s="58">
        <v>2024</v>
      </c>
    </row>
    <row r="600" spans="1:11" x14ac:dyDescent="0.3">
      <c r="A600" s="75" t="s">
        <v>1063</v>
      </c>
      <c r="B600" t="s">
        <v>1948</v>
      </c>
      <c r="C600" t="s">
        <v>126</v>
      </c>
      <c r="D600" t="s">
        <v>2742</v>
      </c>
      <c r="E600" t="s">
        <v>15</v>
      </c>
      <c r="F600" s="102" t="s">
        <v>1745</v>
      </c>
      <c r="G600" s="102" t="s">
        <v>1745</v>
      </c>
      <c r="H600" s="2">
        <v>5650.15</v>
      </c>
      <c r="I600" s="2">
        <v>252600</v>
      </c>
      <c r="J600" s="2">
        <v>9414.402</v>
      </c>
      <c r="K600" s="58">
        <v>2024</v>
      </c>
    </row>
    <row r="601" spans="1:11" x14ac:dyDescent="0.3">
      <c r="A601" s="75" t="s">
        <v>1063</v>
      </c>
      <c r="B601" t="s">
        <v>1948</v>
      </c>
      <c r="C601" t="s">
        <v>126</v>
      </c>
      <c r="D601" t="s">
        <v>2743</v>
      </c>
      <c r="E601" t="s">
        <v>15</v>
      </c>
      <c r="F601" s="102" t="s">
        <v>1745</v>
      </c>
      <c r="G601" s="102" t="s">
        <v>1745</v>
      </c>
      <c r="H601" s="2">
        <v>5650.15</v>
      </c>
      <c r="I601" s="2">
        <v>252600</v>
      </c>
      <c r="J601" s="2">
        <v>9414.402</v>
      </c>
      <c r="K601" s="58">
        <v>2024</v>
      </c>
    </row>
    <row r="602" spans="1:11" x14ac:dyDescent="0.3">
      <c r="A602" s="75" t="s">
        <v>1063</v>
      </c>
      <c r="B602" t="s">
        <v>1948</v>
      </c>
      <c r="C602" t="s">
        <v>126</v>
      </c>
      <c r="D602" t="s">
        <v>2744</v>
      </c>
      <c r="E602" t="s">
        <v>15</v>
      </c>
      <c r="F602" s="102" t="s">
        <v>1745</v>
      </c>
      <c r="G602" s="102" t="s">
        <v>1745</v>
      </c>
      <c r="H602" s="2">
        <v>2039.96</v>
      </c>
      <c r="I602" s="2">
        <v>273600</v>
      </c>
      <c r="J602" s="2">
        <v>10197.072</v>
      </c>
      <c r="K602" s="58">
        <v>2024</v>
      </c>
    </row>
    <row r="603" spans="1:11" x14ac:dyDescent="0.3">
      <c r="A603" s="75" t="s">
        <v>1063</v>
      </c>
      <c r="B603" t="s">
        <v>1948</v>
      </c>
      <c r="C603" t="s">
        <v>126</v>
      </c>
      <c r="D603" t="s">
        <v>2745</v>
      </c>
      <c r="E603" t="s">
        <v>15</v>
      </c>
      <c r="F603" s="102" t="s">
        <v>1745</v>
      </c>
      <c r="G603" s="102" t="s">
        <v>1745</v>
      </c>
      <c r="H603" s="2">
        <v>1376.37</v>
      </c>
      <c r="I603" s="2">
        <v>184600</v>
      </c>
      <c r="J603" s="2">
        <v>6880.0419999999995</v>
      </c>
      <c r="K603" s="58">
        <v>2024</v>
      </c>
    </row>
    <row r="604" spans="1:11" x14ac:dyDescent="0.3">
      <c r="A604" s="75" t="s">
        <v>1063</v>
      </c>
      <c r="B604" t="s">
        <v>1948</v>
      </c>
      <c r="C604" t="s">
        <v>126</v>
      </c>
      <c r="D604" t="s">
        <v>2746</v>
      </c>
      <c r="E604" t="s">
        <v>15</v>
      </c>
      <c r="F604" s="102" t="s">
        <v>1745</v>
      </c>
      <c r="G604" s="102" t="s">
        <v>1745</v>
      </c>
      <c r="H604" s="2">
        <v>2609.6</v>
      </c>
      <c r="I604" s="2">
        <v>350000</v>
      </c>
      <c r="J604" s="2">
        <v>13044.5</v>
      </c>
      <c r="K604" s="58">
        <v>2024</v>
      </c>
    </row>
    <row r="605" spans="1:11" x14ac:dyDescent="0.3">
      <c r="A605" s="75" t="s">
        <v>1063</v>
      </c>
      <c r="B605" t="s">
        <v>1948</v>
      </c>
      <c r="C605" t="s">
        <v>126</v>
      </c>
      <c r="D605" t="s">
        <v>2747</v>
      </c>
      <c r="E605" t="s">
        <v>15</v>
      </c>
      <c r="F605" s="102" t="s">
        <v>1745</v>
      </c>
      <c r="G605" s="102" t="s">
        <v>1745</v>
      </c>
      <c r="H605" s="2">
        <v>2087.6799999999998</v>
      </c>
      <c r="I605" s="2">
        <v>280000</v>
      </c>
      <c r="J605" s="2">
        <v>10435.6</v>
      </c>
      <c r="K605" s="58">
        <v>2024</v>
      </c>
    </row>
    <row r="606" spans="1:11" x14ac:dyDescent="0.3">
      <c r="A606" s="75" t="s">
        <v>1063</v>
      </c>
      <c r="B606" t="s">
        <v>1948</v>
      </c>
      <c r="C606" t="s">
        <v>126</v>
      </c>
      <c r="D606" t="s">
        <v>2748</v>
      </c>
      <c r="E606" t="s">
        <v>15</v>
      </c>
      <c r="F606" s="102" t="s">
        <v>1745</v>
      </c>
      <c r="G606" s="102" t="s">
        <v>1745</v>
      </c>
      <c r="H606" s="2">
        <v>165584.15</v>
      </c>
      <c r="I606" s="2">
        <v>4851700</v>
      </c>
      <c r="J606" s="2">
        <v>180822.859</v>
      </c>
      <c r="K606" s="58">
        <v>2024</v>
      </c>
    </row>
    <row r="607" spans="1:11" x14ac:dyDescent="0.3">
      <c r="A607" s="75" t="s">
        <v>1063</v>
      </c>
      <c r="B607" t="s">
        <v>1948</v>
      </c>
      <c r="C607" t="s">
        <v>126</v>
      </c>
      <c r="D607" t="s">
        <v>2749</v>
      </c>
      <c r="E607" t="s">
        <v>15</v>
      </c>
      <c r="F607" s="102" t="s">
        <v>1745</v>
      </c>
      <c r="G607" s="102" t="s">
        <v>1745</v>
      </c>
      <c r="H607" s="2">
        <v>27112.21</v>
      </c>
      <c r="I607" s="2">
        <v>138000</v>
      </c>
      <c r="J607" s="2">
        <v>5143.26</v>
      </c>
      <c r="K607" s="58">
        <v>2024</v>
      </c>
    </row>
    <row r="608" spans="1:11" x14ac:dyDescent="0.3">
      <c r="A608" s="75" t="s">
        <v>1063</v>
      </c>
      <c r="B608" t="s">
        <v>1948</v>
      </c>
      <c r="C608" t="s">
        <v>126</v>
      </c>
      <c r="D608" t="s">
        <v>2750</v>
      </c>
      <c r="E608" t="s">
        <v>15</v>
      </c>
      <c r="F608" s="102" t="s">
        <v>1745</v>
      </c>
      <c r="G608" s="102" t="s">
        <v>1745</v>
      </c>
      <c r="H608" s="2">
        <v>45464.49</v>
      </c>
      <c r="I608" s="2">
        <v>4293900</v>
      </c>
      <c r="J608" s="2">
        <v>160033.65299999999</v>
      </c>
      <c r="K608" s="58">
        <v>2024</v>
      </c>
    </row>
    <row r="609" spans="1:11" x14ac:dyDescent="0.3">
      <c r="A609" s="75" t="s">
        <v>1063</v>
      </c>
      <c r="B609" t="s">
        <v>1948</v>
      </c>
      <c r="C609" t="s">
        <v>126</v>
      </c>
      <c r="D609" t="s">
        <v>2751</v>
      </c>
      <c r="E609" t="s">
        <v>15</v>
      </c>
      <c r="F609" s="102" t="s">
        <v>1745</v>
      </c>
      <c r="G609" s="102" t="s">
        <v>1745</v>
      </c>
      <c r="H609" s="2">
        <v>5283.32</v>
      </c>
      <c r="I609" s="2">
        <v>354300</v>
      </c>
      <c r="J609" s="2">
        <v>13204.761</v>
      </c>
      <c r="K609" s="58">
        <v>2024</v>
      </c>
    </row>
    <row r="610" spans="1:11" x14ac:dyDescent="0.3">
      <c r="A610" s="75" t="s">
        <v>1063</v>
      </c>
      <c r="B610" t="s">
        <v>1948</v>
      </c>
      <c r="C610" t="s">
        <v>126</v>
      </c>
      <c r="D610" t="s">
        <v>2752</v>
      </c>
      <c r="E610" t="s">
        <v>15</v>
      </c>
      <c r="F610" s="102" t="s">
        <v>1745</v>
      </c>
      <c r="G610" s="102" t="s">
        <v>1745</v>
      </c>
      <c r="H610" s="2">
        <v>34599.83</v>
      </c>
      <c r="I610" s="2">
        <v>160000</v>
      </c>
      <c r="J610" s="2">
        <v>5963.2</v>
      </c>
      <c r="K610" s="58">
        <v>2024</v>
      </c>
    </row>
    <row r="611" spans="1:11" x14ac:dyDescent="0.3">
      <c r="A611" s="75" t="s">
        <v>1063</v>
      </c>
      <c r="B611" t="s">
        <v>1948</v>
      </c>
      <c r="C611" t="s">
        <v>126</v>
      </c>
      <c r="D611" t="s">
        <v>2753</v>
      </c>
      <c r="E611" t="s">
        <v>15</v>
      </c>
      <c r="F611" s="102" t="s">
        <v>1745</v>
      </c>
      <c r="G611" s="102" t="s">
        <v>1745</v>
      </c>
      <c r="H611" s="2">
        <v>8081.55</v>
      </c>
      <c r="I611" s="2">
        <v>361300</v>
      </c>
      <c r="J611" s="2">
        <v>13465.651</v>
      </c>
      <c r="K611" s="58">
        <v>2024</v>
      </c>
    </row>
    <row r="612" spans="1:11" x14ac:dyDescent="0.3">
      <c r="A612" s="75" t="s">
        <v>1063</v>
      </c>
      <c r="B612" t="s">
        <v>1948</v>
      </c>
      <c r="C612" t="s">
        <v>126</v>
      </c>
      <c r="D612" t="s">
        <v>2754</v>
      </c>
      <c r="E612" t="s">
        <v>15</v>
      </c>
      <c r="F612" s="102" t="s">
        <v>1745</v>
      </c>
      <c r="G612" s="102" t="s">
        <v>1745</v>
      </c>
      <c r="H612" s="2">
        <v>2650.6</v>
      </c>
      <c r="I612" s="2">
        <v>355500</v>
      </c>
      <c r="J612" s="2">
        <v>13249.484999999999</v>
      </c>
      <c r="K612" s="58">
        <v>2024</v>
      </c>
    </row>
    <row r="613" spans="1:11" x14ac:dyDescent="0.3">
      <c r="A613" s="75" t="s">
        <v>1063</v>
      </c>
      <c r="B613" t="s">
        <v>1948</v>
      </c>
      <c r="C613" t="s">
        <v>126</v>
      </c>
      <c r="D613" t="s">
        <v>2755</v>
      </c>
      <c r="E613" t="s">
        <v>15</v>
      </c>
      <c r="F613" s="102" t="s">
        <v>1745</v>
      </c>
      <c r="G613" s="102" t="s">
        <v>1745</v>
      </c>
      <c r="H613" s="2">
        <v>7741.56</v>
      </c>
      <c r="I613" s="2">
        <v>346100</v>
      </c>
      <c r="J613" s="2">
        <v>12899.146999999999</v>
      </c>
      <c r="K613" s="58">
        <v>2024</v>
      </c>
    </row>
    <row r="614" spans="1:11" x14ac:dyDescent="0.3">
      <c r="A614" s="75" t="s">
        <v>1063</v>
      </c>
      <c r="B614" t="s">
        <v>1948</v>
      </c>
      <c r="C614" t="s">
        <v>126</v>
      </c>
      <c r="D614" t="s">
        <v>2756</v>
      </c>
      <c r="E614" t="s">
        <v>15</v>
      </c>
      <c r="F614" s="102" t="s">
        <v>1745</v>
      </c>
      <c r="G614" s="102" t="s">
        <v>1745</v>
      </c>
      <c r="H614" s="2">
        <v>3157.61</v>
      </c>
      <c r="I614" s="2">
        <v>423500</v>
      </c>
      <c r="J614" s="2">
        <v>15783.844999999999</v>
      </c>
      <c r="K614" s="58">
        <v>2024</v>
      </c>
    </row>
    <row r="615" spans="1:11" x14ac:dyDescent="0.3">
      <c r="A615" s="75" t="s">
        <v>1063</v>
      </c>
      <c r="B615" t="s">
        <v>1948</v>
      </c>
      <c r="C615" t="s">
        <v>126</v>
      </c>
      <c r="D615" t="s">
        <v>2757</v>
      </c>
      <c r="E615" t="s">
        <v>1717</v>
      </c>
      <c r="F615" s="102" t="s">
        <v>1745</v>
      </c>
      <c r="G615" s="102" t="s">
        <v>1745</v>
      </c>
      <c r="H615" s="2">
        <v>100000</v>
      </c>
      <c r="I615" s="2">
        <v>1996500</v>
      </c>
      <c r="J615" s="2">
        <v>74409.554999999993</v>
      </c>
      <c r="K615" s="58">
        <v>2024</v>
      </c>
    </row>
    <row r="616" spans="1:11" x14ac:dyDescent="0.3">
      <c r="A616" s="75" t="s">
        <v>1063</v>
      </c>
      <c r="B616" t="s">
        <v>1948</v>
      </c>
      <c r="C616" t="s">
        <v>126</v>
      </c>
      <c r="D616" t="s">
        <v>2758</v>
      </c>
      <c r="E616" t="s">
        <v>15</v>
      </c>
      <c r="F616" s="102" t="s">
        <v>1745</v>
      </c>
      <c r="G616" s="102" t="s">
        <v>1745</v>
      </c>
      <c r="H616" s="2">
        <v>42318.74</v>
      </c>
      <c r="I616" s="2">
        <v>156300</v>
      </c>
      <c r="J616" s="2">
        <v>5825.3009999999995</v>
      </c>
      <c r="K616" s="58">
        <v>2024</v>
      </c>
    </row>
    <row r="617" spans="1:11" x14ac:dyDescent="0.3">
      <c r="A617" s="75" t="s">
        <v>1063</v>
      </c>
      <c r="B617" t="s">
        <v>1948</v>
      </c>
      <c r="C617" t="s">
        <v>126</v>
      </c>
      <c r="D617" t="s">
        <v>2759</v>
      </c>
      <c r="E617" t="s">
        <v>15</v>
      </c>
      <c r="F617" s="102" t="s">
        <v>1745</v>
      </c>
      <c r="G617" s="102" t="s">
        <v>1745</v>
      </c>
      <c r="H617" s="2">
        <v>38871.54</v>
      </c>
      <c r="I617" s="2">
        <v>1324500</v>
      </c>
      <c r="J617" s="2">
        <v>49364.114999999998</v>
      </c>
      <c r="K617" s="58">
        <v>2024</v>
      </c>
    </row>
    <row r="618" spans="1:11" x14ac:dyDescent="0.3">
      <c r="A618" s="75" t="s">
        <v>1063</v>
      </c>
      <c r="B618" t="s">
        <v>1948</v>
      </c>
      <c r="C618" t="s">
        <v>126</v>
      </c>
      <c r="D618" t="s">
        <v>2760</v>
      </c>
      <c r="E618" t="s">
        <v>15</v>
      </c>
      <c r="F618" s="102" t="s">
        <v>1745</v>
      </c>
      <c r="G618" s="102" t="s">
        <v>1745</v>
      </c>
      <c r="H618" s="2">
        <v>7864.58</v>
      </c>
      <c r="I618" s="2">
        <v>351600</v>
      </c>
      <c r="J618" s="2">
        <v>13104.132</v>
      </c>
      <c r="K618" s="58">
        <v>2024</v>
      </c>
    </row>
    <row r="619" spans="1:11" x14ac:dyDescent="0.3">
      <c r="A619" s="75" t="s">
        <v>1063</v>
      </c>
      <c r="B619" t="s">
        <v>1948</v>
      </c>
      <c r="C619" t="s">
        <v>126</v>
      </c>
      <c r="D619" t="s">
        <v>2761</v>
      </c>
      <c r="E619" t="s">
        <v>15</v>
      </c>
      <c r="F619" s="102" t="s">
        <v>1745</v>
      </c>
      <c r="G619" s="102" t="s">
        <v>1745</v>
      </c>
      <c r="H619" s="2">
        <v>7893.66</v>
      </c>
      <c r="I619" s="2">
        <v>352900</v>
      </c>
      <c r="J619" s="2">
        <v>13152.582999999999</v>
      </c>
      <c r="K619" s="58">
        <v>2024</v>
      </c>
    </row>
    <row r="620" spans="1:11" x14ac:dyDescent="0.3">
      <c r="A620" s="75" t="s">
        <v>1063</v>
      </c>
      <c r="B620" t="s">
        <v>1948</v>
      </c>
      <c r="C620" t="s">
        <v>126</v>
      </c>
      <c r="D620" t="s">
        <v>2762</v>
      </c>
      <c r="E620" t="s">
        <v>15</v>
      </c>
      <c r="F620" s="102" t="s">
        <v>1745</v>
      </c>
      <c r="G620" s="102" t="s">
        <v>1745</v>
      </c>
      <c r="H620" s="2">
        <v>7933.92</v>
      </c>
      <c r="I620" s="2">
        <v>354700</v>
      </c>
      <c r="J620" s="2">
        <v>13219.669</v>
      </c>
      <c r="K620" s="58">
        <v>2024</v>
      </c>
    </row>
    <row r="621" spans="1:11" x14ac:dyDescent="0.3">
      <c r="A621" s="75" t="s">
        <v>1063</v>
      </c>
      <c r="B621" t="s">
        <v>1948</v>
      </c>
      <c r="C621" t="s">
        <v>126</v>
      </c>
      <c r="D621" t="s">
        <v>2763</v>
      </c>
      <c r="E621" t="s">
        <v>15</v>
      </c>
      <c r="F621" s="102" t="s">
        <v>1745</v>
      </c>
      <c r="G621" s="102" t="s">
        <v>1745</v>
      </c>
      <c r="H621" s="2">
        <v>3228.44</v>
      </c>
      <c r="I621" s="2">
        <v>433000</v>
      </c>
      <c r="J621" s="2">
        <v>16137.91</v>
      </c>
      <c r="K621" s="58">
        <v>2024</v>
      </c>
    </row>
    <row r="622" spans="1:11" x14ac:dyDescent="0.3">
      <c r="A622" s="75" t="s">
        <v>1063</v>
      </c>
      <c r="B622" t="s">
        <v>1948</v>
      </c>
      <c r="C622" t="s">
        <v>126</v>
      </c>
      <c r="D622" t="s">
        <v>2764</v>
      </c>
      <c r="E622" t="s">
        <v>15</v>
      </c>
      <c r="F622" s="102" t="s">
        <v>1745</v>
      </c>
      <c r="G622" s="102" t="s">
        <v>1745</v>
      </c>
      <c r="H622" s="2">
        <v>3184.45</v>
      </c>
      <c r="I622" s="2">
        <v>427100</v>
      </c>
      <c r="J622" s="2">
        <v>15918.017</v>
      </c>
      <c r="K622" s="58">
        <v>2024</v>
      </c>
    </row>
    <row r="623" spans="1:11" x14ac:dyDescent="0.3">
      <c r="A623" s="75" t="s">
        <v>1063</v>
      </c>
      <c r="B623" t="s">
        <v>1948</v>
      </c>
      <c r="C623" t="s">
        <v>126</v>
      </c>
      <c r="D623" t="s">
        <v>2765</v>
      </c>
      <c r="E623" t="s">
        <v>15</v>
      </c>
      <c r="F623" s="102" t="s">
        <v>1745</v>
      </c>
      <c r="G623" s="102" t="s">
        <v>1745</v>
      </c>
      <c r="H623" s="2">
        <v>6084.09</v>
      </c>
      <c r="I623" s="2">
        <v>272000</v>
      </c>
      <c r="J623" s="2">
        <v>10137.44</v>
      </c>
      <c r="K623" s="58">
        <v>2024</v>
      </c>
    </row>
    <row r="624" spans="1:11" x14ac:dyDescent="0.3">
      <c r="A624" s="75" t="s">
        <v>1063</v>
      </c>
      <c r="B624" t="s">
        <v>1948</v>
      </c>
      <c r="C624" t="s">
        <v>126</v>
      </c>
      <c r="D624" t="s">
        <v>2766</v>
      </c>
      <c r="E624" t="s">
        <v>15</v>
      </c>
      <c r="F624" s="102" t="s">
        <v>1745</v>
      </c>
      <c r="G624" s="102" t="s">
        <v>1745</v>
      </c>
      <c r="H624" s="2">
        <v>2997.31</v>
      </c>
      <c r="I624" s="2">
        <v>402000</v>
      </c>
      <c r="J624" s="2">
        <v>14982.539999999999</v>
      </c>
      <c r="K624" s="58">
        <v>2024</v>
      </c>
    </row>
    <row r="625" spans="1:11" x14ac:dyDescent="0.3">
      <c r="A625" s="75" t="s">
        <v>1063</v>
      </c>
      <c r="B625" t="s">
        <v>1948</v>
      </c>
      <c r="C625" t="s">
        <v>126</v>
      </c>
      <c r="D625" t="s">
        <v>2767</v>
      </c>
      <c r="E625" t="s">
        <v>15</v>
      </c>
      <c r="F625" s="102" t="s">
        <v>1745</v>
      </c>
      <c r="G625" s="102" t="s">
        <v>1745</v>
      </c>
      <c r="H625" s="2">
        <v>2945.12</v>
      </c>
      <c r="I625" s="2">
        <v>395000</v>
      </c>
      <c r="J625" s="2">
        <v>14721.65</v>
      </c>
      <c r="K625" s="58">
        <v>2024</v>
      </c>
    </row>
    <row r="626" spans="1:11" x14ac:dyDescent="0.3">
      <c r="A626" s="75" t="s">
        <v>1063</v>
      </c>
      <c r="B626" t="s">
        <v>1948</v>
      </c>
      <c r="C626" t="s">
        <v>126</v>
      </c>
      <c r="D626" t="s">
        <v>2768</v>
      </c>
      <c r="E626" t="s">
        <v>15</v>
      </c>
      <c r="F626" s="102" t="s">
        <v>1745</v>
      </c>
      <c r="G626" s="102" t="s">
        <v>1745</v>
      </c>
      <c r="H626" s="2">
        <v>4970.16</v>
      </c>
      <c r="I626" s="2">
        <v>333300</v>
      </c>
      <c r="J626" s="2">
        <v>12422.091</v>
      </c>
      <c r="K626" s="58">
        <v>2024</v>
      </c>
    </row>
    <row r="627" spans="1:11" x14ac:dyDescent="0.3">
      <c r="A627" s="75" t="s">
        <v>1063</v>
      </c>
      <c r="B627" t="s">
        <v>1948</v>
      </c>
      <c r="C627" t="s">
        <v>126</v>
      </c>
      <c r="D627" t="s">
        <v>2769</v>
      </c>
      <c r="E627" t="s">
        <v>15</v>
      </c>
      <c r="F627" s="102" t="s">
        <v>1745</v>
      </c>
      <c r="G627" s="102" t="s">
        <v>1745</v>
      </c>
      <c r="H627" s="2">
        <v>5979.71</v>
      </c>
      <c r="I627" s="2">
        <v>401000</v>
      </c>
      <c r="J627" s="2">
        <v>14945.269999999999</v>
      </c>
      <c r="K627" s="58">
        <v>2024</v>
      </c>
    </row>
    <row r="628" spans="1:11" x14ac:dyDescent="0.3">
      <c r="A628" s="75" t="s">
        <v>1063</v>
      </c>
      <c r="B628" t="s">
        <v>1948</v>
      </c>
      <c r="C628" t="s">
        <v>126</v>
      </c>
      <c r="D628" t="s">
        <v>2770</v>
      </c>
      <c r="E628" t="s">
        <v>15</v>
      </c>
      <c r="F628" s="102" t="s">
        <v>1745</v>
      </c>
      <c r="G628" s="102" t="s">
        <v>1745</v>
      </c>
      <c r="H628" s="2">
        <v>2904.11</v>
      </c>
      <c r="I628" s="2">
        <v>389500</v>
      </c>
      <c r="J628" s="2">
        <v>14516.664999999999</v>
      </c>
      <c r="K628" s="58">
        <v>2024</v>
      </c>
    </row>
    <row r="629" spans="1:11" x14ac:dyDescent="0.3">
      <c r="A629" s="75" t="s">
        <v>1063</v>
      </c>
      <c r="B629" t="s">
        <v>1948</v>
      </c>
      <c r="C629" t="s">
        <v>126</v>
      </c>
      <c r="D629" t="s">
        <v>2771</v>
      </c>
      <c r="E629" t="s">
        <v>15</v>
      </c>
      <c r="F629" s="102" t="s">
        <v>1745</v>
      </c>
      <c r="G629" s="102" t="s">
        <v>1745</v>
      </c>
      <c r="H629" s="2">
        <v>2567.1</v>
      </c>
      <c r="I629" s="2">
        <v>344300</v>
      </c>
      <c r="J629" s="2">
        <v>12832.061</v>
      </c>
      <c r="K629" s="58">
        <v>2024</v>
      </c>
    </row>
    <row r="630" spans="1:11" x14ac:dyDescent="0.3">
      <c r="A630" s="75" t="s">
        <v>1063</v>
      </c>
      <c r="B630" t="s">
        <v>1948</v>
      </c>
      <c r="C630" t="s">
        <v>126</v>
      </c>
      <c r="D630" t="s">
        <v>2772</v>
      </c>
      <c r="E630" t="s">
        <v>15</v>
      </c>
      <c r="F630" s="102" t="s">
        <v>1745</v>
      </c>
      <c r="G630" s="102" t="s">
        <v>1745</v>
      </c>
      <c r="H630" s="2">
        <v>3382.04</v>
      </c>
      <c r="I630" s="2">
        <v>453600</v>
      </c>
      <c r="J630" s="2">
        <v>16905.671999999999</v>
      </c>
      <c r="K630" s="58">
        <v>2024</v>
      </c>
    </row>
    <row r="631" spans="1:11" x14ac:dyDescent="0.3">
      <c r="A631" s="75" t="s">
        <v>1063</v>
      </c>
      <c r="B631" t="s">
        <v>1948</v>
      </c>
      <c r="C631" t="s">
        <v>126</v>
      </c>
      <c r="D631" t="s">
        <v>2773</v>
      </c>
      <c r="E631" t="s">
        <v>15</v>
      </c>
      <c r="F631" s="102" t="s">
        <v>1745</v>
      </c>
      <c r="G631" s="102" t="s">
        <v>1745</v>
      </c>
      <c r="H631" s="2">
        <v>6198.16</v>
      </c>
      <c r="I631" s="2">
        <v>277100</v>
      </c>
      <c r="J631" s="2">
        <v>10327.517</v>
      </c>
      <c r="K631" s="58">
        <v>2024</v>
      </c>
    </row>
    <row r="632" spans="1:11" x14ac:dyDescent="0.3">
      <c r="A632" s="75" t="s">
        <v>1063</v>
      </c>
      <c r="B632" t="s">
        <v>1948</v>
      </c>
      <c r="C632" t="s">
        <v>126</v>
      </c>
      <c r="D632" t="s">
        <v>2774</v>
      </c>
      <c r="E632" t="s">
        <v>15</v>
      </c>
      <c r="F632" s="102" t="s">
        <v>1745</v>
      </c>
      <c r="G632" s="102" t="s">
        <v>1745</v>
      </c>
      <c r="H632" s="2">
        <v>2527.58</v>
      </c>
      <c r="I632" s="2">
        <v>339000</v>
      </c>
      <c r="J632" s="2">
        <v>12634.529999999999</v>
      </c>
      <c r="K632" s="58">
        <v>2024</v>
      </c>
    </row>
    <row r="633" spans="1:11" x14ac:dyDescent="0.3">
      <c r="A633" s="75" t="s">
        <v>1063</v>
      </c>
      <c r="B633" t="s">
        <v>1948</v>
      </c>
      <c r="C633" t="s">
        <v>126</v>
      </c>
      <c r="D633" t="s">
        <v>2775</v>
      </c>
      <c r="E633" t="s">
        <v>15</v>
      </c>
      <c r="F633" s="102" t="s">
        <v>1745</v>
      </c>
      <c r="G633" s="102" t="s">
        <v>1745</v>
      </c>
      <c r="H633" s="2">
        <v>2886.96</v>
      </c>
      <c r="I633" s="2">
        <v>387200</v>
      </c>
      <c r="J633" s="2">
        <v>14430.944</v>
      </c>
      <c r="K633" s="58">
        <v>2024</v>
      </c>
    </row>
    <row r="634" spans="1:11" x14ac:dyDescent="0.3">
      <c r="A634" s="75" t="s">
        <v>1063</v>
      </c>
      <c r="B634" t="s">
        <v>1948</v>
      </c>
      <c r="C634" t="s">
        <v>126</v>
      </c>
      <c r="D634" t="s">
        <v>2776</v>
      </c>
      <c r="E634" t="s">
        <v>1716</v>
      </c>
      <c r="F634" s="102" t="s">
        <v>1745</v>
      </c>
      <c r="G634" s="102" t="s">
        <v>1745</v>
      </c>
      <c r="H634" s="2">
        <v>9686.83</v>
      </c>
      <c r="I634" s="2">
        <v>324800</v>
      </c>
      <c r="J634" s="2">
        <v>12105.296</v>
      </c>
      <c r="K634" s="58">
        <v>2024</v>
      </c>
    </row>
    <row r="635" spans="1:11" x14ac:dyDescent="0.3">
      <c r="A635" s="75" t="s">
        <v>1063</v>
      </c>
      <c r="B635" t="s">
        <v>1948</v>
      </c>
      <c r="C635" t="s">
        <v>126</v>
      </c>
      <c r="D635" t="s">
        <v>2777</v>
      </c>
      <c r="E635" t="s">
        <v>15</v>
      </c>
      <c r="F635" s="102" t="s">
        <v>1745</v>
      </c>
      <c r="G635" s="102" t="s">
        <v>1745</v>
      </c>
      <c r="H635" s="2">
        <v>3305.99</v>
      </c>
      <c r="I635" s="2">
        <v>443400</v>
      </c>
      <c r="J635" s="2">
        <v>16525.518</v>
      </c>
      <c r="K635" s="58">
        <v>2024</v>
      </c>
    </row>
    <row r="636" spans="1:11" x14ac:dyDescent="0.3">
      <c r="A636" s="75" t="s">
        <v>1063</v>
      </c>
      <c r="B636" t="s">
        <v>1948</v>
      </c>
      <c r="C636" t="s">
        <v>126</v>
      </c>
      <c r="D636" t="s">
        <v>2778</v>
      </c>
      <c r="E636" t="s">
        <v>1716</v>
      </c>
      <c r="F636" s="102" t="s">
        <v>1745</v>
      </c>
      <c r="G636" s="102" t="s">
        <v>1745</v>
      </c>
      <c r="H636" s="2">
        <v>8255.2800000000007</v>
      </c>
      <c r="I636" s="2">
        <v>276800</v>
      </c>
      <c r="J636" s="2">
        <v>10316.335999999999</v>
      </c>
      <c r="K636" s="58">
        <v>2024</v>
      </c>
    </row>
    <row r="637" spans="1:11" x14ac:dyDescent="0.3">
      <c r="A637" s="75" t="s">
        <v>1063</v>
      </c>
      <c r="B637" t="s">
        <v>1948</v>
      </c>
      <c r="C637" t="s">
        <v>126</v>
      </c>
      <c r="D637" t="s">
        <v>2779</v>
      </c>
      <c r="E637" t="s">
        <v>15</v>
      </c>
      <c r="F637" s="102" t="s">
        <v>1745</v>
      </c>
      <c r="G637" s="102" t="s">
        <v>1745</v>
      </c>
      <c r="H637" s="2">
        <v>128685</v>
      </c>
      <c r="I637" s="2">
        <v>204000</v>
      </c>
      <c r="J637" s="2">
        <v>7603.08</v>
      </c>
      <c r="K637" s="58">
        <v>2024</v>
      </c>
    </row>
    <row r="638" spans="1:11" x14ac:dyDescent="0.3">
      <c r="A638" s="75" t="s">
        <v>1063</v>
      </c>
      <c r="B638" t="s">
        <v>1948</v>
      </c>
      <c r="C638" t="s">
        <v>126</v>
      </c>
      <c r="D638" t="s">
        <v>2780</v>
      </c>
      <c r="E638" t="s">
        <v>15</v>
      </c>
      <c r="F638" s="102" t="s">
        <v>1745</v>
      </c>
      <c r="G638" s="102" t="s">
        <v>1745</v>
      </c>
      <c r="H638" s="2">
        <v>6646.27</v>
      </c>
      <c r="I638" s="2">
        <v>445700</v>
      </c>
      <c r="J638" s="2">
        <v>16611.238999999998</v>
      </c>
      <c r="K638" s="58">
        <v>2024</v>
      </c>
    </row>
    <row r="639" spans="1:11" x14ac:dyDescent="0.3">
      <c r="A639" s="75" t="s">
        <v>1063</v>
      </c>
      <c r="B639" t="s">
        <v>1948</v>
      </c>
      <c r="C639" t="s">
        <v>126</v>
      </c>
      <c r="D639" t="s">
        <v>2781</v>
      </c>
      <c r="E639" t="s">
        <v>15</v>
      </c>
      <c r="F639" s="102" t="s">
        <v>1745</v>
      </c>
      <c r="G639" s="102" t="s">
        <v>1745</v>
      </c>
      <c r="H639" s="2">
        <v>5164.0200000000004</v>
      </c>
      <c r="I639" s="2">
        <v>346300</v>
      </c>
      <c r="J639" s="2">
        <v>12906.600999999999</v>
      </c>
      <c r="K639" s="58">
        <v>2024</v>
      </c>
    </row>
    <row r="640" spans="1:11" x14ac:dyDescent="0.3">
      <c r="A640" s="75" t="s">
        <v>1063</v>
      </c>
      <c r="B640" t="s">
        <v>1948</v>
      </c>
      <c r="C640" t="s">
        <v>126</v>
      </c>
      <c r="D640" t="s">
        <v>2782</v>
      </c>
      <c r="E640" t="s">
        <v>15</v>
      </c>
      <c r="F640" s="102" t="s">
        <v>1745</v>
      </c>
      <c r="G640" s="102" t="s">
        <v>1745</v>
      </c>
      <c r="H640" s="2">
        <v>5407.08</v>
      </c>
      <c r="I640" s="2">
        <v>362600</v>
      </c>
      <c r="J640" s="2">
        <v>13514.101999999999</v>
      </c>
      <c r="K640" s="58">
        <v>2024</v>
      </c>
    </row>
    <row r="641" spans="1:11" x14ac:dyDescent="0.3">
      <c r="A641" s="75" t="s">
        <v>1063</v>
      </c>
      <c r="B641" t="s">
        <v>1948</v>
      </c>
      <c r="C641" t="s">
        <v>126</v>
      </c>
      <c r="D641" t="s">
        <v>2783</v>
      </c>
      <c r="E641" t="s">
        <v>15</v>
      </c>
      <c r="F641" s="102" t="s">
        <v>1745</v>
      </c>
      <c r="G641" s="102" t="s">
        <v>1745</v>
      </c>
      <c r="H641" s="2">
        <v>12400.8</v>
      </c>
      <c r="I641" s="2">
        <v>107200</v>
      </c>
      <c r="J641" s="2">
        <v>3995.3440000000001</v>
      </c>
      <c r="K641" s="58">
        <v>2024</v>
      </c>
    </row>
    <row r="642" spans="1:11" x14ac:dyDescent="0.3">
      <c r="A642" s="75" t="s">
        <v>1063</v>
      </c>
      <c r="B642" t="s">
        <v>1948</v>
      </c>
      <c r="C642" t="s">
        <v>126</v>
      </c>
      <c r="D642" t="s">
        <v>2784</v>
      </c>
      <c r="E642" t="s">
        <v>15</v>
      </c>
      <c r="F642" s="102" t="s">
        <v>1745</v>
      </c>
      <c r="G642" s="102" t="s">
        <v>1745</v>
      </c>
      <c r="H642" s="2">
        <v>10208.77</v>
      </c>
      <c r="I642" s="2">
        <v>88000</v>
      </c>
      <c r="J642" s="2">
        <v>3279.7599999999998</v>
      </c>
      <c r="K642" s="58">
        <v>2024</v>
      </c>
    </row>
    <row r="643" spans="1:11" x14ac:dyDescent="0.3">
      <c r="A643" s="75" t="s">
        <v>1063</v>
      </c>
      <c r="B643" t="s">
        <v>1948</v>
      </c>
      <c r="C643" t="s">
        <v>126</v>
      </c>
      <c r="D643" t="s">
        <v>2785</v>
      </c>
      <c r="E643" t="s">
        <v>15</v>
      </c>
      <c r="F643" s="102" t="s">
        <v>1745</v>
      </c>
      <c r="G643" s="102" t="s">
        <v>1745</v>
      </c>
      <c r="H643" s="2">
        <v>13735.62</v>
      </c>
      <c r="I643" s="2">
        <v>89600</v>
      </c>
      <c r="J643" s="2">
        <v>3339.3919999999998</v>
      </c>
      <c r="K643" s="58">
        <v>2024</v>
      </c>
    </row>
    <row r="644" spans="1:11" x14ac:dyDescent="0.3">
      <c r="A644" s="75" t="s">
        <v>1063</v>
      </c>
      <c r="B644" t="s">
        <v>1948</v>
      </c>
      <c r="C644" t="s">
        <v>126</v>
      </c>
      <c r="D644" t="s">
        <v>2786</v>
      </c>
      <c r="E644" t="s">
        <v>15</v>
      </c>
      <c r="F644" s="102" t="s">
        <v>1745</v>
      </c>
      <c r="G644" s="102" t="s">
        <v>1745</v>
      </c>
      <c r="H644" s="2">
        <v>13441.4</v>
      </c>
      <c r="I644" s="2">
        <v>97600</v>
      </c>
      <c r="J644" s="2">
        <v>3637.5519999999997</v>
      </c>
      <c r="K644" s="58">
        <v>2024</v>
      </c>
    </row>
    <row r="645" spans="1:11" x14ac:dyDescent="0.3">
      <c r="A645" s="75" t="s">
        <v>1063</v>
      </c>
      <c r="B645" t="s">
        <v>1948</v>
      </c>
      <c r="C645" t="s">
        <v>126</v>
      </c>
      <c r="D645" t="s">
        <v>2787</v>
      </c>
      <c r="E645" t="s">
        <v>15</v>
      </c>
      <c r="F645" s="102" t="s">
        <v>1745</v>
      </c>
      <c r="G645" s="102" t="s">
        <v>1745</v>
      </c>
      <c r="H645" s="2">
        <v>13416.4</v>
      </c>
      <c r="I645" s="2">
        <v>94400</v>
      </c>
      <c r="J645" s="2">
        <v>3518.288</v>
      </c>
      <c r="K645" s="58">
        <v>2024</v>
      </c>
    </row>
    <row r="646" spans="1:11" x14ac:dyDescent="0.3">
      <c r="A646" s="75" t="s">
        <v>1063</v>
      </c>
      <c r="B646" t="s">
        <v>1948</v>
      </c>
      <c r="C646" t="s">
        <v>126</v>
      </c>
      <c r="D646" t="s">
        <v>2788</v>
      </c>
      <c r="E646" t="s">
        <v>15</v>
      </c>
      <c r="F646" s="102" t="s">
        <v>1745</v>
      </c>
      <c r="G646" s="102" t="s">
        <v>1745</v>
      </c>
      <c r="H646" s="2">
        <v>13735.62</v>
      </c>
      <c r="I646" s="2">
        <v>95200</v>
      </c>
      <c r="J646" s="2">
        <v>3548.1039999999998</v>
      </c>
      <c r="K646" s="58">
        <v>2024</v>
      </c>
    </row>
    <row r="647" spans="1:11" x14ac:dyDescent="0.3">
      <c r="A647" s="75" t="s">
        <v>1063</v>
      </c>
      <c r="B647" t="s">
        <v>1948</v>
      </c>
      <c r="C647" t="s">
        <v>126</v>
      </c>
      <c r="D647" t="s">
        <v>2789</v>
      </c>
      <c r="E647" t="s">
        <v>15</v>
      </c>
      <c r="F647" s="102" t="s">
        <v>1745</v>
      </c>
      <c r="G647" s="102" t="s">
        <v>1745</v>
      </c>
      <c r="H647" s="2">
        <v>13642.11</v>
      </c>
      <c r="I647" s="2">
        <v>95200</v>
      </c>
      <c r="J647" s="2">
        <v>3548.1039999999998</v>
      </c>
      <c r="K647" s="58">
        <v>2024</v>
      </c>
    </row>
    <row r="648" spans="1:11" x14ac:dyDescent="0.3">
      <c r="A648" s="75" t="s">
        <v>1063</v>
      </c>
      <c r="B648" t="s">
        <v>1948</v>
      </c>
      <c r="C648" t="s">
        <v>126</v>
      </c>
      <c r="D648" t="s">
        <v>2790</v>
      </c>
      <c r="E648" t="s">
        <v>15</v>
      </c>
      <c r="F648" s="102" t="s">
        <v>1745</v>
      </c>
      <c r="G648" s="102" t="s">
        <v>1745</v>
      </c>
      <c r="H648" s="2">
        <v>13805.14</v>
      </c>
      <c r="I648" s="2">
        <v>91200</v>
      </c>
      <c r="J648" s="2">
        <v>3399.0239999999999</v>
      </c>
      <c r="K648" s="58">
        <v>2024</v>
      </c>
    </row>
    <row r="649" spans="1:11" x14ac:dyDescent="0.3">
      <c r="A649" s="75" t="s">
        <v>1063</v>
      </c>
      <c r="B649" t="s">
        <v>1948</v>
      </c>
      <c r="C649" t="s">
        <v>126</v>
      </c>
      <c r="D649" t="s">
        <v>2791</v>
      </c>
      <c r="E649" t="s">
        <v>15</v>
      </c>
      <c r="F649" s="102" t="s">
        <v>1745</v>
      </c>
      <c r="G649" s="102" t="s">
        <v>1745</v>
      </c>
      <c r="H649" s="2">
        <v>8515.8700000000008</v>
      </c>
      <c r="I649" s="2">
        <v>102400</v>
      </c>
      <c r="J649" s="2">
        <v>3816.4479999999999</v>
      </c>
      <c r="K649" s="58">
        <v>2024</v>
      </c>
    </row>
    <row r="650" spans="1:11" x14ac:dyDescent="0.3">
      <c r="A650" s="75" t="s">
        <v>1063</v>
      </c>
      <c r="B650" t="s">
        <v>1948</v>
      </c>
      <c r="C650" t="s">
        <v>126</v>
      </c>
      <c r="D650" t="s">
        <v>2792</v>
      </c>
      <c r="E650" t="s">
        <v>15</v>
      </c>
      <c r="F650" s="102" t="s">
        <v>1745</v>
      </c>
      <c r="G650" s="102" t="s">
        <v>1745</v>
      </c>
      <c r="H650" s="2">
        <v>12864.14</v>
      </c>
      <c r="I650" s="2">
        <v>95200</v>
      </c>
      <c r="J650" s="2">
        <v>3548.1039999999998</v>
      </c>
      <c r="K650" s="58">
        <v>2024</v>
      </c>
    </row>
    <row r="651" spans="1:11" x14ac:dyDescent="0.3">
      <c r="A651" s="75" t="s">
        <v>1063</v>
      </c>
      <c r="B651" t="s">
        <v>1948</v>
      </c>
      <c r="C651" t="s">
        <v>126</v>
      </c>
      <c r="D651" t="s">
        <v>2793</v>
      </c>
      <c r="E651" t="s">
        <v>15</v>
      </c>
      <c r="F651" s="102" t="s">
        <v>1745</v>
      </c>
      <c r="G651" s="102" t="s">
        <v>1745</v>
      </c>
      <c r="H651" s="2">
        <v>34574.050000000003</v>
      </c>
      <c r="I651" s="2">
        <v>139400</v>
      </c>
      <c r="J651" s="2">
        <v>5195.4380000000001</v>
      </c>
      <c r="K651" s="58">
        <v>2024</v>
      </c>
    </row>
    <row r="652" spans="1:11" x14ac:dyDescent="0.3">
      <c r="A652" s="75" t="s">
        <v>1063</v>
      </c>
      <c r="B652" t="s">
        <v>1948</v>
      </c>
      <c r="C652" t="s">
        <v>126</v>
      </c>
      <c r="D652" t="s">
        <v>2794</v>
      </c>
      <c r="E652" t="s">
        <v>15</v>
      </c>
      <c r="F652" s="102" t="s">
        <v>1745</v>
      </c>
      <c r="G652" s="102" t="s">
        <v>1745</v>
      </c>
      <c r="H652" s="2">
        <v>240592.14</v>
      </c>
      <c r="I652" s="2">
        <v>2506300</v>
      </c>
      <c r="J652" s="2">
        <v>93409.800999999992</v>
      </c>
      <c r="K652" s="58">
        <v>2024</v>
      </c>
    </row>
    <row r="653" spans="1:11" x14ac:dyDescent="0.3">
      <c r="A653" s="75" t="s">
        <v>1063</v>
      </c>
      <c r="B653" t="s">
        <v>1948</v>
      </c>
      <c r="C653" t="s">
        <v>126</v>
      </c>
      <c r="D653" t="s">
        <v>2795</v>
      </c>
      <c r="E653" t="s">
        <v>15</v>
      </c>
      <c r="F653" s="102" t="s">
        <v>1745</v>
      </c>
      <c r="G653" s="102" t="s">
        <v>1745</v>
      </c>
      <c r="H653" s="2">
        <v>83148.2</v>
      </c>
      <c r="I653" s="2">
        <v>2596000</v>
      </c>
      <c r="J653" s="2">
        <v>96752.92</v>
      </c>
      <c r="K653" s="58">
        <v>2024</v>
      </c>
    </row>
    <row r="654" spans="1:11" x14ac:dyDescent="0.3">
      <c r="A654" s="75" t="s">
        <v>1063</v>
      </c>
      <c r="B654" t="s">
        <v>1948</v>
      </c>
      <c r="C654" t="s">
        <v>126</v>
      </c>
      <c r="D654" t="s">
        <v>2796</v>
      </c>
      <c r="E654" t="s">
        <v>1716</v>
      </c>
      <c r="F654" s="102" t="s">
        <v>1745</v>
      </c>
      <c r="G654" s="102" t="s">
        <v>1745</v>
      </c>
      <c r="H654" s="2">
        <v>4828.0600000000004</v>
      </c>
      <c r="I654" s="2">
        <v>35000</v>
      </c>
      <c r="J654" s="2">
        <v>1304.45</v>
      </c>
      <c r="K654" s="58">
        <v>2024</v>
      </c>
    </row>
    <row r="655" spans="1:11" x14ac:dyDescent="0.3">
      <c r="A655" s="75" t="s">
        <v>1063</v>
      </c>
      <c r="B655" t="s">
        <v>1948</v>
      </c>
      <c r="C655" t="s">
        <v>126</v>
      </c>
      <c r="D655" t="s">
        <v>2797</v>
      </c>
      <c r="E655" t="s">
        <v>1716</v>
      </c>
      <c r="F655" s="102" t="s">
        <v>1745</v>
      </c>
      <c r="G655" s="102" t="s">
        <v>1745</v>
      </c>
      <c r="H655" s="2">
        <v>4777.47</v>
      </c>
      <c r="I655" s="2">
        <v>35000</v>
      </c>
      <c r="J655" s="2">
        <v>1304.45</v>
      </c>
      <c r="K655" s="58">
        <v>2024</v>
      </c>
    </row>
    <row r="656" spans="1:11" x14ac:dyDescent="0.3">
      <c r="A656" s="75" t="s">
        <v>1063</v>
      </c>
      <c r="B656" t="s">
        <v>1948</v>
      </c>
      <c r="C656" t="s">
        <v>126</v>
      </c>
      <c r="D656" t="s">
        <v>2798</v>
      </c>
      <c r="E656" t="s">
        <v>1716</v>
      </c>
      <c r="F656" s="102" t="s">
        <v>1745</v>
      </c>
      <c r="G656" s="102" t="s">
        <v>1745</v>
      </c>
      <c r="H656" s="2">
        <v>3998.07</v>
      </c>
      <c r="I656" s="2">
        <v>35000</v>
      </c>
      <c r="J656" s="2">
        <v>1304.45</v>
      </c>
      <c r="K656" s="58">
        <v>2024</v>
      </c>
    </row>
    <row r="657" spans="1:11" x14ac:dyDescent="0.3">
      <c r="A657" s="75" t="s">
        <v>1063</v>
      </c>
      <c r="B657" t="s">
        <v>1948</v>
      </c>
      <c r="C657" t="s">
        <v>126</v>
      </c>
      <c r="D657" t="s">
        <v>2799</v>
      </c>
      <c r="E657" t="s">
        <v>1716</v>
      </c>
      <c r="F657" s="102" t="s">
        <v>1745</v>
      </c>
      <c r="G657" s="102" t="s">
        <v>1745</v>
      </c>
      <c r="H657" s="2">
        <v>4138.3100000000004</v>
      </c>
      <c r="I657" s="2">
        <v>35000</v>
      </c>
      <c r="J657" s="2">
        <v>1304.45</v>
      </c>
      <c r="K657" s="58">
        <v>2024</v>
      </c>
    </row>
    <row r="658" spans="1:11" x14ac:dyDescent="0.3">
      <c r="A658" s="75" t="s">
        <v>1063</v>
      </c>
      <c r="B658" t="s">
        <v>1948</v>
      </c>
      <c r="C658" t="s">
        <v>126</v>
      </c>
      <c r="D658" t="s">
        <v>2800</v>
      </c>
      <c r="E658" t="s">
        <v>1716</v>
      </c>
      <c r="F658" s="102" t="s">
        <v>1745</v>
      </c>
      <c r="G658" s="102" t="s">
        <v>1745</v>
      </c>
      <c r="H658" s="2">
        <v>3995.77</v>
      </c>
      <c r="I658" s="2">
        <v>35000</v>
      </c>
      <c r="J658" s="2">
        <v>1304.45</v>
      </c>
      <c r="K658" s="58">
        <v>2024</v>
      </c>
    </row>
    <row r="659" spans="1:11" x14ac:dyDescent="0.3">
      <c r="A659" s="75" t="s">
        <v>1063</v>
      </c>
      <c r="B659" t="s">
        <v>1948</v>
      </c>
      <c r="C659" t="s">
        <v>126</v>
      </c>
      <c r="D659" t="s">
        <v>2801</v>
      </c>
      <c r="E659" t="s">
        <v>1716</v>
      </c>
      <c r="F659" s="102" t="s">
        <v>1745</v>
      </c>
      <c r="G659" s="102" t="s">
        <v>1745</v>
      </c>
      <c r="H659" s="2">
        <v>4227.9799999999996</v>
      </c>
      <c r="I659" s="2">
        <v>35000</v>
      </c>
      <c r="J659" s="2">
        <v>1304.45</v>
      </c>
      <c r="K659" s="58">
        <v>2024</v>
      </c>
    </row>
    <row r="660" spans="1:11" x14ac:dyDescent="0.3">
      <c r="A660" s="75" t="s">
        <v>1063</v>
      </c>
      <c r="B660" t="s">
        <v>1948</v>
      </c>
      <c r="C660" t="s">
        <v>126</v>
      </c>
      <c r="D660" t="s">
        <v>2802</v>
      </c>
      <c r="E660" t="s">
        <v>1716</v>
      </c>
      <c r="F660" s="102" t="s">
        <v>1745</v>
      </c>
      <c r="G660" s="102" t="s">
        <v>1745</v>
      </c>
      <c r="H660" s="2">
        <v>1549.52</v>
      </c>
      <c r="I660" s="2">
        <v>35000</v>
      </c>
      <c r="J660" s="2">
        <v>1304.45</v>
      </c>
      <c r="K660" s="58">
        <v>2024</v>
      </c>
    </row>
    <row r="661" spans="1:11" x14ac:dyDescent="0.3">
      <c r="A661" s="75" t="s">
        <v>1063</v>
      </c>
      <c r="B661" t="s">
        <v>1948</v>
      </c>
      <c r="C661" t="s">
        <v>126</v>
      </c>
      <c r="D661" t="s">
        <v>2803</v>
      </c>
      <c r="E661" t="s">
        <v>1716</v>
      </c>
      <c r="F661" s="102" t="s">
        <v>1745</v>
      </c>
      <c r="G661" s="102" t="s">
        <v>1745</v>
      </c>
      <c r="H661" s="2">
        <v>4138.3100000000004</v>
      </c>
      <c r="I661" s="2">
        <v>35000</v>
      </c>
      <c r="J661" s="2">
        <v>1304.45</v>
      </c>
      <c r="K661" s="58">
        <v>2024</v>
      </c>
    </row>
    <row r="662" spans="1:11" x14ac:dyDescent="0.3">
      <c r="A662" s="75" t="s">
        <v>1063</v>
      </c>
      <c r="B662" t="s">
        <v>1948</v>
      </c>
      <c r="C662" t="s">
        <v>126</v>
      </c>
      <c r="D662" t="s">
        <v>2804</v>
      </c>
      <c r="E662" t="s">
        <v>1716</v>
      </c>
      <c r="F662" s="102" t="s">
        <v>1745</v>
      </c>
      <c r="G662" s="102" t="s">
        <v>1745</v>
      </c>
      <c r="H662" s="2">
        <v>4363.6499999999996</v>
      </c>
      <c r="I662" s="2">
        <v>35000</v>
      </c>
      <c r="J662" s="2">
        <v>1304.45</v>
      </c>
      <c r="K662" s="58">
        <v>2024</v>
      </c>
    </row>
    <row r="663" spans="1:11" x14ac:dyDescent="0.3">
      <c r="A663" s="75" t="s">
        <v>1063</v>
      </c>
      <c r="B663" t="s">
        <v>1948</v>
      </c>
      <c r="C663" t="s">
        <v>126</v>
      </c>
      <c r="D663" t="s">
        <v>2805</v>
      </c>
      <c r="E663" t="s">
        <v>1716</v>
      </c>
      <c r="F663" s="102" t="s">
        <v>1745</v>
      </c>
      <c r="G663" s="102" t="s">
        <v>1745</v>
      </c>
      <c r="H663" s="2">
        <v>4777.47</v>
      </c>
      <c r="I663" s="2">
        <v>35000</v>
      </c>
      <c r="J663" s="2">
        <v>1304.45</v>
      </c>
      <c r="K663" s="58">
        <v>2024</v>
      </c>
    </row>
    <row r="664" spans="1:11" x14ac:dyDescent="0.3">
      <c r="A664" s="75" t="s">
        <v>1063</v>
      </c>
      <c r="B664" t="s">
        <v>1948</v>
      </c>
      <c r="C664" t="s">
        <v>126</v>
      </c>
      <c r="D664" t="s">
        <v>2806</v>
      </c>
      <c r="E664" t="s">
        <v>1716</v>
      </c>
      <c r="F664" s="102" t="s">
        <v>1745</v>
      </c>
      <c r="G664" s="102" t="s">
        <v>1745</v>
      </c>
      <c r="H664" s="2">
        <v>3126.71</v>
      </c>
      <c r="I664" s="2">
        <v>35000</v>
      </c>
      <c r="J664" s="2">
        <v>1304.45</v>
      </c>
      <c r="K664" s="58">
        <v>2024</v>
      </c>
    </row>
    <row r="665" spans="1:11" x14ac:dyDescent="0.3">
      <c r="A665" s="75" t="s">
        <v>1063</v>
      </c>
      <c r="B665" t="s">
        <v>1948</v>
      </c>
      <c r="C665" t="s">
        <v>126</v>
      </c>
      <c r="D665" t="s">
        <v>2807</v>
      </c>
      <c r="E665" t="s">
        <v>1716</v>
      </c>
      <c r="F665" s="102" t="s">
        <v>1745</v>
      </c>
      <c r="G665" s="102" t="s">
        <v>1745</v>
      </c>
      <c r="H665" s="2">
        <v>4777.47</v>
      </c>
      <c r="I665" s="2">
        <v>35000</v>
      </c>
      <c r="J665" s="2">
        <v>1304.45</v>
      </c>
      <c r="K665" s="58">
        <v>2024</v>
      </c>
    </row>
    <row r="666" spans="1:11" x14ac:dyDescent="0.3">
      <c r="A666" s="75" t="s">
        <v>1063</v>
      </c>
      <c r="B666" t="s">
        <v>1948</v>
      </c>
      <c r="C666" t="s">
        <v>126</v>
      </c>
      <c r="D666" t="s">
        <v>2808</v>
      </c>
      <c r="E666" t="s">
        <v>1716</v>
      </c>
      <c r="F666" s="102" t="s">
        <v>1745</v>
      </c>
      <c r="G666" s="102" t="s">
        <v>1745</v>
      </c>
      <c r="H666" s="2">
        <v>1549.52</v>
      </c>
      <c r="I666" s="2">
        <v>35000</v>
      </c>
      <c r="J666" s="2">
        <v>1304.45</v>
      </c>
      <c r="K666" s="58">
        <v>2024</v>
      </c>
    </row>
    <row r="667" spans="1:11" x14ac:dyDescent="0.3">
      <c r="A667" s="75" t="s">
        <v>1063</v>
      </c>
      <c r="B667" t="s">
        <v>1948</v>
      </c>
      <c r="C667" t="s">
        <v>126</v>
      </c>
      <c r="D667" t="s">
        <v>2809</v>
      </c>
      <c r="E667" t="s">
        <v>1716</v>
      </c>
      <c r="F667" s="102" t="s">
        <v>1745</v>
      </c>
      <c r="G667" s="102" t="s">
        <v>1745</v>
      </c>
      <c r="H667" s="2">
        <v>1779.42</v>
      </c>
      <c r="I667" s="2">
        <v>35000</v>
      </c>
      <c r="J667" s="2">
        <v>1304.45</v>
      </c>
      <c r="K667" s="58">
        <v>2024</v>
      </c>
    </row>
    <row r="668" spans="1:11" x14ac:dyDescent="0.3">
      <c r="A668" s="75" t="s">
        <v>1063</v>
      </c>
      <c r="B668" t="s">
        <v>1948</v>
      </c>
      <c r="C668" t="s">
        <v>126</v>
      </c>
      <c r="D668" t="s">
        <v>2810</v>
      </c>
      <c r="E668" t="s">
        <v>1716</v>
      </c>
      <c r="F668" s="102" t="s">
        <v>1745</v>
      </c>
      <c r="G668" s="102" t="s">
        <v>1745</v>
      </c>
      <c r="H668" s="2">
        <v>1549.52</v>
      </c>
      <c r="I668" s="2">
        <v>35000</v>
      </c>
      <c r="J668" s="2">
        <v>1304.45</v>
      </c>
      <c r="K668" s="58">
        <v>2024</v>
      </c>
    </row>
    <row r="669" spans="1:11" x14ac:dyDescent="0.3">
      <c r="A669" s="75" t="s">
        <v>1063</v>
      </c>
      <c r="B669" t="s">
        <v>1948</v>
      </c>
      <c r="C669" t="s">
        <v>126</v>
      </c>
      <c r="D669" t="s">
        <v>2811</v>
      </c>
      <c r="E669" t="s">
        <v>1716</v>
      </c>
      <c r="F669" s="102" t="s">
        <v>1745</v>
      </c>
      <c r="G669" s="102" t="s">
        <v>1745</v>
      </c>
      <c r="H669" s="2">
        <v>2928.99</v>
      </c>
      <c r="I669" s="2">
        <v>35000</v>
      </c>
      <c r="J669" s="2">
        <v>1304.45</v>
      </c>
      <c r="K669" s="58">
        <v>2024</v>
      </c>
    </row>
    <row r="670" spans="1:11" x14ac:dyDescent="0.3">
      <c r="A670" s="75" t="s">
        <v>1063</v>
      </c>
      <c r="B670" t="s">
        <v>1948</v>
      </c>
      <c r="C670" t="s">
        <v>126</v>
      </c>
      <c r="D670" t="s">
        <v>2812</v>
      </c>
      <c r="E670" t="s">
        <v>1716</v>
      </c>
      <c r="F670" s="102" t="s">
        <v>1745</v>
      </c>
      <c r="G670" s="102" t="s">
        <v>1745</v>
      </c>
      <c r="H670" s="2">
        <v>1549.52</v>
      </c>
      <c r="I670" s="2">
        <v>35000</v>
      </c>
      <c r="J670" s="2">
        <v>1304.45</v>
      </c>
      <c r="K670" s="58">
        <v>2024</v>
      </c>
    </row>
    <row r="671" spans="1:11" x14ac:dyDescent="0.3">
      <c r="A671" s="75" t="s">
        <v>1063</v>
      </c>
      <c r="B671" t="s">
        <v>1948</v>
      </c>
      <c r="C671" t="s">
        <v>126</v>
      </c>
      <c r="D671" t="s">
        <v>2813</v>
      </c>
      <c r="E671" t="s">
        <v>1716</v>
      </c>
      <c r="F671" s="102" t="s">
        <v>1745</v>
      </c>
      <c r="G671" s="102" t="s">
        <v>1745</v>
      </c>
      <c r="H671" s="2">
        <v>2928.99</v>
      </c>
      <c r="I671" s="2">
        <v>35000</v>
      </c>
      <c r="J671" s="2">
        <v>1304.45</v>
      </c>
      <c r="K671" s="58">
        <v>2024</v>
      </c>
    </row>
    <row r="672" spans="1:11" x14ac:dyDescent="0.3">
      <c r="A672" s="75" t="s">
        <v>1063</v>
      </c>
      <c r="B672" t="s">
        <v>1948</v>
      </c>
      <c r="C672" t="s">
        <v>126</v>
      </c>
      <c r="D672" t="s">
        <v>2814</v>
      </c>
      <c r="E672" t="s">
        <v>1716</v>
      </c>
      <c r="F672" s="102" t="s">
        <v>1745</v>
      </c>
      <c r="G672" s="102" t="s">
        <v>1745</v>
      </c>
      <c r="H672" s="2">
        <v>4593.5600000000004</v>
      </c>
      <c r="I672" s="2">
        <v>35000</v>
      </c>
      <c r="J672" s="2">
        <v>1304.45</v>
      </c>
      <c r="K672" s="58">
        <v>2024</v>
      </c>
    </row>
    <row r="673" spans="1:11" x14ac:dyDescent="0.3">
      <c r="A673" s="75" t="s">
        <v>1063</v>
      </c>
      <c r="B673" t="s">
        <v>1948</v>
      </c>
      <c r="C673" t="s">
        <v>126</v>
      </c>
      <c r="D673" t="s">
        <v>2815</v>
      </c>
      <c r="E673" t="s">
        <v>1716</v>
      </c>
      <c r="F673" s="102" t="s">
        <v>1745</v>
      </c>
      <c r="G673" s="102" t="s">
        <v>1745</v>
      </c>
      <c r="H673" s="2">
        <v>4777.47</v>
      </c>
      <c r="I673" s="2">
        <v>35000</v>
      </c>
      <c r="J673" s="2">
        <v>1304.45</v>
      </c>
      <c r="K673" s="58">
        <v>2024</v>
      </c>
    </row>
    <row r="674" spans="1:11" x14ac:dyDescent="0.3">
      <c r="A674" s="75" t="s">
        <v>1063</v>
      </c>
      <c r="B674" t="s">
        <v>1948</v>
      </c>
      <c r="C674" t="s">
        <v>126</v>
      </c>
      <c r="D674" t="s">
        <v>2816</v>
      </c>
      <c r="E674" t="s">
        <v>1716</v>
      </c>
      <c r="F674" s="102" t="s">
        <v>1745</v>
      </c>
      <c r="G674" s="102" t="s">
        <v>1745</v>
      </c>
      <c r="H674" s="2">
        <v>6799.51</v>
      </c>
      <c r="I674" s="2">
        <v>35000</v>
      </c>
      <c r="J674" s="2">
        <v>1304.45</v>
      </c>
      <c r="K674" s="58">
        <v>2024</v>
      </c>
    </row>
    <row r="675" spans="1:11" x14ac:dyDescent="0.3">
      <c r="A675" s="75" t="s">
        <v>1063</v>
      </c>
      <c r="B675" t="s">
        <v>1948</v>
      </c>
      <c r="C675" t="s">
        <v>126</v>
      </c>
      <c r="D675" t="s">
        <v>2817</v>
      </c>
      <c r="E675" t="s">
        <v>1716</v>
      </c>
      <c r="F675" s="102" t="s">
        <v>1745</v>
      </c>
      <c r="G675" s="102" t="s">
        <v>1745</v>
      </c>
      <c r="H675" s="2">
        <v>6793.02</v>
      </c>
      <c r="I675" s="2">
        <v>35000</v>
      </c>
      <c r="J675" s="2">
        <v>1304.45</v>
      </c>
      <c r="K675" s="58">
        <v>2024</v>
      </c>
    </row>
    <row r="676" spans="1:11" x14ac:dyDescent="0.3">
      <c r="A676" s="75" t="s">
        <v>1063</v>
      </c>
      <c r="B676" t="s">
        <v>1948</v>
      </c>
      <c r="C676" t="s">
        <v>126</v>
      </c>
      <c r="D676" t="s">
        <v>2818</v>
      </c>
      <c r="E676" t="s">
        <v>1716</v>
      </c>
      <c r="F676" s="102" t="s">
        <v>1745</v>
      </c>
      <c r="G676" s="102" t="s">
        <v>1745</v>
      </c>
      <c r="H676" s="2">
        <v>6677.38</v>
      </c>
      <c r="I676" s="2">
        <v>35000</v>
      </c>
      <c r="J676" s="2">
        <v>1304.45</v>
      </c>
      <c r="K676" s="58">
        <v>2024</v>
      </c>
    </row>
    <row r="677" spans="1:11" x14ac:dyDescent="0.3">
      <c r="A677" s="75" t="s">
        <v>1063</v>
      </c>
      <c r="B677" t="s">
        <v>1948</v>
      </c>
      <c r="C677" t="s">
        <v>126</v>
      </c>
      <c r="D677" t="s">
        <v>2819</v>
      </c>
      <c r="E677" t="s">
        <v>1716</v>
      </c>
      <c r="F677" s="102" t="s">
        <v>1745</v>
      </c>
      <c r="G677" s="102" t="s">
        <v>1745</v>
      </c>
      <c r="H677" s="2">
        <v>4597.1499999999996</v>
      </c>
      <c r="I677" s="2">
        <v>35000</v>
      </c>
      <c r="J677" s="2">
        <v>1304.45</v>
      </c>
      <c r="K677" s="58">
        <v>2024</v>
      </c>
    </row>
    <row r="678" spans="1:11" x14ac:dyDescent="0.3">
      <c r="A678" s="75" t="s">
        <v>1063</v>
      </c>
      <c r="B678" t="s">
        <v>1948</v>
      </c>
      <c r="C678" t="s">
        <v>126</v>
      </c>
      <c r="D678" t="s">
        <v>2820</v>
      </c>
      <c r="E678" t="s">
        <v>1716</v>
      </c>
      <c r="F678" s="102" t="s">
        <v>1745</v>
      </c>
      <c r="G678" s="102" t="s">
        <v>1745</v>
      </c>
      <c r="H678" s="2">
        <v>5516.61</v>
      </c>
      <c r="I678" s="2">
        <v>35000</v>
      </c>
      <c r="J678" s="2">
        <v>1304.45</v>
      </c>
      <c r="K678" s="58">
        <v>2024</v>
      </c>
    </row>
    <row r="679" spans="1:11" x14ac:dyDescent="0.3">
      <c r="A679" s="75" t="s">
        <v>1063</v>
      </c>
      <c r="B679" t="s">
        <v>1948</v>
      </c>
      <c r="C679" t="s">
        <v>126</v>
      </c>
      <c r="D679" t="s">
        <v>2821</v>
      </c>
      <c r="E679" t="s">
        <v>1716</v>
      </c>
      <c r="F679" s="102" t="s">
        <v>1745</v>
      </c>
      <c r="G679" s="102" t="s">
        <v>1745</v>
      </c>
      <c r="H679" s="2">
        <v>6418.01</v>
      </c>
      <c r="I679" s="2">
        <v>35000</v>
      </c>
      <c r="J679" s="2">
        <v>1304.45</v>
      </c>
      <c r="K679" s="58">
        <v>2024</v>
      </c>
    </row>
    <row r="680" spans="1:11" x14ac:dyDescent="0.3">
      <c r="A680" s="75" t="s">
        <v>1063</v>
      </c>
      <c r="B680" t="s">
        <v>1948</v>
      </c>
      <c r="C680" t="s">
        <v>126</v>
      </c>
      <c r="D680" t="s">
        <v>2822</v>
      </c>
      <c r="E680" t="s">
        <v>1716</v>
      </c>
      <c r="F680" s="102" t="s">
        <v>1745</v>
      </c>
      <c r="G680" s="102" t="s">
        <v>1745</v>
      </c>
      <c r="H680" s="2">
        <v>6654.98</v>
      </c>
      <c r="I680" s="2">
        <v>35000</v>
      </c>
      <c r="J680" s="2">
        <v>1304.45</v>
      </c>
      <c r="K680" s="58">
        <v>2024</v>
      </c>
    </row>
    <row r="681" spans="1:11" x14ac:dyDescent="0.3">
      <c r="A681" s="75" t="s">
        <v>1063</v>
      </c>
      <c r="B681" t="s">
        <v>1948</v>
      </c>
      <c r="C681" t="s">
        <v>126</v>
      </c>
      <c r="D681" t="s">
        <v>2823</v>
      </c>
      <c r="E681" t="s">
        <v>1716</v>
      </c>
      <c r="F681" s="102" t="s">
        <v>1745</v>
      </c>
      <c r="G681" s="102" t="s">
        <v>1745</v>
      </c>
      <c r="H681" s="2">
        <v>6673.61</v>
      </c>
      <c r="I681" s="2">
        <v>35000</v>
      </c>
      <c r="J681" s="2">
        <v>1304.45</v>
      </c>
      <c r="K681" s="58">
        <v>2024</v>
      </c>
    </row>
    <row r="682" spans="1:11" x14ac:dyDescent="0.3">
      <c r="A682" s="75" t="s">
        <v>1063</v>
      </c>
      <c r="B682" t="s">
        <v>1948</v>
      </c>
      <c r="C682" t="s">
        <v>126</v>
      </c>
      <c r="D682" t="s">
        <v>2824</v>
      </c>
      <c r="E682" t="s">
        <v>1716</v>
      </c>
      <c r="F682" s="102" t="s">
        <v>1745</v>
      </c>
      <c r="G682" s="102" t="s">
        <v>1745</v>
      </c>
      <c r="H682" s="2">
        <v>5516.61</v>
      </c>
      <c r="I682" s="2">
        <v>35000</v>
      </c>
      <c r="J682" s="2">
        <v>1304.45</v>
      </c>
      <c r="K682" s="58">
        <v>2024</v>
      </c>
    </row>
    <row r="683" spans="1:11" x14ac:dyDescent="0.3">
      <c r="A683" s="75" t="s">
        <v>1063</v>
      </c>
      <c r="B683" t="s">
        <v>1948</v>
      </c>
      <c r="C683" t="s">
        <v>126</v>
      </c>
      <c r="D683" t="s">
        <v>2825</v>
      </c>
      <c r="E683" t="s">
        <v>1716</v>
      </c>
      <c r="F683" s="102" t="s">
        <v>1745</v>
      </c>
      <c r="G683" s="102" t="s">
        <v>1745</v>
      </c>
      <c r="H683" s="2">
        <v>6693.63</v>
      </c>
      <c r="I683" s="2">
        <v>35000</v>
      </c>
      <c r="J683" s="2">
        <v>1304.45</v>
      </c>
      <c r="K683" s="58">
        <v>2024</v>
      </c>
    </row>
    <row r="684" spans="1:11" x14ac:dyDescent="0.3">
      <c r="A684" s="75" t="s">
        <v>1063</v>
      </c>
      <c r="B684" t="s">
        <v>1948</v>
      </c>
      <c r="C684" t="s">
        <v>126</v>
      </c>
      <c r="D684" t="s">
        <v>2826</v>
      </c>
      <c r="E684" t="s">
        <v>1716</v>
      </c>
      <c r="F684" s="102" t="s">
        <v>1745</v>
      </c>
      <c r="G684" s="102" t="s">
        <v>1745</v>
      </c>
      <c r="H684" s="2">
        <v>7171.59</v>
      </c>
      <c r="I684" s="2">
        <v>35000</v>
      </c>
      <c r="J684" s="2">
        <v>1304.45</v>
      </c>
      <c r="K684" s="58">
        <v>2024</v>
      </c>
    </row>
    <row r="685" spans="1:11" x14ac:dyDescent="0.3">
      <c r="A685" s="75" t="s">
        <v>1063</v>
      </c>
      <c r="B685" t="s">
        <v>1948</v>
      </c>
      <c r="C685" t="s">
        <v>126</v>
      </c>
      <c r="D685" t="s">
        <v>2827</v>
      </c>
      <c r="E685" t="s">
        <v>1716</v>
      </c>
      <c r="F685" s="102" t="s">
        <v>1745</v>
      </c>
      <c r="G685" s="102" t="s">
        <v>1745</v>
      </c>
      <c r="H685" s="2">
        <v>5793</v>
      </c>
      <c r="I685" s="2">
        <v>35000</v>
      </c>
      <c r="J685" s="2">
        <v>1304.45</v>
      </c>
      <c r="K685" s="58">
        <v>2024</v>
      </c>
    </row>
    <row r="686" spans="1:11" x14ac:dyDescent="0.3">
      <c r="A686" s="75" t="s">
        <v>1063</v>
      </c>
      <c r="B686" t="s">
        <v>1948</v>
      </c>
      <c r="C686" t="s">
        <v>126</v>
      </c>
      <c r="D686" t="s">
        <v>2828</v>
      </c>
      <c r="E686" t="s">
        <v>1716</v>
      </c>
      <c r="F686" s="102" t="s">
        <v>1745</v>
      </c>
      <c r="G686" s="102" t="s">
        <v>1745</v>
      </c>
      <c r="H686" s="2">
        <v>5561.04</v>
      </c>
      <c r="I686" s="2">
        <v>35000</v>
      </c>
      <c r="J686" s="2">
        <v>1304.45</v>
      </c>
      <c r="K686" s="58">
        <v>2024</v>
      </c>
    </row>
    <row r="687" spans="1:11" x14ac:dyDescent="0.3">
      <c r="A687" s="75" t="s">
        <v>1063</v>
      </c>
      <c r="B687" t="s">
        <v>1948</v>
      </c>
      <c r="C687" t="s">
        <v>126</v>
      </c>
      <c r="D687" t="s">
        <v>2829</v>
      </c>
      <c r="E687" t="s">
        <v>1716</v>
      </c>
      <c r="F687" s="102" t="s">
        <v>1745</v>
      </c>
      <c r="G687" s="102" t="s">
        <v>1745</v>
      </c>
      <c r="H687" s="2">
        <v>6383.62</v>
      </c>
      <c r="I687" s="2">
        <v>202200</v>
      </c>
      <c r="J687" s="2">
        <v>7535.9939999999997</v>
      </c>
      <c r="K687" s="58">
        <v>2024</v>
      </c>
    </row>
    <row r="688" spans="1:11" x14ac:dyDescent="0.3">
      <c r="A688" s="75" t="s">
        <v>1063</v>
      </c>
      <c r="B688" t="s">
        <v>1948</v>
      </c>
      <c r="C688" t="s">
        <v>126</v>
      </c>
      <c r="D688" t="s">
        <v>2830</v>
      </c>
      <c r="E688" t="s">
        <v>1716</v>
      </c>
      <c r="F688" s="102" t="s">
        <v>1745</v>
      </c>
      <c r="G688" s="102" t="s">
        <v>1745</v>
      </c>
      <c r="H688" s="2">
        <v>6492.64</v>
      </c>
      <c r="I688" s="2">
        <v>35000</v>
      </c>
      <c r="J688" s="2">
        <v>1304.45</v>
      </c>
      <c r="K688" s="58">
        <v>2024</v>
      </c>
    </row>
    <row r="689" spans="1:11" x14ac:dyDescent="0.3">
      <c r="A689" s="75" t="s">
        <v>1063</v>
      </c>
      <c r="B689" t="s">
        <v>1948</v>
      </c>
      <c r="C689" t="s">
        <v>126</v>
      </c>
      <c r="D689" t="s">
        <v>2831</v>
      </c>
      <c r="E689" t="s">
        <v>1716</v>
      </c>
      <c r="F689" s="102" t="s">
        <v>1745</v>
      </c>
      <c r="G689" s="102" t="s">
        <v>1745</v>
      </c>
      <c r="H689" s="2">
        <v>5677.88</v>
      </c>
      <c r="I689" s="2">
        <v>181500</v>
      </c>
      <c r="J689" s="2">
        <v>6764.5050000000001</v>
      </c>
      <c r="K689" s="58">
        <v>2024</v>
      </c>
    </row>
    <row r="690" spans="1:11" x14ac:dyDescent="0.3">
      <c r="A690" s="75" t="s">
        <v>1063</v>
      </c>
      <c r="B690" t="s">
        <v>1948</v>
      </c>
      <c r="C690" t="s">
        <v>126</v>
      </c>
      <c r="D690" t="s">
        <v>2832</v>
      </c>
      <c r="E690" t="s">
        <v>1716</v>
      </c>
      <c r="F690" s="102" t="s">
        <v>1745</v>
      </c>
      <c r="G690" s="102" t="s">
        <v>1745</v>
      </c>
      <c r="H690" s="2">
        <v>5673.45</v>
      </c>
      <c r="I690" s="2">
        <v>35000</v>
      </c>
      <c r="J690" s="2">
        <v>1304.45</v>
      </c>
      <c r="K690" s="58">
        <v>2024</v>
      </c>
    </row>
    <row r="691" spans="1:11" x14ac:dyDescent="0.3">
      <c r="A691" s="75" t="s">
        <v>1063</v>
      </c>
      <c r="B691" t="s">
        <v>1948</v>
      </c>
      <c r="C691" t="s">
        <v>126</v>
      </c>
      <c r="D691" t="s">
        <v>2833</v>
      </c>
      <c r="E691" t="s">
        <v>1716</v>
      </c>
      <c r="F691" s="102" t="s">
        <v>1745</v>
      </c>
      <c r="G691" s="102" t="s">
        <v>1745</v>
      </c>
      <c r="H691" s="2">
        <v>5722.06</v>
      </c>
      <c r="I691" s="2">
        <v>35000</v>
      </c>
      <c r="J691" s="2">
        <v>1304.45</v>
      </c>
      <c r="K691" s="58">
        <v>2024</v>
      </c>
    </row>
    <row r="692" spans="1:11" x14ac:dyDescent="0.3">
      <c r="A692" s="75" t="s">
        <v>1063</v>
      </c>
      <c r="B692" t="s">
        <v>1948</v>
      </c>
      <c r="C692" t="s">
        <v>126</v>
      </c>
      <c r="D692" t="s">
        <v>2834</v>
      </c>
      <c r="E692" t="s">
        <v>1716</v>
      </c>
      <c r="F692" s="102" t="s">
        <v>1745</v>
      </c>
      <c r="G692" s="102" t="s">
        <v>1745</v>
      </c>
      <c r="H692" s="2">
        <v>6376.31</v>
      </c>
      <c r="I692" s="2">
        <v>35000</v>
      </c>
      <c r="J692" s="2">
        <v>1304.45</v>
      </c>
      <c r="K692" s="58">
        <v>2024</v>
      </c>
    </row>
    <row r="693" spans="1:11" x14ac:dyDescent="0.3">
      <c r="A693" s="75" t="s">
        <v>1063</v>
      </c>
      <c r="B693" t="s">
        <v>1948</v>
      </c>
      <c r="C693" t="s">
        <v>126</v>
      </c>
      <c r="D693" t="s">
        <v>2835</v>
      </c>
      <c r="E693" t="s">
        <v>1716</v>
      </c>
      <c r="F693" s="102" t="s">
        <v>1745</v>
      </c>
      <c r="G693" s="102" t="s">
        <v>1745</v>
      </c>
      <c r="H693" s="2">
        <v>6424.8</v>
      </c>
      <c r="I693" s="2">
        <v>35000</v>
      </c>
      <c r="J693" s="2">
        <v>1304.45</v>
      </c>
      <c r="K693" s="58">
        <v>2024</v>
      </c>
    </row>
    <row r="694" spans="1:11" x14ac:dyDescent="0.3">
      <c r="A694" s="75" t="s">
        <v>1063</v>
      </c>
      <c r="B694" t="s">
        <v>1948</v>
      </c>
      <c r="C694" t="s">
        <v>126</v>
      </c>
      <c r="D694" t="s">
        <v>2836</v>
      </c>
      <c r="E694" t="s">
        <v>1716</v>
      </c>
      <c r="F694" s="102" t="s">
        <v>1745</v>
      </c>
      <c r="G694" s="102" t="s">
        <v>1745</v>
      </c>
      <c r="H694" s="2">
        <v>5505.92</v>
      </c>
      <c r="I694" s="2">
        <v>35000</v>
      </c>
      <c r="J694" s="2">
        <v>1304.45</v>
      </c>
      <c r="K694" s="58">
        <v>2024</v>
      </c>
    </row>
    <row r="695" spans="1:11" x14ac:dyDescent="0.3">
      <c r="A695" s="75" t="s">
        <v>1063</v>
      </c>
      <c r="B695" t="s">
        <v>1948</v>
      </c>
      <c r="C695" t="s">
        <v>126</v>
      </c>
      <c r="D695" t="s">
        <v>2837</v>
      </c>
      <c r="E695" t="s">
        <v>1716</v>
      </c>
      <c r="F695" s="102" t="s">
        <v>1745</v>
      </c>
      <c r="G695" s="102" t="s">
        <v>1745</v>
      </c>
      <c r="H695" s="2">
        <v>6323.19</v>
      </c>
      <c r="I695" s="2">
        <v>35000</v>
      </c>
      <c r="J695" s="2">
        <v>1304.45</v>
      </c>
      <c r="K695" s="58">
        <v>2024</v>
      </c>
    </row>
    <row r="696" spans="1:11" x14ac:dyDescent="0.3">
      <c r="A696" s="75" t="s">
        <v>1063</v>
      </c>
      <c r="B696" t="s">
        <v>1948</v>
      </c>
      <c r="C696" t="s">
        <v>126</v>
      </c>
      <c r="D696" t="s">
        <v>2838</v>
      </c>
      <c r="E696" t="s">
        <v>1716</v>
      </c>
      <c r="F696" s="102" t="s">
        <v>1745</v>
      </c>
      <c r="G696" s="102" t="s">
        <v>1745</v>
      </c>
      <c r="H696" s="2">
        <v>6055.53</v>
      </c>
      <c r="I696" s="2">
        <v>35000</v>
      </c>
      <c r="J696" s="2">
        <v>1304.45</v>
      </c>
      <c r="K696" s="58">
        <v>2024</v>
      </c>
    </row>
    <row r="697" spans="1:11" x14ac:dyDescent="0.3">
      <c r="A697" s="75" t="s">
        <v>1063</v>
      </c>
      <c r="B697" t="s">
        <v>1948</v>
      </c>
      <c r="C697" t="s">
        <v>126</v>
      </c>
      <c r="D697" t="s">
        <v>2839</v>
      </c>
      <c r="E697" t="s">
        <v>1716</v>
      </c>
      <c r="F697" s="102" t="s">
        <v>1745</v>
      </c>
      <c r="G697" s="102" t="s">
        <v>1745</v>
      </c>
      <c r="H697" s="2">
        <v>5507.4</v>
      </c>
      <c r="I697" s="2">
        <v>35000</v>
      </c>
      <c r="J697" s="2">
        <v>1304.45</v>
      </c>
      <c r="K697" s="58">
        <v>2024</v>
      </c>
    </row>
    <row r="698" spans="1:11" x14ac:dyDescent="0.3">
      <c r="A698" s="75" t="s">
        <v>1063</v>
      </c>
      <c r="B698" t="s">
        <v>1948</v>
      </c>
      <c r="C698" t="s">
        <v>126</v>
      </c>
      <c r="D698" t="s">
        <v>2840</v>
      </c>
      <c r="E698" t="s">
        <v>1716</v>
      </c>
      <c r="F698" s="102" t="s">
        <v>1745</v>
      </c>
      <c r="G698" s="102" t="s">
        <v>1745</v>
      </c>
      <c r="H698" s="2">
        <v>6455.56</v>
      </c>
      <c r="I698" s="2">
        <v>35000</v>
      </c>
      <c r="J698" s="2">
        <v>1304.45</v>
      </c>
      <c r="K698" s="58">
        <v>2024</v>
      </c>
    </row>
    <row r="699" spans="1:11" x14ac:dyDescent="0.3">
      <c r="A699" s="75" t="s">
        <v>1063</v>
      </c>
      <c r="B699" t="s">
        <v>1948</v>
      </c>
      <c r="C699" t="s">
        <v>126</v>
      </c>
      <c r="D699" t="s">
        <v>2841</v>
      </c>
      <c r="E699" t="s">
        <v>1716</v>
      </c>
      <c r="F699" s="102" t="s">
        <v>1745</v>
      </c>
      <c r="G699" s="102" t="s">
        <v>1745</v>
      </c>
      <c r="H699" s="2">
        <v>6490.11</v>
      </c>
      <c r="I699" s="2">
        <v>35000</v>
      </c>
      <c r="J699" s="2">
        <v>1304.45</v>
      </c>
      <c r="K699" s="58">
        <v>2024</v>
      </c>
    </row>
    <row r="700" spans="1:11" x14ac:dyDescent="0.3">
      <c r="A700" s="75" t="s">
        <v>1063</v>
      </c>
      <c r="B700" t="s">
        <v>1948</v>
      </c>
      <c r="C700" t="s">
        <v>126</v>
      </c>
      <c r="D700" t="s">
        <v>2842</v>
      </c>
      <c r="E700" t="s">
        <v>1716</v>
      </c>
      <c r="F700" s="102" t="s">
        <v>1745</v>
      </c>
      <c r="G700" s="102" t="s">
        <v>1745</v>
      </c>
      <c r="H700" s="2">
        <v>5428.51</v>
      </c>
      <c r="I700" s="2">
        <v>35000</v>
      </c>
      <c r="J700" s="2">
        <v>1304.45</v>
      </c>
      <c r="K700" s="58">
        <v>2024</v>
      </c>
    </row>
    <row r="701" spans="1:11" x14ac:dyDescent="0.3">
      <c r="A701" s="75" t="s">
        <v>1063</v>
      </c>
      <c r="B701" t="s">
        <v>1948</v>
      </c>
      <c r="C701" t="s">
        <v>126</v>
      </c>
      <c r="D701" t="s">
        <v>2843</v>
      </c>
      <c r="E701" t="s">
        <v>1716</v>
      </c>
      <c r="F701" s="102" t="s">
        <v>1745</v>
      </c>
      <c r="G701" s="102" t="s">
        <v>1745</v>
      </c>
      <c r="H701" s="2">
        <v>6136.64</v>
      </c>
      <c r="I701" s="2">
        <v>35000</v>
      </c>
      <c r="J701" s="2">
        <v>1304.45</v>
      </c>
      <c r="K701" s="58">
        <v>2024</v>
      </c>
    </row>
    <row r="702" spans="1:11" x14ac:dyDescent="0.3">
      <c r="A702" s="75" t="s">
        <v>1063</v>
      </c>
      <c r="B702" t="s">
        <v>1948</v>
      </c>
      <c r="C702" t="s">
        <v>126</v>
      </c>
      <c r="D702" t="s">
        <v>2844</v>
      </c>
      <c r="E702" t="s">
        <v>1716</v>
      </c>
      <c r="F702" s="102" t="s">
        <v>1745</v>
      </c>
      <c r="G702" s="102" t="s">
        <v>1745</v>
      </c>
      <c r="H702" s="2">
        <v>4919.4799999999996</v>
      </c>
      <c r="I702" s="2">
        <v>35000</v>
      </c>
      <c r="J702" s="2">
        <v>1304.45</v>
      </c>
      <c r="K702" s="58">
        <v>2024</v>
      </c>
    </row>
    <row r="703" spans="1:11" x14ac:dyDescent="0.3">
      <c r="A703" s="75" t="s">
        <v>1063</v>
      </c>
      <c r="B703" t="s">
        <v>1948</v>
      </c>
      <c r="C703" t="s">
        <v>126</v>
      </c>
      <c r="D703" t="s">
        <v>2845</v>
      </c>
      <c r="E703" t="s">
        <v>1716</v>
      </c>
      <c r="F703" s="102" t="s">
        <v>1745</v>
      </c>
      <c r="G703" s="102" t="s">
        <v>1745</v>
      </c>
      <c r="H703" s="2">
        <v>5522.76</v>
      </c>
      <c r="I703" s="2">
        <v>35000</v>
      </c>
      <c r="J703" s="2">
        <v>1304.45</v>
      </c>
      <c r="K703" s="58">
        <v>2024</v>
      </c>
    </row>
    <row r="704" spans="1:11" x14ac:dyDescent="0.3">
      <c r="A704" s="75" t="s">
        <v>1063</v>
      </c>
      <c r="B704" t="s">
        <v>1948</v>
      </c>
      <c r="C704" t="s">
        <v>126</v>
      </c>
      <c r="D704" t="s">
        <v>2846</v>
      </c>
      <c r="E704" t="s">
        <v>1716</v>
      </c>
      <c r="F704" s="102" t="s">
        <v>1745</v>
      </c>
      <c r="G704" s="102" t="s">
        <v>1745</v>
      </c>
      <c r="H704" s="2">
        <v>4574.84</v>
      </c>
      <c r="I704" s="2">
        <v>35000</v>
      </c>
      <c r="J704" s="2">
        <v>1304.45</v>
      </c>
      <c r="K704" s="58">
        <v>2024</v>
      </c>
    </row>
    <row r="705" spans="1:11" x14ac:dyDescent="0.3">
      <c r="A705" s="75" t="s">
        <v>1063</v>
      </c>
      <c r="B705" t="s">
        <v>1948</v>
      </c>
      <c r="C705" t="s">
        <v>126</v>
      </c>
      <c r="D705" t="s">
        <v>2847</v>
      </c>
      <c r="E705" t="s">
        <v>1716</v>
      </c>
      <c r="F705" s="102" t="s">
        <v>1745</v>
      </c>
      <c r="G705" s="102" t="s">
        <v>1745</v>
      </c>
      <c r="H705" s="2">
        <v>4905.55</v>
      </c>
      <c r="I705" s="2">
        <v>35000</v>
      </c>
      <c r="J705" s="2">
        <v>1304.45</v>
      </c>
      <c r="K705" s="58">
        <v>2024</v>
      </c>
    </row>
    <row r="706" spans="1:11" x14ac:dyDescent="0.3">
      <c r="A706" s="75" t="s">
        <v>1063</v>
      </c>
      <c r="B706" t="s">
        <v>1948</v>
      </c>
      <c r="C706" t="s">
        <v>126</v>
      </c>
      <c r="D706" t="s">
        <v>2848</v>
      </c>
      <c r="E706" t="s">
        <v>1716</v>
      </c>
      <c r="F706" s="102" t="s">
        <v>1745</v>
      </c>
      <c r="G706" s="102" t="s">
        <v>1745</v>
      </c>
      <c r="H706" s="2">
        <v>4037.5</v>
      </c>
      <c r="I706" s="2">
        <v>35000</v>
      </c>
      <c r="J706" s="2">
        <v>1304.45</v>
      </c>
      <c r="K706" s="58">
        <v>2024</v>
      </c>
    </row>
    <row r="707" spans="1:11" x14ac:dyDescent="0.3">
      <c r="A707" s="75" t="s">
        <v>1063</v>
      </c>
      <c r="B707" t="s">
        <v>1948</v>
      </c>
      <c r="C707" t="s">
        <v>126</v>
      </c>
      <c r="D707" t="s">
        <v>2849</v>
      </c>
      <c r="E707" t="s">
        <v>1716</v>
      </c>
      <c r="F707" s="102" t="s">
        <v>1745</v>
      </c>
      <c r="G707" s="102" t="s">
        <v>1745</v>
      </c>
      <c r="H707" s="2">
        <v>4506.6400000000003</v>
      </c>
      <c r="I707" s="2">
        <v>35000</v>
      </c>
      <c r="J707" s="2">
        <v>1304.45</v>
      </c>
      <c r="K707" s="58">
        <v>2024</v>
      </c>
    </row>
    <row r="708" spans="1:11" x14ac:dyDescent="0.3">
      <c r="A708" s="75" t="s">
        <v>1063</v>
      </c>
      <c r="B708" t="s">
        <v>1948</v>
      </c>
      <c r="C708" t="s">
        <v>126</v>
      </c>
      <c r="D708" t="s">
        <v>2850</v>
      </c>
      <c r="E708" t="s">
        <v>1716</v>
      </c>
      <c r="F708" s="102" t="s">
        <v>1745</v>
      </c>
      <c r="G708" s="102" t="s">
        <v>1745</v>
      </c>
      <c r="H708" s="2">
        <v>2929.42</v>
      </c>
      <c r="I708" s="2">
        <v>35000</v>
      </c>
      <c r="J708" s="2">
        <v>1304.45</v>
      </c>
      <c r="K708" s="58">
        <v>2024</v>
      </c>
    </row>
    <row r="709" spans="1:11" x14ac:dyDescent="0.3">
      <c r="A709" s="75" t="s">
        <v>1063</v>
      </c>
      <c r="B709" t="s">
        <v>1948</v>
      </c>
      <c r="C709" t="s">
        <v>126</v>
      </c>
      <c r="D709" t="s">
        <v>2851</v>
      </c>
      <c r="E709" t="s">
        <v>1716</v>
      </c>
      <c r="F709" s="102" t="s">
        <v>1745</v>
      </c>
      <c r="G709" s="102" t="s">
        <v>1745</v>
      </c>
      <c r="H709" s="2">
        <v>1549.74</v>
      </c>
      <c r="I709" s="2">
        <v>35000</v>
      </c>
      <c r="J709" s="2">
        <v>1304.45</v>
      </c>
      <c r="K709" s="58">
        <v>2024</v>
      </c>
    </row>
    <row r="710" spans="1:11" x14ac:dyDescent="0.3">
      <c r="A710" s="75" t="s">
        <v>1063</v>
      </c>
      <c r="B710" t="s">
        <v>1948</v>
      </c>
      <c r="C710" t="s">
        <v>126</v>
      </c>
      <c r="D710" t="s">
        <v>2852</v>
      </c>
      <c r="E710" t="s">
        <v>1716</v>
      </c>
      <c r="F710" s="102" t="s">
        <v>1745</v>
      </c>
      <c r="G710" s="102" t="s">
        <v>1745</v>
      </c>
      <c r="H710" s="2">
        <v>1779.68</v>
      </c>
      <c r="I710" s="2">
        <v>35000</v>
      </c>
      <c r="J710" s="2">
        <v>1304.45</v>
      </c>
      <c r="K710" s="58">
        <v>2024</v>
      </c>
    </row>
    <row r="711" spans="1:11" x14ac:dyDescent="0.3">
      <c r="A711" s="75" t="s">
        <v>1063</v>
      </c>
      <c r="B711" t="s">
        <v>1948</v>
      </c>
      <c r="C711" t="s">
        <v>126</v>
      </c>
      <c r="D711" t="s">
        <v>2853</v>
      </c>
      <c r="E711" t="s">
        <v>1716</v>
      </c>
      <c r="F711" s="102" t="s">
        <v>1745</v>
      </c>
      <c r="G711" s="102" t="s">
        <v>1745</v>
      </c>
      <c r="H711" s="2">
        <v>4500.41</v>
      </c>
      <c r="I711" s="2">
        <v>35000</v>
      </c>
      <c r="J711" s="2">
        <v>1304.45</v>
      </c>
      <c r="K711" s="58">
        <v>2024</v>
      </c>
    </row>
    <row r="712" spans="1:11" x14ac:dyDescent="0.3">
      <c r="A712" s="75" t="s">
        <v>1063</v>
      </c>
      <c r="B712" t="s">
        <v>1948</v>
      </c>
      <c r="C712" t="s">
        <v>126</v>
      </c>
      <c r="D712" t="s">
        <v>2854</v>
      </c>
      <c r="E712" t="s">
        <v>1716</v>
      </c>
      <c r="F712" s="102" t="s">
        <v>1745</v>
      </c>
      <c r="G712" s="102" t="s">
        <v>1745</v>
      </c>
      <c r="H712" s="2">
        <v>4828.51</v>
      </c>
      <c r="I712" s="2">
        <v>35000</v>
      </c>
      <c r="J712" s="2">
        <v>1304.45</v>
      </c>
      <c r="K712" s="58">
        <v>2024</v>
      </c>
    </row>
    <row r="713" spans="1:11" x14ac:dyDescent="0.3">
      <c r="A713" s="75" t="s">
        <v>1063</v>
      </c>
      <c r="B713" t="s">
        <v>1948</v>
      </c>
      <c r="C713" t="s">
        <v>126</v>
      </c>
      <c r="D713" t="s">
        <v>2855</v>
      </c>
      <c r="E713" t="s">
        <v>1716</v>
      </c>
      <c r="F713" s="102" t="s">
        <v>1745</v>
      </c>
      <c r="G713" s="102" t="s">
        <v>1745</v>
      </c>
      <c r="H713" s="2">
        <v>4822.59</v>
      </c>
      <c r="I713" s="2">
        <v>35000</v>
      </c>
      <c r="J713" s="2">
        <v>1304.45</v>
      </c>
      <c r="K713" s="58">
        <v>2024</v>
      </c>
    </row>
    <row r="714" spans="1:11" x14ac:dyDescent="0.3">
      <c r="A714" s="75" t="s">
        <v>1063</v>
      </c>
      <c r="B714" t="s">
        <v>1948</v>
      </c>
      <c r="C714" t="s">
        <v>126</v>
      </c>
      <c r="D714" t="s">
        <v>2856</v>
      </c>
      <c r="E714" t="s">
        <v>1716</v>
      </c>
      <c r="F714" s="102" t="s">
        <v>1745</v>
      </c>
      <c r="G714" s="102" t="s">
        <v>1745</v>
      </c>
      <c r="H714" s="2">
        <v>5129.42</v>
      </c>
      <c r="I714" s="2">
        <v>35000</v>
      </c>
      <c r="J714" s="2">
        <v>1304.45</v>
      </c>
      <c r="K714" s="58">
        <v>2024</v>
      </c>
    </row>
    <row r="715" spans="1:11" x14ac:dyDescent="0.3">
      <c r="A715" s="75" t="s">
        <v>1063</v>
      </c>
      <c r="B715" t="s">
        <v>1948</v>
      </c>
      <c r="C715" t="s">
        <v>126</v>
      </c>
      <c r="D715" t="s">
        <v>2857</v>
      </c>
      <c r="E715" t="s">
        <v>1716</v>
      </c>
      <c r="F715" s="102" t="s">
        <v>1745</v>
      </c>
      <c r="G715" s="102" t="s">
        <v>1745</v>
      </c>
      <c r="H715" s="2">
        <v>4998.49</v>
      </c>
      <c r="I715" s="2">
        <v>35000</v>
      </c>
      <c r="J715" s="2">
        <v>1304.45</v>
      </c>
      <c r="K715" s="58">
        <v>2024</v>
      </c>
    </row>
    <row r="716" spans="1:11" x14ac:dyDescent="0.3">
      <c r="A716" s="75" t="s">
        <v>1063</v>
      </c>
      <c r="B716" t="s">
        <v>1948</v>
      </c>
      <c r="C716" t="s">
        <v>126</v>
      </c>
      <c r="D716" t="s">
        <v>2858</v>
      </c>
      <c r="E716" t="s">
        <v>1716</v>
      </c>
      <c r="F716" s="102" t="s">
        <v>1745</v>
      </c>
      <c r="G716" s="102" t="s">
        <v>1745</v>
      </c>
      <c r="H716" s="2">
        <v>5246.43</v>
      </c>
      <c r="I716" s="2">
        <v>35000</v>
      </c>
      <c r="J716" s="2">
        <v>1304.45</v>
      </c>
      <c r="K716" s="58">
        <v>2024</v>
      </c>
    </row>
    <row r="717" spans="1:11" x14ac:dyDescent="0.3">
      <c r="A717" s="75" t="s">
        <v>1063</v>
      </c>
      <c r="B717" t="s">
        <v>1948</v>
      </c>
      <c r="C717" t="s">
        <v>126</v>
      </c>
      <c r="D717" t="s">
        <v>2859</v>
      </c>
      <c r="E717" t="s">
        <v>1716</v>
      </c>
      <c r="F717" s="102" t="s">
        <v>1745</v>
      </c>
      <c r="G717" s="102" t="s">
        <v>1745</v>
      </c>
      <c r="H717" s="2">
        <v>1549.74</v>
      </c>
      <c r="I717" s="2">
        <v>35000</v>
      </c>
      <c r="J717" s="2">
        <v>1304.45</v>
      </c>
      <c r="K717" s="58">
        <v>2024</v>
      </c>
    </row>
    <row r="718" spans="1:11" x14ac:dyDescent="0.3">
      <c r="A718" s="75" t="s">
        <v>1063</v>
      </c>
      <c r="B718" t="s">
        <v>1948</v>
      </c>
      <c r="C718" t="s">
        <v>126</v>
      </c>
      <c r="D718" t="s">
        <v>2860</v>
      </c>
      <c r="E718" t="s">
        <v>1716</v>
      </c>
      <c r="F718" s="102" t="s">
        <v>1745</v>
      </c>
      <c r="G718" s="102" t="s">
        <v>1745</v>
      </c>
      <c r="H718" s="2">
        <v>4806.43</v>
      </c>
      <c r="I718" s="2">
        <v>35000</v>
      </c>
      <c r="J718" s="2">
        <v>1304.45</v>
      </c>
      <c r="K718" s="58">
        <v>2024</v>
      </c>
    </row>
    <row r="719" spans="1:11" x14ac:dyDescent="0.3">
      <c r="A719" s="75" t="s">
        <v>1063</v>
      </c>
      <c r="B719" t="s">
        <v>1948</v>
      </c>
      <c r="C719" t="s">
        <v>126</v>
      </c>
      <c r="D719" t="s">
        <v>2861</v>
      </c>
      <c r="E719" t="s">
        <v>1716</v>
      </c>
      <c r="F719" s="102" t="s">
        <v>1745</v>
      </c>
      <c r="G719" s="102" t="s">
        <v>1745</v>
      </c>
      <c r="H719" s="2">
        <v>1549.74</v>
      </c>
      <c r="I719" s="2">
        <v>35000</v>
      </c>
      <c r="J719" s="2">
        <v>1304.45</v>
      </c>
      <c r="K719" s="58">
        <v>2024</v>
      </c>
    </row>
    <row r="720" spans="1:11" x14ac:dyDescent="0.3">
      <c r="A720" s="75" t="s">
        <v>1063</v>
      </c>
      <c r="B720" t="s">
        <v>1948</v>
      </c>
      <c r="C720" t="s">
        <v>126</v>
      </c>
      <c r="D720" t="s">
        <v>2862</v>
      </c>
      <c r="E720" t="s">
        <v>1716</v>
      </c>
      <c r="F720" s="102" t="s">
        <v>1745</v>
      </c>
      <c r="G720" s="102" t="s">
        <v>1745</v>
      </c>
      <c r="H720" s="2">
        <v>2929.42</v>
      </c>
      <c r="I720" s="2">
        <v>35000</v>
      </c>
      <c r="J720" s="2">
        <v>1304.45</v>
      </c>
      <c r="K720" s="58">
        <v>2024</v>
      </c>
    </row>
    <row r="721" spans="1:11" x14ac:dyDescent="0.3">
      <c r="A721" s="75" t="s">
        <v>1063</v>
      </c>
      <c r="B721" t="s">
        <v>1948</v>
      </c>
      <c r="C721" t="s">
        <v>126</v>
      </c>
      <c r="D721" t="s">
        <v>2863</v>
      </c>
      <c r="E721" t="s">
        <v>1716</v>
      </c>
      <c r="F721" s="102" t="s">
        <v>1745</v>
      </c>
      <c r="G721" s="102" t="s">
        <v>1745</v>
      </c>
      <c r="H721" s="2">
        <v>1549.74</v>
      </c>
      <c r="I721" s="2">
        <v>35000</v>
      </c>
      <c r="J721" s="2">
        <v>1304.45</v>
      </c>
      <c r="K721" s="58">
        <v>2024</v>
      </c>
    </row>
    <row r="722" spans="1:11" x14ac:dyDescent="0.3">
      <c r="A722" s="75" t="s">
        <v>1063</v>
      </c>
      <c r="B722" t="s">
        <v>1948</v>
      </c>
      <c r="C722" t="s">
        <v>126</v>
      </c>
      <c r="D722" t="s">
        <v>2864</v>
      </c>
      <c r="E722" t="s">
        <v>1716</v>
      </c>
      <c r="F722" s="102" t="s">
        <v>1745</v>
      </c>
      <c r="G722" s="102" t="s">
        <v>1745</v>
      </c>
      <c r="H722" s="2">
        <v>1779.68</v>
      </c>
      <c r="I722" s="2">
        <v>35000</v>
      </c>
      <c r="J722" s="2">
        <v>1304.45</v>
      </c>
      <c r="K722" s="58">
        <v>2024</v>
      </c>
    </row>
    <row r="723" spans="1:11" x14ac:dyDescent="0.3">
      <c r="A723" s="75" t="s">
        <v>1063</v>
      </c>
      <c r="B723" t="s">
        <v>1948</v>
      </c>
      <c r="C723" t="s">
        <v>126</v>
      </c>
      <c r="D723" t="s">
        <v>2865</v>
      </c>
      <c r="E723" t="s">
        <v>1716</v>
      </c>
      <c r="F723" s="102" t="s">
        <v>1745</v>
      </c>
      <c r="G723" s="102" t="s">
        <v>1745</v>
      </c>
      <c r="H723" s="2">
        <v>1549.74</v>
      </c>
      <c r="I723" s="2">
        <v>35000</v>
      </c>
      <c r="J723" s="2">
        <v>1304.45</v>
      </c>
      <c r="K723" s="58">
        <v>2024</v>
      </c>
    </row>
    <row r="724" spans="1:11" x14ac:dyDescent="0.3">
      <c r="A724" s="75" t="s">
        <v>1063</v>
      </c>
      <c r="B724" t="s">
        <v>1948</v>
      </c>
      <c r="C724" t="s">
        <v>126</v>
      </c>
      <c r="D724" t="s">
        <v>2866</v>
      </c>
      <c r="E724" t="s">
        <v>1716</v>
      </c>
      <c r="F724" s="102" t="s">
        <v>1745</v>
      </c>
      <c r="G724" s="102" t="s">
        <v>1745</v>
      </c>
      <c r="H724" s="2">
        <v>2929.42</v>
      </c>
      <c r="I724" s="2">
        <v>35000</v>
      </c>
      <c r="J724" s="2">
        <v>1304.45</v>
      </c>
      <c r="K724" s="58">
        <v>2024</v>
      </c>
    </row>
    <row r="725" spans="1:11" x14ac:dyDescent="0.3">
      <c r="A725" s="75" t="s">
        <v>1063</v>
      </c>
      <c r="B725" t="s">
        <v>1948</v>
      </c>
      <c r="C725" t="s">
        <v>126</v>
      </c>
      <c r="D725" t="s">
        <v>2867</v>
      </c>
      <c r="E725" t="s">
        <v>1716</v>
      </c>
      <c r="F725" s="102" t="s">
        <v>1745</v>
      </c>
      <c r="G725" s="102" t="s">
        <v>1745</v>
      </c>
      <c r="H725" s="2">
        <v>4765.03</v>
      </c>
      <c r="I725" s="2">
        <v>35000</v>
      </c>
      <c r="J725" s="2">
        <v>1304.45</v>
      </c>
      <c r="K725" s="58">
        <v>2024</v>
      </c>
    </row>
    <row r="726" spans="1:11" x14ac:dyDescent="0.3">
      <c r="A726" s="75" t="s">
        <v>1063</v>
      </c>
      <c r="B726" t="s">
        <v>1948</v>
      </c>
      <c r="C726" t="s">
        <v>126</v>
      </c>
      <c r="D726" t="s">
        <v>2868</v>
      </c>
      <c r="E726" t="s">
        <v>1716</v>
      </c>
      <c r="F726" s="102" t="s">
        <v>1745</v>
      </c>
      <c r="G726" s="102" t="s">
        <v>1745</v>
      </c>
      <c r="H726" s="2">
        <v>4812.38</v>
      </c>
      <c r="I726" s="2">
        <v>35000</v>
      </c>
      <c r="J726" s="2">
        <v>1304.45</v>
      </c>
      <c r="K726" s="58">
        <v>2024</v>
      </c>
    </row>
    <row r="727" spans="1:11" x14ac:dyDescent="0.3">
      <c r="A727" s="75" t="s">
        <v>1063</v>
      </c>
      <c r="B727" t="s">
        <v>1948</v>
      </c>
      <c r="C727" t="s">
        <v>126</v>
      </c>
      <c r="D727" t="s">
        <v>2869</v>
      </c>
      <c r="E727" t="s">
        <v>1716</v>
      </c>
      <c r="F727" s="102" t="s">
        <v>1745</v>
      </c>
      <c r="G727" s="102" t="s">
        <v>1745</v>
      </c>
      <c r="H727" s="2">
        <v>5288.6</v>
      </c>
      <c r="I727" s="2">
        <v>35000</v>
      </c>
      <c r="J727" s="2">
        <v>1304.45</v>
      </c>
      <c r="K727" s="58">
        <v>2024</v>
      </c>
    </row>
    <row r="728" spans="1:11" x14ac:dyDescent="0.3">
      <c r="A728" s="75" t="s">
        <v>1063</v>
      </c>
      <c r="B728" t="s">
        <v>1948</v>
      </c>
      <c r="C728" t="s">
        <v>126</v>
      </c>
      <c r="D728" t="s">
        <v>2870</v>
      </c>
      <c r="E728" t="s">
        <v>1716</v>
      </c>
      <c r="F728" s="102" t="s">
        <v>1745</v>
      </c>
      <c r="G728" s="102" t="s">
        <v>1745</v>
      </c>
      <c r="H728" s="2">
        <v>4318.1000000000004</v>
      </c>
      <c r="I728" s="2">
        <v>35000</v>
      </c>
      <c r="J728" s="2">
        <v>1304.45</v>
      </c>
      <c r="K728" s="58">
        <v>2024</v>
      </c>
    </row>
    <row r="729" spans="1:11" x14ac:dyDescent="0.3">
      <c r="A729" s="75" t="s">
        <v>1063</v>
      </c>
      <c r="B729" t="s">
        <v>1948</v>
      </c>
      <c r="C729" t="s">
        <v>126</v>
      </c>
      <c r="D729" t="s">
        <v>2871</v>
      </c>
      <c r="E729" t="s">
        <v>1716</v>
      </c>
      <c r="F729" s="102" t="s">
        <v>1745</v>
      </c>
      <c r="G729" s="102" t="s">
        <v>1745</v>
      </c>
      <c r="H729" s="2">
        <v>4623.37</v>
      </c>
      <c r="I729" s="2">
        <v>35000</v>
      </c>
      <c r="J729" s="2">
        <v>1304.45</v>
      </c>
      <c r="K729" s="58">
        <v>2024</v>
      </c>
    </row>
    <row r="730" spans="1:11" x14ac:dyDescent="0.3">
      <c r="A730" s="75" t="s">
        <v>1063</v>
      </c>
      <c r="B730" t="s">
        <v>1948</v>
      </c>
      <c r="C730" t="s">
        <v>126</v>
      </c>
      <c r="D730" t="s">
        <v>2872</v>
      </c>
      <c r="E730" t="s">
        <v>1716</v>
      </c>
      <c r="F730" s="102" t="s">
        <v>1745</v>
      </c>
      <c r="G730" s="102" t="s">
        <v>1745</v>
      </c>
      <c r="H730" s="2">
        <v>2766.86</v>
      </c>
      <c r="I730" s="2">
        <v>35000</v>
      </c>
      <c r="J730" s="2">
        <v>1304.45</v>
      </c>
      <c r="K730" s="58">
        <v>2024</v>
      </c>
    </row>
    <row r="731" spans="1:11" x14ac:dyDescent="0.3">
      <c r="A731" s="75" t="s">
        <v>1063</v>
      </c>
      <c r="B731" t="s">
        <v>1948</v>
      </c>
      <c r="C731" t="s">
        <v>126</v>
      </c>
      <c r="D731" t="s">
        <v>2873</v>
      </c>
      <c r="E731" t="s">
        <v>1716</v>
      </c>
      <c r="F731" s="102" t="s">
        <v>1745</v>
      </c>
      <c r="G731" s="102" t="s">
        <v>1745</v>
      </c>
      <c r="H731" s="2">
        <v>2927.74</v>
      </c>
      <c r="I731" s="2">
        <v>35000</v>
      </c>
      <c r="J731" s="2">
        <v>1304.45</v>
      </c>
      <c r="K731" s="58">
        <v>2024</v>
      </c>
    </row>
    <row r="732" spans="1:11" x14ac:dyDescent="0.3">
      <c r="A732" s="75" t="s">
        <v>1063</v>
      </c>
      <c r="B732" t="s">
        <v>1948</v>
      </c>
      <c r="C732" t="s">
        <v>126</v>
      </c>
      <c r="D732" t="s">
        <v>2874</v>
      </c>
      <c r="E732" t="s">
        <v>1716</v>
      </c>
      <c r="F732" s="102" t="s">
        <v>1745</v>
      </c>
      <c r="G732" s="102" t="s">
        <v>1745</v>
      </c>
      <c r="H732" s="2">
        <v>4799.46</v>
      </c>
      <c r="I732" s="2">
        <v>35000</v>
      </c>
      <c r="J732" s="2">
        <v>1304.45</v>
      </c>
      <c r="K732" s="58">
        <v>2024</v>
      </c>
    </row>
    <row r="733" spans="1:11" x14ac:dyDescent="0.3">
      <c r="A733" s="75" t="s">
        <v>1063</v>
      </c>
      <c r="B733" t="s">
        <v>1948</v>
      </c>
      <c r="C733" t="s">
        <v>126</v>
      </c>
      <c r="D733" t="s">
        <v>2875</v>
      </c>
      <c r="E733" t="s">
        <v>1716</v>
      </c>
      <c r="F733" s="102" t="s">
        <v>1745</v>
      </c>
      <c r="G733" s="102" t="s">
        <v>1745</v>
      </c>
      <c r="H733" s="2">
        <v>5296.57</v>
      </c>
      <c r="I733" s="2">
        <v>35000</v>
      </c>
      <c r="J733" s="2">
        <v>1304.45</v>
      </c>
      <c r="K733" s="58">
        <v>2024</v>
      </c>
    </row>
    <row r="734" spans="1:11" x14ac:dyDescent="0.3">
      <c r="A734" s="75" t="s">
        <v>1063</v>
      </c>
      <c r="B734" t="s">
        <v>1948</v>
      </c>
      <c r="C734" t="s">
        <v>126</v>
      </c>
      <c r="D734" t="s">
        <v>2876</v>
      </c>
      <c r="E734" t="s">
        <v>1716</v>
      </c>
      <c r="F734" s="102" t="s">
        <v>1745</v>
      </c>
      <c r="G734" s="102" t="s">
        <v>1745</v>
      </c>
      <c r="H734" s="2">
        <v>4796.76</v>
      </c>
      <c r="I734" s="2">
        <v>35000</v>
      </c>
      <c r="J734" s="2">
        <v>1304.45</v>
      </c>
      <c r="K734" s="58">
        <v>2024</v>
      </c>
    </row>
    <row r="735" spans="1:11" x14ac:dyDescent="0.3">
      <c r="A735" s="75" t="s">
        <v>1063</v>
      </c>
      <c r="B735" t="s">
        <v>1948</v>
      </c>
      <c r="C735" t="s">
        <v>126</v>
      </c>
      <c r="D735" t="s">
        <v>2877</v>
      </c>
      <c r="E735" t="s">
        <v>1716</v>
      </c>
      <c r="F735" s="102" t="s">
        <v>1745</v>
      </c>
      <c r="G735" s="102" t="s">
        <v>1745</v>
      </c>
      <c r="H735" s="2">
        <v>5086.6899999999996</v>
      </c>
      <c r="I735" s="2">
        <v>35000</v>
      </c>
      <c r="J735" s="2">
        <v>1304.45</v>
      </c>
      <c r="K735" s="58">
        <v>2024</v>
      </c>
    </row>
    <row r="736" spans="1:11" x14ac:dyDescent="0.3">
      <c r="A736" s="75" t="s">
        <v>1063</v>
      </c>
      <c r="B736" t="s">
        <v>1948</v>
      </c>
      <c r="C736" t="s">
        <v>126</v>
      </c>
      <c r="D736" t="s">
        <v>2878</v>
      </c>
      <c r="E736" t="s">
        <v>1716</v>
      </c>
      <c r="F736" s="102" t="s">
        <v>1745</v>
      </c>
      <c r="G736" s="102" t="s">
        <v>1745</v>
      </c>
      <c r="H736" s="2">
        <v>2812.82</v>
      </c>
      <c r="I736" s="2">
        <v>35000</v>
      </c>
      <c r="J736" s="2">
        <v>1304.45</v>
      </c>
      <c r="K736" s="58">
        <v>2024</v>
      </c>
    </row>
    <row r="737" spans="1:11" x14ac:dyDescent="0.3">
      <c r="A737" s="75" t="s">
        <v>1063</v>
      </c>
      <c r="B737" t="s">
        <v>1948</v>
      </c>
      <c r="C737" t="s">
        <v>126</v>
      </c>
      <c r="D737" t="s">
        <v>2879</v>
      </c>
      <c r="E737" t="s">
        <v>1716</v>
      </c>
      <c r="F737" s="102" t="s">
        <v>1745</v>
      </c>
      <c r="G737" s="102" t="s">
        <v>1745</v>
      </c>
      <c r="H737" s="2">
        <v>1778.67</v>
      </c>
      <c r="I737" s="2">
        <v>35000</v>
      </c>
      <c r="J737" s="2">
        <v>1304.45</v>
      </c>
      <c r="K737" s="58">
        <v>2024</v>
      </c>
    </row>
    <row r="738" spans="1:11" x14ac:dyDescent="0.3">
      <c r="A738" s="75" t="s">
        <v>1063</v>
      </c>
      <c r="B738" t="s">
        <v>1948</v>
      </c>
      <c r="C738" t="s">
        <v>126</v>
      </c>
      <c r="D738" t="s">
        <v>2880</v>
      </c>
      <c r="E738" t="s">
        <v>1716</v>
      </c>
      <c r="F738" s="102" t="s">
        <v>1745</v>
      </c>
      <c r="G738" s="102" t="s">
        <v>1745</v>
      </c>
      <c r="H738" s="2">
        <v>4366.24</v>
      </c>
      <c r="I738" s="2">
        <v>35000</v>
      </c>
      <c r="J738" s="2">
        <v>1304.45</v>
      </c>
      <c r="K738" s="58">
        <v>2024</v>
      </c>
    </row>
    <row r="739" spans="1:11" x14ac:dyDescent="0.3">
      <c r="A739" s="75" t="s">
        <v>1063</v>
      </c>
      <c r="B739" t="s">
        <v>1948</v>
      </c>
      <c r="C739" t="s">
        <v>126</v>
      </c>
      <c r="D739" t="s">
        <v>2881</v>
      </c>
      <c r="E739" t="s">
        <v>1716</v>
      </c>
      <c r="F739" s="102" t="s">
        <v>1745</v>
      </c>
      <c r="G739" s="102" t="s">
        <v>1745</v>
      </c>
      <c r="H739" s="2">
        <v>4593.87</v>
      </c>
      <c r="I739" s="2">
        <v>35000</v>
      </c>
      <c r="J739" s="2">
        <v>1304.45</v>
      </c>
      <c r="K739" s="58">
        <v>2024</v>
      </c>
    </row>
    <row r="740" spans="1:11" x14ac:dyDescent="0.3">
      <c r="A740" s="75" t="s">
        <v>1063</v>
      </c>
      <c r="B740" t="s">
        <v>1948</v>
      </c>
      <c r="C740" t="s">
        <v>126</v>
      </c>
      <c r="D740" t="s">
        <v>2882</v>
      </c>
      <c r="E740" t="s">
        <v>1716</v>
      </c>
      <c r="F740" s="102" t="s">
        <v>1745</v>
      </c>
      <c r="G740" s="102" t="s">
        <v>1745</v>
      </c>
      <c r="H740" s="2">
        <v>6330.72</v>
      </c>
      <c r="I740" s="2">
        <v>35000</v>
      </c>
      <c r="J740" s="2">
        <v>1304.45</v>
      </c>
      <c r="K740" s="58">
        <v>2024</v>
      </c>
    </row>
    <row r="741" spans="1:11" x14ac:dyDescent="0.3">
      <c r="A741" s="75" t="s">
        <v>1063</v>
      </c>
      <c r="B741" t="s">
        <v>1948</v>
      </c>
      <c r="C741" t="s">
        <v>126</v>
      </c>
      <c r="D741" t="s">
        <v>2883</v>
      </c>
      <c r="E741" t="s">
        <v>1716</v>
      </c>
      <c r="F741" s="102" t="s">
        <v>1745</v>
      </c>
      <c r="G741" s="102" t="s">
        <v>1745</v>
      </c>
      <c r="H741" s="2">
        <v>5556.58</v>
      </c>
      <c r="I741" s="2">
        <v>35000</v>
      </c>
      <c r="J741" s="2">
        <v>1304.45</v>
      </c>
      <c r="K741" s="58">
        <v>2024</v>
      </c>
    </row>
    <row r="742" spans="1:11" x14ac:dyDescent="0.3">
      <c r="A742" s="75" t="s">
        <v>1063</v>
      </c>
      <c r="B742" t="s">
        <v>1948</v>
      </c>
      <c r="C742" t="s">
        <v>126</v>
      </c>
      <c r="D742" t="s">
        <v>2884</v>
      </c>
      <c r="E742" t="s">
        <v>1716</v>
      </c>
      <c r="F742" s="102" t="s">
        <v>1745</v>
      </c>
      <c r="G742" s="102" t="s">
        <v>1745</v>
      </c>
      <c r="H742" s="2">
        <v>6674.28</v>
      </c>
      <c r="I742" s="2">
        <v>35000</v>
      </c>
      <c r="J742" s="2">
        <v>1304.45</v>
      </c>
      <c r="K742" s="58">
        <v>2024</v>
      </c>
    </row>
    <row r="743" spans="1:11" x14ac:dyDescent="0.3">
      <c r="A743" s="75" t="s">
        <v>1063</v>
      </c>
      <c r="B743" t="s">
        <v>1948</v>
      </c>
      <c r="C743" t="s">
        <v>126</v>
      </c>
      <c r="D743" t="s">
        <v>2885</v>
      </c>
      <c r="E743" t="s">
        <v>1716</v>
      </c>
      <c r="F743" s="102" t="s">
        <v>1745</v>
      </c>
      <c r="G743" s="102" t="s">
        <v>1745</v>
      </c>
      <c r="H743" s="2">
        <v>6434.64</v>
      </c>
      <c r="I743" s="2">
        <v>35000</v>
      </c>
      <c r="J743" s="2">
        <v>1304.45</v>
      </c>
      <c r="K743" s="58">
        <v>2024</v>
      </c>
    </row>
    <row r="744" spans="1:11" x14ac:dyDescent="0.3">
      <c r="A744" s="75" t="s">
        <v>1063</v>
      </c>
      <c r="B744" t="s">
        <v>1948</v>
      </c>
      <c r="C744" t="s">
        <v>126</v>
      </c>
      <c r="D744" t="s">
        <v>2886</v>
      </c>
      <c r="E744" t="s">
        <v>1716</v>
      </c>
      <c r="F744" s="102" t="s">
        <v>1745</v>
      </c>
      <c r="G744" s="102" t="s">
        <v>1745</v>
      </c>
      <c r="H744" s="2">
        <v>5421.19</v>
      </c>
      <c r="I744" s="2">
        <v>35000</v>
      </c>
      <c r="J744" s="2">
        <v>1304.45</v>
      </c>
      <c r="K744" s="58">
        <v>2024</v>
      </c>
    </row>
    <row r="745" spans="1:11" x14ac:dyDescent="0.3">
      <c r="A745" s="75" t="s">
        <v>1063</v>
      </c>
      <c r="B745" t="s">
        <v>1948</v>
      </c>
      <c r="C745" t="s">
        <v>126</v>
      </c>
      <c r="D745" t="s">
        <v>2887</v>
      </c>
      <c r="E745" t="s">
        <v>1716</v>
      </c>
      <c r="F745" s="102" t="s">
        <v>1745</v>
      </c>
      <c r="G745" s="102" t="s">
        <v>1745</v>
      </c>
      <c r="H745" s="2">
        <v>6082.36</v>
      </c>
      <c r="I745" s="2">
        <v>35000</v>
      </c>
      <c r="J745" s="2">
        <v>1304.45</v>
      </c>
      <c r="K745" s="58">
        <v>2024</v>
      </c>
    </row>
    <row r="746" spans="1:11" x14ac:dyDescent="0.3">
      <c r="A746" s="75" t="s">
        <v>1063</v>
      </c>
      <c r="B746" t="s">
        <v>1948</v>
      </c>
      <c r="C746" t="s">
        <v>126</v>
      </c>
      <c r="D746" t="s">
        <v>2888</v>
      </c>
      <c r="E746" t="s">
        <v>1716</v>
      </c>
      <c r="F746" s="102" t="s">
        <v>1745</v>
      </c>
      <c r="G746" s="102" t="s">
        <v>1745</v>
      </c>
      <c r="H746" s="2">
        <v>6271.85</v>
      </c>
      <c r="I746" s="2">
        <v>35000</v>
      </c>
      <c r="J746" s="2">
        <v>1304.45</v>
      </c>
      <c r="K746" s="58">
        <v>2024</v>
      </c>
    </row>
    <row r="747" spans="1:11" x14ac:dyDescent="0.3">
      <c r="A747" s="75" t="s">
        <v>1063</v>
      </c>
      <c r="B747" t="s">
        <v>1948</v>
      </c>
      <c r="C747" t="s">
        <v>126</v>
      </c>
      <c r="D747" t="s">
        <v>2889</v>
      </c>
      <c r="E747" t="s">
        <v>1716</v>
      </c>
      <c r="F747" s="102" t="s">
        <v>1745</v>
      </c>
      <c r="G747" s="102" t="s">
        <v>1745</v>
      </c>
      <c r="H747" s="2">
        <v>5476.07</v>
      </c>
      <c r="I747" s="2">
        <v>35000</v>
      </c>
      <c r="J747" s="2">
        <v>1304.45</v>
      </c>
      <c r="K747" s="58">
        <v>2024</v>
      </c>
    </row>
    <row r="748" spans="1:11" x14ac:dyDescent="0.3">
      <c r="A748" s="75" t="s">
        <v>1063</v>
      </c>
      <c r="B748" t="s">
        <v>1948</v>
      </c>
      <c r="C748" t="s">
        <v>126</v>
      </c>
      <c r="D748" t="s">
        <v>2890</v>
      </c>
      <c r="E748" t="s">
        <v>1716</v>
      </c>
      <c r="F748" s="102" t="s">
        <v>1745</v>
      </c>
      <c r="G748" s="102" t="s">
        <v>1745</v>
      </c>
      <c r="H748" s="2">
        <v>6530.88</v>
      </c>
      <c r="I748" s="2">
        <v>35000</v>
      </c>
      <c r="J748" s="2">
        <v>1304.45</v>
      </c>
      <c r="K748" s="58">
        <v>2024</v>
      </c>
    </row>
    <row r="749" spans="1:11" x14ac:dyDescent="0.3">
      <c r="A749" s="75" t="s">
        <v>1063</v>
      </c>
      <c r="B749" t="s">
        <v>1948</v>
      </c>
      <c r="C749" t="s">
        <v>126</v>
      </c>
      <c r="D749" t="s">
        <v>2891</v>
      </c>
      <c r="E749" t="s">
        <v>1716</v>
      </c>
      <c r="F749" s="102" t="s">
        <v>1745</v>
      </c>
      <c r="G749" s="102" t="s">
        <v>1745</v>
      </c>
      <c r="H749" s="2">
        <v>6495.37</v>
      </c>
      <c r="I749" s="2">
        <v>35000</v>
      </c>
      <c r="J749" s="2">
        <v>1304.45</v>
      </c>
      <c r="K749" s="58">
        <v>2024</v>
      </c>
    </row>
    <row r="750" spans="1:11" x14ac:dyDescent="0.3">
      <c r="A750" s="75" t="s">
        <v>1063</v>
      </c>
      <c r="B750" t="s">
        <v>1948</v>
      </c>
      <c r="C750" t="s">
        <v>126</v>
      </c>
      <c r="D750" t="s">
        <v>2892</v>
      </c>
      <c r="E750" t="s">
        <v>1716</v>
      </c>
      <c r="F750" s="102" t="s">
        <v>1745</v>
      </c>
      <c r="G750" s="102" t="s">
        <v>1745</v>
      </c>
      <c r="H750" s="2">
        <v>5735.6</v>
      </c>
      <c r="I750" s="2">
        <v>35000</v>
      </c>
      <c r="J750" s="2">
        <v>1304.45</v>
      </c>
      <c r="K750" s="58">
        <v>2024</v>
      </c>
    </row>
    <row r="751" spans="1:11" x14ac:dyDescent="0.3">
      <c r="A751" s="75" t="s">
        <v>1063</v>
      </c>
      <c r="B751" t="s">
        <v>1948</v>
      </c>
      <c r="C751" t="s">
        <v>126</v>
      </c>
      <c r="D751" t="s">
        <v>2893</v>
      </c>
      <c r="E751" t="s">
        <v>1716</v>
      </c>
      <c r="F751" s="102" t="s">
        <v>1745</v>
      </c>
      <c r="G751" s="102" t="s">
        <v>1745</v>
      </c>
      <c r="H751" s="2">
        <v>5913.1</v>
      </c>
      <c r="I751" s="2">
        <v>35000</v>
      </c>
      <c r="J751" s="2">
        <v>1304.45</v>
      </c>
      <c r="K751" s="58">
        <v>2024</v>
      </c>
    </row>
    <row r="752" spans="1:11" x14ac:dyDescent="0.3">
      <c r="A752" s="75" t="s">
        <v>1063</v>
      </c>
      <c r="B752" t="s">
        <v>1948</v>
      </c>
      <c r="C752" t="s">
        <v>126</v>
      </c>
      <c r="D752" t="s">
        <v>2894</v>
      </c>
      <c r="E752" t="s">
        <v>1716</v>
      </c>
      <c r="F752" s="102" t="s">
        <v>1745</v>
      </c>
      <c r="G752" s="102" t="s">
        <v>1745</v>
      </c>
      <c r="H752" s="2">
        <v>6215.05</v>
      </c>
      <c r="I752" s="2">
        <v>35000</v>
      </c>
      <c r="J752" s="2">
        <v>1304.45</v>
      </c>
      <c r="K752" s="58">
        <v>2024</v>
      </c>
    </row>
    <row r="753" spans="1:11" x14ac:dyDescent="0.3">
      <c r="A753" s="75" t="s">
        <v>1063</v>
      </c>
      <c r="B753" t="s">
        <v>1948</v>
      </c>
      <c r="C753" t="s">
        <v>126</v>
      </c>
      <c r="D753" t="s">
        <v>2895</v>
      </c>
      <c r="E753" t="s">
        <v>1716</v>
      </c>
      <c r="F753" s="102" t="s">
        <v>1745</v>
      </c>
      <c r="G753" s="102" t="s">
        <v>1745</v>
      </c>
      <c r="H753" s="2">
        <v>5499.98</v>
      </c>
      <c r="I753" s="2">
        <v>35000</v>
      </c>
      <c r="J753" s="2">
        <v>1304.45</v>
      </c>
      <c r="K753" s="58">
        <v>2024</v>
      </c>
    </row>
    <row r="754" spans="1:11" x14ac:dyDescent="0.3">
      <c r="A754" s="75" t="s">
        <v>1063</v>
      </c>
      <c r="B754" t="s">
        <v>1948</v>
      </c>
      <c r="C754" t="s">
        <v>126</v>
      </c>
      <c r="D754" t="s">
        <v>2896</v>
      </c>
      <c r="E754" t="s">
        <v>1716</v>
      </c>
      <c r="F754" s="102" t="s">
        <v>1745</v>
      </c>
      <c r="G754" s="102" t="s">
        <v>1745</v>
      </c>
      <c r="H754" s="2">
        <v>6665.71</v>
      </c>
      <c r="I754" s="2">
        <v>35000</v>
      </c>
      <c r="J754" s="2">
        <v>1304.45</v>
      </c>
      <c r="K754" s="58">
        <v>2024</v>
      </c>
    </row>
    <row r="755" spans="1:11" x14ac:dyDescent="0.3">
      <c r="A755" s="75" t="s">
        <v>1063</v>
      </c>
      <c r="B755" t="s">
        <v>1948</v>
      </c>
      <c r="C755" t="s">
        <v>126</v>
      </c>
      <c r="D755" t="s">
        <v>2897</v>
      </c>
      <c r="E755" t="s">
        <v>1716</v>
      </c>
      <c r="F755" s="102" t="s">
        <v>1745</v>
      </c>
      <c r="G755" s="102" t="s">
        <v>1745</v>
      </c>
      <c r="H755" s="2">
        <v>6433.95</v>
      </c>
      <c r="I755" s="2">
        <v>35000</v>
      </c>
      <c r="J755" s="2">
        <v>1304.45</v>
      </c>
      <c r="K755" s="58">
        <v>2024</v>
      </c>
    </row>
    <row r="756" spans="1:11" x14ac:dyDescent="0.3">
      <c r="A756" s="75" t="s">
        <v>1063</v>
      </c>
      <c r="B756" t="s">
        <v>1948</v>
      </c>
      <c r="C756" t="s">
        <v>126</v>
      </c>
      <c r="D756" t="s">
        <v>2898</v>
      </c>
      <c r="E756" t="s">
        <v>1716</v>
      </c>
      <c r="F756" s="102" t="s">
        <v>1745</v>
      </c>
      <c r="G756" s="102" t="s">
        <v>1745</v>
      </c>
      <c r="H756" s="2">
        <v>5621.47</v>
      </c>
      <c r="I756" s="2">
        <v>35000</v>
      </c>
      <c r="J756" s="2">
        <v>1304.45</v>
      </c>
      <c r="K756" s="58">
        <v>2024</v>
      </c>
    </row>
    <row r="757" spans="1:11" x14ac:dyDescent="0.3">
      <c r="A757" s="75" t="s">
        <v>1063</v>
      </c>
      <c r="B757" t="s">
        <v>1948</v>
      </c>
      <c r="C757" t="s">
        <v>126</v>
      </c>
      <c r="D757" t="s">
        <v>2899</v>
      </c>
      <c r="E757" t="s">
        <v>1716</v>
      </c>
      <c r="F757" s="102" t="s">
        <v>1745</v>
      </c>
      <c r="G757" s="102" t="s">
        <v>1745</v>
      </c>
      <c r="H757" s="2">
        <v>6186.08</v>
      </c>
      <c r="I757" s="2">
        <v>35000</v>
      </c>
      <c r="J757" s="2">
        <v>1304.45</v>
      </c>
      <c r="K757" s="58">
        <v>2024</v>
      </c>
    </row>
    <row r="758" spans="1:11" x14ac:dyDescent="0.3">
      <c r="A758" s="75" t="s">
        <v>1063</v>
      </c>
      <c r="B758" t="s">
        <v>1948</v>
      </c>
      <c r="C758" t="s">
        <v>126</v>
      </c>
      <c r="D758" t="s">
        <v>2900</v>
      </c>
      <c r="E758" t="s">
        <v>1716</v>
      </c>
      <c r="F758" s="102" t="s">
        <v>1745</v>
      </c>
      <c r="G758" s="102" t="s">
        <v>1745</v>
      </c>
      <c r="H758" s="2">
        <v>6118.92</v>
      </c>
      <c r="I758" s="2">
        <v>35000</v>
      </c>
      <c r="J758" s="2">
        <v>1304.45</v>
      </c>
      <c r="K758" s="58">
        <v>2024</v>
      </c>
    </row>
    <row r="759" spans="1:11" x14ac:dyDescent="0.3">
      <c r="A759" s="75" t="s">
        <v>1063</v>
      </c>
      <c r="B759" t="s">
        <v>1948</v>
      </c>
      <c r="C759" t="s">
        <v>126</v>
      </c>
      <c r="D759" t="s">
        <v>2901</v>
      </c>
      <c r="E759" t="s">
        <v>1716</v>
      </c>
      <c r="F759" s="102" t="s">
        <v>1745</v>
      </c>
      <c r="G759" s="102" t="s">
        <v>1745</v>
      </c>
      <c r="H759" s="2">
        <v>5467.18</v>
      </c>
      <c r="I759" s="2">
        <v>35000</v>
      </c>
      <c r="J759" s="2">
        <v>1304.45</v>
      </c>
      <c r="K759" s="58">
        <v>2024</v>
      </c>
    </row>
    <row r="760" spans="1:11" x14ac:dyDescent="0.3">
      <c r="A760" s="75" t="s">
        <v>1063</v>
      </c>
      <c r="B760" t="s">
        <v>1948</v>
      </c>
      <c r="C760" t="s">
        <v>126</v>
      </c>
      <c r="D760" t="s">
        <v>2902</v>
      </c>
      <c r="E760" t="s">
        <v>1716</v>
      </c>
      <c r="F760" s="102" t="s">
        <v>1745</v>
      </c>
      <c r="G760" s="102" t="s">
        <v>1745</v>
      </c>
      <c r="H760" s="2">
        <v>6791.76</v>
      </c>
      <c r="I760" s="2">
        <v>35000</v>
      </c>
      <c r="J760" s="2">
        <v>1304.45</v>
      </c>
      <c r="K760" s="58">
        <v>2024</v>
      </c>
    </row>
    <row r="761" spans="1:11" x14ac:dyDescent="0.3">
      <c r="A761" s="75" t="s">
        <v>1063</v>
      </c>
      <c r="B761" t="s">
        <v>1948</v>
      </c>
      <c r="C761" t="s">
        <v>126</v>
      </c>
      <c r="D761" t="s">
        <v>2903</v>
      </c>
      <c r="E761" t="s">
        <v>1716</v>
      </c>
      <c r="F761" s="102" t="s">
        <v>1745</v>
      </c>
      <c r="G761" s="102" t="s">
        <v>1745</v>
      </c>
      <c r="H761" s="2">
        <v>6390.38</v>
      </c>
      <c r="I761" s="2">
        <v>35000</v>
      </c>
      <c r="J761" s="2">
        <v>1304.45</v>
      </c>
      <c r="K761" s="58">
        <v>2024</v>
      </c>
    </row>
    <row r="762" spans="1:11" x14ac:dyDescent="0.3">
      <c r="A762" s="75" t="s">
        <v>1063</v>
      </c>
      <c r="B762" t="s">
        <v>1948</v>
      </c>
      <c r="C762" t="s">
        <v>126</v>
      </c>
      <c r="D762" t="s">
        <v>2904</v>
      </c>
      <c r="E762" t="s">
        <v>1716</v>
      </c>
      <c r="F762" s="102" t="s">
        <v>1745</v>
      </c>
      <c r="G762" s="102" t="s">
        <v>1745</v>
      </c>
      <c r="H762" s="2">
        <v>5467.18</v>
      </c>
      <c r="I762" s="2">
        <v>35000</v>
      </c>
      <c r="J762" s="2">
        <v>1304.45</v>
      </c>
      <c r="K762" s="58">
        <v>2024</v>
      </c>
    </row>
    <row r="763" spans="1:11" x14ac:dyDescent="0.3">
      <c r="A763" s="75" t="s">
        <v>1063</v>
      </c>
      <c r="B763" t="s">
        <v>1948</v>
      </c>
      <c r="C763" t="s">
        <v>126</v>
      </c>
      <c r="D763" t="s">
        <v>2905</v>
      </c>
      <c r="E763" t="s">
        <v>1716</v>
      </c>
      <c r="F763" s="102" t="s">
        <v>1745</v>
      </c>
      <c r="G763" s="102" t="s">
        <v>1745</v>
      </c>
      <c r="H763" s="2">
        <v>6088.65</v>
      </c>
      <c r="I763" s="2">
        <v>35000</v>
      </c>
      <c r="J763" s="2">
        <v>1304.45</v>
      </c>
      <c r="K763" s="58">
        <v>2024</v>
      </c>
    </row>
    <row r="764" spans="1:11" x14ac:dyDescent="0.3">
      <c r="A764" s="75" t="s">
        <v>1063</v>
      </c>
      <c r="B764" t="s">
        <v>1948</v>
      </c>
      <c r="C764" t="s">
        <v>126</v>
      </c>
      <c r="D764" t="s">
        <v>2906</v>
      </c>
      <c r="E764" t="s">
        <v>1716</v>
      </c>
      <c r="F764" s="102" t="s">
        <v>1745</v>
      </c>
      <c r="G764" s="102" t="s">
        <v>1745</v>
      </c>
      <c r="H764" s="2">
        <v>6931.15</v>
      </c>
      <c r="I764" s="2">
        <v>35000</v>
      </c>
      <c r="J764" s="2">
        <v>1304.45</v>
      </c>
      <c r="K764" s="58">
        <v>2024</v>
      </c>
    </row>
    <row r="765" spans="1:11" x14ac:dyDescent="0.3">
      <c r="A765" s="75" t="s">
        <v>1063</v>
      </c>
      <c r="B765" t="s">
        <v>1948</v>
      </c>
      <c r="C765" t="s">
        <v>126</v>
      </c>
      <c r="D765" t="s">
        <v>2907</v>
      </c>
      <c r="E765" t="s">
        <v>1716</v>
      </c>
      <c r="F765" s="102" t="s">
        <v>1745</v>
      </c>
      <c r="G765" s="102" t="s">
        <v>1745</v>
      </c>
      <c r="H765" s="2">
        <v>6531.63</v>
      </c>
      <c r="I765" s="2">
        <v>35000</v>
      </c>
      <c r="J765" s="2">
        <v>1304.45</v>
      </c>
      <c r="K765" s="58">
        <v>2024</v>
      </c>
    </row>
    <row r="766" spans="1:11" x14ac:dyDescent="0.3">
      <c r="A766" s="75" t="s">
        <v>1063</v>
      </c>
      <c r="B766" t="s">
        <v>1948</v>
      </c>
      <c r="C766" t="s">
        <v>126</v>
      </c>
      <c r="D766" t="s">
        <v>2908</v>
      </c>
      <c r="E766" t="s">
        <v>1716</v>
      </c>
      <c r="F766" s="102" t="s">
        <v>1745</v>
      </c>
      <c r="G766" s="102" t="s">
        <v>1745</v>
      </c>
      <c r="H766" s="2">
        <v>6493.09</v>
      </c>
      <c r="I766" s="2">
        <v>35000</v>
      </c>
      <c r="J766" s="2">
        <v>1304.45</v>
      </c>
      <c r="K766" s="58">
        <v>2024</v>
      </c>
    </row>
    <row r="767" spans="1:11" x14ac:dyDescent="0.3">
      <c r="A767" s="75" t="s">
        <v>1063</v>
      </c>
      <c r="B767" t="s">
        <v>1948</v>
      </c>
      <c r="C767" t="s">
        <v>126</v>
      </c>
      <c r="D767" t="s">
        <v>2909</v>
      </c>
      <c r="E767" t="s">
        <v>1716</v>
      </c>
      <c r="F767" s="102" t="s">
        <v>1745</v>
      </c>
      <c r="G767" s="102" t="s">
        <v>1745</v>
      </c>
      <c r="H767" s="2">
        <v>6552.96</v>
      </c>
      <c r="I767" s="2">
        <v>35000</v>
      </c>
      <c r="J767" s="2">
        <v>1304.45</v>
      </c>
      <c r="K767" s="58">
        <v>2024</v>
      </c>
    </row>
    <row r="768" spans="1:11" x14ac:dyDescent="0.3">
      <c r="A768" s="75" t="s">
        <v>1063</v>
      </c>
      <c r="B768" t="s">
        <v>1948</v>
      </c>
      <c r="C768" t="s">
        <v>126</v>
      </c>
      <c r="D768" t="s">
        <v>2910</v>
      </c>
      <c r="E768" t="s">
        <v>1716</v>
      </c>
      <c r="F768" s="102" t="s">
        <v>1745</v>
      </c>
      <c r="G768" s="102" t="s">
        <v>1745</v>
      </c>
      <c r="H768" s="2">
        <v>6930.56</v>
      </c>
      <c r="I768" s="2">
        <v>35000</v>
      </c>
      <c r="J768" s="2">
        <v>1304.45</v>
      </c>
      <c r="K768" s="58">
        <v>2024</v>
      </c>
    </row>
    <row r="769" spans="1:11" x14ac:dyDescent="0.3">
      <c r="A769" s="75" t="s">
        <v>1063</v>
      </c>
      <c r="B769" t="s">
        <v>1948</v>
      </c>
      <c r="C769" t="s">
        <v>126</v>
      </c>
      <c r="D769" t="s">
        <v>2911</v>
      </c>
      <c r="E769" t="s">
        <v>1716</v>
      </c>
      <c r="F769" s="102" t="s">
        <v>1745</v>
      </c>
      <c r="G769" s="102" t="s">
        <v>1745</v>
      </c>
      <c r="H769" s="2">
        <v>6424.65</v>
      </c>
      <c r="I769" s="2">
        <v>35000</v>
      </c>
      <c r="J769" s="2">
        <v>1304.45</v>
      </c>
      <c r="K769" s="58">
        <v>2024</v>
      </c>
    </row>
    <row r="770" spans="1:11" x14ac:dyDescent="0.3">
      <c r="A770" s="75" t="s">
        <v>1063</v>
      </c>
      <c r="B770" t="s">
        <v>1948</v>
      </c>
      <c r="C770" t="s">
        <v>126</v>
      </c>
      <c r="D770" t="s">
        <v>2912</v>
      </c>
      <c r="E770" t="s">
        <v>1716</v>
      </c>
      <c r="F770" s="102" t="s">
        <v>1745</v>
      </c>
      <c r="G770" s="102" t="s">
        <v>1745</v>
      </c>
      <c r="H770" s="2">
        <v>6788.25</v>
      </c>
      <c r="I770" s="2">
        <v>35000</v>
      </c>
      <c r="J770" s="2">
        <v>1304.45</v>
      </c>
      <c r="K770" s="58">
        <v>2024</v>
      </c>
    </row>
    <row r="771" spans="1:11" x14ac:dyDescent="0.3">
      <c r="A771" s="75" t="s">
        <v>1063</v>
      </c>
      <c r="B771" t="s">
        <v>1948</v>
      </c>
      <c r="C771" t="s">
        <v>126</v>
      </c>
      <c r="D771" t="s">
        <v>2913</v>
      </c>
      <c r="E771" t="s">
        <v>1716</v>
      </c>
      <c r="F771" s="102" t="s">
        <v>1745</v>
      </c>
      <c r="G771" s="102" t="s">
        <v>1745</v>
      </c>
      <c r="H771" s="2">
        <v>6380.96</v>
      </c>
      <c r="I771" s="2">
        <v>35000</v>
      </c>
      <c r="J771" s="2">
        <v>1304.45</v>
      </c>
      <c r="K771" s="58">
        <v>2024</v>
      </c>
    </row>
    <row r="772" spans="1:11" x14ac:dyDescent="0.3">
      <c r="A772" s="75" t="s">
        <v>1063</v>
      </c>
      <c r="B772" t="s">
        <v>1948</v>
      </c>
      <c r="C772" t="s">
        <v>126</v>
      </c>
      <c r="D772" t="s">
        <v>2914</v>
      </c>
      <c r="E772" t="s">
        <v>1716</v>
      </c>
      <c r="F772" s="102" t="s">
        <v>1745</v>
      </c>
      <c r="G772" s="102" t="s">
        <v>1745</v>
      </c>
      <c r="H772" s="2">
        <v>6551.29</v>
      </c>
      <c r="I772" s="2">
        <v>35000</v>
      </c>
      <c r="J772" s="2">
        <v>1304.45</v>
      </c>
      <c r="K772" s="58">
        <v>2024</v>
      </c>
    </row>
    <row r="773" spans="1:11" x14ac:dyDescent="0.3">
      <c r="A773" s="75" t="s">
        <v>1063</v>
      </c>
      <c r="B773" t="s">
        <v>1948</v>
      </c>
      <c r="C773" t="s">
        <v>126</v>
      </c>
      <c r="D773" t="s">
        <v>2915</v>
      </c>
      <c r="E773" t="s">
        <v>1716</v>
      </c>
      <c r="F773" s="102" t="s">
        <v>1745</v>
      </c>
      <c r="G773" s="102" t="s">
        <v>1745</v>
      </c>
      <c r="H773" s="2">
        <v>6352.92</v>
      </c>
      <c r="I773" s="2">
        <v>35000</v>
      </c>
      <c r="J773" s="2">
        <v>1304.45</v>
      </c>
      <c r="K773" s="58">
        <v>2024</v>
      </c>
    </row>
    <row r="774" spans="1:11" x14ac:dyDescent="0.3">
      <c r="A774" s="75" t="s">
        <v>1063</v>
      </c>
      <c r="B774" t="s">
        <v>1948</v>
      </c>
      <c r="C774" t="s">
        <v>126</v>
      </c>
      <c r="D774" t="s">
        <v>2916</v>
      </c>
      <c r="E774" t="s">
        <v>1716</v>
      </c>
      <c r="F774" s="102" t="s">
        <v>1745</v>
      </c>
      <c r="G774" s="102" t="s">
        <v>1745</v>
      </c>
      <c r="H774" s="2">
        <v>6875.98</v>
      </c>
      <c r="I774" s="2">
        <v>35000</v>
      </c>
      <c r="J774" s="2">
        <v>1304.45</v>
      </c>
      <c r="K774" s="58">
        <v>2024</v>
      </c>
    </row>
    <row r="775" spans="1:11" x14ac:dyDescent="0.3">
      <c r="A775" s="75" t="s">
        <v>1063</v>
      </c>
      <c r="B775" t="s">
        <v>1948</v>
      </c>
      <c r="C775" t="s">
        <v>126</v>
      </c>
      <c r="D775" t="s">
        <v>2917</v>
      </c>
      <c r="E775" t="s">
        <v>1716</v>
      </c>
      <c r="F775" s="102" t="s">
        <v>1745</v>
      </c>
      <c r="G775" s="102" t="s">
        <v>1745</v>
      </c>
      <c r="H775" s="2">
        <v>6861.97</v>
      </c>
      <c r="I775" s="2">
        <v>35000</v>
      </c>
      <c r="J775" s="2">
        <v>1304.45</v>
      </c>
      <c r="K775" s="58">
        <v>2024</v>
      </c>
    </row>
    <row r="776" spans="1:11" x14ac:dyDescent="0.3">
      <c r="A776" s="75" t="s">
        <v>1063</v>
      </c>
      <c r="B776" t="s">
        <v>1948</v>
      </c>
      <c r="C776" t="s">
        <v>126</v>
      </c>
      <c r="D776" t="s">
        <v>2918</v>
      </c>
      <c r="E776" t="s">
        <v>1716</v>
      </c>
      <c r="F776" s="102" t="s">
        <v>1745</v>
      </c>
      <c r="G776" s="102" t="s">
        <v>1745</v>
      </c>
      <c r="H776" s="2">
        <v>4596.5</v>
      </c>
      <c r="I776" s="2">
        <v>35000</v>
      </c>
      <c r="J776" s="2">
        <v>1304.45</v>
      </c>
      <c r="K776" s="58">
        <v>2024</v>
      </c>
    </row>
    <row r="777" spans="1:11" x14ac:dyDescent="0.3">
      <c r="A777" s="75" t="s">
        <v>1063</v>
      </c>
      <c r="B777" t="s">
        <v>1948</v>
      </c>
      <c r="C777" t="s">
        <v>126</v>
      </c>
      <c r="D777" t="s">
        <v>2919</v>
      </c>
      <c r="E777" t="s">
        <v>1716</v>
      </c>
      <c r="F777" s="102" t="s">
        <v>1745</v>
      </c>
      <c r="G777" s="102" t="s">
        <v>1745</v>
      </c>
      <c r="H777" s="2">
        <v>6676.69</v>
      </c>
      <c r="I777" s="2">
        <v>35000</v>
      </c>
      <c r="J777" s="2">
        <v>1304.45</v>
      </c>
      <c r="K777" s="58">
        <v>2024</v>
      </c>
    </row>
    <row r="778" spans="1:11" x14ac:dyDescent="0.3">
      <c r="A778" s="75" t="s">
        <v>1063</v>
      </c>
      <c r="B778" t="s">
        <v>1948</v>
      </c>
      <c r="C778" t="s">
        <v>126</v>
      </c>
      <c r="D778" t="s">
        <v>2920</v>
      </c>
      <c r="E778" t="s">
        <v>1716</v>
      </c>
      <c r="F778" s="102" t="s">
        <v>1745</v>
      </c>
      <c r="G778" s="102" t="s">
        <v>1745</v>
      </c>
      <c r="H778" s="2">
        <v>6595.46</v>
      </c>
      <c r="I778" s="2">
        <v>35000</v>
      </c>
      <c r="J778" s="2">
        <v>1304.45</v>
      </c>
      <c r="K778" s="58">
        <v>2024</v>
      </c>
    </row>
    <row r="779" spans="1:11" x14ac:dyDescent="0.3">
      <c r="A779" s="75" t="s">
        <v>1063</v>
      </c>
      <c r="B779" t="s">
        <v>1948</v>
      </c>
      <c r="C779" t="s">
        <v>126</v>
      </c>
      <c r="D779" t="s">
        <v>2921</v>
      </c>
      <c r="E779" t="s">
        <v>1716</v>
      </c>
      <c r="F779" s="102" t="s">
        <v>1745</v>
      </c>
      <c r="G779" s="102" t="s">
        <v>1745</v>
      </c>
      <c r="H779" s="2">
        <v>7018.29</v>
      </c>
      <c r="I779" s="2">
        <v>35000</v>
      </c>
      <c r="J779" s="2">
        <v>1304.45</v>
      </c>
      <c r="K779" s="58">
        <v>2024</v>
      </c>
    </row>
    <row r="780" spans="1:11" x14ac:dyDescent="0.3">
      <c r="A780" s="75" t="s">
        <v>1063</v>
      </c>
      <c r="B780" t="s">
        <v>1948</v>
      </c>
      <c r="C780" t="s">
        <v>126</v>
      </c>
      <c r="D780" t="s">
        <v>2922</v>
      </c>
      <c r="E780" t="s">
        <v>1716</v>
      </c>
      <c r="F780" s="102" t="s">
        <v>1745</v>
      </c>
      <c r="G780" s="102" t="s">
        <v>1745</v>
      </c>
      <c r="H780" s="2">
        <v>6492.14</v>
      </c>
      <c r="I780" s="2">
        <v>35000</v>
      </c>
      <c r="J780" s="2">
        <v>1304.45</v>
      </c>
      <c r="K780" s="58">
        <v>2024</v>
      </c>
    </row>
    <row r="781" spans="1:11" x14ac:dyDescent="0.3">
      <c r="A781" s="75" t="s">
        <v>1063</v>
      </c>
      <c r="B781" t="s">
        <v>1948</v>
      </c>
      <c r="C781" t="s">
        <v>126</v>
      </c>
      <c r="D781" t="s">
        <v>2923</v>
      </c>
      <c r="E781" t="s">
        <v>1716</v>
      </c>
      <c r="F781" s="102" t="s">
        <v>1745</v>
      </c>
      <c r="G781" s="102" t="s">
        <v>1745</v>
      </c>
      <c r="H781" s="2">
        <v>6678.77</v>
      </c>
      <c r="I781" s="2">
        <v>35000</v>
      </c>
      <c r="J781" s="2">
        <v>1304.45</v>
      </c>
      <c r="K781" s="58">
        <v>2024</v>
      </c>
    </row>
    <row r="782" spans="1:11" x14ac:dyDescent="0.3">
      <c r="A782" s="75" t="s">
        <v>1063</v>
      </c>
      <c r="B782" t="s">
        <v>1948</v>
      </c>
      <c r="C782" t="s">
        <v>126</v>
      </c>
      <c r="D782" t="s">
        <v>2924</v>
      </c>
      <c r="E782" t="s">
        <v>1716</v>
      </c>
      <c r="F782" s="102" t="s">
        <v>1745</v>
      </c>
      <c r="G782" s="102" t="s">
        <v>1745</v>
      </c>
      <c r="H782" s="2">
        <v>6443.65</v>
      </c>
      <c r="I782" s="2">
        <v>35000</v>
      </c>
      <c r="J782" s="2">
        <v>1304.45</v>
      </c>
      <c r="K782" s="58">
        <v>2024</v>
      </c>
    </row>
    <row r="783" spans="1:11" x14ac:dyDescent="0.3">
      <c r="A783" s="75" t="s">
        <v>1063</v>
      </c>
      <c r="B783" t="s">
        <v>1948</v>
      </c>
      <c r="C783" t="s">
        <v>126</v>
      </c>
      <c r="D783" t="s">
        <v>2925</v>
      </c>
      <c r="E783" t="s">
        <v>1716</v>
      </c>
      <c r="F783" s="102" t="s">
        <v>1745</v>
      </c>
      <c r="G783" s="102" t="s">
        <v>1745</v>
      </c>
      <c r="H783" s="2">
        <v>6065.13</v>
      </c>
      <c r="I783" s="2">
        <v>35000</v>
      </c>
      <c r="J783" s="2">
        <v>1304.45</v>
      </c>
      <c r="K783" s="58">
        <v>2024</v>
      </c>
    </row>
    <row r="784" spans="1:11" x14ac:dyDescent="0.3">
      <c r="A784" s="75" t="s">
        <v>1063</v>
      </c>
      <c r="B784" t="s">
        <v>1948</v>
      </c>
      <c r="C784" t="s">
        <v>126</v>
      </c>
      <c r="D784" t="s">
        <v>2926</v>
      </c>
      <c r="E784" t="s">
        <v>1716</v>
      </c>
      <c r="F784" s="102" t="s">
        <v>1745</v>
      </c>
      <c r="G784" s="102" t="s">
        <v>1745</v>
      </c>
      <c r="H784" s="2">
        <v>6891.99</v>
      </c>
      <c r="I784" s="2">
        <v>35000</v>
      </c>
      <c r="J784" s="2">
        <v>1304.45</v>
      </c>
      <c r="K784" s="58">
        <v>2024</v>
      </c>
    </row>
    <row r="785" spans="1:11" x14ac:dyDescent="0.3">
      <c r="A785" s="75" t="s">
        <v>1063</v>
      </c>
      <c r="B785" t="s">
        <v>1948</v>
      </c>
      <c r="C785" t="s">
        <v>126</v>
      </c>
      <c r="D785" t="s">
        <v>2927</v>
      </c>
      <c r="E785" t="s">
        <v>1716</v>
      </c>
      <c r="F785" s="102" t="s">
        <v>1745</v>
      </c>
      <c r="G785" s="102" t="s">
        <v>1745</v>
      </c>
      <c r="H785" s="2">
        <v>6881.16</v>
      </c>
      <c r="I785" s="2">
        <v>35000</v>
      </c>
      <c r="J785" s="2">
        <v>1304.45</v>
      </c>
      <c r="K785" s="58">
        <v>2024</v>
      </c>
    </row>
    <row r="786" spans="1:11" x14ac:dyDescent="0.3">
      <c r="A786" s="75" t="s">
        <v>1063</v>
      </c>
      <c r="B786" t="s">
        <v>1948</v>
      </c>
      <c r="C786" t="s">
        <v>126</v>
      </c>
      <c r="D786" t="s">
        <v>2928</v>
      </c>
      <c r="E786" t="s">
        <v>1716</v>
      </c>
      <c r="F786" s="102" t="s">
        <v>1745</v>
      </c>
      <c r="G786" s="102" t="s">
        <v>1745</v>
      </c>
      <c r="H786" s="2">
        <v>6999.82</v>
      </c>
      <c r="I786" s="2">
        <v>35000</v>
      </c>
      <c r="J786" s="2">
        <v>1304.45</v>
      </c>
      <c r="K786" s="58">
        <v>2024</v>
      </c>
    </row>
    <row r="787" spans="1:11" x14ac:dyDescent="0.3">
      <c r="A787" s="75" t="s">
        <v>1063</v>
      </c>
      <c r="B787" t="s">
        <v>1948</v>
      </c>
      <c r="C787" t="s">
        <v>126</v>
      </c>
      <c r="D787" t="s">
        <v>2929</v>
      </c>
      <c r="E787" t="s">
        <v>1716</v>
      </c>
      <c r="F787" s="102" t="s">
        <v>1745</v>
      </c>
      <c r="G787" s="102" t="s">
        <v>1745</v>
      </c>
      <c r="H787" s="2">
        <v>6667.81</v>
      </c>
      <c r="I787" s="2">
        <v>35000</v>
      </c>
      <c r="J787" s="2">
        <v>1304.45</v>
      </c>
      <c r="K787" s="58">
        <v>2024</v>
      </c>
    </row>
    <row r="788" spans="1:11" x14ac:dyDescent="0.3">
      <c r="A788" s="75" t="s">
        <v>1063</v>
      </c>
      <c r="B788" t="s">
        <v>1948</v>
      </c>
      <c r="C788" t="s">
        <v>126</v>
      </c>
      <c r="D788" t="s">
        <v>2930</v>
      </c>
      <c r="E788" t="s">
        <v>1716</v>
      </c>
      <c r="F788" s="102" t="s">
        <v>1745</v>
      </c>
      <c r="G788" s="102" t="s">
        <v>1745</v>
      </c>
      <c r="H788" s="2">
        <v>6741.8</v>
      </c>
      <c r="I788" s="2">
        <v>35000</v>
      </c>
      <c r="J788" s="2">
        <v>1304.45</v>
      </c>
      <c r="K788" s="58">
        <v>2024</v>
      </c>
    </row>
    <row r="789" spans="1:11" x14ac:dyDescent="0.3">
      <c r="A789" s="75" t="s">
        <v>1063</v>
      </c>
      <c r="B789" t="s">
        <v>1948</v>
      </c>
      <c r="C789" t="s">
        <v>126</v>
      </c>
      <c r="D789" t="s">
        <v>2931</v>
      </c>
      <c r="E789" t="s">
        <v>1716</v>
      </c>
      <c r="F789" s="102" t="s">
        <v>1745</v>
      </c>
      <c r="G789" s="102" t="s">
        <v>1745</v>
      </c>
      <c r="H789" s="2">
        <v>6206.18</v>
      </c>
      <c r="I789" s="2">
        <v>35000</v>
      </c>
      <c r="J789" s="2">
        <v>1304.45</v>
      </c>
      <c r="K789" s="58">
        <v>2024</v>
      </c>
    </row>
    <row r="790" spans="1:11" x14ac:dyDescent="0.3">
      <c r="A790" s="75" t="s">
        <v>1063</v>
      </c>
      <c r="B790" t="s">
        <v>1948</v>
      </c>
      <c r="C790" t="s">
        <v>126</v>
      </c>
      <c r="D790" t="s">
        <v>2932</v>
      </c>
      <c r="E790" t="s">
        <v>1716</v>
      </c>
      <c r="F790" s="102" t="s">
        <v>1745</v>
      </c>
      <c r="G790" s="102" t="s">
        <v>1745</v>
      </c>
      <c r="H790" s="2">
        <v>6421.89</v>
      </c>
      <c r="I790" s="2">
        <v>35000</v>
      </c>
      <c r="J790" s="2">
        <v>1304.45</v>
      </c>
      <c r="K790" s="58">
        <v>2024</v>
      </c>
    </row>
    <row r="791" spans="1:11" x14ac:dyDescent="0.3">
      <c r="A791" s="75" t="s">
        <v>1063</v>
      </c>
      <c r="B791" t="s">
        <v>1948</v>
      </c>
      <c r="C791" t="s">
        <v>126</v>
      </c>
      <c r="D791" t="s">
        <v>2933</v>
      </c>
      <c r="E791" t="s">
        <v>1716</v>
      </c>
      <c r="F791" s="102" t="s">
        <v>1745</v>
      </c>
      <c r="G791" s="102" t="s">
        <v>1745</v>
      </c>
      <c r="H791" s="2">
        <v>6906.02</v>
      </c>
      <c r="I791" s="2">
        <v>35000</v>
      </c>
      <c r="J791" s="2">
        <v>1304.45</v>
      </c>
      <c r="K791" s="58">
        <v>2024</v>
      </c>
    </row>
    <row r="792" spans="1:11" x14ac:dyDescent="0.3">
      <c r="A792" s="75" t="s">
        <v>1063</v>
      </c>
      <c r="B792" t="s">
        <v>1948</v>
      </c>
      <c r="C792" t="s">
        <v>126</v>
      </c>
      <c r="D792" t="s">
        <v>2934</v>
      </c>
      <c r="E792" t="s">
        <v>1716</v>
      </c>
      <c r="F792" s="102" t="s">
        <v>1745</v>
      </c>
      <c r="G792" s="102" t="s">
        <v>1745</v>
      </c>
      <c r="H792" s="2">
        <v>6649.1</v>
      </c>
      <c r="I792" s="2">
        <v>35000</v>
      </c>
      <c r="J792" s="2">
        <v>1304.45</v>
      </c>
      <c r="K792" s="58">
        <v>2024</v>
      </c>
    </row>
    <row r="793" spans="1:11" x14ac:dyDescent="0.3">
      <c r="A793" s="75" t="s">
        <v>1063</v>
      </c>
      <c r="B793" t="s">
        <v>1948</v>
      </c>
      <c r="C793" t="s">
        <v>126</v>
      </c>
      <c r="D793" t="s">
        <v>2935</v>
      </c>
      <c r="E793" t="s">
        <v>1716</v>
      </c>
      <c r="F793" s="102" t="s">
        <v>1745</v>
      </c>
      <c r="G793" s="102" t="s">
        <v>1745</v>
      </c>
      <c r="H793" s="2">
        <v>7033.69</v>
      </c>
      <c r="I793" s="2">
        <v>35000</v>
      </c>
      <c r="J793" s="2">
        <v>1304.45</v>
      </c>
      <c r="K793" s="58">
        <v>2024</v>
      </c>
    </row>
    <row r="794" spans="1:11" x14ac:dyDescent="0.3">
      <c r="A794" s="75" t="s">
        <v>1063</v>
      </c>
      <c r="B794" t="s">
        <v>1948</v>
      </c>
      <c r="C794" t="s">
        <v>126</v>
      </c>
      <c r="D794" t="s">
        <v>2936</v>
      </c>
      <c r="E794" t="s">
        <v>1716</v>
      </c>
      <c r="F794" s="102" t="s">
        <v>1745</v>
      </c>
      <c r="G794" s="102" t="s">
        <v>1745</v>
      </c>
      <c r="H794" s="2">
        <v>6628.62</v>
      </c>
      <c r="I794" s="2">
        <v>35000</v>
      </c>
      <c r="J794" s="2">
        <v>1304.45</v>
      </c>
      <c r="K794" s="58">
        <v>2024</v>
      </c>
    </row>
    <row r="795" spans="1:11" x14ac:dyDescent="0.3">
      <c r="A795" s="75" t="s">
        <v>1063</v>
      </c>
      <c r="B795" t="s">
        <v>1948</v>
      </c>
      <c r="C795" t="s">
        <v>126</v>
      </c>
      <c r="D795" t="s">
        <v>2937</v>
      </c>
      <c r="E795" t="s">
        <v>1716</v>
      </c>
      <c r="F795" s="102" t="s">
        <v>1745</v>
      </c>
      <c r="G795" s="102" t="s">
        <v>1745</v>
      </c>
      <c r="H795" s="2">
        <v>6984.44</v>
      </c>
      <c r="I795" s="2">
        <v>35000</v>
      </c>
      <c r="J795" s="2">
        <v>1304.45</v>
      </c>
      <c r="K795" s="58">
        <v>2024</v>
      </c>
    </row>
    <row r="796" spans="1:11" x14ac:dyDescent="0.3">
      <c r="A796" s="75" t="s">
        <v>1063</v>
      </c>
      <c r="B796" t="s">
        <v>1948</v>
      </c>
      <c r="C796" t="s">
        <v>126</v>
      </c>
      <c r="D796" t="s">
        <v>2938</v>
      </c>
      <c r="E796" t="s">
        <v>1716</v>
      </c>
      <c r="F796" s="102" t="s">
        <v>1745</v>
      </c>
      <c r="G796" s="102" t="s">
        <v>1745</v>
      </c>
      <c r="H796" s="2">
        <v>6792.57</v>
      </c>
      <c r="I796" s="2">
        <v>35000</v>
      </c>
      <c r="J796" s="2">
        <v>1304.45</v>
      </c>
      <c r="K796" s="58">
        <v>2024</v>
      </c>
    </row>
    <row r="797" spans="1:11" x14ac:dyDescent="0.3">
      <c r="A797" s="75" t="s">
        <v>1063</v>
      </c>
      <c r="B797" t="s">
        <v>1948</v>
      </c>
      <c r="C797" t="s">
        <v>126</v>
      </c>
      <c r="D797" t="s">
        <v>2939</v>
      </c>
      <c r="E797" t="s">
        <v>1716</v>
      </c>
      <c r="F797" s="102" t="s">
        <v>1745</v>
      </c>
      <c r="G797" s="102" t="s">
        <v>1745</v>
      </c>
      <c r="H797" s="2">
        <v>6305.7</v>
      </c>
      <c r="I797" s="2">
        <v>35000</v>
      </c>
      <c r="J797" s="2">
        <v>1304.45</v>
      </c>
      <c r="K797" s="58">
        <v>2024</v>
      </c>
    </row>
    <row r="798" spans="1:11" x14ac:dyDescent="0.3">
      <c r="A798" s="75" t="s">
        <v>1063</v>
      </c>
      <c r="B798" t="s">
        <v>1948</v>
      </c>
      <c r="C798" t="s">
        <v>126</v>
      </c>
      <c r="D798" t="s">
        <v>2940</v>
      </c>
      <c r="E798" t="s">
        <v>1716</v>
      </c>
      <c r="F798" s="102" t="s">
        <v>1745</v>
      </c>
      <c r="G798" s="102" t="s">
        <v>1745</v>
      </c>
      <c r="H798" s="2">
        <v>5467.18</v>
      </c>
      <c r="I798" s="2">
        <v>35000</v>
      </c>
      <c r="J798" s="2">
        <v>1304.45</v>
      </c>
      <c r="K798" s="58">
        <v>2024</v>
      </c>
    </row>
    <row r="799" spans="1:11" x14ac:dyDescent="0.3">
      <c r="A799" s="75" t="s">
        <v>1063</v>
      </c>
      <c r="B799" t="s">
        <v>1948</v>
      </c>
      <c r="C799" t="s">
        <v>126</v>
      </c>
      <c r="D799" t="s">
        <v>2941</v>
      </c>
      <c r="E799" t="s">
        <v>1716</v>
      </c>
      <c r="F799" s="102" t="s">
        <v>1745</v>
      </c>
      <c r="G799" s="102" t="s">
        <v>1745</v>
      </c>
      <c r="H799" s="2">
        <v>6741.34</v>
      </c>
      <c r="I799" s="2">
        <v>35000</v>
      </c>
      <c r="J799" s="2">
        <v>1304.45</v>
      </c>
      <c r="K799" s="58">
        <v>2024</v>
      </c>
    </row>
    <row r="800" spans="1:11" x14ac:dyDescent="0.3">
      <c r="A800" s="75" t="s">
        <v>1063</v>
      </c>
      <c r="B800" t="s">
        <v>1948</v>
      </c>
      <c r="C800" t="s">
        <v>126</v>
      </c>
      <c r="D800" t="s">
        <v>2942</v>
      </c>
      <c r="E800" t="s">
        <v>1716</v>
      </c>
      <c r="F800" s="102" t="s">
        <v>1745</v>
      </c>
      <c r="G800" s="102" t="s">
        <v>1745</v>
      </c>
      <c r="H800" s="2">
        <v>6706.08</v>
      </c>
      <c r="I800" s="2">
        <v>35000</v>
      </c>
      <c r="J800" s="2">
        <v>1304.45</v>
      </c>
      <c r="K800" s="58">
        <v>2024</v>
      </c>
    </row>
    <row r="801" spans="1:11" x14ac:dyDescent="0.3">
      <c r="A801" s="75" t="s">
        <v>1063</v>
      </c>
      <c r="B801" t="s">
        <v>1948</v>
      </c>
      <c r="C801" t="s">
        <v>126</v>
      </c>
      <c r="D801" t="s">
        <v>2943</v>
      </c>
      <c r="E801" t="s">
        <v>1716</v>
      </c>
      <c r="F801" s="102" t="s">
        <v>1745</v>
      </c>
      <c r="G801" s="102" t="s">
        <v>1745</v>
      </c>
      <c r="H801" s="2">
        <v>5315.35</v>
      </c>
      <c r="I801" s="2">
        <v>35000</v>
      </c>
      <c r="J801" s="2">
        <v>1304.45</v>
      </c>
      <c r="K801" s="58">
        <v>2024</v>
      </c>
    </row>
    <row r="802" spans="1:11" x14ac:dyDescent="0.3">
      <c r="A802" s="75" t="s">
        <v>1063</v>
      </c>
      <c r="B802" t="s">
        <v>1948</v>
      </c>
      <c r="C802" t="s">
        <v>126</v>
      </c>
      <c r="D802" t="s">
        <v>2944</v>
      </c>
      <c r="E802" t="s">
        <v>1716</v>
      </c>
      <c r="F802" s="102" t="s">
        <v>1745</v>
      </c>
      <c r="G802" s="102" t="s">
        <v>1745</v>
      </c>
      <c r="H802" s="2">
        <v>5788.86</v>
      </c>
      <c r="I802" s="2">
        <v>35000</v>
      </c>
      <c r="J802" s="2">
        <v>1304.45</v>
      </c>
      <c r="K802" s="58">
        <v>2024</v>
      </c>
    </row>
    <row r="803" spans="1:11" x14ac:dyDescent="0.3">
      <c r="A803" s="75" t="s">
        <v>1063</v>
      </c>
      <c r="B803" t="s">
        <v>1948</v>
      </c>
      <c r="C803" t="s">
        <v>126</v>
      </c>
      <c r="D803" t="s">
        <v>2945</v>
      </c>
      <c r="E803" t="s">
        <v>1716</v>
      </c>
      <c r="F803" s="102" t="s">
        <v>1745</v>
      </c>
      <c r="G803" s="102" t="s">
        <v>1745</v>
      </c>
      <c r="H803" s="2">
        <v>5973.57</v>
      </c>
      <c r="I803" s="2">
        <v>35000</v>
      </c>
      <c r="J803" s="2">
        <v>1304.45</v>
      </c>
      <c r="K803" s="58">
        <v>2024</v>
      </c>
    </row>
    <row r="804" spans="1:11" x14ac:dyDescent="0.3">
      <c r="A804" s="75" t="s">
        <v>1063</v>
      </c>
      <c r="B804" t="s">
        <v>1948</v>
      </c>
      <c r="C804" t="s">
        <v>126</v>
      </c>
      <c r="D804" t="s">
        <v>2946</v>
      </c>
      <c r="E804" t="s">
        <v>1716</v>
      </c>
      <c r="F804" s="102" t="s">
        <v>1745</v>
      </c>
      <c r="G804" s="102" t="s">
        <v>1745</v>
      </c>
      <c r="H804" s="2">
        <v>5656.79</v>
      </c>
      <c r="I804" s="2">
        <v>35000</v>
      </c>
      <c r="J804" s="2">
        <v>1304.45</v>
      </c>
      <c r="K804" s="58">
        <v>2024</v>
      </c>
    </row>
    <row r="805" spans="1:11" x14ac:dyDescent="0.3">
      <c r="A805" s="75" t="s">
        <v>1063</v>
      </c>
      <c r="B805" t="s">
        <v>1948</v>
      </c>
      <c r="C805" t="s">
        <v>126</v>
      </c>
      <c r="D805" t="s">
        <v>2947</v>
      </c>
      <c r="E805" t="s">
        <v>1716</v>
      </c>
      <c r="F805" s="102" t="s">
        <v>1745</v>
      </c>
      <c r="G805" s="102" t="s">
        <v>1745</v>
      </c>
      <c r="H805" s="2">
        <v>6603.2</v>
      </c>
      <c r="I805" s="2">
        <v>35000</v>
      </c>
      <c r="J805" s="2">
        <v>1304.45</v>
      </c>
      <c r="K805" s="58">
        <v>2024</v>
      </c>
    </row>
    <row r="806" spans="1:11" x14ac:dyDescent="0.3">
      <c r="A806" s="75" t="s">
        <v>1063</v>
      </c>
      <c r="B806" t="s">
        <v>1948</v>
      </c>
      <c r="C806" t="s">
        <v>126</v>
      </c>
      <c r="D806" t="s">
        <v>2948</v>
      </c>
      <c r="E806" t="s">
        <v>1716</v>
      </c>
      <c r="F806" s="102" t="s">
        <v>1745</v>
      </c>
      <c r="G806" s="102" t="s">
        <v>1745</v>
      </c>
      <c r="H806" s="2">
        <v>6386.42</v>
      </c>
      <c r="I806" s="2">
        <v>35000</v>
      </c>
      <c r="J806" s="2">
        <v>1304.45</v>
      </c>
      <c r="K806" s="58">
        <v>2024</v>
      </c>
    </row>
    <row r="807" spans="1:11" x14ac:dyDescent="0.3">
      <c r="A807" s="75" t="s">
        <v>1063</v>
      </c>
      <c r="B807" t="s">
        <v>1948</v>
      </c>
      <c r="C807" t="s">
        <v>126</v>
      </c>
      <c r="D807" t="s">
        <v>2949</v>
      </c>
      <c r="E807" t="s">
        <v>1716</v>
      </c>
      <c r="F807" s="102" t="s">
        <v>1745</v>
      </c>
      <c r="G807" s="102" t="s">
        <v>1745</v>
      </c>
      <c r="H807" s="2">
        <v>5467.18</v>
      </c>
      <c r="I807" s="2">
        <v>35000</v>
      </c>
      <c r="J807" s="2">
        <v>1304.45</v>
      </c>
      <c r="K807" s="58">
        <v>2024</v>
      </c>
    </row>
    <row r="808" spans="1:11" x14ac:dyDescent="0.3">
      <c r="A808" s="75" t="s">
        <v>1063</v>
      </c>
      <c r="B808" t="s">
        <v>1948</v>
      </c>
      <c r="C808" t="s">
        <v>126</v>
      </c>
      <c r="D808" t="s">
        <v>2950</v>
      </c>
      <c r="E808" t="s">
        <v>1716</v>
      </c>
      <c r="F808" s="102" t="s">
        <v>1745</v>
      </c>
      <c r="G808" s="102" t="s">
        <v>1745</v>
      </c>
      <c r="H808" s="2">
        <v>5788.86</v>
      </c>
      <c r="I808" s="2">
        <v>35000</v>
      </c>
      <c r="J808" s="2">
        <v>1304.45</v>
      </c>
      <c r="K808" s="58">
        <v>2024</v>
      </c>
    </row>
    <row r="809" spans="1:11" x14ac:dyDescent="0.3">
      <c r="A809" s="75" t="s">
        <v>1063</v>
      </c>
      <c r="B809" t="s">
        <v>1948</v>
      </c>
      <c r="C809" t="s">
        <v>126</v>
      </c>
      <c r="D809" t="s">
        <v>2951</v>
      </c>
      <c r="E809" t="s">
        <v>1716</v>
      </c>
      <c r="F809" s="102" t="s">
        <v>1745</v>
      </c>
      <c r="G809" s="102" t="s">
        <v>1745</v>
      </c>
      <c r="H809" s="2">
        <v>5788.86</v>
      </c>
      <c r="I809" s="2">
        <v>35000</v>
      </c>
      <c r="J809" s="2">
        <v>1304.45</v>
      </c>
      <c r="K809" s="58">
        <v>2024</v>
      </c>
    </row>
    <row r="810" spans="1:11" x14ac:dyDescent="0.3">
      <c r="A810" s="75" t="s">
        <v>1063</v>
      </c>
      <c r="B810" t="s">
        <v>1948</v>
      </c>
      <c r="C810" t="s">
        <v>126</v>
      </c>
      <c r="D810" t="s">
        <v>2952</v>
      </c>
      <c r="E810" t="s">
        <v>1716</v>
      </c>
      <c r="F810" s="102" t="s">
        <v>1745</v>
      </c>
      <c r="G810" s="102" t="s">
        <v>1745</v>
      </c>
      <c r="H810" s="2">
        <v>5467.18</v>
      </c>
      <c r="I810" s="2">
        <v>35000</v>
      </c>
      <c r="J810" s="2">
        <v>1304.45</v>
      </c>
      <c r="K810" s="58">
        <v>2024</v>
      </c>
    </row>
    <row r="811" spans="1:11" x14ac:dyDescent="0.3">
      <c r="A811" s="75" t="s">
        <v>1063</v>
      </c>
      <c r="B811" t="s">
        <v>1948</v>
      </c>
      <c r="C811" t="s">
        <v>126</v>
      </c>
      <c r="D811" t="s">
        <v>2953</v>
      </c>
      <c r="E811" t="s">
        <v>1716</v>
      </c>
      <c r="F811" s="102" t="s">
        <v>1745</v>
      </c>
      <c r="G811" s="102" t="s">
        <v>1745</v>
      </c>
      <c r="H811" s="2">
        <v>6648.09</v>
      </c>
      <c r="I811" s="2">
        <v>35000</v>
      </c>
      <c r="J811" s="2">
        <v>1304.45</v>
      </c>
      <c r="K811" s="58">
        <v>2024</v>
      </c>
    </row>
    <row r="812" spans="1:11" x14ac:dyDescent="0.3">
      <c r="A812" s="75" t="s">
        <v>1063</v>
      </c>
      <c r="B812" t="s">
        <v>1948</v>
      </c>
      <c r="C812" t="s">
        <v>126</v>
      </c>
      <c r="D812" t="s">
        <v>2954</v>
      </c>
      <c r="E812" t="s">
        <v>1716</v>
      </c>
      <c r="F812" s="102" t="s">
        <v>1745</v>
      </c>
      <c r="G812" s="102" t="s">
        <v>1745</v>
      </c>
      <c r="H812" s="2">
        <v>6817.85</v>
      </c>
      <c r="I812" s="2">
        <v>35000</v>
      </c>
      <c r="J812" s="2">
        <v>1304.45</v>
      </c>
      <c r="K812" s="58">
        <v>2024</v>
      </c>
    </row>
    <row r="813" spans="1:11" x14ac:dyDescent="0.3">
      <c r="A813" s="75" t="s">
        <v>1063</v>
      </c>
      <c r="B813" t="s">
        <v>1948</v>
      </c>
      <c r="C813" t="s">
        <v>126</v>
      </c>
      <c r="D813" t="s">
        <v>2955</v>
      </c>
      <c r="E813" t="s">
        <v>1716</v>
      </c>
      <c r="F813" s="102" t="s">
        <v>1745</v>
      </c>
      <c r="G813" s="102" t="s">
        <v>1745</v>
      </c>
      <c r="H813" s="2">
        <v>5704.81</v>
      </c>
      <c r="I813" s="2">
        <v>35000</v>
      </c>
      <c r="J813" s="2">
        <v>1304.45</v>
      </c>
      <c r="K813" s="58">
        <v>2024</v>
      </c>
    </row>
    <row r="814" spans="1:11" x14ac:dyDescent="0.3">
      <c r="A814" s="75" t="s">
        <v>1063</v>
      </c>
      <c r="B814" t="s">
        <v>1948</v>
      </c>
      <c r="C814" t="s">
        <v>126</v>
      </c>
      <c r="D814" t="s">
        <v>2956</v>
      </c>
      <c r="E814" t="s">
        <v>1716</v>
      </c>
      <c r="F814" s="102" t="s">
        <v>1745</v>
      </c>
      <c r="G814" s="102" t="s">
        <v>1745</v>
      </c>
      <c r="H814" s="2">
        <v>5877.7</v>
      </c>
      <c r="I814" s="2">
        <v>35000</v>
      </c>
      <c r="J814" s="2">
        <v>1304.45</v>
      </c>
      <c r="K814" s="58">
        <v>2024</v>
      </c>
    </row>
    <row r="815" spans="1:11" x14ac:dyDescent="0.3">
      <c r="A815" s="75" t="s">
        <v>1063</v>
      </c>
      <c r="B815" t="s">
        <v>1948</v>
      </c>
      <c r="C815" t="s">
        <v>126</v>
      </c>
      <c r="D815" t="s">
        <v>2957</v>
      </c>
      <c r="E815" t="s">
        <v>1716</v>
      </c>
      <c r="F815" s="102" t="s">
        <v>1745</v>
      </c>
      <c r="G815" s="102" t="s">
        <v>1745</v>
      </c>
      <c r="H815" s="2">
        <v>5467.18</v>
      </c>
      <c r="I815" s="2">
        <v>35000</v>
      </c>
      <c r="J815" s="2">
        <v>1304.45</v>
      </c>
      <c r="K815" s="58">
        <v>2024</v>
      </c>
    </row>
    <row r="816" spans="1:11" x14ac:dyDescent="0.3">
      <c r="A816" s="75" t="s">
        <v>1063</v>
      </c>
      <c r="B816" t="s">
        <v>1948</v>
      </c>
      <c r="C816" t="s">
        <v>126</v>
      </c>
      <c r="D816" t="s">
        <v>2958</v>
      </c>
      <c r="E816" t="s">
        <v>1716</v>
      </c>
      <c r="F816" s="102" t="s">
        <v>1745</v>
      </c>
      <c r="G816" s="102" t="s">
        <v>1745</v>
      </c>
      <c r="H816" s="2">
        <v>6510.51</v>
      </c>
      <c r="I816" s="2">
        <v>35000</v>
      </c>
      <c r="J816" s="2">
        <v>1304.45</v>
      </c>
      <c r="K816" s="58">
        <v>2024</v>
      </c>
    </row>
    <row r="817" spans="1:11" x14ac:dyDescent="0.3">
      <c r="A817" s="75" t="s">
        <v>1063</v>
      </c>
      <c r="B817" t="s">
        <v>1948</v>
      </c>
      <c r="C817" t="s">
        <v>126</v>
      </c>
      <c r="D817" t="s">
        <v>2959</v>
      </c>
      <c r="E817" t="s">
        <v>1716</v>
      </c>
      <c r="F817" s="102" t="s">
        <v>1745</v>
      </c>
      <c r="G817" s="102" t="s">
        <v>1745</v>
      </c>
      <c r="H817" s="2">
        <v>6652.54</v>
      </c>
      <c r="I817" s="2">
        <v>35000</v>
      </c>
      <c r="J817" s="2">
        <v>1304.45</v>
      </c>
      <c r="K817" s="58">
        <v>2024</v>
      </c>
    </row>
    <row r="818" spans="1:11" x14ac:dyDescent="0.3">
      <c r="A818" s="75" t="s">
        <v>1063</v>
      </c>
      <c r="B818" t="s">
        <v>1948</v>
      </c>
      <c r="C818" t="s">
        <v>126</v>
      </c>
      <c r="D818" t="s">
        <v>2960</v>
      </c>
      <c r="E818" t="s">
        <v>1716</v>
      </c>
      <c r="F818" s="102" t="s">
        <v>1745</v>
      </c>
      <c r="G818" s="102" t="s">
        <v>1745</v>
      </c>
      <c r="H818" s="2">
        <v>5515.43</v>
      </c>
      <c r="I818" s="2">
        <v>35000</v>
      </c>
      <c r="J818" s="2">
        <v>1304.45</v>
      </c>
      <c r="K818" s="58">
        <v>2024</v>
      </c>
    </row>
    <row r="819" spans="1:11" x14ac:dyDescent="0.3">
      <c r="A819" s="75" t="s">
        <v>1063</v>
      </c>
      <c r="B819" t="s">
        <v>1948</v>
      </c>
      <c r="C819" t="s">
        <v>126</v>
      </c>
      <c r="D819" t="s">
        <v>2961</v>
      </c>
      <c r="E819" t="s">
        <v>1716</v>
      </c>
      <c r="F819" s="102" t="s">
        <v>1745</v>
      </c>
      <c r="G819" s="102" t="s">
        <v>1745</v>
      </c>
      <c r="H819" s="2">
        <v>5846.42</v>
      </c>
      <c r="I819" s="2">
        <v>35000</v>
      </c>
      <c r="J819" s="2">
        <v>1304.45</v>
      </c>
      <c r="K819" s="58">
        <v>2024</v>
      </c>
    </row>
    <row r="820" spans="1:11" x14ac:dyDescent="0.3">
      <c r="A820" s="75" t="s">
        <v>1063</v>
      </c>
      <c r="B820" t="s">
        <v>1948</v>
      </c>
      <c r="C820" t="s">
        <v>126</v>
      </c>
      <c r="D820" t="s">
        <v>2962</v>
      </c>
      <c r="E820" t="s">
        <v>1716</v>
      </c>
      <c r="F820" s="102" t="s">
        <v>1745</v>
      </c>
      <c r="G820" s="102" t="s">
        <v>1745</v>
      </c>
      <c r="H820" s="2">
        <v>5038.96</v>
      </c>
      <c r="I820" s="2">
        <v>35000</v>
      </c>
      <c r="J820" s="2">
        <v>1304.45</v>
      </c>
      <c r="K820" s="58">
        <v>2024</v>
      </c>
    </row>
    <row r="821" spans="1:11" x14ac:dyDescent="0.3">
      <c r="A821" s="75" t="s">
        <v>1063</v>
      </c>
      <c r="B821" t="s">
        <v>1948</v>
      </c>
      <c r="C821" t="s">
        <v>126</v>
      </c>
      <c r="D821" t="s">
        <v>2963</v>
      </c>
      <c r="E821" t="s">
        <v>1716</v>
      </c>
      <c r="F821" s="102" t="s">
        <v>1745</v>
      </c>
      <c r="G821" s="102" t="s">
        <v>1745</v>
      </c>
      <c r="H821" s="2">
        <v>5311.83</v>
      </c>
      <c r="I821" s="2">
        <v>35000</v>
      </c>
      <c r="J821" s="2">
        <v>1304.45</v>
      </c>
      <c r="K821" s="58">
        <v>2024</v>
      </c>
    </row>
    <row r="822" spans="1:11" x14ac:dyDescent="0.3">
      <c r="A822" s="75" t="s">
        <v>1063</v>
      </c>
      <c r="B822" t="s">
        <v>1948</v>
      </c>
      <c r="C822" t="s">
        <v>126</v>
      </c>
      <c r="D822" t="s">
        <v>2964</v>
      </c>
      <c r="E822" t="s">
        <v>1716</v>
      </c>
      <c r="F822" s="102" t="s">
        <v>1745</v>
      </c>
      <c r="G822" s="102" t="s">
        <v>1745</v>
      </c>
      <c r="H822" s="2">
        <v>2812.82</v>
      </c>
      <c r="I822" s="2">
        <v>35000</v>
      </c>
      <c r="J822" s="2">
        <v>1304.45</v>
      </c>
      <c r="K822" s="58">
        <v>2024</v>
      </c>
    </row>
    <row r="823" spans="1:11" x14ac:dyDescent="0.3">
      <c r="A823" s="75" t="s">
        <v>1063</v>
      </c>
      <c r="B823" t="s">
        <v>1948</v>
      </c>
      <c r="C823" t="s">
        <v>126</v>
      </c>
      <c r="D823" t="s">
        <v>2965</v>
      </c>
      <c r="E823" t="s">
        <v>1716</v>
      </c>
      <c r="F823" s="102" t="s">
        <v>1745</v>
      </c>
      <c r="G823" s="102" t="s">
        <v>1745</v>
      </c>
      <c r="H823" s="2">
        <v>1778.67</v>
      </c>
      <c r="I823" s="2">
        <v>35000</v>
      </c>
      <c r="J823" s="2">
        <v>1304.45</v>
      </c>
      <c r="K823" s="58">
        <v>2024</v>
      </c>
    </row>
    <row r="824" spans="1:11" x14ac:dyDescent="0.3">
      <c r="A824" s="75" t="s">
        <v>1063</v>
      </c>
      <c r="B824" t="s">
        <v>1948</v>
      </c>
      <c r="C824" t="s">
        <v>126</v>
      </c>
      <c r="D824" t="s">
        <v>2966</v>
      </c>
      <c r="E824" t="s">
        <v>1716</v>
      </c>
      <c r="F824" s="102" t="s">
        <v>1745</v>
      </c>
      <c r="G824" s="102" t="s">
        <v>1745</v>
      </c>
      <c r="H824" s="2">
        <v>2812.82</v>
      </c>
      <c r="I824" s="2">
        <v>35000</v>
      </c>
      <c r="J824" s="2">
        <v>1304.45</v>
      </c>
      <c r="K824" s="58">
        <v>2024</v>
      </c>
    </row>
    <row r="825" spans="1:11" x14ac:dyDescent="0.3">
      <c r="A825" s="75" t="s">
        <v>1063</v>
      </c>
      <c r="B825" t="s">
        <v>1948</v>
      </c>
      <c r="C825" t="s">
        <v>126</v>
      </c>
      <c r="D825" t="s">
        <v>2967</v>
      </c>
      <c r="E825" t="s">
        <v>1716</v>
      </c>
      <c r="F825" s="102" t="s">
        <v>1745</v>
      </c>
      <c r="G825" s="102" t="s">
        <v>1745</v>
      </c>
      <c r="H825" s="2">
        <v>2927.74</v>
      </c>
      <c r="I825" s="2">
        <v>35000</v>
      </c>
      <c r="J825" s="2">
        <v>1304.45</v>
      </c>
      <c r="K825" s="58">
        <v>2024</v>
      </c>
    </row>
    <row r="826" spans="1:11" x14ac:dyDescent="0.3">
      <c r="A826" s="75" t="s">
        <v>1063</v>
      </c>
      <c r="B826" t="s">
        <v>1948</v>
      </c>
      <c r="C826" t="s">
        <v>126</v>
      </c>
      <c r="D826" t="s">
        <v>2968</v>
      </c>
      <c r="E826" t="s">
        <v>1716</v>
      </c>
      <c r="F826" s="102" t="s">
        <v>1745</v>
      </c>
      <c r="G826" s="102" t="s">
        <v>1745</v>
      </c>
      <c r="H826" s="2">
        <v>2812.82</v>
      </c>
      <c r="I826" s="2">
        <v>35000</v>
      </c>
      <c r="J826" s="2">
        <v>1304.45</v>
      </c>
      <c r="K826" s="58">
        <v>2024</v>
      </c>
    </row>
    <row r="827" spans="1:11" x14ac:dyDescent="0.3">
      <c r="A827" s="75" t="s">
        <v>1063</v>
      </c>
      <c r="B827" t="s">
        <v>1948</v>
      </c>
      <c r="C827" t="s">
        <v>126</v>
      </c>
      <c r="D827" t="s">
        <v>2969</v>
      </c>
      <c r="E827" t="s">
        <v>1716</v>
      </c>
      <c r="F827" s="102" t="s">
        <v>1745</v>
      </c>
      <c r="G827" s="102" t="s">
        <v>1745</v>
      </c>
      <c r="H827" s="2">
        <v>2927.74</v>
      </c>
      <c r="I827" s="2">
        <v>35000</v>
      </c>
      <c r="J827" s="2">
        <v>1304.45</v>
      </c>
      <c r="K827" s="58">
        <v>2024</v>
      </c>
    </row>
    <row r="828" spans="1:11" x14ac:dyDescent="0.3">
      <c r="A828" s="75" t="s">
        <v>1063</v>
      </c>
      <c r="B828" t="s">
        <v>1948</v>
      </c>
      <c r="C828" t="s">
        <v>126</v>
      </c>
      <c r="D828" t="s">
        <v>2970</v>
      </c>
      <c r="E828" t="s">
        <v>1716</v>
      </c>
      <c r="F828" s="102" t="s">
        <v>1745</v>
      </c>
      <c r="G828" s="102" t="s">
        <v>1745</v>
      </c>
      <c r="H828" s="2">
        <v>4359.72</v>
      </c>
      <c r="I828" s="2">
        <v>35000</v>
      </c>
      <c r="J828" s="2">
        <v>1304.45</v>
      </c>
      <c r="K828" s="58">
        <v>2024</v>
      </c>
    </row>
    <row r="829" spans="1:11" x14ac:dyDescent="0.3">
      <c r="A829" s="75" t="s">
        <v>1063</v>
      </c>
      <c r="B829" t="s">
        <v>1948</v>
      </c>
      <c r="C829" t="s">
        <v>126</v>
      </c>
      <c r="D829" t="s">
        <v>2971</v>
      </c>
      <c r="E829" t="s">
        <v>1716</v>
      </c>
      <c r="F829" s="102" t="s">
        <v>1745</v>
      </c>
      <c r="G829" s="102" t="s">
        <v>1745</v>
      </c>
      <c r="H829" s="2">
        <v>5258.13</v>
      </c>
      <c r="I829" s="2">
        <v>35000</v>
      </c>
      <c r="J829" s="2">
        <v>1304.45</v>
      </c>
      <c r="K829" s="58">
        <v>2024</v>
      </c>
    </row>
    <row r="830" spans="1:11" x14ac:dyDescent="0.3">
      <c r="A830" s="75" t="s">
        <v>1063</v>
      </c>
      <c r="B830" t="s">
        <v>1948</v>
      </c>
      <c r="C830" t="s">
        <v>126</v>
      </c>
      <c r="D830" t="s">
        <v>2972</v>
      </c>
      <c r="E830" t="s">
        <v>1716</v>
      </c>
      <c r="F830" s="102" t="s">
        <v>1745</v>
      </c>
      <c r="G830" s="102" t="s">
        <v>1745</v>
      </c>
      <c r="H830" s="2">
        <v>4904.72</v>
      </c>
      <c r="I830" s="2">
        <v>35000</v>
      </c>
      <c r="J830" s="2">
        <v>1304.45</v>
      </c>
      <c r="K830" s="58">
        <v>2024</v>
      </c>
    </row>
    <row r="831" spans="1:11" x14ac:dyDescent="0.3">
      <c r="A831" s="75" t="s">
        <v>1063</v>
      </c>
      <c r="B831" t="s">
        <v>1948</v>
      </c>
      <c r="C831" t="s">
        <v>126</v>
      </c>
      <c r="D831" t="s">
        <v>2973</v>
      </c>
      <c r="E831" t="s">
        <v>1716</v>
      </c>
      <c r="F831" s="102" t="s">
        <v>1745</v>
      </c>
      <c r="G831" s="102" t="s">
        <v>1745</v>
      </c>
      <c r="H831" s="2">
        <v>4733.51</v>
      </c>
      <c r="I831" s="2">
        <v>35000</v>
      </c>
      <c r="J831" s="2">
        <v>1304.45</v>
      </c>
      <c r="K831" s="58">
        <v>2024</v>
      </c>
    </row>
    <row r="832" spans="1:11" x14ac:dyDescent="0.3">
      <c r="A832" s="75" t="s">
        <v>1063</v>
      </c>
      <c r="B832" t="s">
        <v>1948</v>
      </c>
      <c r="C832" t="s">
        <v>126</v>
      </c>
      <c r="D832" t="s">
        <v>2974</v>
      </c>
      <c r="E832" t="s">
        <v>1716</v>
      </c>
      <c r="F832" s="102" t="s">
        <v>1745</v>
      </c>
      <c r="G832" s="102" t="s">
        <v>1745</v>
      </c>
      <c r="H832" s="2">
        <v>2812.82</v>
      </c>
      <c r="I832" s="2">
        <v>35000</v>
      </c>
      <c r="J832" s="2">
        <v>1304.45</v>
      </c>
      <c r="K832" s="58">
        <v>2024</v>
      </c>
    </row>
    <row r="833" spans="1:11" x14ac:dyDescent="0.3">
      <c r="A833" s="75" t="s">
        <v>1063</v>
      </c>
      <c r="B833" t="s">
        <v>1948</v>
      </c>
      <c r="C833" t="s">
        <v>126</v>
      </c>
      <c r="D833" t="s">
        <v>2975</v>
      </c>
      <c r="E833" t="s">
        <v>1716</v>
      </c>
      <c r="F833" s="102" t="s">
        <v>1745</v>
      </c>
      <c r="G833" s="102" t="s">
        <v>1745</v>
      </c>
      <c r="H833" s="2">
        <v>1778.67</v>
      </c>
      <c r="I833" s="2">
        <v>35000</v>
      </c>
      <c r="J833" s="2">
        <v>1304.45</v>
      </c>
      <c r="K833" s="58">
        <v>2024</v>
      </c>
    </row>
    <row r="834" spans="1:11" x14ac:dyDescent="0.3">
      <c r="A834" s="75" t="s">
        <v>1063</v>
      </c>
      <c r="B834" t="s">
        <v>1948</v>
      </c>
      <c r="C834" t="s">
        <v>126</v>
      </c>
      <c r="D834" t="s">
        <v>2976</v>
      </c>
      <c r="E834" t="s">
        <v>1716</v>
      </c>
      <c r="F834" s="102" t="s">
        <v>1745</v>
      </c>
      <c r="G834" s="102" t="s">
        <v>1745</v>
      </c>
      <c r="H834" s="2">
        <v>2812.82</v>
      </c>
      <c r="I834" s="2">
        <v>35000</v>
      </c>
      <c r="J834" s="2">
        <v>1304.45</v>
      </c>
      <c r="K834" s="58">
        <v>2024</v>
      </c>
    </row>
    <row r="835" spans="1:11" x14ac:dyDescent="0.3">
      <c r="A835" s="75" t="s">
        <v>1063</v>
      </c>
      <c r="B835" t="s">
        <v>1948</v>
      </c>
      <c r="C835" t="s">
        <v>126</v>
      </c>
      <c r="D835" t="s">
        <v>2977</v>
      </c>
      <c r="E835" t="s">
        <v>1716</v>
      </c>
      <c r="F835" s="102" t="s">
        <v>1745</v>
      </c>
      <c r="G835" s="102" t="s">
        <v>1745</v>
      </c>
      <c r="H835" s="2">
        <v>1778.67</v>
      </c>
      <c r="I835" s="2">
        <v>35000</v>
      </c>
      <c r="J835" s="2">
        <v>1304.45</v>
      </c>
      <c r="K835" s="58">
        <v>2024</v>
      </c>
    </row>
    <row r="836" spans="1:11" x14ac:dyDescent="0.3">
      <c r="A836" s="75" t="s">
        <v>1063</v>
      </c>
      <c r="B836" t="s">
        <v>1948</v>
      </c>
      <c r="C836" t="s">
        <v>126</v>
      </c>
      <c r="D836" t="s">
        <v>2978</v>
      </c>
      <c r="E836" t="s">
        <v>1716</v>
      </c>
      <c r="F836" s="102" t="s">
        <v>1745</v>
      </c>
      <c r="G836" s="102" t="s">
        <v>1745</v>
      </c>
      <c r="H836" s="2">
        <v>1548.86</v>
      </c>
      <c r="I836" s="2">
        <v>35000</v>
      </c>
      <c r="J836" s="2">
        <v>1304.45</v>
      </c>
      <c r="K836" s="58">
        <v>2024</v>
      </c>
    </row>
    <row r="837" spans="1:11" x14ac:dyDescent="0.3">
      <c r="A837" s="75" t="s">
        <v>1063</v>
      </c>
      <c r="B837" t="s">
        <v>1948</v>
      </c>
      <c r="C837" t="s">
        <v>126</v>
      </c>
      <c r="D837" t="s">
        <v>2979</v>
      </c>
      <c r="E837" t="s">
        <v>1716</v>
      </c>
      <c r="F837" s="102" t="s">
        <v>1745</v>
      </c>
      <c r="G837" s="102" t="s">
        <v>1745</v>
      </c>
      <c r="H837" s="2">
        <v>2927.74</v>
      </c>
      <c r="I837" s="2">
        <v>35000</v>
      </c>
      <c r="J837" s="2">
        <v>1304.45</v>
      </c>
      <c r="K837" s="58">
        <v>2024</v>
      </c>
    </row>
    <row r="838" spans="1:11" x14ac:dyDescent="0.3">
      <c r="A838" s="75" t="s">
        <v>1063</v>
      </c>
      <c r="B838" t="s">
        <v>1948</v>
      </c>
      <c r="C838" t="s">
        <v>126</v>
      </c>
      <c r="D838" t="s">
        <v>2980</v>
      </c>
      <c r="E838" t="s">
        <v>1716</v>
      </c>
      <c r="F838" s="102" t="s">
        <v>1745</v>
      </c>
      <c r="G838" s="102" t="s">
        <v>1745</v>
      </c>
      <c r="H838" s="2">
        <v>4318.1000000000004</v>
      </c>
      <c r="I838" s="2">
        <v>35000</v>
      </c>
      <c r="J838" s="2">
        <v>1304.45</v>
      </c>
      <c r="K838" s="58">
        <v>2024</v>
      </c>
    </row>
    <row r="839" spans="1:11" x14ac:dyDescent="0.3">
      <c r="A839" s="75" t="s">
        <v>1063</v>
      </c>
      <c r="B839" t="s">
        <v>1948</v>
      </c>
      <c r="C839" t="s">
        <v>126</v>
      </c>
      <c r="D839" t="s">
        <v>2981</v>
      </c>
      <c r="E839" t="s">
        <v>1716</v>
      </c>
      <c r="F839" s="102" t="s">
        <v>1745</v>
      </c>
      <c r="G839" s="102" t="s">
        <v>1745</v>
      </c>
      <c r="H839" s="2">
        <v>5103.91</v>
      </c>
      <c r="I839" s="2">
        <v>35000</v>
      </c>
      <c r="J839" s="2">
        <v>1304.45</v>
      </c>
      <c r="K839" s="58">
        <v>2024</v>
      </c>
    </row>
    <row r="840" spans="1:11" x14ac:dyDescent="0.3">
      <c r="A840" s="75" t="s">
        <v>1063</v>
      </c>
      <c r="B840" t="s">
        <v>1948</v>
      </c>
      <c r="C840" t="s">
        <v>126</v>
      </c>
      <c r="D840" t="s">
        <v>2982</v>
      </c>
      <c r="E840" t="s">
        <v>1716</v>
      </c>
      <c r="F840" s="102" t="s">
        <v>1745</v>
      </c>
      <c r="G840" s="102" t="s">
        <v>1745</v>
      </c>
      <c r="H840" s="2">
        <v>6720.12</v>
      </c>
      <c r="I840" s="2">
        <v>35000</v>
      </c>
      <c r="J840" s="2">
        <v>1304.45</v>
      </c>
      <c r="K840" s="58">
        <v>2024</v>
      </c>
    </row>
    <row r="841" spans="1:11" x14ac:dyDescent="0.3">
      <c r="A841" s="75" t="s">
        <v>1063</v>
      </c>
      <c r="B841" t="s">
        <v>1948</v>
      </c>
      <c r="C841" t="s">
        <v>126</v>
      </c>
      <c r="D841" t="s">
        <v>2983</v>
      </c>
      <c r="E841" t="s">
        <v>1716</v>
      </c>
      <c r="F841" s="102" t="s">
        <v>1745</v>
      </c>
      <c r="G841" s="102" t="s">
        <v>1745</v>
      </c>
      <c r="H841" s="2">
        <v>6760.27</v>
      </c>
      <c r="I841" s="2">
        <v>35000</v>
      </c>
      <c r="J841" s="2">
        <v>1304.45</v>
      </c>
      <c r="K841" s="58">
        <v>2024</v>
      </c>
    </row>
    <row r="842" spans="1:11" x14ac:dyDescent="0.3">
      <c r="A842" s="75" t="s">
        <v>1063</v>
      </c>
      <c r="B842" t="s">
        <v>1948</v>
      </c>
      <c r="C842" t="s">
        <v>126</v>
      </c>
      <c r="D842" t="s">
        <v>2984</v>
      </c>
      <c r="E842" t="s">
        <v>1716</v>
      </c>
      <c r="F842" s="102" t="s">
        <v>1745</v>
      </c>
      <c r="G842" s="102" t="s">
        <v>1745</v>
      </c>
      <c r="H842" s="2">
        <v>6594.94</v>
      </c>
      <c r="I842" s="2">
        <v>35000</v>
      </c>
      <c r="J842" s="2">
        <v>1304.45</v>
      </c>
      <c r="K842" s="58">
        <v>2024</v>
      </c>
    </row>
    <row r="843" spans="1:11" x14ac:dyDescent="0.3">
      <c r="A843" s="75" t="s">
        <v>1063</v>
      </c>
      <c r="B843" t="s">
        <v>1948</v>
      </c>
      <c r="C843" t="s">
        <v>126</v>
      </c>
      <c r="D843" t="s">
        <v>2985</v>
      </c>
      <c r="E843" t="s">
        <v>1716</v>
      </c>
      <c r="F843" s="102" t="s">
        <v>1745</v>
      </c>
      <c r="G843" s="102" t="s">
        <v>1745</v>
      </c>
      <c r="H843" s="2">
        <v>6356.61</v>
      </c>
      <c r="I843" s="2">
        <v>35000</v>
      </c>
      <c r="J843" s="2">
        <v>1304.45</v>
      </c>
      <c r="K843" s="58">
        <v>2024</v>
      </c>
    </row>
    <row r="844" spans="1:11" x14ac:dyDescent="0.3">
      <c r="A844" s="75" t="s">
        <v>1063</v>
      </c>
      <c r="B844" t="s">
        <v>1948</v>
      </c>
      <c r="C844" t="s">
        <v>126</v>
      </c>
      <c r="D844" t="s">
        <v>2986</v>
      </c>
      <c r="E844" t="s">
        <v>1716</v>
      </c>
      <c r="F844" s="102" t="s">
        <v>1745</v>
      </c>
      <c r="G844" s="102" t="s">
        <v>1745</v>
      </c>
      <c r="H844" s="2">
        <v>6427.04</v>
      </c>
      <c r="I844" s="2">
        <v>35000</v>
      </c>
      <c r="J844" s="2">
        <v>1304.45</v>
      </c>
      <c r="K844" s="58">
        <v>2024</v>
      </c>
    </row>
    <row r="845" spans="1:11" x14ac:dyDescent="0.3">
      <c r="A845" s="75" t="s">
        <v>1063</v>
      </c>
      <c r="B845" t="s">
        <v>1948</v>
      </c>
      <c r="C845" t="s">
        <v>126</v>
      </c>
      <c r="D845" t="s">
        <v>2987</v>
      </c>
      <c r="E845" t="s">
        <v>1716</v>
      </c>
      <c r="F845" s="102" t="s">
        <v>1745</v>
      </c>
      <c r="G845" s="102" t="s">
        <v>1745</v>
      </c>
      <c r="H845" s="2">
        <v>6427.32</v>
      </c>
      <c r="I845" s="2">
        <v>35000</v>
      </c>
      <c r="J845" s="2">
        <v>1304.45</v>
      </c>
      <c r="K845" s="58">
        <v>2024</v>
      </c>
    </row>
    <row r="846" spans="1:11" x14ac:dyDescent="0.3">
      <c r="A846" s="75" t="s">
        <v>1063</v>
      </c>
      <c r="B846" t="s">
        <v>1948</v>
      </c>
      <c r="C846" t="s">
        <v>126</v>
      </c>
      <c r="D846" t="s">
        <v>2988</v>
      </c>
      <c r="E846" t="s">
        <v>1716</v>
      </c>
      <c r="F846" s="102" t="s">
        <v>1745</v>
      </c>
      <c r="G846" s="102" t="s">
        <v>1745</v>
      </c>
      <c r="H846" s="2">
        <v>5838.22</v>
      </c>
      <c r="I846" s="2">
        <v>35000</v>
      </c>
      <c r="J846" s="2">
        <v>1304.45</v>
      </c>
      <c r="K846" s="58">
        <v>2024</v>
      </c>
    </row>
    <row r="847" spans="1:11" x14ac:dyDescent="0.3">
      <c r="A847" s="75" t="s">
        <v>1063</v>
      </c>
      <c r="B847" t="s">
        <v>1948</v>
      </c>
      <c r="C847" t="s">
        <v>126</v>
      </c>
      <c r="D847" t="s">
        <v>2989</v>
      </c>
      <c r="E847" t="s">
        <v>1716</v>
      </c>
      <c r="F847" s="102" t="s">
        <v>1745</v>
      </c>
      <c r="G847" s="102" t="s">
        <v>1745</v>
      </c>
      <c r="H847" s="2">
        <v>6365.98</v>
      </c>
      <c r="I847" s="2">
        <v>35000</v>
      </c>
      <c r="J847" s="2">
        <v>1304.45</v>
      </c>
      <c r="K847" s="58">
        <v>2024</v>
      </c>
    </row>
    <row r="848" spans="1:11" x14ac:dyDescent="0.3">
      <c r="A848" s="75" t="s">
        <v>1063</v>
      </c>
      <c r="B848" t="s">
        <v>1948</v>
      </c>
      <c r="C848" t="s">
        <v>126</v>
      </c>
      <c r="D848" t="s">
        <v>2990</v>
      </c>
      <c r="E848" t="s">
        <v>1716</v>
      </c>
      <c r="F848" s="102" t="s">
        <v>1745</v>
      </c>
      <c r="G848" s="102" t="s">
        <v>1745</v>
      </c>
      <c r="H848" s="2">
        <v>6428.98</v>
      </c>
      <c r="I848" s="2">
        <v>35000</v>
      </c>
      <c r="J848" s="2">
        <v>1304.45</v>
      </c>
      <c r="K848" s="58">
        <v>2024</v>
      </c>
    </row>
    <row r="849" spans="1:11" x14ac:dyDescent="0.3">
      <c r="A849" s="75" t="s">
        <v>1063</v>
      </c>
      <c r="B849" t="s">
        <v>1948</v>
      </c>
      <c r="C849" t="s">
        <v>126</v>
      </c>
      <c r="D849" t="s">
        <v>2991</v>
      </c>
      <c r="E849" t="s">
        <v>1716</v>
      </c>
      <c r="F849" s="102" t="s">
        <v>1745</v>
      </c>
      <c r="G849" s="102" t="s">
        <v>1745</v>
      </c>
      <c r="H849" s="2">
        <v>6914.61</v>
      </c>
      <c r="I849" s="2">
        <v>35000</v>
      </c>
      <c r="J849" s="2">
        <v>1304.45</v>
      </c>
      <c r="K849" s="58">
        <v>2024</v>
      </c>
    </row>
    <row r="850" spans="1:11" x14ac:dyDescent="0.3">
      <c r="A850" s="75" t="s">
        <v>1063</v>
      </c>
      <c r="B850" t="s">
        <v>1948</v>
      </c>
      <c r="C850" t="s">
        <v>126</v>
      </c>
      <c r="D850" t="s">
        <v>2992</v>
      </c>
      <c r="E850" t="s">
        <v>1716</v>
      </c>
      <c r="F850" s="102" t="s">
        <v>1745</v>
      </c>
      <c r="G850" s="102" t="s">
        <v>1745</v>
      </c>
      <c r="H850" s="2">
        <v>6977.16</v>
      </c>
      <c r="I850" s="2">
        <v>35000</v>
      </c>
      <c r="J850" s="2">
        <v>1304.45</v>
      </c>
      <c r="K850" s="58">
        <v>2024</v>
      </c>
    </row>
    <row r="851" spans="1:11" x14ac:dyDescent="0.3">
      <c r="A851" s="75" t="s">
        <v>1063</v>
      </c>
      <c r="B851" t="s">
        <v>1948</v>
      </c>
      <c r="C851" t="s">
        <v>126</v>
      </c>
      <c r="D851" t="s">
        <v>2993</v>
      </c>
      <c r="E851" t="s">
        <v>1716</v>
      </c>
      <c r="F851" s="102" t="s">
        <v>1745</v>
      </c>
      <c r="G851" s="102" t="s">
        <v>1745</v>
      </c>
      <c r="H851" s="2">
        <v>6276.07</v>
      </c>
      <c r="I851" s="2">
        <v>35000</v>
      </c>
      <c r="J851" s="2">
        <v>1304.45</v>
      </c>
      <c r="K851" s="58">
        <v>2024</v>
      </c>
    </row>
    <row r="852" spans="1:11" x14ac:dyDescent="0.3">
      <c r="A852" s="75" t="s">
        <v>1063</v>
      </c>
      <c r="B852" t="s">
        <v>1948</v>
      </c>
      <c r="C852" t="s">
        <v>126</v>
      </c>
      <c r="D852" t="s">
        <v>2994</v>
      </c>
      <c r="E852" t="s">
        <v>1716</v>
      </c>
      <c r="F852" s="102" t="s">
        <v>1745</v>
      </c>
      <c r="G852" s="102" t="s">
        <v>1745</v>
      </c>
      <c r="H852" s="2">
        <v>5910.12</v>
      </c>
      <c r="I852" s="2">
        <v>35000</v>
      </c>
      <c r="J852" s="2">
        <v>1304.45</v>
      </c>
      <c r="K852" s="58">
        <v>2024</v>
      </c>
    </row>
    <row r="853" spans="1:11" x14ac:dyDescent="0.3">
      <c r="A853" s="75" t="s">
        <v>1063</v>
      </c>
      <c r="B853" t="s">
        <v>1948</v>
      </c>
      <c r="C853" t="s">
        <v>126</v>
      </c>
      <c r="D853" t="s">
        <v>2995</v>
      </c>
      <c r="E853" t="s">
        <v>1716</v>
      </c>
      <c r="F853" s="102" t="s">
        <v>1745</v>
      </c>
      <c r="G853" s="102" t="s">
        <v>1745</v>
      </c>
      <c r="H853" s="2">
        <v>6297.06</v>
      </c>
      <c r="I853" s="2">
        <v>35000</v>
      </c>
      <c r="J853" s="2">
        <v>1304.45</v>
      </c>
      <c r="K853" s="58">
        <v>2024</v>
      </c>
    </row>
    <row r="854" spans="1:11" x14ac:dyDescent="0.3">
      <c r="A854" s="75" t="s">
        <v>1063</v>
      </c>
      <c r="B854" t="s">
        <v>1948</v>
      </c>
      <c r="C854" t="s">
        <v>126</v>
      </c>
      <c r="D854" t="s">
        <v>2996</v>
      </c>
      <c r="E854" t="s">
        <v>1716</v>
      </c>
      <c r="F854" s="102" t="s">
        <v>1745</v>
      </c>
      <c r="G854" s="102" t="s">
        <v>1745</v>
      </c>
      <c r="H854" s="2">
        <v>5838.63</v>
      </c>
      <c r="I854" s="2">
        <v>35000</v>
      </c>
      <c r="J854" s="2">
        <v>1304.45</v>
      </c>
      <c r="K854" s="58">
        <v>2024</v>
      </c>
    </row>
    <row r="855" spans="1:11" x14ac:dyDescent="0.3">
      <c r="A855" s="75" t="s">
        <v>1063</v>
      </c>
      <c r="B855" t="s">
        <v>1948</v>
      </c>
      <c r="C855" t="s">
        <v>126</v>
      </c>
      <c r="D855" t="s">
        <v>2997</v>
      </c>
      <c r="E855" t="s">
        <v>1716</v>
      </c>
      <c r="F855" s="102" t="s">
        <v>1745</v>
      </c>
      <c r="G855" s="102" t="s">
        <v>1745</v>
      </c>
      <c r="H855" s="2">
        <v>6128.39</v>
      </c>
      <c r="I855" s="2">
        <v>35000</v>
      </c>
      <c r="J855" s="2">
        <v>1304.45</v>
      </c>
      <c r="K855" s="58">
        <v>2024</v>
      </c>
    </row>
    <row r="856" spans="1:11" x14ac:dyDescent="0.3">
      <c r="A856" s="75" t="s">
        <v>1063</v>
      </c>
      <c r="B856" t="s">
        <v>1948</v>
      </c>
      <c r="C856" t="s">
        <v>126</v>
      </c>
      <c r="D856" t="s">
        <v>2998</v>
      </c>
      <c r="E856" t="s">
        <v>1716</v>
      </c>
      <c r="F856" s="102" t="s">
        <v>1745</v>
      </c>
      <c r="G856" s="102" t="s">
        <v>1745</v>
      </c>
      <c r="H856" s="2">
        <v>6451.33</v>
      </c>
      <c r="I856" s="2">
        <v>35000</v>
      </c>
      <c r="J856" s="2">
        <v>1304.45</v>
      </c>
      <c r="K856" s="58">
        <v>2024</v>
      </c>
    </row>
    <row r="857" spans="1:11" x14ac:dyDescent="0.3">
      <c r="A857" s="75" t="s">
        <v>1063</v>
      </c>
      <c r="B857" t="s">
        <v>1948</v>
      </c>
      <c r="C857" t="s">
        <v>126</v>
      </c>
      <c r="D857" t="s">
        <v>2999</v>
      </c>
      <c r="E857" t="s">
        <v>1716</v>
      </c>
      <c r="F857" s="102" t="s">
        <v>1745</v>
      </c>
      <c r="G857" s="102" t="s">
        <v>1745</v>
      </c>
      <c r="H857" s="2">
        <v>5868.61</v>
      </c>
      <c r="I857" s="2">
        <v>35000</v>
      </c>
      <c r="J857" s="2">
        <v>1304.45</v>
      </c>
      <c r="K857" s="58">
        <v>2024</v>
      </c>
    </row>
    <row r="858" spans="1:11" x14ac:dyDescent="0.3">
      <c r="A858" s="75" t="s">
        <v>1063</v>
      </c>
      <c r="B858" t="s">
        <v>1948</v>
      </c>
      <c r="C858" t="s">
        <v>126</v>
      </c>
      <c r="D858" t="s">
        <v>3000</v>
      </c>
      <c r="E858" t="s">
        <v>1716</v>
      </c>
      <c r="F858" s="102" t="s">
        <v>1745</v>
      </c>
      <c r="G858" s="102" t="s">
        <v>1745</v>
      </c>
      <c r="H858" s="2">
        <v>5838.63</v>
      </c>
      <c r="I858" s="2">
        <v>35000</v>
      </c>
      <c r="J858" s="2">
        <v>1304.45</v>
      </c>
      <c r="K858" s="58">
        <v>2024</v>
      </c>
    </row>
    <row r="859" spans="1:11" x14ac:dyDescent="0.3">
      <c r="A859" s="75" t="s">
        <v>1063</v>
      </c>
      <c r="B859" t="s">
        <v>1948</v>
      </c>
      <c r="C859" t="s">
        <v>126</v>
      </c>
      <c r="D859" t="s">
        <v>3001</v>
      </c>
      <c r="E859" t="s">
        <v>1716</v>
      </c>
      <c r="F859" s="102" t="s">
        <v>1745</v>
      </c>
      <c r="G859" s="102" t="s">
        <v>1745</v>
      </c>
      <c r="H859" s="2">
        <v>6020.56</v>
      </c>
      <c r="I859" s="2">
        <v>35000</v>
      </c>
      <c r="J859" s="2">
        <v>1304.45</v>
      </c>
      <c r="K859" s="58">
        <v>2024</v>
      </c>
    </row>
    <row r="860" spans="1:11" x14ac:dyDescent="0.3">
      <c r="A860" s="75" t="s">
        <v>1063</v>
      </c>
      <c r="B860" t="s">
        <v>1948</v>
      </c>
      <c r="C860" t="s">
        <v>126</v>
      </c>
      <c r="D860" t="s">
        <v>3002</v>
      </c>
      <c r="E860" t="s">
        <v>1716</v>
      </c>
      <c r="F860" s="102" t="s">
        <v>1745</v>
      </c>
      <c r="G860" s="102" t="s">
        <v>1745</v>
      </c>
      <c r="H860" s="2">
        <v>6123.09</v>
      </c>
      <c r="I860" s="2">
        <v>35000</v>
      </c>
      <c r="J860" s="2">
        <v>1304.45</v>
      </c>
      <c r="K860" s="58">
        <v>2024</v>
      </c>
    </row>
    <row r="861" spans="1:11" x14ac:dyDescent="0.3">
      <c r="A861" s="75" t="s">
        <v>1063</v>
      </c>
      <c r="B861" t="s">
        <v>1948</v>
      </c>
      <c r="C861" t="s">
        <v>126</v>
      </c>
      <c r="D861" t="s">
        <v>3003</v>
      </c>
      <c r="E861" t="s">
        <v>15</v>
      </c>
      <c r="F861" s="102" t="s">
        <v>1745</v>
      </c>
      <c r="G861" s="102" t="s">
        <v>1745</v>
      </c>
      <c r="H861" s="2">
        <v>233349.67</v>
      </c>
      <c r="I861" s="2">
        <v>360000</v>
      </c>
      <c r="J861" s="2">
        <v>13417.199999999999</v>
      </c>
      <c r="K861" s="58">
        <v>2024</v>
      </c>
    </row>
    <row r="862" spans="1:11" x14ac:dyDescent="0.3">
      <c r="A862" s="75" t="s">
        <v>1063</v>
      </c>
      <c r="B862" t="s">
        <v>1948</v>
      </c>
      <c r="C862" t="s">
        <v>126</v>
      </c>
      <c r="D862" t="s">
        <v>3004</v>
      </c>
      <c r="E862" t="s">
        <v>15</v>
      </c>
      <c r="F862" s="102" t="s">
        <v>1745</v>
      </c>
      <c r="G862" s="102" t="s">
        <v>1745</v>
      </c>
      <c r="H862" s="2">
        <v>66913.759999999995</v>
      </c>
      <c r="I862" s="2">
        <v>2049500</v>
      </c>
      <c r="J862" s="2">
        <v>76384.864999999991</v>
      </c>
      <c r="K862" s="58">
        <v>2024</v>
      </c>
    </row>
    <row r="863" spans="1:11" x14ac:dyDescent="0.3">
      <c r="A863" s="75" t="s">
        <v>1063</v>
      </c>
      <c r="B863" t="s">
        <v>1948</v>
      </c>
      <c r="C863" t="s">
        <v>126</v>
      </c>
      <c r="D863" t="s">
        <v>3005</v>
      </c>
      <c r="E863" t="s">
        <v>15</v>
      </c>
      <c r="F863" s="102" t="s">
        <v>1745</v>
      </c>
      <c r="G863" s="102" t="s">
        <v>1745</v>
      </c>
      <c r="H863" s="2">
        <v>28549.32</v>
      </c>
      <c r="I863" s="2">
        <v>91800</v>
      </c>
      <c r="J863" s="2">
        <v>3421.386</v>
      </c>
      <c r="K863" s="58">
        <v>2024</v>
      </c>
    </row>
    <row r="864" spans="1:11" x14ac:dyDescent="0.3">
      <c r="A864" s="75" t="s">
        <v>1063</v>
      </c>
      <c r="B864" t="s">
        <v>1948</v>
      </c>
      <c r="C864" t="s">
        <v>126</v>
      </c>
      <c r="D864" t="s">
        <v>3006</v>
      </c>
      <c r="E864" t="s">
        <v>15</v>
      </c>
      <c r="F864" s="102" t="s">
        <v>1745</v>
      </c>
      <c r="G864" s="102" t="s">
        <v>1745</v>
      </c>
      <c r="H864" s="2">
        <v>1230.24</v>
      </c>
      <c r="I864" s="2">
        <v>165000</v>
      </c>
      <c r="J864" s="2">
        <v>6149.55</v>
      </c>
      <c r="K864" s="58">
        <v>2024</v>
      </c>
    </row>
    <row r="865" spans="1:11" x14ac:dyDescent="0.3">
      <c r="A865" s="75" t="s">
        <v>1063</v>
      </c>
      <c r="B865" t="s">
        <v>1948</v>
      </c>
      <c r="C865" t="s">
        <v>126</v>
      </c>
      <c r="D865" t="s">
        <v>3007</v>
      </c>
      <c r="E865" t="s">
        <v>15</v>
      </c>
      <c r="F865" s="102" t="s">
        <v>1745</v>
      </c>
      <c r="G865" s="102" t="s">
        <v>1745</v>
      </c>
      <c r="H865" s="2">
        <v>68578.78</v>
      </c>
      <c r="I865" s="2">
        <v>321300</v>
      </c>
      <c r="J865" s="2">
        <v>11974.850999999999</v>
      </c>
      <c r="K865" s="58">
        <v>2024</v>
      </c>
    </row>
    <row r="866" spans="1:11" x14ac:dyDescent="0.3">
      <c r="A866" s="75" t="s">
        <v>1063</v>
      </c>
      <c r="B866" t="s">
        <v>1948</v>
      </c>
      <c r="C866" t="s">
        <v>126</v>
      </c>
      <c r="D866" t="s">
        <v>3008</v>
      </c>
      <c r="E866" t="s">
        <v>15</v>
      </c>
      <c r="F866" s="102" t="s">
        <v>1745</v>
      </c>
      <c r="G866" s="102" t="s">
        <v>1745</v>
      </c>
      <c r="H866" s="2">
        <v>257356.61</v>
      </c>
      <c r="I866" s="2">
        <v>1250000</v>
      </c>
      <c r="J866" s="2">
        <v>46587.5</v>
      </c>
      <c r="K866" s="58">
        <v>2024</v>
      </c>
    </row>
    <row r="867" spans="1:11" x14ac:dyDescent="0.3">
      <c r="A867" s="75" t="s">
        <v>1063</v>
      </c>
      <c r="B867" t="s">
        <v>1948</v>
      </c>
      <c r="C867" t="s">
        <v>126</v>
      </c>
      <c r="D867" t="s">
        <v>3009</v>
      </c>
      <c r="E867" t="s">
        <v>15</v>
      </c>
      <c r="F867" s="102" t="s">
        <v>1745</v>
      </c>
      <c r="G867" s="102" t="s">
        <v>1745</v>
      </c>
      <c r="H867" s="2">
        <v>21441</v>
      </c>
      <c r="I867" s="2">
        <v>122600</v>
      </c>
      <c r="J867" s="2">
        <v>4569.3019999999997</v>
      </c>
      <c r="K867" s="58">
        <v>2024</v>
      </c>
    </row>
    <row r="868" spans="1:11" x14ac:dyDescent="0.3">
      <c r="A868" s="75" t="s">
        <v>1063</v>
      </c>
      <c r="B868" t="s">
        <v>1948</v>
      </c>
      <c r="C868" t="s">
        <v>126</v>
      </c>
      <c r="D868" t="s">
        <v>3010</v>
      </c>
      <c r="E868" t="s">
        <v>15</v>
      </c>
      <c r="F868" s="102" t="s">
        <v>1745</v>
      </c>
      <c r="G868" s="102" t="s">
        <v>1745</v>
      </c>
      <c r="H868" s="2">
        <v>51672.03</v>
      </c>
      <c r="I868" s="2">
        <v>5147900</v>
      </c>
      <c r="J868" s="2">
        <v>191862.23300000001</v>
      </c>
      <c r="K868" s="58">
        <v>2024</v>
      </c>
    </row>
    <row r="869" spans="1:11" x14ac:dyDescent="0.3">
      <c r="A869" s="75" t="s">
        <v>1063</v>
      </c>
      <c r="B869" t="s">
        <v>1948</v>
      </c>
      <c r="C869" t="s">
        <v>126</v>
      </c>
      <c r="D869" t="s">
        <v>3011</v>
      </c>
      <c r="E869" t="s">
        <v>15</v>
      </c>
      <c r="F869" s="102" t="s">
        <v>1745</v>
      </c>
      <c r="G869" s="102" t="s">
        <v>1745</v>
      </c>
      <c r="H869" s="2">
        <v>2568.59</v>
      </c>
      <c r="I869" s="2">
        <v>344500</v>
      </c>
      <c r="J869" s="2">
        <v>12839.514999999999</v>
      </c>
      <c r="K869" s="58">
        <v>2024</v>
      </c>
    </row>
    <row r="870" spans="1:11" x14ac:dyDescent="0.3">
      <c r="A870" s="75" t="s">
        <v>1063</v>
      </c>
      <c r="B870" t="s">
        <v>1948</v>
      </c>
      <c r="C870" t="s">
        <v>126</v>
      </c>
      <c r="D870" t="s">
        <v>3012</v>
      </c>
      <c r="E870" t="s">
        <v>1716</v>
      </c>
      <c r="F870" s="102" t="s">
        <v>1745</v>
      </c>
      <c r="G870" s="102" t="s">
        <v>1745</v>
      </c>
      <c r="H870" s="2">
        <v>36046.750000000007</v>
      </c>
      <c r="I870" s="2">
        <v>365300</v>
      </c>
      <c r="J870" s="2">
        <v>13614.731</v>
      </c>
      <c r="K870" s="58">
        <v>2024</v>
      </c>
    </row>
    <row r="871" spans="1:11" x14ac:dyDescent="0.3">
      <c r="A871" s="75" t="s">
        <v>1063</v>
      </c>
      <c r="B871" t="s">
        <v>1948</v>
      </c>
      <c r="C871" t="s">
        <v>126</v>
      </c>
      <c r="D871" t="s">
        <v>3013</v>
      </c>
      <c r="E871" t="s">
        <v>15</v>
      </c>
      <c r="F871" s="102" t="s">
        <v>1745</v>
      </c>
      <c r="G871" s="102" t="s">
        <v>1745</v>
      </c>
      <c r="H871" s="2">
        <v>28348.67</v>
      </c>
      <c r="I871" s="2">
        <v>18000</v>
      </c>
      <c r="J871" s="2">
        <v>670.86</v>
      </c>
      <c r="K871" s="58">
        <v>2024</v>
      </c>
    </row>
    <row r="872" spans="1:11" x14ac:dyDescent="0.3">
      <c r="A872" s="75" t="s">
        <v>1063</v>
      </c>
      <c r="B872" t="s">
        <v>1948</v>
      </c>
      <c r="C872" t="s">
        <v>126</v>
      </c>
      <c r="D872" t="s">
        <v>3014</v>
      </c>
      <c r="E872" t="s">
        <v>15</v>
      </c>
      <c r="F872" s="102" t="s">
        <v>1745</v>
      </c>
      <c r="G872" s="102" t="s">
        <v>1745</v>
      </c>
      <c r="H872" s="2">
        <v>33552</v>
      </c>
      <c r="I872" s="2">
        <v>2250000</v>
      </c>
      <c r="J872" s="2">
        <v>83857.5</v>
      </c>
      <c r="K872" s="58">
        <v>2024</v>
      </c>
    </row>
    <row r="873" spans="1:11" x14ac:dyDescent="0.3">
      <c r="A873" s="75" t="s">
        <v>1063</v>
      </c>
      <c r="B873" t="s">
        <v>1948</v>
      </c>
      <c r="C873" t="s">
        <v>126</v>
      </c>
      <c r="D873" t="s">
        <v>3015</v>
      </c>
      <c r="E873" t="s">
        <v>15</v>
      </c>
      <c r="F873" s="102" t="s">
        <v>1745</v>
      </c>
      <c r="G873" s="102" t="s">
        <v>1745</v>
      </c>
      <c r="H873" s="2">
        <v>5563.66</v>
      </c>
      <c r="I873" s="2">
        <v>373100</v>
      </c>
      <c r="J873" s="2">
        <v>13905.437</v>
      </c>
      <c r="K873" s="58">
        <v>2024</v>
      </c>
    </row>
    <row r="874" spans="1:11" x14ac:dyDescent="0.3">
      <c r="A874" s="75" t="s">
        <v>1063</v>
      </c>
      <c r="B874" t="s">
        <v>1948</v>
      </c>
      <c r="C874" t="s">
        <v>126</v>
      </c>
      <c r="D874" t="s">
        <v>3016</v>
      </c>
      <c r="E874" t="s">
        <v>15</v>
      </c>
      <c r="F874" s="102" t="s">
        <v>1745</v>
      </c>
      <c r="G874" s="102" t="s">
        <v>1745</v>
      </c>
      <c r="H874" s="2">
        <v>4649.5600000000004</v>
      </c>
      <c r="I874" s="2">
        <v>311800</v>
      </c>
      <c r="J874" s="2">
        <v>11620.786</v>
      </c>
      <c r="K874" s="58">
        <v>2024</v>
      </c>
    </row>
    <row r="875" spans="1:11" x14ac:dyDescent="0.3">
      <c r="A875" s="75" t="s">
        <v>1063</v>
      </c>
      <c r="B875" t="s">
        <v>1948</v>
      </c>
      <c r="C875" t="s">
        <v>126</v>
      </c>
      <c r="D875" t="s">
        <v>3017</v>
      </c>
      <c r="E875" t="s">
        <v>1716</v>
      </c>
      <c r="F875" s="102" t="s">
        <v>1745</v>
      </c>
      <c r="G875" s="102" t="s">
        <v>1745</v>
      </c>
      <c r="H875" s="2">
        <v>8851.76</v>
      </c>
      <c r="I875" s="2">
        <v>314100</v>
      </c>
      <c r="J875" s="2">
        <v>11706.507</v>
      </c>
      <c r="K875" s="58">
        <v>2024</v>
      </c>
    </row>
    <row r="876" spans="1:11" x14ac:dyDescent="0.3">
      <c r="A876" s="75" t="s">
        <v>1063</v>
      </c>
      <c r="B876" t="s">
        <v>1948</v>
      </c>
      <c r="C876" t="s">
        <v>126</v>
      </c>
      <c r="D876" t="s">
        <v>3018</v>
      </c>
      <c r="E876" t="s">
        <v>1716</v>
      </c>
      <c r="F876" s="102" t="s">
        <v>1745</v>
      </c>
      <c r="G876" s="102" t="s">
        <v>1745</v>
      </c>
      <c r="H876" s="2">
        <v>8087</v>
      </c>
      <c r="I876" s="2">
        <v>3466500</v>
      </c>
      <c r="J876" s="2">
        <v>129196.455</v>
      </c>
      <c r="K876" s="58">
        <v>2024</v>
      </c>
    </row>
    <row r="877" spans="1:11" x14ac:dyDescent="0.3">
      <c r="A877" s="75" t="s">
        <v>1063</v>
      </c>
      <c r="B877" t="s">
        <v>1948</v>
      </c>
      <c r="C877" t="s">
        <v>126</v>
      </c>
      <c r="D877" t="s">
        <v>3019</v>
      </c>
      <c r="E877" t="s">
        <v>15</v>
      </c>
      <c r="F877" s="102" t="s">
        <v>1745</v>
      </c>
      <c r="G877" s="102" t="s">
        <v>1745</v>
      </c>
      <c r="H877" s="2">
        <v>14939.77</v>
      </c>
      <c r="I877" s="2">
        <v>189000</v>
      </c>
      <c r="J877" s="2">
        <v>7044.03</v>
      </c>
      <c r="K877" s="58">
        <v>2024</v>
      </c>
    </row>
    <row r="878" spans="1:11" x14ac:dyDescent="0.3">
      <c r="A878" s="75" t="s">
        <v>1063</v>
      </c>
      <c r="B878" t="s">
        <v>1948</v>
      </c>
      <c r="C878" t="s">
        <v>126</v>
      </c>
      <c r="D878" t="s">
        <v>3020</v>
      </c>
      <c r="E878" t="s">
        <v>15</v>
      </c>
      <c r="F878" s="102" t="s">
        <v>1745</v>
      </c>
      <c r="G878" s="102" t="s">
        <v>1745</v>
      </c>
      <c r="H878" s="2">
        <v>36270.69</v>
      </c>
      <c r="I878" s="2">
        <v>413100</v>
      </c>
      <c r="J878" s="2">
        <v>15396.236999999999</v>
      </c>
      <c r="K878" s="58">
        <v>2024</v>
      </c>
    </row>
    <row r="879" spans="1:11" x14ac:dyDescent="0.3">
      <c r="A879" s="75" t="s">
        <v>1063</v>
      </c>
      <c r="B879" t="s">
        <v>1948</v>
      </c>
      <c r="C879" t="s">
        <v>126</v>
      </c>
      <c r="D879" t="s">
        <v>3021</v>
      </c>
      <c r="E879" t="s">
        <v>15</v>
      </c>
      <c r="F879" s="102" t="s">
        <v>1745</v>
      </c>
      <c r="G879" s="102" t="s">
        <v>1745</v>
      </c>
      <c r="H879" s="2">
        <v>3259.76</v>
      </c>
      <c r="I879" s="2">
        <v>437200</v>
      </c>
      <c r="J879" s="2">
        <v>16294.444</v>
      </c>
      <c r="K879" s="58">
        <v>2024</v>
      </c>
    </row>
    <row r="880" spans="1:11" x14ac:dyDescent="0.3">
      <c r="A880" s="75" t="s">
        <v>1063</v>
      </c>
      <c r="B880" t="s">
        <v>1948</v>
      </c>
      <c r="C880" t="s">
        <v>126</v>
      </c>
      <c r="D880" t="s">
        <v>3022</v>
      </c>
      <c r="E880" t="s">
        <v>15</v>
      </c>
      <c r="F880" s="102" t="s">
        <v>1745</v>
      </c>
      <c r="G880" s="102" t="s">
        <v>1745</v>
      </c>
      <c r="H880" s="2">
        <v>5864.88</v>
      </c>
      <c r="I880" s="2">
        <v>262200</v>
      </c>
      <c r="J880" s="2">
        <v>9772.1939999999995</v>
      </c>
      <c r="K880" s="58">
        <v>2024</v>
      </c>
    </row>
    <row r="881" spans="1:11" x14ac:dyDescent="0.3">
      <c r="A881" s="75" t="s">
        <v>1063</v>
      </c>
      <c r="B881" t="s">
        <v>1948</v>
      </c>
      <c r="C881" t="s">
        <v>126</v>
      </c>
      <c r="D881" t="s">
        <v>3023</v>
      </c>
      <c r="E881" t="s">
        <v>15</v>
      </c>
      <c r="F881" s="102" t="s">
        <v>1745</v>
      </c>
      <c r="G881" s="102" t="s">
        <v>1745</v>
      </c>
      <c r="H881" s="2">
        <v>7421.7</v>
      </c>
      <c r="I881" s="2">
        <v>331800</v>
      </c>
      <c r="J881" s="2">
        <v>12366.186</v>
      </c>
      <c r="K881" s="58">
        <v>2024</v>
      </c>
    </row>
    <row r="882" spans="1:11" x14ac:dyDescent="0.3">
      <c r="A882" s="75" t="s">
        <v>1063</v>
      </c>
      <c r="B882" t="s">
        <v>1948</v>
      </c>
      <c r="C882" t="s">
        <v>126</v>
      </c>
      <c r="D882" t="s">
        <v>3024</v>
      </c>
      <c r="E882" t="s">
        <v>15</v>
      </c>
      <c r="F882" s="102" t="s">
        <v>1745</v>
      </c>
      <c r="G882" s="102" t="s">
        <v>1745</v>
      </c>
      <c r="H882" s="2">
        <v>6477.76</v>
      </c>
      <c r="I882" s="2">
        <v>289600</v>
      </c>
      <c r="J882" s="2">
        <v>10793.392</v>
      </c>
      <c r="K882" s="58">
        <v>2024</v>
      </c>
    </row>
    <row r="883" spans="1:11" x14ac:dyDescent="0.3">
      <c r="A883" s="75" t="s">
        <v>1063</v>
      </c>
      <c r="B883" t="s">
        <v>1948</v>
      </c>
      <c r="C883" t="s">
        <v>126</v>
      </c>
      <c r="D883" t="s">
        <v>3025</v>
      </c>
      <c r="E883" t="s">
        <v>15</v>
      </c>
      <c r="F883" s="102" t="s">
        <v>1745</v>
      </c>
      <c r="G883" s="102" t="s">
        <v>1745</v>
      </c>
      <c r="H883" s="2">
        <v>6245.14</v>
      </c>
      <c r="I883" s="2">
        <v>279200</v>
      </c>
      <c r="J883" s="2">
        <v>10405.784</v>
      </c>
      <c r="K883" s="58">
        <v>2024</v>
      </c>
    </row>
    <row r="884" spans="1:11" x14ac:dyDescent="0.3">
      <c r="A884" s="75" t="s">
        <v>1063</v>
      </c>
      <c r="B884" t="s">
        <v>1948</v>
      </c>
      <c r="C884" t="s">
        <v>126</v>
      </c>
      <c r="D884" t="s">
        <v>3026</v>
      </c>
      <c r="E884" t="s">
        <v>15</v>
      </c>
      <c r="F884" s="102" t="s">
        <v>1745</v>
      </c>
      <c r="G884" s="102" t="s">
        <v>1745</v>
      </c>
      <c r="H884" s="2">
        <v>6477.76</v>
      </c>
      <c r="I884" s="2">
        <v>289600</v>
      </c>
      <c r="J884" s="2">
        <v>10793.392</v>
      </c>
      <c r="K884" s="58">
        <v>2024</v>
      </c>
    </row>
    <row r="885" spans="1:11" x14ac:dyDescent="0.3">
      <c r="A885" s="75" t="s">
        <v>1063</v>
      </c>
      <c r="B885" t="s">
        <v>1948</v>
      </c>
      <c r="C885" t="s">
        <v>126</v>
      </c>
      <c r="D885" t="s">
        <v>3027</v>
      </c>
      <c r="E885" t="s">
        <v>15</v>
      </c>
      <c r="F885" s="102" t="s">
        <v>1745</v>
      </c>
      <c r="G885" s="102" t="s">
        <v>1745</v>
      </c>
      <c r="H885" s="2">
        <v>6741.71</v>
      </c>
      <c r="I885" s="2">
        <v>301400</v>
      </c>
      <c r="J885" s="2">
        <v>11233.178</v>
      </c>
      <c r="K885" s="58">
        <v>2024</v>
      </c>
    </row>
    <row r="886" spans="1:11" x14ac:dyDescent="0.3">
      <c r="A886" s="75" t="s">
        <v>1063</v>
      </c>
      <c r="B886" t="s">
        <v>1948</v>
      </c>
      <c r="C886" t="s">
        <v>126</v>
      </c>
      <c r="D886" t="s">
        <v>3028</v>
      </c>
      <c r="E886" t="s">
        <v>15</v>
      </c>
      <c r="F886" s="102" t="s">
        <v>1745</v>
      </c>
      <c r="G886" s="102" t="s">
        <v>1745</v>
      </c>
      <c r="H886" s="2">
        <v>4668.9399999999996</v>
      </c>
      <c r="I886" s="2">
        <v>313100</v>
      </c>
      <c r="J886" s="2">
        <v>11669.236999999999</v>
      </c>
      <c r="K886" s="58">
        <v>2024</v>
      </c>
    </row>
    <row r="887" spans="1:11" x14ac:dyDescent="0.3">
      <c r="A887" s="75" t="s">
        <v>1063</v>
      </c>
      <c r="B887" t="s">
        <v>1948</v>
      </c>
      <c r="C887" t="s">
        <v>126</v>
      </c>
      <c r="D887" t="s">
        <v>3029</v>
      </c>
      <c r="E887" t="s">
        <v>15</v>
      </c>
      <c r="F887" s="102" t="s">
        <v>1745</v>
      </c>
      <c r="G887" s="102" t="s">
        <v>1745</v>
      </c>
      <c r="H887" s="2">
        <v>56707.43</v>
      </c>
      <c r="I887" s="2">
        <v>80400</v>
      </c>
      <c r="J887" s="2">
        <v>2996.5079999999998</v>
      </c>
      <c r="K887" s="58">
        <v>2024</v>
      </c>
    </row>
    <row r="888" spans="1:11" x14ac:dyDescent="0.3">
      <c r="A888" s="75" t="s">
        <v>1063</v>
      </c>
      <c r="B888" t="s">
        <v>1948</v>
      </c>
      <c r="C888" t="s">
        <v>126</v>
      </c>
      <c r="D888" t="s">
        <v>3030</v>
      </c>
      <c r="E888" t="s">
        <v>15</v>
      </c>
      <c r="F888" s="102" t="s">
        <v>1745</v>
      </c>
      <c r="G888" s="102" t="s">
        <v>1745</v>
      </c>
      <c r="H888" s="2">
        <v>38417.480000000003</v>
      </c>
      <c r="I888" s="2">
        <v>3149600</v>
      </c>
      <c r="J888" s="2">
        <v>117385.59199999999</v>
      </c>
      <c r="K888" s="58">
        <v>2024</v>
      </c>
    </row>
    <row r="889" spans="1:11" x14ac:dyDescent="0.3">
      <c r="A889" s="75" t="s">
        <v>1063</v>
      </c>
      <c r="B889" t="s">
        <v>1948</v>
      </c>
      <c r="C889" t="s">
        <v>126</v>
      </c>
      <c r="D889" t="s">
        <v>3031</v>
      </c>
      <c r="E889" t="s">
        <v>15</v>
      </c>
      <c r="F889" s="102" t="s">
        <v>1745</v>
      </c>
      <c r="G889" s="102" t="s">
        <v>1745</v>
      </c>
      <c r="H889" s="2">
        <v>120060.29</v>
      </c>
      <c r="I889" s="2">
        <v>840000</v>
      </c>
      <c r="J889" s="2">
        <v>31306.799999999999</v>
      </c>
      <c r="K889" s="58">
        <v>2024</v>
      </c>
    </row>
    <row r="890" spans="1:11" x14ac:dyDescent="0.3">
      <c r="A890" s="75" t="s">
        <v>1063</v>
      </c>
      <c r="B890" t="s">
        <v>1948</v>
      </c>
      <c r="C890" t="s">
        <v>126</v>
      </c>
      <c r="D890" t="s">
        <v>3032</v>
      </c>
      <c r="E890" t="s">
        <v>15</v>
      </c>
      <c r="F890" s="102" t="s">
        <v>1745</v>
      </c>
      <c r="G890" s="102" t="s">
        <v>1745</v>
      </c>
      <c r="H890" s="2">
        <v>5696.38</v>
      </c>
      <c r="I890" s="2">
        <v>382000</v>
      </c>
      <c r="J890" s="2">
        <v>14237.14</v>
      </c>
      <c r="K890" s="58">
        <v>2024</v>
      </c>
    </row>
    <row r="891" spans="1:11" x14ac:dyDescent="0.3">
      <c r="A891" s="75" t="s">
        <v>1063</v>
      </c>
      <c r="B891" t="s">
        <v>1948</v>
      </c>
      <c r="C891" t="s">
        <v>126</v>
      </c>
      <c r="D891" t="s">
        <v>3033</v>
      </c>
      <c r="E891" t="s">
        <v>15</v>
      </c>
      <c r="F891" s="102" t="s">
        <v>1745</v>
      </c>
      <c r="G891" s="102" t="s">
        <v>1745</v>
      </c>
      <c r="H891" s="2">
        <v>3188.18</v>
      </c>
      <c r="I891" s="2">
        <v>427600</v>
      </c>
      <c r="J891" s="2">
        <v>15936.652</v>
      </c>
      <c r="K891" s="58">
        <v>2024</v>
      </c>
    </row>
    <row r="892" spans="1:11" x14ac:dyDescent="0.3">
      <c r="A892" s="75" t="s">
        <v>1063</v>
      </c>
      <c r="B892" t="s">
        <v>1948</v>
      </c>
      <c r="C892" t="s">
        <v>126</v>
      </c>
      <c r="D892" t="s">
        <v>3034</v>
      </c>
      <c r="E892" t="s">
        <v>15</v>
      </c>
      <c r="F892" s="102" t="s">
        <v>1745</v>
      </c>
      <c r="G892" s="102" t="s">
        <v>1745</v>
      </c>
      <c r="H892" s="2">
        <v>6045.32</v>
      </c>
      <c r="I892" s="2">
        <v>405400</v>
      </c>
      <c r="J892" s="2">
        <v>15109.258</v>
      </c>
      <c r="K892" s="58">
        <v>2024</v>
      </c>
    </row>
    <row r="893" spans="1:11" x14ac:dyDescent="0.3">
      <c r="A893" s="75" t="s">
        <v>1063</v>
      </c>
      <c r="B893" t="s">
        <v>1948</v>
      </c>
      <c r="C893" t="s">
        <v>126</v>
      </c>
      <c r="D893" t="s">
        <v>3035</v>
      </c>
      <c r="E893" t="s">
        <v>15</v>
      </c>
      <c r="F893" s="102" t="s">
        <v>1745</v>
      </c>
      <c r="G893" s="102" t="s">
        <v>1745</v>
      </c>
      <c r="H893" s="2">
        <v>5462.26</v>
      </c>
      <c r="I893" s="2">
        <v>366300</v>
      </c>
      <c r="J893" s="2">
        <v>13652.001</v>
      </c>
      <c r="K893" s="58">
        <v>2024</v>
      </c>
    </row>
    <row r="894" spans="1:11" x14ac:dyDescent="0.3">
      <c r="A894" s="75" t="s">
        <v>1063</v>
      </c>
      <c r="B894" t="s">
        <v>1948</v>
      </c>
      <c r="C894" t="s">
        <v>126</v>
      </c>
      <c r="D894" t="s">
        <v>3036</v>
      </c>
      <c r="E894" t="s">
        <v>15</v>
      </c>
      <c r="F894" s="102" t="s">
        <v>1745</v>
      </c>
      <c r="G894" s="102" t="s">
        <v>1745</v>
      </c>
      <c r="H894" s="2">
        <v>7186.83</v>
      </c>
      <c r="I894" s="2">
        <v>321300</v>
      </c>
      <c r="J894" s="2">
        <v>11974.850999999999</v>
      </c>
      <c r="K894" s="58">
        <v>2024</v>
      </c>
    </row>
    <row r="895" spans="1:11" x14ac:dyDescent="0.3">
      <c r="A895" s="75" t="s">
        <v>1063</v>
      </c>
      <c r="B895" t="s">
        <v>1948</v>
      </c>
      <c r="C895" t="s">
        <v>126</v>
      </c>
      <c r="D895" t="s">
        <v>3037</v>
      </c>
      <c r="E895" t="s">
        <v>15</v>
      </c>
      <c r="F895" s="102" t="s">
        <v>1745</v>
      </c>
      <c r="G895" s="102" t="s">
        <v>1745</v>
      </c>
      <c r="H895" s="2">
        <v>119475.3</v>
      </c>
      <c r="I895" s="2">
        <v>8177300</v>
      </c>
      <c r="J895" s="2">
        <v>304767.97099999996</v>
      </c>
      <c r="K895" s="58">
        <v>2024</v>
      </c>
    </row>
    <row r="896" spans="1:11" x14ac:dyDescent="0.3">
      <c r="A896" s="75" t="s">
        <v>1063</v>
      </c>
      <c r="B896" t="s">
        <v>1948</v>
      </c>
      <c r="C896" t="s">
        <v>126</v>
      </c>
      <c r="D896" t="s">
        <v>3038</v>
      </c>
      <c r="E896" t="s">
        <v>15</v>
      </c>
      <c r="F896" s="102" t="s">
        <v>1745</v>
      </c>
      <c r="G896" s="102" t="s">
        <v>1745</v>
      </c>
      <c r="H896" s="2">
        <v>112056.69</v>
      </c>
      <c r="I896" s="2">
        <v>2000000</v>
      </c>
      <c r="J896" s="2">
        <v>74540</v>
      </c>
      <c r="K896" s="58">
        <v>2024</v>
      </c>
    </row>
    <row r="897" spans="1:11" x14ac:dyDescent="0.3">
      <c r="A897" s="75" t="s">
        <v>1063</v>
      </c>
      <c r="B897" t="s">
        <v>1948</v>
      </c>
      <c r="C897" t="s">
        <v>126</v>
      </c>
      <c r="D897" t="s">
        <v>3039</v>
      </c>
      <c r="E897" t="s">
        <v>15</v>
      </c>
      <c r="F897" s="102" t="s">
        <v>1745</v>
      </c>
      <c r="G897" s="102" t="s">
        <v>1745</v>
      </c>
      <c r="H897" s="2">
        <v>6650</v>
      </c>
      <c r="I897" s="2">
        <v>297300</v>
      </c>
      <c r="J897" s="2">
        <v>11080.370999999999</v>
      </c>
      <c r="K897" s="58">
        <v>2024</v>
      </c>
    </row>
    <row r="898" spans="1:11" x14ac:dyDescent="0.3">
      <c r="A898" s="75" t="s">
        <v>1063</v>
      </c>
      <c r="B898" t="s">
        <v>1948</v>
      </c>
      <c r="C898" t="s">
        <v>126</v>
      </c>
      <c r="D898" t="s">
        <v>3040</v>
      </c>
      <c r="E898" t="s">
        <v>15</v>
      </c>
      <c r="F898" s="102" t="s">
        <v>1745</v>
      </c>
      <c r="G898" s="102" t="s">
        <v>1745</v>
      </c>
      <c r="H898" s="2">
        <v>3221.73</v>
      </c>
      <c r="I898" s="2">
        <v>432100</v>
      </c>
      <c r="J898" s="2">
        <v>16104.367</v>
      </c>
      <c r="K898" s="58">
        <v>2024</v>
      </c>
    </row>
    <row r="899" spans="1:11" x14ac:dyDescent="0.3">
      <c r="A899" s="75" t="s">
        <v>1063</v>
      </c>
      <c r="B899" t="s">
        <v>1948</v>
      </c>
      <c r="C899" t="s">
        <v>126</v>
      </c>
      <c r="D899" t="s">
        <v>3041</v>
      </c>
      <c r="E899" t="s">
        <v>15</v>
      </c>
      <c r="F899" s="102" t="s">
        <v>1745</v>
      </c>
      <c r="G899" s="102" t="s">
        <v>1745</v>
      </c>
      <c r="H899" s="2">
        <v>6191.46</v>
      </c>
      <c r="I899" s="2">
        <v>415200</v>
      </c>
      <c r="J899" s="2">
        <v>15474.503999999999</v>
      </c>
      <c r="K899" s="58">
        <v>2024</v>
      </c>
    </row>
    <row r="900" spans="1:11" x14ac:dyDescent="0.3">
      <c r="A900" s="75" t="s">
        <v>1063</v>
      </c>
      <c r="B900" t="s">
        <v>1948</v>
      </c>
      <c r="C900" t="s">
        <v>126</v>
      </c>
      <c r="D900" t="s">
        <v>3042</v>
      </c>
      <c r="E900" t="s">
        <v>15</v>
      </c>
      <c r="F900" s="102" t="s">
        <v>1745</v>
      </c>
      <c r="G900" s="102" t="s">
        <v>1745</v>
      </c>
      <c r="H900" s="2">
        <v>5581.56</v>
      </c>
      <c r="I900" s="2">
        <v>374300</v>
      </c>
      <c r="J900" s="2">
        <v>13950.161</v>
      </c>
      <c r="K900" s="58">
        <v>2024</v>
      </c>
    </row>
    <row r="901" spans="1:11" x14ac:dyDescent="0.3">
      <c r="A901" s="75" t="s">
        <v>1063</v>
      </c>
      <c r="B901" t="s">
        <v>1948</v>
      </c>
      <c r="C901" t="s">
        <v>126</v>
      </c>
      <c r="D901" t="s">
        <v>3043</v>
      </c>
      <c r="E901" t="s">
        <v>15</v>
      </c>
      <c r="F901" s="102" t="s">
        <v>1745</v>
      </c>
      <c r="G901" s="102" t="s">
        <v>1745</v>
      </c>
      <c r="H901" s="2">
        <v>4819.55</v>
      </c>
      <c r="I901" s="2">
        <v>323200</v>
      </c>
      <c r="J901" s="2">
        <v>12045.663999999999</v>
      </c>
      <c r="K901" s="58">
        <v>2024</v>
      </c>
    </row>
    <row r="902" spans="1:11" x14ac:dyDescent="0.3">
      <c r="A902" s="75" t="s">
        <v>1063</v>
      </c>
      <c r="B902" t="s">
        <v>1948</v>
      </c>
      <c r="C902" t="s">
        <v>126</v>
      </c>
      <c r="D902" t="s">
        <v>3044</v>
      </c>
      <c r="E902" t="s">
        <v>15</v>
      </c>
      <c r="F902" s="102" t="s">
        <v>1745</v>
      </c>
      <c r="G902" s="102" t="s">
        <v>1745</v>
      </c>
      <c r="H902" s="2">
        <v>2768.41</v>
      </c>
      <c r="I902" s="2">
        <v>371300</v>
      </c>
      <c r="J902" s="2">
        <v>13838.350999999999</v>
      </c>
      <c r="K902" s="58">
        <v>2024</v>
      </c>
    </row>
    <row r="903" spans="1:11" x14ac:dyDescent="0.3">
      <c r="A903" s="75" t="s">
        <v>1063</v>
      </c>
      <c r="B903" t="s">
        <v>1948</v>
      </c>
      <c r="C903" t="s">
        <v>126</v>
      </c>
      <c r="D903" t="s">
        <v>3045</v>
      </c>
      <c r="E903" t="s">
        <v>15</v>
      </c>
      <c r="F903" s="102" t="s">
        <v>1745</v>
      </c>
      <c r="G903" s="102" t="s">
        <v>1745</v>
      </c>
      <c r="H903" s="2">
        <v>6790.92</v>
      </c>
      <c r="I903" s="2">
        <v>303600</v>
      </c>
      <c r="J903" s="2">
        <v>11315.172</v>
      </c>
      <c r="K903" s="58">
        <v>2024</v>
      </c>
    </row>
    <row r="904" spans="1:11" x14ac:dyDescent="0.3">
      <c r="A904" s="75" t="s">
        <v>1063</v>
      </c>
      <c r="B904" t="s">
        <v>1948</v>
      </c>
      <c r="C904" t="s">
        <v>126</v>
      </c>
      <c r="D904" t="s">
        <v>3046</v>
      </c>
      <c r="E904" t="s">
        <v>15</v>
      </c>
      <c r="F904" s="102" t="s">
        <v>1745</v>
      </c>
      <c r="G904" s="102" t="s">
        <v>1745</v>
      </c>
      <c r="H904" s="2">
        <v>6790.92</v>
      </c>
      <c r="I904" s="2">
        <v>303600</v>
      </c>
      <c r="J904" s="2">
        <v>11315.172</v>
      </c>
      <c r="K904" s="58">
        <v>2024</v>
      </c>
    </row>
    <row r="905" spans="1:11" x14ac:dyDescent="0.3">
      <c r="A905" s="75" t="s">
        <v>1063</v>
      </c>
      <c r="B905" t="s">
        <v>1948</v>
      </c>
      <c r="C905" t="s">
        <v>126</v>
      </c>
      <c r="D905" t="s">
        <v>3047</v>
      </c>
      <c r="E905" t="s">
        <v>15</v>
      </c>
      <c r="F905" s="102" t="s">
        <v>1745</v>
      </c>
      <c r="G905" s="102" t="s">
        <v>1745</v>
      </c>
      <c r="H905" s="2">
        <v>6236.19</v>
      </c>
      <c r="I905" s="2">
        <v>418200</v>
      </c>
      <c r="J905" s="2">
        <v>15586.314</v>
      </c>
      <c r="K905" s="58">
        <v>2024</v>
      </c>
    </row>
    <row r="906" spans="1:11" x14ac:dyDescent="0.3">
      <c r="A906" s="75" t="s">
        <v>1063</v>
      </c>
      <c r="B906" t="s">
        <v>1948</v>
      </c>
      <c r="C906" t="s">
        <v>126</v>
      </c>
      <c r="D906" t="s">
        <v>3048</v>
      </c>
      <c r="E906" t="s">
        <v>15</v>
      </c>
      <c r="F906" s="102" t="s">
        <v>1745</v>
      </c>
      <c r="G906" s="102" t="s">
        <v>1745</v>
      </c>
      <c r="H906" s="2">
        <v>316798.7</v>
      </c>
      <c r="I906" s="2">
        <v>10047500</v>
      </c>
      <c r="J906" s="2">
        <v>374470.32500000001</v>
      </c>
      <c r="K906" s="58">
        <v>2024</v>
      </c>
    </row>
    <row r="907" spans="1:11" x14ac:dyDescent="0.3">
      <c r="A907" s="75" t="s">
        <v>1063</v>
      </c>
      <c r="B907" t="s">
        <v>1948</v>
      </c>
      <c r="C907" t="s">
        <v>126</v>
      </c>
      <c r="D907" t="s">
        <v>3049</v>
      </c>
      <c r="E907" t="s">
        <v>15</v>
      </c>
      <c r="F907" s="102" t="s">
        <v>1745</v>
      </c>
      <c r="G907" s="102" t="s">
        <v>1745</v>
      </c>
      <c r="H907" s="2">
        <v>7042.93</v>
      </c>
      <c r="I907" s="2">
        <v>472300</v>
      </c>
      <c r="J907" s="2">
        <v>17602.620999999999</v>
      </c>
      <c r="K907" s="58">
        <v>2024</v>
      </c>
    </row>
    <row r="908" spans="1:11" x14ac:dyDescent="0.3">
      <c r="A908" s="75" t="s">
        <v>1063</v>
      </c>
      <c r="B908" t="s">
        <v>1948</v>
      </c>
      <c r="C908" t="s">
        <v>126</v>
      </c>
      <c r="D908" t="s">
        <v>3050</v>
      </c>
      <c r="E908" t="s">
        <v>15</v>
      </c>
      <c r="F908" s="102" t="s">
        <v>1745</v>
      </c>
      <c r="G908" s="102" t="s">
        <v>1745</v>
      </c>
      <c r="H908" s="2">
        <v>30756</v>
      </c>
      <c r="I908" s="2">
        <v>1375000</v>
      </c>
      <c r="J908" s="2">
        <v>51246.25</v>
      </c>
      <c r="K908" s="58">
        <v>2024</v>
      </c>
    </row>
    <row r="909" spans="1:11" x14ac:dyDescent="0.3">
      <c r="A909" s="75" t="s">
        <v>1063</v>
      </c>
      <c r="B909" t="s">
        <v>1948</v>
      </c>
      <c r="C909" t="s">
        <v>126</v>
      </c>
      <c r="D909" t="s">
        <v>3051</v>
      </c>
      <c r="E909" t="s">
        <v>15</v>
      </c>
      <c r="F909" s="102" t="s">
        <v>1745</v>
      </c>
      <c r="G909" s="102" t="s">
        <v>1745</v>
      </c>
      <c r="H909" s="2">
        <v>5596.47</v>
      </c>
      <c r="I909" s="2">
        <v>375300</v>
      </c>
      <c r="J909" s="2">
        <v>13987.430999999999</v>
      </c>
      <c r="K909" s="58">
        <v>2024</v>
      </c>
    </row>
    <row r="910" spans="1:11" x14ac:dyDescent="0.3">
      <c r="A910" s="75" t="s">
        <v>1063</v>
      </c>
      <c r="B910" t="s">
        <v>1948</v>
      </c>
      <c r="C910" t="s">
        <v>126</v>
      </c>
      <c r="D910" t="s">
        <v>3052</v>
      </c>
      <c r="E910" t="s">
        <v>15</v>
      </c>
      <c r="F910" s="102" t="s">
        <v>1745</v>
      </c>
      <c r="G910" s="102" t="s">
        <v>1745</v>
      </c>
      <c r="H910" s="2">
        <v>32139.42</v>
      </c>
      <c r="I910" s="2">
        <v>530000</v>
      </c>
      <c r="J910" s="2">
        <v>19753.099999999999</v>
      </c>
      <c r="K910" s="58">
        <v>2024</v>
      </c>
    </row>
    <row r="911" spans="1:11" x14ac:dyDescent="0.3">
      <c r="A911" s="75" t="s">
        <v>1063</v>
      </c>
      <c r="B911" t="s">
        <v>1948</v>
      </c>
      <c r="C911" t="s">
        <v>126</v>
      </c>
      <c r="D911" t="s">
        <v>3053</v>
      </c>
      <c r="E911" t="s">
        <v>15</v>
      </c>
      <c r="F911" s="102" t="s">
        <v>1745</v>
      </c>
      <c r="G911" s="102" t="s">
        <v>1745</v>
      </c>
      <c r="H911" s="2">
        <v>15411.55</v>
      </c>
      <c r="I911" s="2">
        <v>689000</v>
      </c>
      <c r="J911" s="2">
        <v>25679.03</v>
      </c>
      <c r="K911" s="58">
        <v>2024</v>
      </c>
    </row>
    <row r="912" spans="1:11" x14ac:dyDescent="0.3">
      <c r="A912" s="75" t="s">
        <v>1063</v>
      </c>
      <c r="B912" t="s">
        <v>1948</v>
      </c>
      <c r="C912" t="s">
        <v>126</v>
      </c>
      <c r="D912" t="s">
        <v>3054</v>
      </c>
      <c r="E912" t="s">
        <v>15</v>
      </c>
      <c r="F912" s="102" t="s">
        <v>1745</v>
      </c>
      <c r="G912" s="102" t="s">
        <v>1745</v>
      </c>
      <c r="H912" s="2">
        <v>5952.86</v>
      </c>
      <c r="I912" s="2">
        <v>399200</v>
      </c>
      <c r="J912" s="2">
        <v>14878.183999999999</v>
      </c>
      <c r="K912" s="58">
        <v>2024</v>
      </c>
    </row>
    <row r="913" spans="1:11" x14ac:dyDescent="0.3">
      <c r="A913" s="75" t="s">
        <v>1063</v>
      </c>
      <c r="B913" t="s">
        <v>1948</v>
      </c>
      <c r="C913" t="s">
        <v>126</v>
      </c>
      <c r="D913" t="s">
        <v>3055</v>
      </c>
      <c r="E913" t="s">
        <v>15</v>
      </c>
      <c r="F913" s="102" t="s">
        <v>1745</v>
      </c>
      <c r="G913" s="102" t="s">
        <v>1745</v>
      </c>
      <c r="H913" s="2">
        <v>5952.86</v>
      </c>
      <c r="I913" s="2">
        <v>399200</v>
      </c>
      <c r="J913" s="2">
        <v>14878.183999999999</v>
      </c>
      <c r="K913" s="58">
        <v>2024</v>
      </c>
    </row>
    <row r="914" spans="1:11" x14ac:dyDescent="0.3">
      <c r="A914" s="75" t="s">
        <v>1063</v>
      </c>
      <c r="B914" t="s">
        <v>1948</v>
      </c>
      <c r="C914" t="s">
        <v>126</v>
      </c>
      <c r="D914" t="s">
        <v>3056</v>
      </c>
      <c r="E914" t="s">
        <v>1716</v>
      </c>
      <c r="F914" s="102" t="s">
        <v>1745</v>
      </c>
      <c r="G914" s="102" t="s">
        <v>1745</v>
      </c>
      <c r="H914" s="2">
        <v>10787.33</v>
      </c>
      <c r="I914" s="2">
        <v>361700</v>
      </c>
      <c r="J914" s="2">
        <v>13480.558999999999</v>
      </c>
      <c r="K914" s="58">
        <v>2024</v>
      </c>
    </row>
    <row r="915" spans="1:11" x14ac:dyDescent="0.3">
      <c r="A915" s="75" t="s">
        <v>1063</v>
      </c>
      <c r="B915" t="s">
        <v>1948</v>
      </c>
      <c r="C915" t="s">
        <v>126</v>
      </c>
      <c r="D915" t="s">
        <v>3057</v>
      </c>
      <c r="E915" t="s">
        <v>15</v>
      </c>
      <c r="F915" s="102" t="s">
        <v>1745</v>
      </c>
      <c r="G915" s="102" t="s">
        <v>1745</v>
      </c>
      <c r="H915" s="2">
        <v>10506.24</v>
      </c>
      <c r="I915" s="2">
        <v>469700</v>
      </c>
      <c r="J915" s="2">
        <v>17505.719000000001</v>
      </c>
      <c r="K915" s="58">
        <v>2024</v>
      </c>
    </row>
    <row r="916" spans="1:11" x14ac:dyDescent="0.3">
      <c r="A916" s="75" t="s">
        <v>1063</v>
      </c>
      <c r="B916" t="s">
        <v>1948</v>
      </c>
      <c r="C916" t="s">
        <v>126</v>
      </c>
      <c r="D916" t="s">
        <v>3058</v>
      </c>
      <c r="E916" t="s">
        <v>15</v>
      </c>
      <c r="F916" s="102" t="s">
        <v>1745</v>
      </c>
      <c r="G916" s="102" t="s">
        <v>1745</v>
      </c>
      <c r="H916" s="2">
        <v>128296.86</v>
      </c>
      <c r="I916" s="2">
        <v>960000</v>
      </c>
      <c r="J916" s="2">
        <v>35779.199999999997</v>
      </c>
      <c r="K916" s="58">
        <v>2024</v>
      </c>
    </row>
    <row r="917" spans="1:11" x14ac:dyDescent="0.3">
      <c r="A917" s="75" t="s">
        <v>1063</v>
      </c>
      <c r="B917" t="s">
        <v>1948</v>
      </c>
      <c r="C917" t="s">
        <v>126</v>
      </c>
      <c r="D917" t="s">
        <v>3059</v>
      </c>
      <c r="E917" t="s">
        <v>15</v>
      </c>
      <c r="F917" s="102" t="s">
        <v>1745</v>
      </c>
      <c r="G917" s="102" t="s">
        <v>1745</v>
      </c>
      <c r="H917" s="2">
        <v>6280.93</v>
      </c>
      <c r="I917" s="2">
        <v>280800</v>
      </c>
      <c r="J917" s="2">
        <v>10465.415999999999</v>
      </c>
      <c r="K917" s="58">
        <v>2024</v>
      </c>
    </row>
    <row r="918" spans="1:11" x14ac:dyDescent="0.3">
      <c r="A918" s="75" t="s">
        <v>1063</v>
      </c>
      <c r="B918" t="s">
        <v>1948</v>
      </c>
      <c r="C918" t="s">
        <v>126</v>
      </c>
      <c r="D918" t="s">
        <v>3060</v>
      </c>
      <c r="E918" t="s">
        <v>15</v>
      </c>
      <c r="F918" s="102" t="s">
        <v>1745</v>
      </c>
      <c r="G918" s="102" t="s">
        <v>1745</v>
      </c>
      <c r="H918" s="2">
        <v>3162.83</v>
      </c>
      <c r="I918" s="2">
        <v>424200</v>
      </c>
      <c r="J918" s="2">
        <v>15809.933999999999</v>
      </c>
      <c r="K918" s="58">
        <v>2024</v>
      </c>
    </row>
    <row r="919" spans="1:11" x14ac:dyDescent="0.3">
      <c r="A919" s="75" t="s">
        <v>1063</v>
      </c>
      <c r="B919" t="s">
        <v>1948</v>
      </c>
      <c r="C919" t="s">
        <v>126</v>
      </c>
      <c r="D919" t="s">
        <v>3061</v>
      </c>
      <c r="E919" t="s">
        <v>1716</v>
      </c>
      <c r="F919" s="102" t="s">
        <v>1745</v>
      </c>
      <c r="G919" s="102" t="s">
        <v>1745</v>
      </c>
      <c r="H919" s="2">
        <v>10050.68</v>
      </c>
      <c r="I919" s="2">
        <v>337000</v>
      </c>
      <c r="J919" s="2">
        <v>12559.99</v>
      </c>
      <c r="K919" s="58">
        <v>2024</v>
      </c>
    </row>
    <row r="920" spans="1:11" x14ac:dyDescent="0.3">
      <c r="A920" s="75" t="s">
        <v>1063</v>
      </c>
      <c r="B920" t="s">
        <v>1948</v>
      </c>
      <c r="C920" t="s">
        <v>126</v>
      </c>
      <c r="D920" t="s">
        <v>3062</v>
      </c>
      <c r="E920" t="s">
        <v>15</v>
      </c>
      <c r="F920" s="102" t="s">
        <v>1745</v>
      </c>
      <c r="G920" s="102" t="s">
        <v>1745</v>
      </c>
      <c r="H920" s="2">
        <v>161077.13</v>
      </c>
      <c r="I920" s="2">
        <v>859400</v>
      </c>
      <c r="J920" s="2">
        <v>32029.838</v>
      </c>
      <c r="K920" s="58">
        <v>2024</v>
      </c>
    </row>
    <row r="921" spans="1:11" x14ac:dyDescent="0.3">
      <c r="A921" s="75" t="s">
        <v>1063</v>
      </c>
      <c r="B921" t="s">
        <v>1948</v>
      </c>
      <c r="C921" t="s">
        <v>126</v>
      </c>
      <c r="D921" t="s">
        <v>3063</v>
      </c>
      <c r="E921" t="s">
        <v>15</v>
      </c>
      <c r="F921" s="102" t="s">
        <v>1745</v>
      </c>
      <c r="G921" s="102" t="s">
        <v>1745</v>
      </c>
      <c r="H921" s="2">
        <v>7600.64</v>
      </c>
      <c r="I921" s="2">
        <v>339800</v>
      </c>
      <c r="J921" s="2">
        <v>12664.346</v>
      </c>
      <c r="K921" s="58">
        <v>2024</v>
      </c>
    </row>
    <row r="922" spans="1:11" x14ac:dyDescent="0.3">
      <c r="A922" s="75" t="s">
        <v>1063</v>
      </c>
      <c r="B922" t="s">
        <v>1948</v>
      </c>
      <c r="C922" t="s">
        <v>126</v>
      </c>
      <c r="D922" t="s">
        <v>3064</v>
      </c>
      <c r="E922" t="s">
        <v>15</v>
      </c>
      <c r="F922" s="102" t="s">
        <v>1745</v>
      </c>
      <c r="G922" s="102" t="s">
        <v>1745</v>
      </c>
      <c r="H922" s="2">
        <v>101447.23</v>
      </c>
      <c r="I922" s="2">
        <v>2373700</v>
      </c>
      <c r="J922" s="2">
        <v>88467.798999999999</v>
      </c>
      <c r="K922" s="58">
        <v>2024</v>
      </c>
    </row>
    <row r="923" spans="1:11" x14ac:dyDescent="0.3">
      <c r="A923" s="75" t="s">
        <v>1063</v>
      </c>
      <c r="B923" t="s">
        <v>1948</v>
      </c>
      <c r="C923" t="s">
        <v>126</v>
      </c>
      <c r="D923" t="s">
        <v>3065</v>
      </c>
      <c r="E923" t="s">
        <v>15</v>
      </c>
      <c r="F923" s="102" t="s">
        <v>1745</v>
      </c>
      <c r="G923" s="102" t="s">
        <v>1745</v>
      </c>
      <c r="H923" s="2">
        <v>140268.16</v>
      </c>
      <c r="I923" s="2">
        <v>2600000</v>
      </c>
      <c r="J923" s="2">
        <v>96902</v>
      </c>
      <c r="K923" s="58">
        <v>2024</v>
      </c>
    </row>
    <row r="924" spans="1:11" x14ac:dyDescent="0.3">
      <c r="A924" s="75" t="s">
        <v>1063</v>
      </c>
      <c r="B924" t="s">
        <v>1948</v>
      </c>
      <c r="C924" t="s">
        <v>126</v>
      </c>
      <c r="D924" t="s">
        <v>3066</v>
      </c>
      <c r="E924" t="s">
        <v>15</v>
      </c>
      <c r="F924" s="102" t="s">
        <v>1745</v>
      </c>
      <c r="G924" s="102" t="s">
        <v>1745</v>
      </c>
      <c r="H924" s="2">
        <v>84844.9</v>
      </c>
      <c r="I924" s="2">
        <v>2460000</v>
      </c>
      <c r="J924" s="2">
        <v>91684.2</v>
      </c>
      <c r="K924" s="58">
        <v>2024</v>
      </c>
    </row>
    <row r="925" spans="1:11" x14ac:dyDescent="0.3">
      <c r="A925" s="75" t="s">
        <v>1063</v>
      </c>
      <c r="B925" t="s">
        <v>1948</v>
      </c>
      <c r="C925" t="s">
        <v>126</v>
      </c>
      <c r="D925" t="s">
        <v>3067</v>
      </c>
      <c r="E925" t="s">
        <v>15</v>
      </c>
      <c r="F925" s="102" t="s">
        <v>1745</v>
      </c>
      <c r="G925" s="102" t="s">
        <v>1745</v>
      </c>
      <c r="H925" s="2">
        <v>47349.84</v>
      </c>
      <c r="I925" s="2">
        <v>0</v>
      </c>
      <c r="J925" s="2">
        <v>0</v>
      </c>
      <c r="K925" s="58">
        <v>2024</v>
      </c>
    </row>
    <row r="926" spans="1:11" x14ac:dyDescent="0.3">
      <c r="A926" s="75" t="s">
        <v>1063</v>
      </c>
      <c r="B926" t="s">
        <v>1948</v>
      </c>
      <c r="C926" t="s">
        <v>126</v>
      </c>
      <c r="D926" t="s">
        <v>3068</v>
      </c>
      <c r="E926" t="s">
        <v>15</v>
      </c>
      <c r="F926" s="102" t="s">
        <v>1745</v>
      </c>
      <c r="G926" s="102" t="s">
        <v>1745</v>
      </c>
      <c r="H926" s="2">
        <v>332556.90000000002</v>
      </c>
      <c r="I926" s="2">
        <v>350000</v>
      </c>
      <c r="J926" s="2">
        <v>13044.5</v>
      </c>
      <c r="K926" s="58">
        <v>2024</v>
      </c>
    </row>
    <row r="927" spans="1:11" x14ac:dyDescent="0.3">
      <c r="A927" s="75" t="s">
        <v>1063</v>
      </c>
      <c r="B927" t="s">
        <v>1948</v>
      </c>
      <c r="C927" t="s">
        <v>126</v>
      </c>
      <c r="D927" t="s">
        <v>3069</v>
      </c>
      <c r="E927" t="s">
        <v>15</v>
      </c>
      <c r="F927" s="102" t="s">
        <v>1745</v>
      </c>
      <c r="G927" s="102" t="s">
        <v>1745</v>
      </c>
      <c r="H927" s="2">
        <v>382404.24</v>
      </c>
      <c r="I927" s="2">
        <v>751500</v>
      </c>
      <c r="J927" s="2">
        <v>28008.404999999999</v>
      </c>
      <c r="K927" s="58">
        <v>2024</v>
      </c>
    </row>
    <row r="928" spans="1:11" x14ac:dyDescent="0.3">
      <c r="A928" s="75" t="s">
        <v>1063</v>
      </c>
      <c r="B928" t="s">
        <v>1948</v>
      </c>
      <c r="C928" t="s">
        <v>126</v>
      </c>
      <c r="D928" t="s">
        <v>3070</v>
      </c>
      <c r="E928" t="s">
        <v>15</v>
      </c>
      <c r="F928" s="102" t="s">
        <v>1745</v>
      </c>
      <c r="G928" s="102" t="s">
        <v>1745</v>
      </c>
      <c r="H928" s="2">
        <v>70000.2</v>
      </c>
      <c r="I928" s="2">
        <v>56400</v>
      </c>
      <c r="J928" s="2">
        <v>2102.0279999999998</v>
      </c>
      <c r="K928" s="58">
        <v>2024</v>
      </c>
    </row>
    <row r="929" spans="1:11" x14ac:dyDescent="0.3">
      <c r="A929" s="75" t="s">
        <v>1063</v>
      </c>
      <c r="B929" t="s">
        <v>1948</v>
      </c>
      <c r="C929" t="s">
        <v>126</v>
      </c>
      <c r="D929" t="s">
        <v>3071</v>
      </c>
      <c r="E929" t="s">
        <v>1716</v>
      </c>
      <c r="F929" s="102" t="s">
        <v>1745</v>
      </c>
      <c r="G929" s="102" t="s">
        <v>1745</v>
      </c>
      <c r="H929" s="2">
        <v>9794.2000000000007</v>
      </c>
      <c r="I929" s="2">
        <v>328400</v>
      </c>
      <c r="J929" s="2">
        <v>12239.467999999999</v>
      </c>
      <c r="K929" s="58">
        <v>2024</v>
      </c>
    </row>
    <row r="930" spans="1:11" x14ac:dyDescent="0.3">
      <c r="A930" s="75" t="s">
        <v>1063</v>
      </c>
      <c r="B930" t="s">
        <v>1948</v>
      </c>
      <c r="C930" t="s">
        <v>126</v>
      </c>
      <c r="D930" t="s">
        <v>3072</v>
      </c>
      <c r="E930" t="s">
        <v>15</v>
      </c>
      <c r="F930" s="102" t="s">
        <v>1745</v>
      </c>
      <c r="G930" s="102" t="s">
        <v>1745</v>
      </c>
      <c r="H930" s="2">
        <v>3654.18</v>
      </c>
      <c r="I930" s="2">
        <v>4700000</v>
      </c>
      <c r="J930" s="2">
        <v>175169</v>
      </c>
      <c r="K930" s="58">
        <v>2024</v>
      </c>
    </row>
    <row r="931" spans="1:11" x14ac:dyDescent="0.3">
      <c r="A931" s="75" t="s">
        <v>1063</v>
      </c>
      <c r="B931" t="s">
        <v>1948</v>
      </c>
      <c r="C931" t="s">
        <v>126</v>
      </c>
      <c r="D931" t="s">
        <v>3073</v>
      </c>
      <c r="E931" t="s">
        <v>15</v>
      </c>
      <c r="F931" s="102" t="s">
        <v>1745</v>
      </c>
      <c r="G931" s="102" t="s">
        <v>1745</v>
      </c>
      <c r="H931" s="2">
        <v>106024.32000000001</v>
      </c>
      <c r="I931" s="2">
        <v>4740000</v>
      </c>
      <c r="J931" s="2">
        <v>176659.8</v>
      </c>
      <c r="K931" s="58">
        <v>2024</v>
      </c>
    </row>
    <row r="932" spans="1:11" x14ac:dyDescent="0.3">
      <c r="A932" s="75" t="s">
        <v>1063</v>
      </c>
      <c r="B932" t="s">
        <v>1948</v>
      </c>
      <c r="C932" t="s">
        <v>126</v>
      </c>
      <c r="D932" t="s">
        <v>3074</v>
      </c>
      <c r="E932" t="s">
        <v>15</v>
      </c>
      <c r="F932" s="102" t="s">
        <v>1745</v>
      </c>
      <c r="G932" s="102" t="s">
        <v>1745</v>
      </c>
      <c r="H932" s="2">
        <v>11633.59</v>
      </c>
      <c r="I932" s="2">
        <v>520100</v>
      </c>
      <c r="J932" s="2">
        <v>19384.127</v>
      </c>
      <c r="K932" s="58">
        <v>2024</v>
      </c>
    </row>
    <row r="933" spans="1:11" x14ac:dyDescent="0.3">
      <c r="A933" s="75" t="s">
        <v>1063</v>
      </c>
      <c r="B933" t="s">
        <v>1948</v>
      </c>
      <c r="C933" t="s">
        <v>126</v>
      </c>
      <c r="D933" t="s">
        <v>3075</v>
      </c>
      <c r="E933" t="s">
        <v>15</v>
      </c>
      <c r="F933" s="102" t="s">
        <v>1745</v>
      </c>
      <c r="G933" s="102" t="s">
        <v>1745</v>
      </c>
      <c r="H933" s="2">
        <v>71910.48</v>
      </c>
      <c r="I933" s="2">
        <v>493000</v>
      </c>
      <c r="J933" s="2">
        <v>18374.11</v>
      </c>
      <c r="K933" s="58">
        <v>2024</v>
      </c>
    </row>
    <row r="934" spans="1:11" x14ac:dyDescent="0.3">
      <c r="A934" s="75" t="s">
        <v>1063</v>
      </c>
      <c r="B934" t="s">
        <v>1948</v>
      </c>
      <c r="C934" t="s">
        <v>126</v>
      </c>
      <c r="D934" t="s">
        <v>3076</v>
      </c>
      <c r="E934" t="s">
        <v>15</v>
      </c>
      <c r="F934" s="102" t="s">
        <v>1745</v>
      </c>
      <c r="G934" s="102" t="s">
        <v>1745</v>
      </c>
      <c r="H934" s="2">
        <v>7217.4</v>
      </c>
      <c r="I934" s="2">
        <v>484000</v>
      </c>
      <c r="J934" s="2">
        <v>18038.68</v>
      </c>
      <c r="K934" s="58">
        <v>2024</v>
      </c>
    </row>
    <row r="935" spans="1:11" x14ac:dyDescent="0.3">
      <c r="A935" s="75" t="s">
        <v>1063</v>
      </c>
      <c r="B935" t="s">
        <v>1948</v>
      </c>
      <c r="C935" t="s">
        <v>126</v>
      </c>
      <c r="D935" t="s">
        <v>3077</v>
      </c>
      <c r="E935" t="s">
        <v>1716</v>
      </c>
      <c r="F935" s="102" t="s">
        <v>1745</v>
      </c>
      <c r="G935" s="102" t="s">
        <v>1745</v>
      </c>
      <c r="H935" s="2">
        <v>9797.18</v>
      </c>
      <c r="I935" s="2">
        <v>328500</v>
      </c>
      <c r="J935" s="2">
        <v>12243.195</v>
      </c>
      <c r="K935" s="58">
        <v>2024</v>
      </c>
    </row>
    <row r="936" spans="1:11" x14ac:dyDescent="0.3">
      <c r="A936" s="75" t="s">
        <v>1063</v>
      </c>
      <c r="B936" t="s">
        <v>1948</v>
      </c>
      <c r="C936" t="s">
        <v>126</v>
      </c>
      <c r="D936" t="s">
        <v>3078</v>
      </c>
      <c r="E936" t="s">
        <v>15</v>
      </c>
      <c r="F936" s="102" t="s">
        <v>1745</v>
      </c>
      <c r="G936" s="102" t="s">
        <v>1745</v>
      </c>
      <c r="H936" s="2">
        <v>10591.24</v>
      </c>
      <c r="I936" s="2">
        <v>473500</v>
      </c>
      <c r="J936" s="2">
        <v>17647.345000000001</v>
      </c>
      <c r="K936" s="58">
        <v>2024</v>
      </c>
    </row>
    <row r="937" spans="1:11" x14ac:dyDescent="0.3">
      <c r="A937" s="75" t="s">
        <v>1063</v>
      </c>
      <c r="B937" t="s">
        <v>1948</v>
      </c>
      <c r="C937" t="s">
        <v>126</v>
      </c>
      <c r="D937" t="s">
        <v>3079</v>
      </c>
      <c r="E937" t="s">
        <v>15</v>
      </c>
      <c r="F937" s="102" t="s">
        <v>1745</v>
      </c>
      <c r="G937" s="102" t="s">
        <v>1745</v>
      </c>
      <c r="H937" s="2">
        <v>10591.24</v>
      </c>
      <c r="I937" s="2">
        <v>473500</v>
      </c>
      <c r="J937" s="2">
        <v>17647.345000000001</v>
      </c>
      <c r="K937" s="58">
        <v>2024</v>
      </c>
    </row>
    <row r="938" spans="1:11" x14ac:dyDescent="0.3">
      <c r="A938" s="75" t="s">
        <v>1063</v>
      </c>
      <c r="B938" t="s">
        <v>1948</v>
      </c>
      <c r="C938" t="s">
        <v>126</v>
      </c>
      <c r="D938" t="s">
        <v>3080</v>
      </c>
      <c r="E938" t="s">
        <v>15</v>
      </c>
      <c r="F938" s="102" t="s">
        <v>1745</v>
      </c>
      <c r="G938" s="102" t="s">
        <v>1745</v>
      </c>
      <c r="H938" s="2">
        <v>3031.6</v>
      </c>
      <c r="I938" s="2">
        <v>406600</v>
      </c>
      <c r="J938" s="2">
        <v>15153.982</v>
      </c>
      <c r="K938" s="58">
        <v>2024</v>
      </c>
    </row>
    <row r="939" spans="1:11" x14ac:dyDescent="0.3">
      <c r="A939" s="75" t="s">
        <v>1063</v>
      </c>
      <c r="B939" t="s">
        <v>1948</v>
      </c>
      <c r="C939" t="s">
        <v>126</v>
      </c>
      <c r="D939" t="s">
        <v>3081</v>
      </c>
      <c r="E939" t="s">
        <v>15</v>
      </c>
      <c r="F939" s="102" t="s">
        <v>1745</v>
      </c>
      <c r="G939" s="102" t="s">
        <v>1745</v>
      </c>
      <c r="H939" s="2">
        <v>91231.7</v>
      </c>
      <c r="I939" s="2">
        <v>285500</v>
      </c>
      <c r="J939" s="2">
        <v>10640.584999999999</v>
      </c>
      <c r="K939" s="58">
        <v>2024</v>
      </c>
    </row>
    <row r="940" spans="1:11" x14ac:dyDescent="0.3">
      <c r="A940" s="75" t="s">
        <v>1063</v>
      </c>
      <c r="B940" t="s">
        <v>1948</v>
      </c>
      <c r="C940" t="s">
        <v>126</v>
      </c>
      <c r="D940" t="s">
        <v>3082</v>
      </c>
      <c r="E940" t="s">
        <v>15</v>
      </c>
      <c r="F940" s="102" t="s">
        <v>1745</v>
      </c>
      <c r="G940" s="102" t="s">
        <v>1745</v>
      </c>
      <c r="H940" s="2">
        <v>10197.57</v>
      </c>
      <c r="I940" s="2">
        <v>455900</v>
      </c>
      <c r="J940" s="2">
        <v>16991.393</v>
      </c>
      <c r="K940" s="58">
        <v>2024</v>
      </c>
    </row>
    <row r="941" spans="1:11" x14ac:dyDescent="0.3">
      <c r="A941" s="75" t="s">
        <v>1063</v>
      </c>
      <c r="B941" t="s">
        <v>1948</v>
      </c>
      <c r="C941" t="s">
        <v>126</v>
      </c>
      <c r="D941" t="s">
        <v>3083</v>
      </c>
      <c r="E941" t="s">
        <v>15</v>
      </c>
      <c r="F941" s="102" t="s">
        <v>1745</v>
      </c>
      <c r="G941" s="102" t="s">
        <v>1745</v>
      </c>
      <c r="H941" s="2">
        <v>9897.84</v>
      </c>
      <c r="I941" s="2">
        <v>442500</v>
      </c>
      <c r="J941" s="2">
        <v>16491.974999999999</v>
      </c>
      <c r="K941" s="58">
        <v>2024</v>
      </c>
    </row>
    <row r="942" spans="1:11" x14ac:dyDescent="0.3">
      <c r="A942" s="75" t="s">
        <v>1063</v>
      </c>
      <c r="B942" t="s">
        <v>1948</v>
      </c>
      <c r="C942" t="s">
        <v>126</v>
      </c>
      <c r="D942" t="s">
        <v>3084</v>
      </c>
      <c r="E942" t="s">
        <v>15</v>
      </c>
      <c r="F942" s="102" t="s">
        <v>1745</v>
      </c>
      <c r="G942" s="102" t="s">
        <v>1745</v>
      </c>
      <c r="H942" s="2">
        <v>10372.030000000001</v>
      </c>
      <c r="I942" s="2">
        <v>463700</v>
      </c>
      <c r="J942" s="2">
        <v>17282.098999999998</v>
      </c>
      <c r="K942" s="58">
        <v>2024</v>
      </c>
    </row>
    <row r="943" spans="1:11" x14ac:dyDescent="0.3">
      <c r="A943" s="75" t="s">
        <v>1063</v>
      </c>
      <c r="B943" t="s">
        <v>1948</v>
      </c>
      <c r="C943" t="s">
        <v>126</v>
      </c>
      <c r="D943" t="s">
        <v>3085</v>
      </c>
      <c r="E943" t="s">
        <v>15</v>
      </c>
      <c r="F943" s="102" t="s">
        <v>1745</v>
      </c>
      <c r="G943" s="102" t="s">
        <v>1745</v>
      </c>
      <c r="H943" s="2">
        <v>138494.20000000001</v>
      </c>
      <c r="I943" s="2">
        <v>1020800</v>
      </c>
      <c r="J943" s="2">
        <v>38045.216</v>
      </c>
      <c r="K943" s="58">
        <v>2024</v>
      </c>
    </row>
    <row r="944" spans="1:11" x14ac:dyDescent="0.3">
      <c r="A944" s="75" t="s">
        <v>1063</v>
      </c>
      <c r="B944" t="s">
        <v>1948</v>
      </c>
      <c r="C944" t="s">
        <v>126</v>
      </c>
      <c r="D944" t="s">
        <v>3086</v>
      </c>
      <c r="E944" t="s">
        <v>15</v>
      </c>
      <c r="F944" s="102" t="s">
        <v>1745</v>
      </c>
      <c r="G944" s="102" t="s">
        <v>1745</v>
      </c>
      <c r="H944" s="2">
        <v>3363.4</v>
      </c>
      <c r="I944" s="2">
        <v>451100</v>
      </c>
      <c r="J944" s="2">
        <v>16812.496999999999</v>
      </c>
      <c r="K944" s="58">
        <v>2024</v>
      </c>
    </row>
    <row r="945" spans="1:11" x14ac:dyDescent="0.3">
      <c r="A945" s="75" t="s">
        <v>1063</v>
      </c>
      <c r="B945" t="s">
        <v>1948</v>
      </c>
      <c r="C945" t="s">
        <v>126</v>
      </c>
      <c r="D945" t="s">
        <v>3087</v>
      </c>
      <c r="E945" t="s">
        <v>15</v>
      </c>
      <c r="F945" s="102" t="s">
        <v>1745</v>
      </c>
      <c r="G945" s="102" t="s">
        <v>1745</v>
      </c>
      <c r="H945" s="2">
        <v>9495.2099999999991</v>
      </c>
      <c r="I945" s="2">
        <v>424500</v>
      </c>
      <c r="J945" s="2">
        <v>15821.115</v>
      </c>
      <c r="K945" s="58">
        <v>2024</v>
      </c>
    </row>
    <row r="946" spans="1:11" x14ac:dyDescent="0.3">
      <c r="A946" s="75" t="s">
        <v>1063</v>
      </c>
      <c r="B946" t="s">
        <v>1948</v>
      </c>
      <c r="C946" t="s">
        <v>126</v>
      </c>
      <c r="D946" t="s">
        <v>3088</v>
      </c>
      <c r="E946" t="s">
        <v>1716</v>
      </c>
      <c r="F946" s="102" t="s">
        <v>1745</v>
      </c>
      <c r="G946" s="102" t="s">
        <v>1745</v>
      </c>
      <c r="H946" s="2">
        <v>0</v>
      </c>
      <c r="I946" s="2">
        <v>314900</v>
      </c>
      <c r="J946" s="2">
        <v>11736.323</v>
      </c>
      <c r="K946" s="58">
        <v>2024</v>
      </c>
    </row>
    <row r="947" spans="1:11" x14ac:dyDescent="0.3">
      <c r="A947" s="75" t="s">
        <v>1063</v>
      </c>
      <c r="B947" t="s">
        <v>1948</v>
      </c>
      <c r="C947" t="s">
        <v>126</v>
      </c>
      <c r="D947" t="s">
        <v>3089</v>
      </c>
      <c r="E947" t="s">
        <v>1716</v>
      </c>
      <c r="F947" s="102" t="s">
        <v>1745</v>
      </c>
      <c r="G947" s="102" t="s">
        <v>1745</v>
      </c>
      <c r="H947" s="2">
        <v>11398.72</v>
      </c>
      <c r="I947" s="2">
        <v>382200</v>
      </c>
      <c r="J947" s="2">
        <v>14244.593999999999</v>
      </c>
      <c r="K947" s="58">
        <v>2024</v>
      </c>
    </row>
    <row r="948" spans="1:11" x14ac:dyDescent="0.3">
      <c r="A948" s="75" t="s">
        <v>1063</v>
      </c>
      <c r="B948" t="s">
        <v>1948</v>
      </c>
      <c r="C948" t="s">
        <v>126</v>
      </c>
      <c r="D948" t="s">
        <v>3090</v>
      </c>
      <c r="E948" t="s">
        <v>1716</v>
      </c>
      <c r="F948" s="102" t="s">
        <v>1745</v>
      </c>
      <c r="G948" s="102" t="s">
        <v>1745</v>
      </c>
      <c r="H948" s="2">
        <v>8741.4</v>
      </c>
      <c r="I948" s="2">
        <v>293100</v>
      </c>
      <c r="J948" s="2">
        <v>10923.837</v>
      </c>
      <c r="K948" s="58">
        <v>2024</v>
      </c>
    </row>
    <row r="949" spans="1:11" x14ac:dyDescent="0.3">
      <c r="A949" s="75" t="s">
        <v>1063</v>
      </c>
      <c r="B949" t="s">
        <v>1948</v>
      </c>
      <c r="C949" t="s">
        <v>126</v>
      </c>
      <c r="D949" t="s">
        <v>3091</v>
      </c>
      <c r="E949" t="s">
        <v>15</v>
      </c>
      <c r="F949" s="102" t="s">
        <v>1745</v>
      </c>
      <c r="G949" s="102" t="s">
        <v>1745</v>
      </c>
      <c r="H949" s="2">
        <v>10940.18</v>
      </c>
      <c r="I949" s="2">
        <v>489100</v>
      </c>
      <c r="J949" s="2">
        <v>18228.756999999998</v>
      </c>
      <c r="K949" s="58">
        <v>2024</v>
      </c>
    </row>
    <row r="950" spans="1:11" x14ac:dyDescent="0.3">
      <c r="A950" s="75" t="s">
        <v>1063</v>
      </c>
      <c r="B950" t="s">
        <v>1948</v>
      </c>
      <c r="C950" t="s">
        <v>126</v>
      </c>
      <c r="D950" t="s">
        <v>3092</v>
      </c>
      <c r="E950" t="s">
        <v>15</v>
      </c>
      <c r="F950" s="102" t="s">
        <v>1745</v>
      </c>
      <c r="G950" s="102" t="s">
        <v>1745</v>
      </c>
      <c r="H950" s="2">
        <v>56106.400000000001</v>
      </c>
      <c r="I950" s="2">
        <v>2100000</v>
      </c>
      <c r="J950" s="2">
        <v>78267</v>
      </c>
      <c r="K950" s="58">
        <v>2024</v>
      </c>
    </row>
    <row r="951" spans="1:11" x14ac:dyDescent="0.3">
      <c r="A951" s="75" t="s">
        <v>1063</v>
      </c>
      <c r="B951" t="s">
        <v>1948</v>
      </c>
      <c r="C951" t="s">
        <v>126</v>
      </c>
      <c r="D951" t="s">
        <v>3093</v>
      </c>
      <c r="E951" t="s">
        <v>15</v>
      </c>
      <c r="F951" s="102" t="s">
        <v>1745</v>
      </c>
      <c r="G951" s="102" t="s">
        <v>1745</v>
      </c>
      <c r="H951" s="2">
        <v>5353.4</v>
      </c>
      <c r="I951" s="2">
        <v>359000</v>
      </c>
      <c r="J951" s="2">
        <v>13379.93</v>
      </c>
      <c r="K951" s="58">
        <v>2024</v>
      </c>
    </row>
    <row r="952" spans="1:11" x14ac:dyDescent="0.3">
      <c r="A952" s="75" t="s">
        <v>1063</v>
      </c>
      <c r="B952" t="s">
        <v>1948</v>
      </c>
      <c r="C952" t="s">
        <v>126</v>
      </c>
      <c r="D952" t="s">
        <v>3094</v>
      </c>
      <c r="E952" t="s">
        <v>15</v>
      </c>
      <c r="F952" s="102" t="s">
        <v>1745</v>
      </c>
      <c r="G952" s="102" t="s">
        <v>1745</v>
      </c>
      <c r="H952" s="2">
        <v>3325.37</v>
      </c>
      <c r="I952" s="2">
        <v>446000</v>
      </c>
      <c r="J952" s="2">
        <v>16622.419999999998</v>
      </c>
      <c r="K952" s="58">
        <v>2024</v>
      </c>
    </row>
    <row r="953" spans="1:11" x14ac:dyDescent="0.3">
      <c r="A953" s="75" t="s">
        <v>1063</v>
      </c>
      <c r="B953" t="s">
        <v>1948</v>
      </c>
      <c r="C953" t="s">
        <v>126</v>
      </c>
      <c r="D953" t="s">
        <v>3095</v>
      </c>
      <c r="E953" t="s">
        <v>15</v>
      </c>
      <c r="F953" s="102" t="s">
        <v>1745</v>
      </c>
      <c r="G953" s="102" t="s">
        <v>1745</v>
      </c>
      <c r="H953" s="2">
        <v>3127.79</v>
      </c>
      <c r="I953" s="2">
        <v>419500</v>
      </c>
      <c r="J953" s="2">
        <v>15634.764999999999</v>
      </c>
      <c r="K953" s="58">
        <v>2024</v>
      </c>
    </row>
    <row r="954" spans="1:11" x14ac:dyDescent="0.3">
      <c r="A954" s="75" t="s">
        <v>1063</v>
      </c>
      <c r="B954" t="s">
        <v>1948</v>
      </c>
      <c r="C954" t="s">
        <v>126</v>
      </c>
      <c r="D954" t="s">
        <v>3096</v>
      </c>
      <c r="E954" t="s">
        <v>15</v>
      </c>
      <c r="F954" s="102" t="s">
        <v>1745</v>
      </c>
      <c r="G954" s="102" t="s">
        <v>1745</v>
      </c>
      <c r="H954" s="2">
        <v>3127.79</v>
      </c>
      <c r="I954" s="2">
        <v>419500</v>
      </c>
      <c r="J954" s="2">
        <v>15634.764999999999</v>
      </c>
      <c r="K954" s="58">
        <v>2024</v>
      </c>
    </row>
    <row r="955" spans="1:11" x14ac:dyDescent="0.3">
      <c r="A955" s="75" t="s">
        <v>1063</v>
      </c>
      <c r="B955" t="s">
        <v>1948</v>
      </c>
      <c r="C955" t="s">
        <v>126</v>
      </c>
      <c r="D955" t="s">
        <v>3097</v>
      </c>
      <c r="E955" t="s">
        <v>15</v>
      </c>
      <c r="F955" s="102" t="s">
        <v>1745</v>
      </c>
      <c r="G955" s="102" t="s">
        <v>1745</v>
      </c>
      <c r="H955" s="2">
        <v>3127.79</v>
      </c>
      <c r="I955" s="2">
        <v>419500</v>
      </c>
      <c r="J955" s="2">
        <v>15634.764999999999</v>
      </c>
      <c r="K955" s="58">
        <v>2024</v>
      </c>
    </row>
    <row r="956" spans="1:11" x14ac:dyDescent="0.3">
      <c r="A956" s="75" t="s">
        <v>1063</v>
      </c>
      <c r="B956" t="s">
        <v>1948</v>
      </c>
      <c r="C956" t="s">
        <v>126</v>
      </c>
      <c r="D956" t="s">
        <v>3098</v>
      </c>
      <c r="E956" t="s">
        <v>15</v>
      </c>
      <c r="F956" s="102" t="s">
        <v>1745</v>
      </c>
      <c r="G956" s="102" t="s">
        <v>1745</v>
      </c>
      <c r="H956" s="2">
        <v>4792.71</v>
      </c>
      <c r="I956" s="2">
        <v>321400</v>
      </c>
      <c r="J956" s="2">
        <v>11978.578</v>
      </c>
      <c r="K956" s="58">
        <v>2024</v>
      </c>
    </row>
    <row r="957" spans="1:11" x14ac:dyDescent="0.3">
      <c r="A957" s="75" t="s">
        <v>1063</v>
      </c>
      <c r="B957" t="s">
        <v>1948</v>
      </c>
      <c r="C957" t="s">
        <v>126</v>
      </c>
      <c r="D957" t="s">
        <v>3099</v>
      </c>
      <c r="E957" t="s">
        <v>15</v>
      </c>
      <c r="F957" s="102" t="s">
        <v>1745</v>
      </c>
      <c r="G957" s="102" t="s">
        <v>1745</v>
      </c>
      <c r="H957" s="2">
        <v>5583.05</v>
      </c>
      <c r="I957" s="2">
        <v>374400</v>
      </c>
      <c r="J957" s="2">
        <v>13953.887999999999</v>
      </c>
      <c r="K957" s="58">
        <v>2024</v>
      </c>
    </row>
    <row r="958" spans="1:11" x14ac:dyDescent="0.3">
      <c r="A958" s="75" t="s">
        <v>1063</v>
      </c>
      <c r="B958" t="s">
        <v>1948</v>
      </c>
      <c r="C958" t="s">
        <v>126</v>
      </c>
      <c r="D958" t="s">
        <v>3100</v>
      </c>
      <c r="E958" t="s">
        <v>15</v>
      </c>
      <c r="F958" s="102" t="s">
        <v>1745</v>
      </c>
      <c r="G958" s="102" t="s">
        <v>1745</v>
      </c>
      <c r="H958" s="2">
        <v>37584.15</v>
      </c>
      <c r="I958" s="2">
        <v>56400</v>
      </c>
      <c r="J958" s="2">
        <v>2102.0279999999998</v>
      </c>
      <c r="K958" s="58">
        <v>2024</v>
      </c>
    </row>
    <row r="959" spans="1:11" x14ac:dyDescent="0.3">
      <c r="A959" s="75" t="s">
        <v>1063</v>
      </c>
      <c r="B959" t="s">
        <v>1948</v>
      </c>
      <c r="C959" t="s">
        <v>126</v>
      </c>
      <c r="D959" t="s">
        <v>3101</v>
      </c>
      <c r="E959" t="s">
        <v>15</v>
      </c>
      <c r="F959" s="102" t="s">
        <v>1745</v>
      </c>
      <c r="G959" s="102" t="s">
        <v>1745</v>
      </c>
      <c r="H959" s="2">
        <v>936210.62</v>
      </c>
      <c r="I959" s="2">
        <v>8901600</v>
      </c>
      <c r="J959" s="2">
        <v>331762.63199999998</v>
      </c>
      <c r="K959" s="58">
        <v>2024</v>
      </c>
    </row>
    <row r="960" spans="1:11" x14ac:dyDescent="0.3">
      <c r="A960" s="75" t="s">
        <v>1063</v>
      </c>
      <c r="B960" t="s">
        <v>1948</v>
      </c>
      <c r="C960" t="s">
        <v>126</v>
      </c>
      <c r="D960" t="s">
        <v>3102</v>
      </c>
      <c r="E960" t="s">
        <v>15</v>
      </c>
      <c r="F960" s="102" t="s">
        <v>1745</v>
      </c>
      <c r="G960" s="102" t="s">
        <v>1745</v>
      </c>
      <c r="H960" s="2">
        <v>4293.16</v>
      </c>
      <c r="I960" s="2">
        <v>287900</v>
      </c>
      <c r="J960" s="2">
        <v>10730.032999999999</v>
      </c>
      <c r="K960" s="58">
        <v>2024</v>
      </c>
    </row>
    <row r="961" spans="1:11" x14ac:dyDescent="0.3">
      <c r="A961" s="75" t="s">
        <v>1063</v>
      </c>
      <c r="B961" t="s">
        <v>1948</v>
      </c>
      <c r="C961" t="s">
        <v>126</v>
      </c>
      <c r="D961" t="s">
        <v>3103</v>
      </c>
      <c r="E961" t="s">
        <v>1716</v>
      </c>
      <c r="F961" s="102" t="s">
        <v>1745</v>
      </c>
      <c r="G961" s="102" t="s">
        <v>1745</v>
      </c>
      <c r="H961" s="2">
        <v>9841.92</v>
      </c>
      <c r="I961" s="2">
        <v>330000</v>
      </c>
      <c r="J961" s="2">
        <v>12299.1</v>
      </c>
      <c r="K961" s="58">
        <v>2024</v>
      </c>
    </row>
    <row r="962" spans="1:11" x14ac:dyDescent="0.3">
      <c r="A962" s="75" t="s">
        <v>1063</v>
      </c>
      <c r="B962" t="s">
        <v>1948</v>
      </c>
      <c r="C962" t="s">
        <v>126</v>
      </c>
      <c r="D962" t="s">
        <v>3104</v>
      </c>
      <c r="E962" t="s">
        <v>15</v>
      </c>
      <c r="F962" s="102" t="s">
        <v>1745</v>
      </c>
      <c r="G962" s="102" t="s">
        <v>1745</v>
      </c>
      <c r="H962" s="2">
        <v>2538.02</v>
      </c>
      <c r="I962" s="2">
        <v>340400</v>
      </c>
      <c r="J962" s="2">
        <v>12686.707999999999</v>
      </c>
      <c r="K962" s="58">
        <v>2024</v>
      </c>
    </row>
    <row r="963" spans="1:11" x14ac:dyDescent="0.3">
      <c r="A963" s="75" t="s">
        <v>1063</v>
      </c>
      <c r="B963" t="s">
        <v>1948</v>
      </c>
      <c r="C963" t="s">
        <v>126</v>
      </c>
      <c r="D963" t="s">
        <v>3105</v>
      </c>
      <c r="E963" t="s">
        <v>15</v>
      </c>
      <c r="F963" s="102" t="s">
        <v>1745</v>
      </c>
      <c r="G963" s="102" t="s">
        <v>1745</v>
      </c>
      <c r="H963" s="2">
        <v>4995.5200000000004</v>
      </c>
      <c r="I963" s="2">
        <v>335000</v>
      </c>
      <c r="J963" s="2">
        <v>12485.449999999999</v>
      </c>
      <c r="K963" s="58">
        <v>2024</v>
      </c>
    </row>
    <row r="964" spans="1:11" x14ac:dyDescent="0.3">
      <c r="A964" s="75" t="s">
        <v>1063</v>
      </c>
      <c r="B964" t="s">
        <v>1948</v>
      </c>
      <c r="C964" t="s">
        <v>126</v>
      </c>
      <c r="D964" t="s">
        <v>3106</v>
      </c>
      <c r="E964" t="s">
        <v>15</v>
      </c>
      <c r="F964" s="102" t="s">
        <v>1745</v>
      </c>
      <c r="G964" s="102" t="s">
        <v>1745</v>
      </c>
      <c r="H964" s="2">
        <v>6864.73</v>
      </c>
      <c r="I964" s="2">
        <v>306900</v>
      </c>
      <c r="J964" s="2">
        <v>11438.163</v>
      </c>
      <c r="K964" s="58">
        <v>2024</v>
      </c>
    </row>
    <row r="965" spans="1:11" x14ac:dyDescent="0.3">
      <c r="A965" s="75" t="s">
        <v>1063</v>
      </c>
      <c r="B965" t="s">
        <v>1948</v>
      </c>
      <c r="C965" t="s">
        <v>126</v>
      </c>
      <c r="D965" t="s">
        <v>3107</v>
      </c>
      <c r="E965" t="s">
        <v>15</v>
      </c>
      <c r="F965" s="102" t="s">
        <v>1745</v>
      </c>
      <c r="G965" s="102" t="s">
        <v>1745</v>
      </c>
      <c r="H965" s="2">
        <v>6864.73</v>
      </c>
      <c r="I965" s="2">
        <v>306900</v>
      </c>
      <c r="J965" s="2">
        <v>11438.163</v>
      </c>
      <c r="K965" s="58">
        <v>2024</v>
      </c>
    </row>
    <row r="966" spans="1:11" x14ac:dyDescent="0.3">
      <c r="A966" s="75" t="s">
        <v>1063</v>
      </c>
      <c r="B966" t="s">
        <v>1948</v>
      </c>
      <c r="C966" t="s">
        <v>126</v>
      </c>
      <c r="D966" t="s">
        <v>3108</v>
      </c>
      <c r="E966" t="s">
        <v>15</v>
      </c>
      <c r="F966" s="102" t="s">
        <v>1745</v>
      </c>
      <c r="G966" s="102" t="s">
        <v>1745</v>
      </c>
      <c r="H966" s="2">
        <v>6864.73</v>
      </c>
      <c r="I966" s="2">
        <v>306900</v>
      </c>
      <c r="J966" s="2">
        <v>11438.163</v>
      </c>
      <c r="K966" s="58">
        <v>2024</v>
      </c>
    </row>
    <row r="967" spans="1:11" x14ac:dyDescent="0.3">
      <c r="A967" s="75" t="s">
        <v>1063</v>
      </c>
      <c r="B967" t="s">
        <v>1948</v>
      </c>
      <c r="C967" t="s">
        <v>126</v>
      </c>
      <c r="D967" t="s">
        <v>3109</v>
      </c>
      <c r="E967" t="s">
        <v>15</v>
      </c>
      <c r="F967" s="102" t="s">
        <v>1745</v>
      </c>
      <c r="G967" s="102" t="s">
        <v>1745</v>
      </c>
      <c r="H967" s="2">
        <v>6864.73</v>
      </c>
      <c r="I967" s="2">
        <v>306900</v>
      </c>
      <c r="J967" s="2">
        <v>11438.163</v>
      </c>
      <c r="K967" s="58">
        <v>2024</v>
      </c>
    </row>
    <row r="968" spans="1:11" x14ac:dyDescent="0.3">
      <c r="A968" s="75" t="s">
        <v>1063</v>
      </c>
      <c r="B968" t="s">
        <v>1948</v>
      </c>
      <c r="C968" t="s">
        <v>126</v>
      </c>
      <c r="D968" t="s">
        <v>3110</v>
      </c>
      <c r="E968" t="s">
        <v>15</v>
      </c>
      <c r="F968" s="102" t="s">
        <v>1745</v>
      </c>
      <c r="G968" s="102" t="s">
        <v>1745</v>
      </c>
      <c r="H968" s="2">
        <v>6864.73</v>
      </c>
      <c r="I968" s="2">
        <v>306900</v>
      </c>
      <c r="J968" s="2">
        <v>11438.163</v>
      </c>
      <c r="K968" s="58">
        <v>2024</v>
      </c>
    </row>
    <row r="969" spans="1:11" x14ac:dyDescent="0.3">
      <c r="A969" s="75" t="s">
        <v>1063</v>
      </c>
      <c r="B969" t="s">
        <v>1948</v>
      </c>
      <c r="C969" t="s">
        <v>126</v>
      </c>
      <c r="D969" t="s">
        <v>3111</v>
      </c>
      <c r="E969" t="s">
        <v>15</v>
      </c>
      <c r="F969" s="102" t="s">
        <v>1745</v>
      </c>
      <c r="G969" s="102" t="s">
        <v>1745</v>
      </c>
      <c r="H969" s="2">
        <v>90183.44</v>
      </c>
      <c r="I969" s="2">
        <v>516300</v>
      </c>
      <c r="J969" s="2">
        <v>19242.501</v>
      </c>
      <c r="K969" s="58">
        <v>2024</v>
      </c>
    </row>
    <row r="970" spans="1:11" x14ac:dyDescent="0.3">
      <c r="A970" s="75" t="s">
        <v>1063</v>
      </c>
      <c r="B970" t="s">
        <v>1948</v>
      </c>
      <c r="C970" t="s">
        <v>126</v>
      </c>
      <c r="D970" t="s">
        <v>3112</v>
      </c>
      <c r="E970" t="s">
        <v>15</v>
      </c>
      <c r="F970" s="102" t="s">
        <v>1745</v>
      </c>
      <c r="G970" s="102" t="s">
        <v>1745</v>
      </c>
      <c r="H970" s="2">
        <v>3077.83</v>
      </c>
      <c r="I970" s="2">
        <v>412800</v>
      </c>
      <c r="J970" s="2">
        <v>15385.055999999999</v>
      </c>
      <c r="K970" s="58">
        <v>2024</v>
      </c>
    </row>
    <row r="971" spans="1:11" x14ac:dyDescent="0.3">
      <c r="A971" s="75" t="s">
        <v>1063</v>
      </c>
      <c r="B971" t="s">
        <v>1948</v>
      </c>
      <c r="C971" t="s">
        <v>126</v>
      </c>
      <c r="D971" t="s">
        <v>3113</v>
      </c>
      <c r="E971" t="s">
        <v>15</v>
      </c>
      <c r="F971" s="102" t="s">
        <v>1745</v>
      </c>
      <c r="G971" s="102" t="s">
        <v>1745</v>
      </c>
      <c r="H971" s="2">
        <v>5107.3599999999997</v>
      </c>
      <c r="I971" s="2">
        <v>342500</v>
      </c>
      <c r="J971" s="2">
        <v>12764.975</v>
      </c>
      <c r="K971" s="58">
        <v>2024</v>
      </c>
    </row>
    <row r="972" spans="1:11" x14ac:dyDescent="0.3">
      <c r="A972" s="75" t="s">
        <v>1063</v>
      </c>
      <c r="B972" t="s">
        <v>1948</v>
      </c>
      <c r="C972" t="s">
        <v>126</v>
      </c>
      <c r="D972" t="s">
        <v>3114</v>
      </c>
      <c r="E972" t="s">
        <v>15</v>
      </c>
      <c r="F972" s="102" t="s">
        <v>1745</v>
      </c>
      <c r="G972" s="102" t="s">
        <v>1745</v>
      </c>
      <c r="H972" s="2">
        <v>4932.88</v>
      </c>
      <c r="I972" s="2">
        <v>330800</v>
      </c>
      <c r="J972" s="2">
        <v>12328.915999999999</v>
      </c>
      <c r="K972" s="58">
        <v>2024</v>
      </c>
    </row>
    <row r="973" spans="1:11" x14ac:dyDescent="0.3">
      <c r="A973" s="75" t="s">
        <v>1063</v>
      </c>
      <c r="B973" t="s">
        <v>1948</v>
      </c>
      <c r="C973" t="s">
        <v>126</v>
      </c>
      <c r="D973" t="s">
        <v>3115</v>
      </c>
      <c r="E973" t="s">
        <v>15</v>
      </c>
      <c r="F973" s="102" t="s">
        <v>1745</v>
      </c>
      <c r="G973" s="102" t="s">
        <v>1745</v>
      </c>
      <c r="H973" s="2">
        <v>4864.29</v>
      </c>
      <c r="I973" s="2">
        <v>326200</v>
      </c>
      <c r="J973" s="2">
        <v>12157.474</v>
      </c>
      <c r="K973" s="58">
        <v>2024</v>
      </c>
    </row>
    <row r="974" spans="1:11" x14ac:dyDescent="0.3">
      <c r="A974" s="75" t="s">
        <v>1063</v>
      </c>
      <c r="B974" t="s">
        <v>1948</v>
      </c>
      <c r="C974" t="s">
        <v>126</v>
      </c>
      <c r="D974" t="s">
        <v>3116</v>
      </c>
      <c r="E974" t="s">
        <v>15</v>
      </c>
      <c r="F974" s="102" t="s">
        <v>1745</v>
      </c>
      <c r="G974" s="102" t="s">
        <v>1745</v>
      </c>
      <c r="H974" s="2">
        <v>4874.7299999999996</v>
      </c>
      <c r="I974" s="2">
        <v>326900</v>
      </c>
      <c r="J974" s="2">
        <v>12183.563</v>
      </c>
      <c r="K974" s="58">
        <v>2024</v>
      </c>
    </row>
    <row r="975" spans="1:11" x14ac:dyDescent="0.3">
      <c r="A975" s="75" t="s">
        <v>1063</v>
      </c>
      <c r="B975" t="s">
        <v>1948</v>
      </c>
      <c r="C975" t="s">
        <v>126</v>
      </c>
      <c r="D975" t="s">
        <v>3117</v>
      </c>
      <c r="E975" t="s">
        <v>15</v>
      </c>
      <c r="F975" s="102" t="s">
        <v>1745</v>
      </c>
      <c r="G975" s="102" t="s">
        <v>1745</v>
      </c>
      <c r="H975" s="2">
        <v>4941.83</v>
      </c>
      <c r="I975" s="2">
        <v>331400</v>
      </c>
      <c r="J975" s="2">
        <v>12351.278</v>
      </c>
      <c r="K975" s="58">
        <v>2024</v>
      </c>
    </row>
    <row r="976" spans="1:11" x14ac:dyDescent="0.3">
      <c r="A976" s="75" t="s">
        <v>1063</v>
      </c>
      <c r="B976" t="s">
        <v>1948</v>
      </c>
      <c r="C976" t="s">
        <v>126</v>
      </c>
      <c r="D976" t="s">
        <v>3118</v>
      </c>
      <c r="E976" t="s">
        <v>1716</v>
      </c>
      <c r="F976" s="102" t="s">
        <v>1745</v>
      </c>
      <c r="G976" s="102" t="s">
        <v>1745</v>
      </c>
      <c r="H976" s="2">
        <v>7154.77</v>
      </c>
      <c r="I976" s="2">
        <v>239900</v>
      </c>
      <c r="J976" s="2">
        <v>8941.0730000000003</v>
      </c>
      <c r="K976" s="58">
        <v>2024</v>
      </c>
    </row>
    <row r="977" spans="1:11" x14ac:dyDescent="0.3">
      <c r="A977" s="75" t="s">
        <v>1063</v>
      </c>
      <c r="B977" t="s">
        <v>1948</v>
      </c>
      <c r="C977" t="s">
        <v>126</v>
      </c>
      <c r="D977" t="s">
        <v>3119</v>
      </c>
      <c r="E977" t="s">
        <v>1716</v>
      </c>
      <c r="F977" s="102" t="s">
        <v>1745</v>
      </c>
      <c r="G977" s="102" t="s">
        <v>1745</v>
      </c>
      <c r="H977" s="2">
        <v>7539.5</v>
      </c>
      <c r="I977" s="2">
        <v>252800</v>
      </c>
      <c r="J977" s="2">
        <v>9421.8559999999998</v>
      </c>
      <c r="K977" s="58">
        <v>2024</v>
      </c>
    </row>
    <row r="978" spans="1:11" x14ac:dyDescent="0.3">
      <c r="A978" s="75" t="s">
        <v>1063</v>
      </c>
      <c r="B978" t="s">
        <v>1948</v>
      </c>
      <c r="C978" t="s">
        <v>126</v>
      </c>
      <c r="D978" t="s">
        <v>3120</v>
      </c>
      <c r="E978" t="s">
        <v>1716</v>
      </c>
      <c r="F978" s="102" t="s">
        <v>1745</v>
      </c>
      <c r="G978" s="102" t="s">
        <v>1745</v>
      </c>
      <c r="H978" s="2">
        <v>7250.2</v>
      </c>
      <c r="I978" s="2">
        <v>243100</v>
      </c>
      <c r="J978" s="2">
        <v>9060.3369999999995</v>
      </c>
      <c r="K978" s="58">
        <v>2024</v>
      </c>
    </row>
    <row r="979" spans="1:11" x14ac:dyDescent="0.3">
      <c r="A979" s="75" t="s">
        <v>1063</v>
      </c>
      <c r="B979" t="s">
        <v>1948</v>
      </c>
      <c r="C979" t="s">
        <v>126</v>
      </c>
      <c r="D979" t="s">
        <v>3121</v>
      </c>
      <c r="E979" t="s">
        <v>15</v>
      </c>
      <c r="F979" s="102" t="s">
        <v>1745</v>
      </c>
      <c r="G979" s="102" t="s">
        <v>1745</v>
      </c>
      <c r="H979" s="2">
        <v>7079.47</v>
      </c>
      <c r="I979" s="2">
        <v>316500</v>
      </c>
      <c r="J979" s="2">
        <v>11795.955</v>
      </c>
      <c r="K979" s="58">
        <v>2024</v>
      </c>
    </row>
    <row r="980" spans="1:11" x14ac:dyDescent="0.3">
      <c r="A980" s="75" t="s">
        <v>1063</v>
      </c>
      <c r="B980" t="s">
        <v>1948</v>
      </c>
      <c r="C980" t="s">
        <v>126</v>
      </c>
      <c r="D980" t="s">
        <v>3122</v>
      </c>
      <c r="E980" t="s">
        <v>15</v>
      </c>
      <c r="F980" s="102" t="s">
        <v>1745</v>
      </c>
      <c r="G980" s="102" t="s">
        <v>1745</v>
      </c>
      <c r="H980" s="2">
        <v>7057.1</v>
      </c>
      <c r="I980" s="2">
        <v>315500</v>
      </c>
      <c r="J980" s="2">
        <v>11758.684999999999</v>
      </c>
      <c r="K980" s="58">
        <v>2024</v>
      </c>
    </row>
    <row r="981" spans="1:11" x14ac:dyDescent="0.3">
      <c r="A981" s="75" t="s">
        <v>1063</v>
      </c>
      <c r="B981" t="s">
        <v>1948</v>
      </c>
      <c r="C981" t="s">
        <v>126</v>
      </c>
      <c r="D981" t="s">
        <v>3123</v>
      </c>
      <c r="E981" t="s">
        <v>15</v>
      </c>
      <c r="F981" s="102" t="s">
        <v>1745</v>
      </c>
      <c r="G981" s="102" t="s">
        <v>1745</v>
      </c>
      <c r="H981" s="2">
        <v>7057.1</v>
      </c>
      <c r="I981" s="2">
        <v>315500</v>
      </c>
      <c r="J981" s="2">
        <v>11758.684999999999</v>
      </c>
      <c r="K981" s="58">
        <v>2024</v>
      </c>
    </row>
    <row r="982" spans="1:11" x14ac:dyDescent="0.3">
      <c r="A982" s="75" t="s">
        <v>1063</v>
      </c>
      <c r="B982" t="s">
        <v>1948</v>
      </c>
      <c r="C982" t="s">
        <v>126</v>
      </c>
      <c r="D982" t="s">
        <v>3124</v>
      </c>
      <c r="E982" t="s">
        <v>15</v>
      </c>
      <c r="F982" s="102" t="s">
        <v>1745</v>
      </c>
      <c r="G982" s="102" t="s">
        <v>1745</v>
      </c>
      <c r="H982" s="2">
        <v>7079.47</v>
      </c>
      <c r="I982" s="2">
        <v>316500</v>
      </c>
      <c r="J982" s="2">
        <v>11795.955</v>
      </c>
      <c r="K982" s="58">
        <v>2024</v>
      </c>
    </row>
    <row r="983" spans="1:11" x14ac:dyDescent="0.3">
      <c r="A983" s="75" t="s">
        <v>1063</v>
      </c>
      <c r="B983" t="s">
        <v>1948</v>
      </c>
      <c r="C983" t="s">
        <v>126</v>
      </c>
      <c r="D983" t="s">
        <v>3125</v>
      </c>
      <c r="E983" t="s">
        <v>15</v>
      </c>
      <c r="F983" s="102" t="s">
        <v>1745</v>
      </c>
      <c r="G983" s="102" t="s">
        <v>1745</v>
      </c>
      <c r="H983" s="2">
        <v>2778.1</v>
      </c>
      <c r="I983" s="2">
        <v>372600</v>
      </c>
      <c r="J983" s="2">
        <v>13886.802</v>
      </c>
      <c r="K983" s="58">
        <v>2024</v>
      </c>
    </row>
    <row r="984" spans="1:11" x14ac:dyDescent="0.3">
      <c r="A984" s="75" t="s">
        <v>1063</v>
      </c>
      <c r="B984" t="s">
        <v>1948</v>
      </c>
      <c r="C984" t="s">
        <v>126</v>
      </c>
      <c r="D984" t="s">
        <v>3126</v>
      </c>
      <c r="E984" t="s">
        <v>15</v>
      </c>
      <c r="F984" s="102" t="s">
        <v>1745</v>
      </c>
      <c r="G984" s="102" t="s">
        <v>1745</v>
      </c>
      <c r="H984" s="2">
        <v>5556.2</v>
      </c>
      <c r="I984" s="2">
        <v>372600</v>
      </c>
      <c r="J984" s="2">
        <v>13886.802</v>
      </c>
      <c r="K984" s="58">
        <v>2024</v>
      </c>
    </row>
    <row r="985" spans="1:11" x14ac:dyDescent="0.3">
      <c r="A985" s="75" t="s">
        <v>1063</v>
      </c>
      <c r="B985" t="s">
        <v>1948</v>
      </c>
      <c r="C985" t="s">
        <v>126</v>
      </c>
      <c r="D985" t="s">
        <v>3127</v>
      </c>
      <c r="E985" t="s">
        <v>15</v>
      </c>
      <c r="F985" s="102" t="s">
        <v>1745</v>
      </c>
      <c r="G985" s="102" t="s">
        <v>1745</v>
      </c>
      <c r="H985" s="2">
        <v>5556.2</v>
      </c>
      <c r="I985" s="2">
        <v>372600</v>
      </c>
      <c r="J985" s="2">
        <v>13886.802</v>
      </c>
      <c r="K985" s="58">
        <v>2024</v>
      </c>
    </row>
    <row r="986" spans="1:11" x14ac:dyDescent="0.3">
      <c r="A986" s="75" t="s">
        <v>1063</v>
      </c>
      <c r="B986" t="s">
        <v>1948</v>
      </c>
      <c r="C986" t="s">
        <v>126</v>
      </c>
      <c r="D986" t="s">
        <v>3128</v>
      </c>
      <c r="E986" t="s">
        <v>1716</v>
      </c>
      <c r="F986" s="102" t="s">
        <v>1745</v>
      </c>
      <c r="G986" s="102" t="s">
        <v>1745</v>
      </c>
      <c r="H986" s="2">
        <v>8956.14</v>
      </c>
      <c r="I986" s="2">
        <v>300300</v>
      </c>
      <c r="J986" s="2">
        <v>11192.181</v>
      </c>
      <c r="K986" s="58">
        <v>2024</v>
      </c>
    </row>
    <row r="987" spans="1:11" x14ac:dyDescent="0.3">
      <c r="A987" s="75" t="s">
        <v>1063</v>
      </c>
      <c r="B987" t="s">
        <v>1948</v>
      </c>
      <c r="C987" t="s">
        <v>126</v>
      </c>
      <c r="D987" t="s">
        <v>3129</v>
      </c>
      <c r="E987" t="s">
        <v>15</v>
      </c>
      <c r="F987" s="102" t="s">
        <v>1745</v>
      </c>
      <c r="G987" s="102" t="s">
        <v>1745</v>
      </c>
      <c r="H987" s="2">
        <v>5882.78</v>
      </c>
      <c r="I987" s="2">
        <v>394500</v>
      </c>
      <c r="J987" s="2">
        <v>14703.014999999999</v>
      </c>
      <c r="K987" s="58">
        <v>2024</v>
      </c>
    </row>
    <row r="988" spans="1:11" x14ac:dyDescent="0.3">
      <c r="A988" s="75" t="s">
        <v>1063</v>
      </c>
      <c r="B988" t="s">
        <v>1948</v>
      </c>
      <c r="C988" t="s">
        <v>126</v>
      </c>
      <c r="D988" t="s">
        <v>3130</v>
      </c>
      <c r="E988" t="s">
        <v>15</v>
      </c>
      <c r="F988" s="102" t="s">
        <v>1745</v>
      </c>
      <c r="G988" s="102" t="s">
        <v>1745</v>
      </c>
      <c r="H988" s="2">
        <v>103499.4</v>
      </c>
      <c r="I988" s="2">
        <v>504900</v>
      </c>
      <c r="J988" s="2">
        <v>18817.623</v>
      </c>
      <c r="K988" s="58">
        <v>2024</v>
      </c>
    </row>
    <row r="989" spans="1:11" x14ac:dyDescent="0.3">
      <c r="A989" s="75" t="s">
        <v>1063</v>
      </c>
      <c r="B989" t="s">
        <v>1948</v>
      </c>
      <c r="C989" t="s">
        <v>126</v>
      </c>
      <c r="D989" t="s">
        <v>3131</v>
      </c>
      <c r="E989" t="s">
        <v>1716</v>
      </c>
      <c r="F989" s="102" t="s">
        <v>1745</v>
      </c>
      <c r="G989" s="102" t="s">
        <v>1745</v>
      </c>
      <c r="H989" s="2">
        <v>9573.5</v>
      </c>
      <c r="I989" s="2">
        <v>321000</v>
      </c>
      <c r="J989" s="2">
        <v>11963.67</v>
      </c>
      <c r="K989" s="58">
        <v>2024</v>
      </c>
    </row>
    <row r="990" spans="1:11" x14ac:dyDescent="0.3">
      <c r="A990" s="75" t="s">
        <v>1063</v>
      </c>
      <c r="B990" t="s">
        <v>1948</v>
      </c>
      <c r="C990" t="s">
        <v>126</v>
      </c>
      <c r="D990" t="s">
        <v>3132</v>
      </c>
      <c r="E990" t="s">
        <v>15</v>
      </c>
      <c r="F990" s="102" t="s">
        <v>1745</v>
      </c>
      <c r="G990" s="102" t="s">
        <v>1745</v>
      </c>
      <c r="H990" s="2">
        <v>6594.08</v>
      </c>
      <c r="I990" s="2">
        <v>294800</v>
      </c>
      <c r="J990" s="2">
        <v>10987.196</v>
      </c>
      <c r="K990" s="58">
        <v>2024</v>
      </c>
    </row>
    <row r="991" spans="1:11" x14ac:dyDescent="0.3">
      <c r="A991" s="75" t="s">
        <v>1063</v>
      </c>
      <c r="B991" t="s">
        <v>1948</v>
      </c>
      <c r="C991" t="s">
        <v>126</v>
      </c>
      <c r="D991" t="s">
        <v>3133</v>
      </c>
      <c r="E991" t="s">
        <v>15</v>
      </c>
      <c r="F991" s="102" t="s">
        <v>1745</v>
      </c>
      <c r="G991" s="102" t="s">
        <v>1745</v>
      </c>
      <c r="H991" s="2">
        <v>6596.32</v>
      </c>
      <c r="I991" s="2">
        <v>294900</v>
      </c>
      <c r="J991" s="2">
        <v>10990.922999999999</v>
      </c>
      <c r="K991" s="58">
        <v>2024</v>
      </c>
    </row>
    <row r="992" spans="1:11" x14ac:dyDescent="0.3">
      <c r="A992" s="75" t="s">
        <v>1063</v>
      </c>
      <c r="B992" t="s">
        <v>1948</v>
      </c>
      <c r="C992" t="s">
        <v>126</v>
      </c>
      <c r="D992" t="s">
        <v>3134</v>
      </c>
      <c r="E992" t="s">
        <v>15</v>
      </c>
      <c r="F992" s="102" t="s">
        <v>1745</v>
      </c>
      <c r="G992" s="102" t="s">
        <v>1745</v>
      </c>
      <c r="H992" s="2">
        <v>6611.97</v>
      </c>
      <c r="I992" s="2">
        <v>295600</v>
      </c>
      <c r="J992" s="2">
        <v>11017.011999999999</v>
      </c>
      <c r="K992" s="58">
        <v>2024</v>
      </c>
    </row>
    <row r="993" spans="1:11" x14ac:dyDescent="0.3">
      <c r="A993" s="75" t="s">
        <v>1063</v>
      </c>
      <c r="B993" t="s">
        <v>1948</v>
      </c>
      <c r="C993" t="s">
        <v>126</v>
      </c>
      <c r="D993" t="s">
        <v>3135</v>
      </c>
      <c r="E993" t="s">
        <v>15</v>
      </c>
      <c r="F993" s="102" t="s">
        <v>1745</v>
      </c>
      <c r="G993" s="102" t="s">
        <v>1745</v>
      </c>
      <c r="H993" s="2">
        <v>79911.600000000006</v>
      </c>
      <c r="I993" s="2">
        <v>404600</v>
      </c>
      <c r="J993" s="2">
        <v>15079.441999999999</v>
      </c>
      <c r="K993" s="58">
        <v>2024</v>
      </c>
    </row>
    <row r="994" spans="1:11" x14ac:dyDescent="0.3">
      <c r="A994" s="75" t="s">
        <v>1063</v>
      </c>
      <c r="B994" t="s">
        <v>1948</v>
      </c>
      <c r="C994" t="s">
        <v>126</v>
      </c>
      <c r="D994" t="s">
        <v>3136</v>
      </c>
      <c r="E994" t="s">
        <v>15</v>
      </c>
      <c r="F994" s="102" t="s">
        <v>1745</v>
      </c>
      <c r="G994" s="102" t="s">
        <v>1745</v>
      </c>
      <c r="H994" s="2">
        <v>697091.35</v>
      </c>
      <c r="I994" s="2">
        <v>3500000</v>
      </c>
      <c r="J994" s="2">
        <v>130445</v>
      </c>
      <c r="K994" s="58">
        <v>2024</v>
      </c>
    </row>
    <row r="995" spans="1:11" x14ac:dyDescent="0.3">
      <c r="A995" s="75" t="s">
        <v>1063</v>
      </c>
      <c r="B995" t="s">
        <v>1948</v>
      </c>
      <c r="C995" t="s">
        <v>126</v>
      </c>
      <c r="D995" t="s">
        <v>3137</v>
      </c>
      <c r="E995" t="s">
        <v>1716</v>
      </c>
      <c r="F995" s="102" t="s">
        <v>1745</v>
      </c>
      <c r="G995" s="102" t="s">
        <v>1745</v>
      </c>
      <c r="H995" s="2">
        <v>0</v>
      </c>
      <c r="I995" s="2">
        <v>247400</v>
      </c>
      <c r="J995" s="2">
        <v>9220.598</v>
      </c>
      <c r="K995" s="58">
        <v>2024</v>
      </c>
    </row>
    <row r="996" spans="1:11" x14ac:dyDescent="0.3">
      <c r="A996" s="75" t="s">
        <v>1063</v>
      </c>
      <c r="B996" t="s">
        <v>1948</v>
      </c>
      <c r="C996" t="s">
        <v>126</v>
      </c>
      <c r="D996" t="s">
        <v>3138</v>
      </c>
      <c r="E996" t="s">
        <v>15</v>
      </c>
      <c r="F996" s="102" t="s">
        <v>1745</v>
      </c>
      <c r="G996" s="102" t="s">
        <v>1745</v>
      </c>
      <c r="H996" s="2">
        <v>7475.38</v>
      </c>
      <c r="I996" s="2">
        <v>334200</v>
      </c>
      <c r="J996" s="2">
        <v>12455.634</v>
      </c>
      <c r="K996" s="58">
        <v>2024</v>
      </c>
    </row>
    <row r="997" spans="1:11" x14ac:dyDescent="0.3">
      <c r="A997" s="75" t="s">
        <v>1063</v>
      </c>
      <c r="B997" t="s">
        <v>1948</v>
      </c>
      <c r="C997" t="s">
        <v>126</v>
      </c>
      <c r="D997" t="s">
        <v>3139</v>
      </c>
      <c r="E997" t="s">
        <v>15</v>
      </c>
      <c r="F997" s="102" t="s">
        <v>1745</v>
      </c>
      <c r="G997" s="102" t="s">
        <v>1745</v>
      </c>
      <c r="H997" s="2">
        <v>187708.76</v>
      </c>
      <c r="I997" s="2">
        <v>37700</v>
      </c>
      <c r="J997" s="2">
        <v>1405.079</v>
      </c>
      <c r="K997" s="58">
        <v>2024</v>
      </c>
    </row>
    <row r="998" spans="1:11" x14ac:dyDescent="0.3">
      <c r="A998" s="75" t="s">
        <v>1063</v>
      </c>
      <c r="B998" t="s">
        <v>1948</v>
      </c>
      <c r="C998" t="s">
        <v>126</v>
      </c>
      <c r="D998" t="s">
        <v>3140</v>
      </c>
      <c r="E998" t="s">
        <v>15</v>
      </c>
      <c r="F998" s="102" t="s">
        <v>1745</v>
      </c>
      <c r="G998" s="102" t="s">
        <v>1745</v>
      </c>
      <c r="H998" s="2">
        <v>5539.8</v>
      </c>
      <c r="I998" s="2">
        <v>371500</v>
      </c>
      <c r="J998" s="2">
        <v>13845.805</v>
      </c>
      <c r="K998" s="58">
        <v>2024</v>
      </c>
    </row>
    <row r="999" spans="1:11" x14ac:dyDescent="0.3">
      <c r="A999" s="75" t="s">
        <v>1063</v>
      </c>
      <c r="B999" t="s">
        <v>1948</v>
      </c>
      <c r="C999" t="s">
        <v>126</v>
      </c>
      <c r="D999" t="s">
        <v>3141</v>
      </c>
      <c r="E999" t="s">
        <v>1716</v>
      </c>
      <c r="F999" s="102" t="s">
        <v>1745</v>
      </c>
      <c r="G999" s="102" t="s">
        <v>1745</v>
      </c>
      <c r="H999" s="2">
        <v>7324.76</v>
      </c>
      <c r="I999" s="2">
        <v>245600</v>
      </c>
      <c r="J999" s="2">
        <v>9153.5119999999988</v>
      </c>
      <c r="K999" s="58">
        <v>2024</v>
      </c>
    </row>
    <row r="1000" spans="1:11" x14ac:dyDescent="0.3">
      <c r="A1000" s="75" t="s">
        <v>1063</v>
      </c>
      <c r="B1000" t="s">
        <v>1948</v>
      </c>
      <c r="C1000" t="s">
        <v>126</v>
      </c>
      <c r="D1000" t="s">
        <v>3142</v>
      </c>
      <c r="E1000" t="s">
        <v>15</v>
      </c>
      <c r="F1000" s="102" t="s">
        <v>1745</v>
      </c>
      <c r="G1000" s="102" t="s">
        <v>1745</v>
      </c>
      <c r="H1000" s="2">
        <v>5934.97</v>
      </c>
      <c r="I1000" s="2">
        <v>398000</v>
      </c>
      <c r="J1000" s="2">
        <v>14833.46</v>
      </c>
      <c r="K1000" s="58">
        <v>2024</v>
      </c>
    </row>
    <row r="1001" spans="1:11" x14ac:dyDescent="0.3">
      <c r="A1001" s="75" t="s">
        <v>1063</v>
      </c>
      <c r="B1001" t="s">
        <v>1948</v>
      </c>
      <c r="C1001" t="s">
        <v>126</v>
      </c>
      <c r="D1001" t="s">
        <v>3143</v>
      </c>
      <c r="E1001" t="s">
        <v>15</v>
      </c>
      <c r="F1001" s="102" t="s">
        <v>1745</v>
      </c>
      <c r="G1001" s="102" t="s">
        <v>1745</v>
      </c>
      <c r="H1001" s="2">
        <v>108178.38</v>
      </c>
      <c r="I1001" s="2">
        <v>290000</v>
      </c>
      <c r="J1001" s="2">
        <v>10808.3</v>
      </c>
      <c r="K1001" s="58">
        <v>2024</v>
      </c>
    </row>
    <row r="1002" spans="1:11" x14ac:dyDescent="0.3">
      <c r="A1002" s="75" t="s">
        <v>1063</v>
      </c>
      <c r="B1002" t="s">
        <v>1948</v>
      </c>
      <c r="C1002" t="s">
        <v>126</v>
      </c>
      <c r="D1002" t="s">
        <v>3144</v>
      </c>
      <c r="E1002" t="s">
        <v>15</v>
      </c>
      <c r="F1002" s="102" t="s">
        <v>1745</v>
      </c>
      <c r="G1002" s="102" t="s">
        <v>1745</v>
      </c>
      <c r="H1002" s="2">
        <v>7482.09</v>
      </c>
      <c r="I1002" s="2">
        <v>334500</v>
      </c>
      <c r="J1002" s="2">
        <v>12466.814999999999</v>
      </c>
      <c r="K1002" s="58">
        <v>2024</v>
      </c>
    </row>
    <row r="1003" spans="1:11" x14ac:dyDescent="0.3">
      <c r="A1003" s="75" t="s">
        <v>1063</v>
      </c>
      <c r="B1003" t="s">
        <v>1948</v>
      </c>
      <c r="C1003" t="s">
        <v>126</v>
      </c>
      <c r="D1003" t="s">
        <v>3145</v>
      </c>
      <c r="E1003" t="s">
        <v>15</v>
      </c>
      <c r="F1003" s="102" t="s">
        <v>1745</v>
      </c>
      <c r="G1003" s="102" t="s">
        <v>1745</v>
      </c>
      <c r="H1003" s="2">
        <v>7482.09</v>
      </c>
      <c r="I1003" s="2">
        <v>334500</v>
      </c>
      <c r="J1003" s="2">
        <v>12466.814999999999</v>
      </c>
      <c r="K1003" s="58">
        <v>2024</v>
      </c>
    </row>
    <row r="1004" spans="1:11" x14ac:dyDescent="0.3">
      <c r="A1004" s="75" t="s">
        <v>1063</v>
      </c>
      <c r="B1004" t="s">
        <v>1948</v>
      </c>
      <c r="C1004" t="s">
        <v>126</v>
      </c>
      <c r="D1004" t="s">
        <v>3146</v>
      </c>
      <c r="E1004" t="s">
        <v>15</v>
      </c>
      <c r="F1004" s="102" t="s">
        <v>1745</v>
      </c>
      <c r="G1004" s="102" t="s">
        <v>1745</v>
      </c>
      <c r="H1004" s="2">
        <v>25120.27</v>
      </c>
      <c r="I1004" s="2">
        <v>292400</v>
      </c>
      <c r="J1004" s="2">
        <v>10897.748</v>
      </c>
      <c r="K1004" s="58">
        <v>2024</v>
      </c>
    </row>
    <row r="1005" spans="1:11" x14ac:dyDescent="0.3">
      <c r="A1005" s="75" t="s">
        <v>1063</v>
      </c>
      <c r="B1005" t="s">
        <v>1948</v>
      </c>
      <c r="C1005" t="s">
        <v>126</v>
      </c>
      <c r="D1005" t="s">
        <v>3147</v>
      </c>
      <c r="E1005" t="s">
        <v>1716</v>
      </c>
      <c r="F1005" s="102" t="s">
        <v>1745</v>
      </c>
      <c r="G1005" s="102" t="s">
        <v>1745</v>
      </c>
      <c r="H1005" s="2">
        <v>10554.71</v>
      </c>
      <c r="I1005" s="2">
        <v>353900</v>
      </c>
      <c r="J1005" s="2">
        <v>13189.852999999999</v>
      </c>
      <c r="K1005" s="58">
        <v>2024</v>
      </c>
    </row>
    <row r="1006" spans="1:11" x14ac:dyDescent="0.3">
      <c r="A1006" s="75" t="s">
        <v>1063</v>
      </c>
      <c r="B1006" t="s">
        <v>1948</v>
      </c>
      <c r="C1006" t="s">
        <v>126</v>
      </c>
      <c r="D1006" t="s">
        <v>3148</v>
      </c>
      <c r="E1006" t="s">
        <v>15</v>
      </c>
      <c r="F1006" s="102" t="s">
        <v>1745</v>
      </c>
      <c r="G1006" s="102" t="s">
        <v>1745</v>
      </c>
      <c r="H1006" s="2">
        <v>2737.09</v>
      </c>
      <c r="I1006" s="2">
        <v>367100</v>
      </c>
      <c r="J1006" s="2">
        <v>13681.816999999999</v>
      </c>
      <c r="K1006" s="58">
        <v>2024</v>
      </c>
    </row>
    <row r="1007" spans="1:11" x14ac:dyDescent="0.3">
      <c r="A1007" s="75" t="s">
        <v>1063</v>
      </c>
      <c r="B1007" t="s">
        <v>1948</v>
      </c>
      <c r="C1007" t="s">
        <v>126</v>
      </c>
      <c r="D1007" t="s">
        <v>3149</v>
      </c>
      <c r="E1007" t="s">
        <v>15</v>
      </c>
      <c r="F1007" s="102" t="s">
        <v>1745</v>
      </c>
      <c r="G1007" s="102" t="s">
        <v>1745</v>
      </c>
      <c r="H1007" s="2">
        <v>2854.15</v>
      </c>
      <c r="I1007" s="2">
        <v>382800</v>
      </c>
      <c r="J1007" s="2">
        <v>14266.956</v>
      </c>
      <c r="K1007" s="58">
        <v>2024</v>
      </c>
    </row>
    <row r="1008" spans="1:11" x14ac:dyDescent="0.3">
      <c r="A1008" s="75" t="s">
        <v>1063</v>
      </c>
      <c r="B1008" t="s">
        <v>1948</v>
      </c>
      <c r="C1008" t="s">
        <v>126</v>
      </c>
      <c r="D1008" t="s">
        <v>3150</v>
      </c>
      <c r="E1008" t="s">
        <v>15</v>
      </c>
      <c r="F1008" s="102" t="s">
        <v>1745</v>
      </c>
      <c r="G1008" s="102" t="s">
        <v>1745</v>
      </c>
      <c r="H1008" s="2">
        <v>5445.86</v>
      </c>
      <c r="I1008" s="2">
        <v>365200</v>
      </c>
      <c r="J1008" s="2">
        <v>13611.003999999999</v>
      </c>
      <c r="K1008" s="58">
        <v>2024</v>
      </c>
    </row>
    <row r="1009" spans="1:11" x14ac:dyDescent="0.3">
      <c r="A1009" s="75" t="s">
        <v>1063</v>
      </c>
      <c r="B1009" t="s">
        <v>1948</v>
      </c>
      <c r="C1009" t="s">
        <v>126</v>
      </c>
      <c r="D1009" t="s">
        <v>3151</v>
      </c>
      <c r="E1009" t="s">
        <v>15</v>
      </c>
      <c r="F1009" s="102" t="s">
        <v>1745</v>
      </c>
      <c r="G1009" s="102" t="s">
        <v>1745</v>
      </c>
      <c r="H1009" s="2">
        <v>6352.51</v>
      </c>
      <c r="I1009" s="2">
        <v>284000</v>
      </c>
      <c r="J1009" s="2">
        <v>10584.68</v>
      </c>
      <c r="K1009" s="58">
        <v>2024</v>
      </c>
    </row>
    <row r="1010" spans="1:11" x14ac:dyDescent="0.3">
      <c r="A1010" s="75" t="s">
        <v>1063</v>
      </c>
      <c r="B1010" t="s">
        <v>1948</v>
      </c>
      <c r="C1010" t="s">
        <v>126</v>
      </c>
      <c r="D1010" t="s">
        <v>3152</v>
      </c>
      <c r="E1010" t="s">
        <v>15</v>
      </c>
      <c r="F1010" s="102" t="s">
        <v>1745</v>
      </c>
      <c r="G1010" s="102" t="s">
        <v>1745</v>
      </c>
      <c r="H1010" s="2">
        <v>2920.51</v>
      </c>
      <c r="I1010" s="2">
        <v>391700</v>
      </c>
      <c r="J1010" s="2">
        <v>14598.659</v>
      </c>
      <c r="K1010" s="58">
        <v>2024</v>
      </c>
    </row>
    <row r="1011" spans="1:11" x14ac:dyDescent="0.3">
      <c r="A1011" s="75" t="s">
        <v>1063</v>
      </c>
      <c r="B1011" t="s">
        <v>1948</v>
      </c>
      <c r="C1011" t="s">
        <v>126</v>
      </c>
      <c r="D1011" t="s">
        <v>3153</v>
      </c>
      <c r="E1011" t="s">
        <v>15</v>
      </c>
      <c r="F1011" s="102" t="s">
        <v>1745</v>
      </c>
      <c r="G1011" s="102" t="s">
        <v>1745</v>
      </c>
      <c r="H1011" s="2">
        <v>2920.51</v>
      </c>
      <c r="I1011" s="2">
        <v>391700</v>
      </c>
      <c r="J1011" s="2">
        <v>14598.659</v>
      </c>
      <c r="K1011" s="58">
        <v>2024</v>
      </c>
    </row>
    <row r="1012" spans="1:11" x14ac:dyDescent="0.3">
      <c r="A1012" s="75" t="s">
        <v>1063</v>
      </c>
      <c r="B1012" t="s">
        <v>1948</v>
      </c>
      <c r="C1012" t="s">
        <v>126</v>
      </c>
      <c r="D1012" t="s">
        <v>3154</v>
      </c>
      <c r="E1012" t="s">
        <v>15</v>
      </c>
      <c r="F1012" s="102" t="s">
        <v>1745</v>
      </c>
      <c r="G1012" s="102" t="s">
        <v>1745</v>
      </c>
      <c r="H1012" s="2">
        <v>5031.3</v>
      </c>
      <c r="I1012" s="2">
        <v>337400</v>
      </c>
      <c r="J1012" s="2">
        <v>12574.897999999999</v>
      </c>
      <c r="K1012" s="58">
        <v>2024</v>
      </c>
    </row>
    <row r="1013" spans="1:11" x14ac:dyDescent="0.3">
      <c r="A1013" s="75" t="s">
        <v>1063</v>
      </c>
      <c r="B1013" t="s">
        <v>1948</v>
      </c>
      <c r="C1013" t="s">
        <v>126</v>
      </c>
      <c r="D1013" t="s">
        <v>3155</v>
      </c>
      <c r="E1013" t="s">
        <v>1717</v>
      </c>
      <c r="F1013" s="102" t="s">
        <v>1745</v>
      </c>
      <c r="G1013" s="102" t="s">
        <v>1745</v>
      </c>
      <c r="H1013" s="2">
        <v>111070.67</v>
      </c>
      <c r="I1013" s="2">
        <v>852000</v>
      </c>
      <c r="J1013" s="2">
        <v>31754.039999999997</v>
      </c>
      <c r="K1013" s="58">
        <v>2024</v>
      </c>
    </row>
    <row r="1014" spans="1:11" x14ac:dyDescent="0.3">
      <c r="A1014" s="75" t="s">
        <v>1063</v>
      </c>
      <c r="B1014" t="s">
        <v>1948</v>
      </c>
      <c r="C1014" t="s">
        <v>126</v>
      </c>
      <c r="D1014" t="s">
        <v>3156</v>
      </c>
      <c r="E1014" t="s">
        <v>15</v>
      </c>
      <c r="F1014" s="102" t="s">
        <v>1745</v>
      </c>
      <c r="G1014" s="102" t="s">
        <v>1745</v>
      </c>
      <c r="H1014" s="2">
        <v>52129.36</v>
      </c>
      <c r="I1014" s="2">
        <v>1747900</v>
      </c>
      <c r="J1014" s="2">
        <v>65144.233</v>
      </c>
      <c r="K1014" s="58">
        <v>2024</v>
      </c>
    </row>
    <row r="1015" spans="1:11" x14ac:dyDescent="0.3">
      <c r="A1015" s="75" t="s">
        <v>1063</v>
      </c>
      <c r="B1015" t="s">
        <v>1948</v>
      </c>
      <c r="C1015" t="s">
        <v>126</v>
      </c>
      <c r="D1015" t="s">
        <v>3157</v>
      </c>
      <c r="E1015" t="s">
        <v>15</v>
      </c>
      <c r="F1015" s="102" t="s">
        <v>1745</v>
      </c>
      <c r="G1015" s="102" t="s">
        <v>1745</v>
      </c>
      <c r="H1015" s="2">
        <v>3610.94</v>
      </c>
      <c r="I1015" s="2">
        <v>484300</v>
      </c>
      <c r="J1015" s="2">
        <v>18049.861000000001</v>
      </c>
      <c r="K1015" s="58">
        <v>2024</v>
      </c>
    </row>
    <row r="1016" spans="1:11" x14ac:dyDescent="0.3">
      <c r="A1016" s="75" t="s">
        <v>1063</v>
      </c>
      <c r="B1016" t="s">
        <v>1948</v>
      </c>
      <c r="C1016" t="s">
        <v>126</v>
      </c>
      <c r="D1016" t="s">
        <v>3158</v>
      </c>
      <c r="E1016" t="s">
        <v>15</v>
      </c>
      <c r="F1016" s="102" t="s">
        <v>1745</v>
      </c>
      <c r="G1016" s="102" t="s">
        <v>1745</v>
      </c>
      <c r="H1016" s="2">
        <v>7205.47</v>
      </c>
      <c r="I1016" s="2">
        <v>483200</v>
      </c>
      <c r="J1016" s="2">
        <v>18008.863999999998</v>
      </c>
      <c r="K1016" s="58">
        <v>2024</v>
      </c>
    </row>
    <row r="1017" spans="1:11" x14ac:dyDescent="0.3">
      <c r="A1017" s="75" t="s">
        <v>1063</v>
      </c>
      <c r="B1017" t="s">
        <v>1948</v>
      </c>
      <c r="C1017" t="s">
        <v>126</v>
      </c>
      <c r="D1017" t="s">
        <v>3159</v>
      </c>
      <c r="E1017" t="s">
        <v>15</v>
      </c>
      <c r="F1017" s="102" t="s">
        <v>1745</v>
      </c>
      <c r="G1017" s="102" t="s">
        <v>1745</v>
      </c>
      <c r="H1017" s="2">
        <v>2991.34</v>
      </c>
      <c r="I1017" s="2">
        <v>401200</v>
      </c>
      <c r="J1017" s="2">
        <v>14952.724</v>
      </c>
      <c r="K1017" s="58">
        <v>2024</v>
      </c>
    </row>
    <row r="1018" spans="1:11" x14ac:dyDescent="0.3">
      <c r="A1018" s="75" t="s">
        <v>1063</v>
      </c>
      <c r="B1018" t="s">
        <v>1948</v>
      </c>
      <c r="C1018" t="s">
        <v>126</v>
      </c>
      <c r="D1018" t="s">
        <v>3160</v>
      </c>
      <c r="E1018" t="s">
        <v>1717</v>
      </c>
      <c r="F1018" s="102" t="s">
        <v>1745</v>
      </c>
      <c r="G1018" s="102" t="s">
        <v>1745</v>
      </c>
      <c r="H1018" s="2">
        <v>43991.09</v>
      </c>
      <c r="I1018" s="2">
        <v>1059000</v>
      </c>
      <c r="J1018" s="2">
        <v>39468.93</v>
      </c>
      <c r="K1018" s="58">
        <v>2024</v>
      </c>
    </row>
    <row r="1019" spans="1:11" x14ac:dyDescent="0.3">
      <c r="A1019" s="75" t="s">
        <v>1063</v>
      </c>
      <c r="B1019" t="s">
        <v>1948</v>
      </c>
      <c r="C1019" t="s">
        <v>126</v>
      </c>
      <c r="D1019" t="s">
        <v>3161</v>
      </c>
      <c r="E1019" t="s">
        <v>1716</v>
      </c>
      <c r="F1019" s="102" t="s">
        <v>1745</v>
      </c>
      <c r="G1019" s="102" t="s">
        <v>1745</v>
      </c>
      <c r="H1019" s="2">
        <v>10617.34</v>
      </c>
      <c r="I1019" s="2">
        <v>356000</v>
      </c>
      <c r="J1019" s="2">
        <v>13268.119999999999</v>
      </c>
      <c r="K1019" s="58">
        <v>2024</v>
      </c>
    </row>
    <row r="1020" spans="1:11" x14ac:dyDescent="0.3">
      <c r="A1020" s="75" t="s">
        <v>1063</v>
      </c>
      <c r="B1020" t="s">
        <v>1948</v>
      </c>
      <c r="C1020" t="s">
        <v>126</v>
      </c>
      <c r="D1020" t="s">
        <v>3162</v>
      </c>
      <c r="E1020" t="s">
        <v>15</v>
      </c>
      <c r="F1020" s="102" t="s">
        <v>1745</v>
      </c>
      <c r="G1020" s="102" t="s">
        <v>1745</v>
      </c>
      <c r="H1020" s="2">
        <v>26841.599999999999</v>
      </c>
      <c r="I1020" s="2">
        <v>1200000</v>
      </c>
      <c r="J1020" s="2">
        <v>44724</v>
      </c>
      <c r="K1020" s="58">
        <v>2024</v>
      </c>
    </row>
    <row r="1021" spans="1:11" x14ac:dyDescent="0.3">
      <c r="A1021" s="75" t="s">
        <v>1063</v>
      </c>
      <c r="B1021" t="s">
        <v>1948</v>
      </c>
      <c r="C1021" t="s">
        <v>126</v>
      </c>
      <c r="D1021" t="s">
        <v>3163</v>
      </c>
      <c r="E1021" t="s">
        <v>15</v>
      </c>
      <c r="F1021" s="102" t="s">
        <v>1745</v>
      </c>
      <c r="G1021" s="102" t="s">
        <v>1745</v>
      </c>
      <c r="H1021" s="2">
        <v>7699.06</v>
      </c>
      <c r="I1021" s="2">
        <v>344200</v>
      </c>
      <c r="J1021" s="2">
        <v>12828.333999999999</v>
      </c>
      <c r="K1021" s="58">
        <v>2024</v>
      </c>
    </row>
    <row r="1022" spans="1:11" x14ac:dyDescent="0.3">
      <c r="A1022" s="75" t="s">
        <v>1063</v>
      </c>
      <c r="B1022" t="s">
        <v>1948</v>
      </c>
      <c r="C1022" t="s">
        <v>126</v>
      </c>
      <c r="D1022" t="s">
        <v>3164</v>
      </c>
      <c r="E1022" t="s">
        <v>15</v>
      </c>
      <c r="F1022" s="102" t="s">
        <v>1745</v>
      </c>
      <c r="G1022" s="102" t="s">
        <v>1745</v>
      </c>
      <c r="H1022" s="2">
        <v>13408.86</v>
      </c>
      <c r="I1022" s="2">
        <v>899200</v>
      </c>
      <c r="J1022" s="2">
        <v>33513.184000000001</v>
      </c>
      <c r="K1022" s="58">
        <v>2024</v>
      </c>
    </row>
    <row r="1023" spans="1:11" x14ac:dyDescent="0.3">
      <c r="A1023" s="75" t="s">
        <v>1063</v>
      </c>
      <c r="B1023" t="s">
        <v>1948</v>
      </c>
      <c r="C1023" t="s">
        <v>126</v>
      </c>
      <c r="D1023" t="s">
        <v>3165</v>
      </c>
      <c r="E1023" t="s">
        <v>15</v>
      </c>
      <c r="F1023" s="102" t="s">
        <v>1745</v>
      </c>
      <c r="G1023" s="102" t="s">
        <v>1745</v>
      </c>
      <c r="H1023" s="2">
        <v>11034.88</v>
      </c>
      <c r="I1023" s="2">
        <v>740000</v>
      </c>
      <c r="J1023" s="2">
        <v>27579.8</v>
      </c>
      <c r="K1023" s="58">
        <v>2024</v>
      </c>
    </row>
    <row r="1024" spans="1:11" x14ac:dyDescent="0.3">
      <c r="A1024" s="75" t="s">
        <v>1063</v>
      </c>
      <c r="B1024" t="s">
        <v>1948</v>
      </c>
      <c r="C1024" t="s">
        <v>126</v>
      </c>
      <c r="D1024" t="s">
        <v>3166</v>
      </c>
      <c r="E1024" t="s">
        <v>15</v>
      </c>
      <c r="F1024" s="102" t="s">
        <v>1745</v>
      </c>
      <c r="G1024" s="102" t="s">
        <v>1745</v>
      </c>
      <c r="H1024" s="2">
        <v>103634.4</v>
      </c>
      <c r="I1024" s="2">
        <v>305000</v>
      </c>
      <c r="J1024" s="2">
        <v>11367.35</v>
      </c>
      <c r="K1024" s="58">
        <v>2024</v>
      </c>
    </row>
    <row r="1025" spans="1:11" x14ac:dyDescent="0.3">
      <c r="A1025" s="75" t="s">
        <v>1063</v>
      </c>
      <c r="B1025" t="s">
        <v>1948</v>
      </c>
      <c r="C1025" t="s">
        <v>126</v>
      </c>
      <c r="D1025" t="s">
        <v>3167</v>
      </c>
      <c r="E1025" t="s">
        <v>15</v>
      </c>
      <c r="F1025" s="102" t="s">
        <v>1745</v>
      </c>
      <c r="G1025" s="102" t="s">
        <v>1745</v>
      </c>
      <c r="H1025" s="2">
        <v>7645.38</v>
      </c>
      <c r="I1025" s="2">
        <v>512700</v>
      </c>
      <c r="J1025" s="2">
        <v>19108.328999999998</v>
      </c>
      <c r="K1025" s="58">
        <v>2024</v>
      </c>
    </row>
    <row r="1026" spans="1:11" x14ac:dyDescent="0.3">
      <c r="A1026" s="75" t="s">
        <v>1063</v>
      </c>
      <c r="B1026" t="s">
        <v>1948</v>
      </c>
      <c r="C1026" t="s">
        <v>126</v>
      </c>
      <c r="D1026" t="s">
        <v>3168</v>
      </c>
      <c r="E1026" t="s">
        <v>1716</v>
      </c>
      <c r="F1026" s="102" t="s">
        <v>1745</v>
      </c>
      <c r="G1026" s="102" t="s">
        <v>1745</v>
      </c>
      <c r="H1026" s="2">
        <v>171781.32000000004</v>
      </c>
      <c r="I1026" s="2">
        <v>1645000</v>
      </c>
      <c r="J1026" s="2">
        <v>61309.15</v>
      </c>
      <c r="K1026" s="58">
        <v>2024</v>
      </c>
    </row>
    <row r="1027" spans="1:11" x14ac:dyDescent="0.3">
      <c r="A1027" s="75" t="s">
        <v>1063</v>
      </c>
      <c r="B1027" t="s">
        <v>1948</v>
      </c>
      <c r="C1027" t="s">
        <v>126</v>
      </c>
      <c r="D1027" t="s">
        <v>3169</v>
      </c>
      <c r="E1027" t="s">
        <v>1716</v>
      </c>
      <c r="F1027" s="102" t="s">
        <v>1745</v>
      </c>
      <c r="G1027" s="102" t="s">
        <v>1745</v>
      </c>
      <c r="H1027" s="2">
        <v>45279.82</v>
      </c>
      <c r="I1027" s="2">
        <v>450000</v>
      </c>
      <c r="J1027" s="2">
        <v>16771.5</v>
      </c>
      <c r="K1027" s="58">
        <v>2024</v>
      </c>
    </row>
    <row r="1028" spans="1:11" x14ac:dyDescent="0.3">
      <c r="A1028" s="75" t="s">
        <v>1063</v>
      </c>
      <c r="B1028" t="s">
        <v>1948</v>
      </c>
      <c r="C1028" t="s">
        <v>126</v>
      </c>
      <c r="D1028" t="s">
        <v>3170</v>
      </c>
      <c r="E1028" t="s">
        <v>15</v>
      </c>
      <c r="F1028" s="102" t="s">
        <v>1745</v>
      </c>
      <c r="G1028" s="102" t="s">
        <v>1745</v>
      </c>
      <c r="H1028" s="2">
        <v>17753.7</v>
      </c>
      <c r="I1028" s="2">
        <v>517500</v>
      </c>
      <c r="J1028" s="2">
        <v>19287.224999999999</v>
      </c>
      <c r="K1028" s="58">
        <v>2024</v>
      </c>
    </row>
    <row r="1029" spans="1:11" x14ac:dyDescent="0.3">
      <c r="A1029" s="75" t="s">
        <v>1063</v>
      </c>
      <c r="B1029" t="s">
        <v>1948</v>
      </c>
      <c r="C1029" t="s">
        <v>126</v>
      </c>
      <c r="D1029" t="s">
        <v>3171</v>
      </c>
      <c r="E1029" t="s">
        <v>15</v>
      </c>
      <c r="F1029" s="102" t="s">
        <v>1745</v>
      </c>
      <c r="G1029" s="102" t="s">
        <v>1745</v>
      </c>
      <c r="H1029" s="2">
        <v>159843.79999999999</v>
      </c>
      <c r="I1029" s="2">
        <v>257500</v>
      </c>
      <c r="J1029" s="2">
        <v>9597.0249999999996</v>
      </c>
      <c r="K1029" s="58">
        <v>2024</v>
      </c>
    </row>
    <row r="1030" spans="1:11" x14ac:dyDescent="0.3">
      <c r="A1030" s="75" t="s">
        <v>1063</v>
      </c>
      <c r="B1030" t="s">
        <v>1948</v>
      </c>
      <c r="C1030" t="s">
        <v>126</v>
      </c>
      <c r="D1030" t="s">
        <v>3172</v>
      </c>
      <c r="E1030" t="s">
        <v>15</v>
      </c>
      <c r="F1030" s="102" t="s">
        <v>1745</v>
      </c>
      <c r="G1030" s="102" t="s">
        <v>1745</v>
      </c>
      <c r="H1030" s="2">
        <v>7177.14</v>
      </c>
      <c r="I1030" s="2">
        <v>481300</v>
      </c>
      <c r="J1030" s="2">
        <v>17938.050999999999</v>
      </c>
      <c r="K1030" s="58">
        <v>2024</v>
      </c>
    </row>
    <row r="1031" spans="1:11" x14ac:dyDescent="0.3">
      <c r="A1031" s="75" t="s">
        <v>1063</v>
      </c>
      <c r="B1031" t="s">
        <v>1948</v>
      </c>
      <c r="C1031" t="s">
        <v>126</v>
      </c>
      <c r="D1031" t="s">
        <v>3173</v>
      </c>
      <c r="E1031" t="s">
        <v>15</v>
      </c>
      <c r="F1031" s="102" t="s">
        <v>1745</v>
      </c>
      <c r="G1031" s="102" t="s">
        <v>1745</v>
      </c>
      <c r="H1031" s="2">
        <v>11412.15</v>
      </c>
      <c r="I1031" s="2">
        <v>510200</v>
      </c>
      <c r="J1031" s="2">
        <v>19015.153999999999</v>
      </c>
      <c r="K1031" s="58">
        <v>2024</v>
      </c>
    </row>
    <row r="1032" spans="1:11" x14ac:dyDescent="0.3">
      <c r="A1032" s="75" t="s">
        <v>1063</v>
      </c>
      <c r="B1032" t="s">
        <v>1948</v>
      </c>
      <c r="C1032" t="s">
        <v>126</v>
      </c>
      <c r="D1032" t="s">
        <v>3174</v>
      </c>
      <c r="E1032" t="s">
        <v>15</v>
      </c>
      <c r="F1032" s="102" t="s">
        <v>1745</v>
      </c>
      <c r="G1032" s="102" t="s">
        <v>1745</v>
      </c>
      <c r="H1032" s="2">
        <v>6954.95</v>
      </c>
      <c r="I1032" s="2">
        <v>466400</v>
      </c>
      <c r="J1032" s="2">
        <v>17382.727999999999</v>
      </c>
      <c r="K1032" s="58">
        <v>2024</v>
      </c>
    </row>
    <row r="1033" spans="1:11" x14ac:dyDescent="0.3">
      <c r="A1033" s="75" t="s">
        <v>1063</v>
      </c>
      <c r="B1033" t="s">
        <v>1948</v>
      </c>
      <c r="C1033" t="s">
        <v>126</v>
      </c>
      <c r="D1033" t="s">
        <v>3175</v>
      </c>
      <c r="E1033" t="s">
        <v>15</v>
      </c>
      <c r="F1033" s="102" t="s">
        <v>1745</v>
      </c>
      <c r="G1033" s="102" t="s">
        <v>1745</v>
      </c>
      <c r="H1033" s="2">
        <v>7178.63</v>
      </c>
      <c r="I1033" s="2">
        <v>481400</v>
      </c>
      <c r="J1033" s="2">
        <v>17941.777999999998</v>
      </c>
      <c r="K1033" s="58">
        <v>2024</v>
      </c>
    </row>
    <row r="1034" spans="1:11" x14ac:dyDescent="0.3">
      <c r="A1034" s="75" t="s">
        <v>1063</v>
      </c>
      <c r="B1034" t="s">
        <v>1948</v>
      </c>
      <c r="C1034" t="s">
        <v>126</v>
      </c>
      <c r="D1034" t="s">
        <v>3176</v>
      </c>
      <c r="E1034" t="s">
        <v>15</v>
      </c>
      <c r="F1034" s="102" t="s">
        <v>1745</v>
      </c>
      <c r="G1034" s="102" t="s">
        <v>1745</v>
      </c>
      <c r="H1034" s="2">
        <v>3565.45</v>
      </c>
      <c r="I1034" s="2">
        <v>478200</v>
      </c>
      <c r="J1034" s="2">
        <v>17822.513999999999</v>
      </c>
      <c r="K1034" s="58">
        <v>2024</v>
      </c>
    </row>
    <row r="1035" spans="1:11" x14ac:dyDescent="0.3">
      <c r="A1035" s="75" t="s">
        <v>1063</v>
      </c>
      <c r="B1035" t="s">
        <v>1948</v>
      </c>
      <c r="C1035" t="s">
        <v>126</v>
      </c>
      <c r="D1035" t="s">
        <v>3177</v>
      </c>
      <c r="E1035" t="s">
        <v>15</v>
      </c>
      <c r="F1035" s="102" t="s">
        <v>1745</v>
      </c>
      <c r="G1035" s="102" t="s">
        <v>1745</v>
      </c>
      <c r="H1035" s="2">
        <v>3107.66</v>
      </c>
      <c r="I1035" s="2">
        <v>416800</v>
      </c>
      <c r="J1035" s="2">
        <v>15534.135999999999</v>
      </c>
      <c r="K1035" s="58">
        <v>2024</v>
      </c>
    </row>
    <row r="1036" spans="1:11" x14ac:dyDescent="0.3">
      <c r="A1036" s="75" t="s">
        <v>1063</v>
      </c>
      <c r="B1036" t="s">
        <v>1948</v>
      </c>
      <c r="C1036" t="s">
        <v>126</v>
      </c>
      <c r="D1036" t="s">
        <v>3178</v>
      </c>
      <c r="E1036" t="s">
        <v>15</v>
      </c>
      <c r="F1036" s="102" t="s">
        <v>1745</v>
      </c>
      <c r="G1036" s="102" t="s">
        <v>1745</v>
      </c>
      <c r="H1036" s="2">
        <v>8877.85</v>
      </c>
      <c r="I1036" s="2">
        <v>396900</v>
      </c>
      <c r="J1036" s="2">
        <v>14792.463</v>
      </c>
      <c r="K1036" s="58">
        <v>2024</v>
      </c>
    </row>
    <row r="1037" spans="1:11" x14ac:dyDescent="0.3">
      <c r="A1037" s="75" t="s">
        <v>1063</v>
      </c>
      <c r="B1037" t="s">
        <v>1948</v>
      </c>
      <c r="C1037" t="s">
        <v>126</v>
      </c>
      <c r="D1037" t="s">
        <v>3179</v>
      </c>
      <c r="E1037" t="s">
        <v>15</v>
      </c>
      <c r="F1037" s="102" t="s">
        <v>1745</v>
      </c>
      <c r="G1037" s="102" t="s">
        <v>1745</v>
      </c>
      <c r="H1037" s="2">
        <v>9519.81</v>
      </c>
      <c r="I1037" s="2">
        <v>425600</v>
      </c>
      <c r="J1037" s="2">
        <v>15862.111999999999</v>
      </c>
      <c r="K1037" s="58">
        <v>2024</v>
      </c>
    </row>
    <row r="1038" spans="1:11" x14ac:dyDescent="0.3">
      <c r="A1038" s="75" t="s">
        <v>1063</v>
      </c>
      <c r="B1038" t="s">
        <v>1948</v>
      </c>
      <c r="C1038" t="s">
        <v>126</v>
      </c>
      <c r="D1038" t="s">
        <v>3180</v>
      </c>
      <c r="E1038" t="s">
        <v>15</v>
      </c>
      <c r="F1038" s="102" t="s">
        <v>1745</v>
      </c>
      <c r="G1038" s="102" t="s">
        <v>1745</v>
      </c>
      <c r="H1038" s="2">
        <v>3271.69</v>
      </c>
      <c r="I1038" s="2">
        <v>438800</v>
      </c>
      <c r="J1038" s="2">
        <v>16354.075999999999</v>
      </c>
      <c r="K1038" s="58">
        <v>2024</v>
      </c>
    </row>
    <row r="1039" spans="1:11" x14ac:dyDescent="0.3">
      <c r="A1039" s="75" t="s">
        <v>1063</v>
      </c>
      <c r="B1039" t="s">
        <v>1948</v>
      </c>
      <c r="C1039" t="s">
        <v>126</v>
      </c>
      <c r="D1039" t="s">
        <v>3181</v>
      </c>
      <c r="E1039" t="s">
        <v>15</v>
      </c>
      <c r="F1039" s="102" t="s">
        <v>1745</v>
      </c>
      <c r="G1039" s="102" t="s">
        <v>1745</v>
      </c>
      <c r="H1039" s="2">
        <v>246496.3</v>
      </c>
      <c r="I1039" s="2">
        <v>3571000</v>
      </c>
      <c r="J1039" s="2">
        <v>133091.16999999998</v>
      </c>
      <c r="K1039" s="58">
        <v>2024</v>
      </c>
    </row>
    <row r="1040" spans="1:11" x14ac:dyDescent="0.3">
      <c r="A1040" s="75" t="s">
        <v>1063</v>
      </c>
      <c r="B1040" t="s">
        <v>1948</v>
      </c>
      <c r="C1040" t="s">
        <v>126</v>
      </c>
      <c r="D1040" t="s">
        <v>3182</v>
      </c>
      <c r="E1040" t="s">
        <v>15</v>
      </c>
      <c r="F1040" s="102" t="s">
        <v>1745</v>
      </c>
      <c r="G1040" s="102" t="s">
        <v>1745</v>
      </c>
      <c r="H1040" s="2">
        <v>176400</v>
      </c>
      <c r="I1040" s="2">
        <v>3021800</v>
      </c>
      <c r="J1040" s="2">
        <v>112622.48599999999</v>
      </c>
      <c r="K1040" s="58">
        <v>2024</v>
      </c>
    </row>
    <row r="1041" spans="1:11" x14ac:dyDescent="0.3">
      <c r="A1041" s="75" t="s">
        <v>1063</v>
      </c>
      <c r="B1041" t="s">
        <v>1948</v>
      </c>
      <c r="C1041" t="s">
        <v>126</v>
      </c>
      <c r="D1041" t="s">
        <v>3183</v>
      </c>
      <c r="E1041" t="s">
        <v>15</v>
      </c>
      <c r="F1041" s="102" t="s">
        <v>1745</v>
      </c>
      <c r="G1041" s="102" t="s">
        <v>1745</v>
      </c>
      <c r="H1041" s="2">
        <v>1132629.8799999999</v>
      </c>
      <c r="I1041" s="2">
        <v>5411000</v>
      </c>
      <c r="J1041" s="2">
        <v>201667.97</v>
      </c>
      <c r="K1041" s="58">
        <v>2024</v>
      </c>
    </row>
    <row r="1042" spans="1:11" x14ac:dyDescent="0.3">
      <c r="A1042" s="75" t="s">
        <v>1063</v>
      </c>
      <c r="B1042" t="s">
        <v>1948</v>
      </c>
      <c r="C1042" t="s">
        <v>126</v>
      </c>
      <c r="D1042" t="s">
        <v>3184</v>
      </c>
      <c r="E1042" t="s">
        <v>15</v>
      </c>
      <c r="F1042" s="102" t="s">
        <v>1745</v>
      </c>
      <c r="G1042" s="102" t="s">
        <v>1745</v>
      </c>
      <c r="H1042" s="2">
        <v>863951.8</v>
      </c>
      <c r="I1042" s="2">
        <v>6722100</v>
      </c>
      <c r="J1042" s="2">
        <v>250532.66699999999</v>
      </c>
      <c r="K1042" s="58">
        <v>2024</v>
      </c>
    </row>
    <row r="1043" spans="1:11" x14ac:dyDescent="0.3">
      <c r="A1043" s="75" t="s">
        <v>1063</v>
      </c>
      <c r="B1043" t="s">
        <v>1948</v>
      </c>
      <c r="C1043" t="s">
        <v>126</v>
      </c>
      <c r="D1043" t="s">
        <v>3185</v>
      </c>
      <c r="E1043" t="s">
        <v>15</v>
      </c>
      <c r="F1043" s="102" t="s">
        <v>1745</v>
      </c>
      <c r="G1043" s="102" t="s">
        <v>1745</v>
      </c>
      <c r="H1043" s="2">
        <v>7365.03</v>
      </c>
      <c r="I1043" s="2">
        <v>493900</v>
      </c>
      <c r="J1043" s="2">
        <v>18407.652999999998</v>
      </c>
      <c r="K1043" s="58">
        <v>2024</v>
      </c>
    </row>
    <row r="1044" spans="1:11" x14ac:dyDescent="0.3">
      <c r="A1044" s="75" t="s">
        <v>1063</v>
      </c>
      <c r="B1044" t="s">
        <v>1948</v>
      </c>
      <c r="C1044" t="s">
        <v>126</v>
      </c>
      <c r="D1044" t="s">
        <v>3186</v>
      </c>
      <c r="E1044" t="s">
        <v>15</v>
      </c>
      <c r="F1044" s="102" t="s">
        <v>1745</v>
      </c>
      <c r="G1044" s="102" t="s">
        <v>1745</v>
      </c>
      <c r="H1044" s="2">
        <v>3248.57</v>
      </c>
      <c r="I1044" s="2">
        <v>435700</v>
      </c>
      <c r="J1044" s="2">
        <v>16238.538999999999</v>
      </c>
      <c r="K1044" s="58">
        <v>2024</v>
      </c>
    </row>
    <row r="1045" spans="1:11" x14ac:dyDescent="0.3">
      <c r="A1045" s="75" t="s">
        <v>1063</v>
      </c>
      <c r="B1045" t="s">
        <v>1948</v>
      </c>
      <c r="C1045" t="s">
        <v>126</v>
      </c>
      <c r="D1045" t="s">
        <v>3187</v>
      </c>
      <c r="E1045" t="s">
        <v>1716</v>
      </c>
      <c r="F1045" s="102" t="s">
        <v>1745</v>
      </c>
      <c r="G1045" s="102" t="s">
        <v>1745</v>
      </c>
      <c r="H1045" s="2">
        <v>9707.7099999999991</v>
      </c>
      <c r="I1045" s="2">
        <v>325500</v>
      </c>
      <c r="J1045" s="2">
        <v>12131.385</v>
      </c>
      <c r="K1045" s="58">
        <v>2024</v>
      </c>
    </row>
    <row r="1046" spans="1:11" x14ac:dyDescent="0.3">
      <c r="A1046" s="75" t="s">
        <v>1063</v>
      </c>
      <c r="B1046" t="s">
        <v>1948</v>
      </c>
      <c r="C1046" t="s">
        <v>126</v>
      </c>
      <c r="D1046" t="s">
        <v>3188</v>
      </c>
      <c r="E1046" t="s">
        <v>15</v>
      </c>
      <c r="F1046" s="102" t="s">
        <v>1745</v>
      </c>
      <c r="G1046" s="102" t="s">
        <v>1745</v>
      </c>
      <c r="H1046" s="2">
        <v>25626.15</v>
      </c>
      <c r="I1046" s="2">
        <v>445000</v>
      </c>
      <c r="J1046" s="2">
        <v>16585.149999999998</v>
      </c>
      <c r="K1046" s="58">
        <v>2024</v>
      </c>
    </row>
    <row r="1047" spans="1:11" x14ac:dyDescent="0.3">
      <c r="A1047" s="75" t="s">
        <v>1063</v>
      </c>
      <c r="B1047" t="s">
        <v>1948</v>
      </c>
      <c r="C1047" t="s">
        <v>126</v>
      </c>
      <c r="D1047" t="s">
        <v>3189</v>
      </c>
      <c r="E1047" t="s">
        <v>15</v>
      </c>
      <c r="F1047" s="102" t="s">
        <v>1745</v>
      </c>
      <c r="G1047" s="102" t="s">
        <v>1745</v>
      </c>
      <c r="H1047" s="2">
        <v>6348</v>
      </c>
      <c r="I1047" s="2">
        <v>53800</v>
      </c>
      <c r="J1047" s="2">
        <v>2005.126</v>
      </c>
      <c r="K1047" s="58">
        <v>2024</v>
      </c>
    </row>
    <row r="1048" spans="1:11" x14ac:dyDescent="0.3">
      <c r="A1048" s="75" t="s">
        <v>1063</v>
      </c>
      <c r="B1048" t="s">
        <v>1948</v>
      </c>
      <c r="C1048" t="s">
        <v>126</v>
      </c>
      <c r="D1048" t="s">
        <v>3190</v>
      </c>
      <c r="E1048" t="s">
        <v>15</v>
      </c>
      <c r="F1048" s="102" t="s">
        <v>1745</v>
      </c>
      <c r="G1048" s="102" t="s">
        <v>1745</v>
      </c>
      <c r="H1048" s="2">
        <v>6348</v>
      </c>
      <c r="I1048" s="2">
        <v>75100</v>
      </c>
      <c r="J1048" s="2">
        <v>2798.9769999999999</v>
      </c>
      <c r="K1048" s="58">
        <v>2024</v>
      </c>
    </row>
    <row r="1049" spans="1:11" x14ac:dyDescent="0.3">
      <c r="A1049" s="75" t="s">
        <v>1063</v>
      </c>
      <c r="B1049" t="s">
        <v>1948</v>
      </c>
      <c r="C1049" t="s">
        <v>126</v>
      </c>
      <c r="D1049" t="s">
        <v>3191</v>
      </c>
      <c r="E1049" t="s">
        <v>15</v>
      </c>
      <c r="F1049" s="102" t="s">
        <v>1745</v>
      </c>
      <c r="G1049" s="102" t="s">
        <v>1745</v>
      </c>
      <c r="H1049" s="2">
        <v>90085.59</v>
      </c>
      <c r="I1049" s="2">
        <v>742500</v>
      </c>
      <c r="J1049" s="2">
        <v>27672.974999999999</v>
      </c>
      <c r="K1049" s="58">
        <v>2024</v>
      </c>
    </row>
    <row r="1050" spans="1:11" x14ac:dyDescent="0.3">
      <c r="A1050" s="75" t="s">
        <v>1063</v>
      </c>
      <c r="B1050" t="s">
        <v>1948</v>
      </c>
      <c r="C1050" t="s">
        <v>126</v>
      </c>
      <c r="D1050" t="s">
        <v>3192</v>
      </c>
      <c r="E1050" t="s">
        <v>15</v>
      </c>
      <c r="F1050" s="102" t="s">
        <v>1745</v>
      </c>
      <c r="G1050" s="102" t="s">
        <v>1745</v>
      </c>
      <c r="H1050" s="2">
        <v>41808.74</v>
      </c>
      <c r="I1050" s="2">
        <v>1496000</v>
      </c>
      <c r="J1050" s="2">
        <v>55755.92</v>
      </c>
      <c r="K1050" s="58">
        <v>2024</v>
      </c>
    </row>
    <row r="1051" spans="1:11" x14ac:dyDescent="0.3">
      <c r="A1051" s="75" t="s">
        <v>1063</v>
      </c>
      <c r="B1051" t="s">
        <v>1948</v>
      </c>
      <c r="C1051" t="s">
        <v>126</v>
      </c>
      <c r="D1051" t="s">
        <v>3193</v>
      </c>
      <c r="E1051" t="s">
        <v>15</v>
      </c>
      <c r="F1051" s="102" t="s">
        <v>1745</v>
      </c>
      <c r="G1051" s="102" t="s">
        <v>1745</v>
      </c>
      <c r="H1051" s="2">
        <v>35004.82</v>
      </c>
      <c r="I1051" s="2">
        <v>5131900</v>
      </c>
      <c r="J1051" s="2">
        <v>191265.913</v>
      </c>
      <c r="K1051" s="58">
        <v>2024</v>
      </c>
    </row>
    <row r="1052" spans="1:11" x14ac:dyDescent="0.3">
      <c r="A1052" s="75" t="s">
        <v>1063</v>
      </c>
      <c r="B1052" t="s">
        <v>1948</v>
      </c>
      <c r="C1052" t="s">
        <v>126</v>
      </c>
      <c r="D1052" t="s">
        <v>3194</v>
      </c>
      <c r="E1052" t="s">
        <v>15</v>
      </c>
      <c r="F1052" s="102" t="s">
        <v>1745</v>
      </c>
      <c r="G1052" s="102" t="s">
        <v>1745</v>
      </c>
      <c r="H1052" s="2">
        <v>26004.77</v>
      </c>
      <c r="I1052" s="2">
        <v>8388000</v>
      </c>
      <c r="J1052" s="2">
        <v>312620.76</v>
      </c>
      <c r="K1052" s="58">
        <v>2024</v>
      </c>
    </row>
    <row r="1053" spans="1:11" x14ac:dyDescent="0.3">
      <c r="A1053" s="75" t="s">
        <v>1063</v>
      </c>
      <c r="B1053" t="s">
        <v>1948</v>
      </c>
      <c r="C1053" t="s">
        <v>126</v>
      </c>
      <c r="D1053" t="s">
        <v>3195</v>
      </c>
      <c r="E1053" t="s">
        <v>15</v>
      </c>
      <c r="F1053" s="102" t="s">
        <v>1745</v>
      </c>
      <c r="G1053" s="102" t="s">
        <v>1745</v>
      </c>
      <c r="H1053" s="2">
        <v>65446.77</v>
      </c>
      <c r="I1053" s="2">
        <v>1600000</v>
      </c>
      <c r="J1053" s="2">
        <v>59632</v>
      </c>
      <c r="K1053" s="58">
        <v>2024</v>
      </c>
    </row>
    <row r="1054" spans="1:11" x14ac:dyDescent="0.3">
      <c r="A1054" s="75" t="s">
        <v>1063</v>
      </c>
      <c r="B1054" t="s">
        <v>1948</v>
      </c>
      <c r="C1054" t="s">
        <v>126</v>
      </c>
      <c r="D1054" t="s">
        <v>3196</v>
      </c>
      <c r="E1054" t="s">
        <v>1716</v>
      </c>
      <c r="F1054" s="102" t="s">
        <v>1745</v>
      </c>
      <c r="G1054" s="102" t="s">
        <v>1745</v>
      </c>
      <c r="H1054" s="2">
        <v>1186.5899999999999</v>
      </c>
      <c r="I1054" s="2">
        <v>15000</v>
      </c>
      <c r="J1054" s="2">
        <v>559.04999999999995</v>
      </c>
      <c r="K1054" s="58">
        <v>2024</v>
      </c>
    </row>
    <row r="1055" spans="1:11" x14ac:dyDescent="0.3">
      <c r="A1055" s="75" t="s">
        <v>1063</v>
      </c>
      <c r="B1055" t="s">
        <v>1948</v>
      </c>
      <c r="C1055" t="s">
        <v>126</v>
      </c>
      <c r="D1055" t="s">
        <v>3197</v>
      </c>
      <c r="E1055" t="s">
        <v>1716</v>
      </c>
      <c r="F1055" s="102" t="s">
        <v>1745</v>
      </c>
      <c r="G1055" s="102" t="s">
        <v>1745</v>
      </c>
      <c r="H1055" s="2">
        <v>958.85</v>
      </c>
      <c r="I1055" s="2">
        <v>15000</v>
      </c>
      <c r="J1055" s="2">
        <v>559.04999999999995</v>
      </c>
      <c r="K1055" s="58">
        <v>2024</v>
      </c>
    </row>
    <row r="1056" spans="1:11" x14ac:dyDescent="0.3">
      <c r="A1056" s="75" t="s">
        <v>1063</v>
      </c>
      <c r="B1056" t="s">
        <v>1948</v>
      </c>
      <c r="C1056" t="s">
        <v>126</v>
      </c>
      <c r="D1056" t="s">
        <v>3198</v>
      </c>
      <c r="E1056" t="s">
        <v>1716</v>
      </c>
      <c r="F1056" s="102" t="s">
        <v>1745</v>
      </c>
      <c r="G1056" s="102" t="s">
        <v>1745</v>
      </c>
      <c r="H1056" s="2">
        <v>958.85</v>
      </c>
      <c r="I1056" s="2">
        <v>15000</v>
      </c>
      <c r="J1056" s="2">
        <v>559.04999999999995</v>
      </c>
      <c r="K1056" s="58">
        <v>2024</v>
      </c>
    </row>
    <row r="1057" spans="1:11" x14ac:dyDescent="0.3">
      <c r="A1057" s="75" t="s">
        <v>1063</v>
      </c>
      <c r="B1057" t="s">
        <v>1948</v>
      </c>
      <c r="C1057" t="s">
        <v>126</v>
      </c>
      <c r="D1057" t="s">
        <v>3199</v>
      </c>
      <c r="E1057" t="s">
        <v>1716</v>
      </c>
      <c r="F1057" s="102" t="s">
        <v>1745</v>
      </c>
      <c r="G1057" s="102" t="s">
        <v>1745</v>
      </c>
      <c r="H1057" s="2">
        <v>1186.5899999999999</v>
      </c>
      <c r="I1057" s="2">
        <v>15000</v>
      </c>
      <c r="J1057" s="2">
        <v>559.04999999999995</v>
      </c>
      <c r="K1057" s="58">
        <v>2024</v>
      </c>
    </row>
    <row r="1058" spans="1:11" x14ac:dyDescent="0.3">
      <c r="A1058" s="75" t="s">
        <v>1063</v>
      </c>
      <c r="B1058" t="s">
        <v>1948</v>
      </c>
      <c r="C1058" t="s">
        <v>126</v>
      </c>
      <c r="D1058" t="s">
        <v>3200</v>
      </c>
      <c r="E1058" t="s">
        <v>1716</v>
      </c>
      <c r="F1058" s="102" t="s">
        <v>1745</v>
      </c>
      <c r="G1058" s="102" t="s">
        <v>1745</v>
      </c>
      <c r="H1058" s="2">
        <v>1186.5899999999999</v>
      </c>
      <c r="I1058" s="2">
        <v>15000</v>
      </c>
      <c r="J1058" s="2">
        <v>559.04999999999995</v>
      </c>
      <c r="K1058" s="58">
        <v>2024</v>
      </c>
    </row>
    <row r="1059" spans="1:11" x14ac:dyDescent="0.3">
      <c r="A1059" s="75" t="s">
        <v>1063</v>
      </c>
      <c r="B1059" t="s">
        <v>1948</v>
      </c>
      <c r="C1059" t="s">
        <v>126</v>
      </c>
      <c r="D1059" t="s">
        <v>3201</v>
      </c>
      <c r="E1059" t="s">
        <v>1716</v>
      </c>
      <c r="F1059" s="102" t="s">
        <v>1745</v>
      </c>
      <c r="G1059" s="102" t="s">
        <v>1745</v>
      </c>
      <c r="H1059" s="2">
        <v>1258.51</v>
      </c>
      <c r="I1059" s="2">
        <v>15000</v>
      </c>
      <c r="J1059" s="2">
        <v>559.04999999999995</v>
      </c>
      <c r="K1059" s="58">
        <v>2024</v>
      </c>
    </row>
    <row r="1060" spans="1:11" x14ac:dyDescent="0.3">
      <c r="A1060" s="75" t="s">
        <v>1063</v>
      </c>
      <c r="B1060" t="s">
        <v>1948</v>
      </c>
      <c r="C1060" t="s">
        <v>126</v>
      </c>
      <c r="D1060" t="s">
        <v>3202</v>
      </c>
      <c r="E1060" t="s">
        <v>1716</v>
      </c>
      <c r="F1060" s="102" t="s">
        <v>1745</v>
      </c>
      <c r="G1060" s="102" t="s">
        <v>1745</v>
      </c>
      <c r="H1060" s="2">
        <v>958.85</v>
      </c>
      <c r="I1060" s="2">
        <v>15000</v>
      </c>
      <c r="J1060" s="2">
        <v>559.04999999999995</v>
      </c>
      <c r="K1060" s="58">
        <v>2024</v>
      </c>
    </row>
    <row r="1061" spans="1:11" x14ac:dyDescent="0.3">
      <c r="A1061" s="75" t="s">
        <v>1063</v>
      </c>
      <c r="B1061" t="s">
        <v>1948</v>
      </c>
      <c r="C1061" t="s">
        <v>126</v>
      </c>
      <c r="D1061" t="s">
        <v>3203</v>
      </c>
      <c r="E1061" t="s">
        <v>1716</v>
      </c>
      <c r="F1061" s="102" t="s">
        <v>1745</v>
      </c>
      <c r="G1061" s="102" t="s">
        <v>1745</v>
      </c>
      <c r="H1061" s="2">
        <v>958.85</v>
      </c>
      <c r="I1061" s="2">
        <v>15000</v>
      </c>
      <c r="J1061" s="2">
        <v>559.04999999999995</v>
      </c>
      <c r="K1061" s="58">
        <v>2024</v>
      </c>
    </row>
    <row r="1062" spans="1:11" x14ac:dyDescent="0.3">
      <c r="A1062" s="75" t="s">
        <v>1063</v>
      </c>
      <c r="B1062" t="s">
        <v>1948</v>
      </c>
      <c r="C1062" t="s">
        <v>126</v>
      </c>
      <c r="D1062" t="s">
        <v>3204</v>
      </c>
      <c r="E1062" t="s">
        <v>1716</v>
      </c>
      <c r="F1062" s="102" t="s">
        <v>1745</v>
      </c>
      <c r="G1062" s="102" t="s">
        <v>1745</v>
      </c>
      <c r="H1062" s="2">
        <v>1186.5899999999999</v>
      </c>
      <c r="I1062" s="2">
        <v>15000</v>
      </c>
      <c r="J1062" s="2">
        <v>559.04999999999995</v>
      </c>
      <c r="K1062" s="58">
        <v>2024</v>
      </c>
    </row>
    <row r="1063" spans="1:11" x14ac:dyDescent="0.3">
      <c r="A1063" s="75" t="s">
        <v>1063</v>
      </c>
      <c r="B1063" t="s">
        <v>1948</v>
      </c>
      <c r="C1063" t="s">
        <v>126</v>
      </c>
      <c r="D1063" t="s">
        <v>3205</v>
      </c>
      <c r="E1063" t="s">
        <v>1716</v>
      </c>
      <c r="F1063" s="102" t="s">
        <v>1745</v>
      </c>
      <c r="G1063" s="102" t="s">
        <v>1745</v>
      </c>
      <c r="H1063" s="2">
        <v>1186.5899999999999</v>
      </c>
      <c r="I1063" s="2">
        <v>15000</v>
      </c>
      <c r="J1063" s="2">
        <v>559.04999999999995</v>
      </c>
      <c r="K1063" s="58">
        <v>2024</v>
      </c>
    </row>
    <row r="1064" spans="1:11" x14ac:dyDescent="0.3">
      <c r="A1064" s="75" t="s">
        <v>1063</v>
      </c>
      <c r="B1064" t="s">
        <v>1948</v>
      </c>
      <c r="C1064" t="s">
        <v>126</v>
      </c>
      <c r="D1064" t="s">
        <v>3206</v>
      </c>
      <c r="E1064" t="s">
        <v>1716</v>
      </c>
      <c r="F1064" s="102" t="s">
        <v>1745</v>
      </c>
      <c r="G1064" s="102" t="s">
        <v>1745</v>
      </c>
      <c r="H1064" s="2">
        <v>958.85</v>
      </c>
      <c r="I1064" s="2">
        <v>15000</v>
      </c>
      <c r="J1064" s="2">
        <v>559.04999999999995</v>
      </c>
      <c r="K1064" s="58">
        <v>2024</v>
      </c>
    </row>
    <row r="1065" spans="1:11" x14ac:dyDescent="0.3">
      <c r="A1065" s="75" t="s">
        <v>1063</v>
      </c>
      <c r="B1065" t="s">
        <v>1948</v>
      </c>
      <c r="C1065" t="s">
        <v>126</v>
      </c>
      <c r="D1065" t="s">
        <v>3207</v>
      </c>
      <c r="E1065" t="s">
        <v>1716</v>
      </c>
      <c r="F1065" s="102" t="s">
        <v>1745</v>
      </c>
      <c r="G1065" s="102" t="s">
        <v>1745</v>
      </c>
      <c r="H1065" s="2">
        <v>958.85</v>
      </c>
      <c r="I1065" s="2">
        <v>15000</v>
      </c>
      <c r="J1065" s="2">
        <v>559.04999999999995</v>
      </c>
      <c r="K1065" s="58">
        <v>2024</v>
      </c>
    </row>
    <row r="1066" spans="1:11" x14ac:dyDescent="0.3">
      <c r="A1066" s="75" t="s">
        <v>1063</v>
      </c>
      <c r="B1066" t="s">
        <v>1948</v>
      </c>
      <c r="C1066" t="s">
        <v>126</v>
      </c>
      <c r="D1066" t="s">
        <v>3208</v>
      </c>
      <c r="E1066" t="s">
        <v>1716</v>
      </c>
      <c r="F1066" s="102" t="s">
        <v>1745</v>
      </c>
      <c r="G1066" s="102" t="s">
        <v>1745</v>
      </c>
      <c r="H1066" s="2">
        <v>958.85</v>
      </c>
      <c r="I1066" s="2">
        <v>15000</v>
      </c>
      <c r="J1066" s="2">
        <v>559.04999999999995</v>
      </c>
      <c r="K1066" s="58">
        <v>2024</v>
      </c>
    </row>
    <row r="1067" spans="1:11" x14ac:dyDescent="0.3">
      <c r="A1067" s="75" t="s">
        <v>1063</v>
      </c>
      <c r="B1067" t="s">
        <v>1948</v>
      </c>
      <c r="C1067" t="s">
        <v>126</v>
      </c>
      <c r="D1067" t="s">
        <v>3209</v>
      </c>
      <c r="E1067" t="s">
        <v>1716</v>
      </c>
      <c r="F1067" s="102" t="s">
        <v>1745</v>
      </c>
      <c r="G1067" s="102" t="s">
        <v>1745</v>
      </c>
      <c r="H1067" s="2">
        <v>958.85</v>
      </c>
      <c r="I1067" s="2">
        <v>15000</v>
      </c>
      <c r="J1067" s="2">
        <v>559.04999999999995</v>
      </c>
      <c r="K1067" s="58">
        <v>2024</v>
      </c>
    </row>
    <row r="1068" spans="1:11" x14ac:dyDescent="0.3">
      <c r="A1068" s="75" t="s">
        <v>1063</v>
      </c>
      <c r="B1068" t="s">
        <v>1948</v>
      </c>
      <c r="C1068" t="s">
        <v>126</v>
      </c>
      <c r="D1068" t="s">
        <v>3210</v>
      </c>
      <c r="E1068" t="s">
        <v>1716</v>
      </c>
      <c r="F1068" s="102" t="s">
        <v>1745</v>
      </c>
      <c r="G1068" s="102" t="s">
        <v>1745</v>
      </c>
      <c r="H1068" s="2">
        <v>958.85</v>
      </c>
      <c r="I1068" s="2">
        <v>15000</v>
      </c>
      <c r="J1068" s="2">
        <v>559.04999999999995</v>
      </c>
      <c r="K1068" s="58">
        <v>2024</v>
      </c>
    </row>
    <row r="1069" spans="1:11" x14ac:dyDescent="0.3">
      <c r="A1069" s="75" t="s">
        <v>1063</v>
      </c>
      <c r="B1069" t="s">
        <v>1948</v>
      </c>
      <c r="C1069" t="s">
        <v>126</v>
      </c>
      <c r="D1069" t="s">
        <v>3211</v>
      </c>
      <c r="E1069" t="s">
        <v>1716</v>
      </c>
      <c r="F1069" s="102" t="s">
        <v>1745</v>
      </c>
      <c r="G1069" s="102" t="s">
        <v>1745</v>
      </c>
      <c r="H1069" s="2">
        <v>1258.51</v>
      </c>
      <c r="I1069" s="2">
        <v>15000</v>
      </c>
      <c r="J1069" s="2">
        <v>559.04999999999995</v>
      </c>
      <c r="K1069" s="58">
        <v>2024</v>
      </c>
    </row>
    <row r="1070" spans="1:11" x14ac:dyDescent="0.3">
      <c r="A1070" s="75" t="s">
        <v>1063</v>
      </c>
      <c r="B1070" t="s">
        <v>1948</v>
      </c>
      <c r="C1070" t="s">
        <v>126</v>
      </c>
      <c r="D1070" t="s">
        <v>3212</v>
      </c>
      <c r="E1070" t="s">
        <v>1716</v>
      </c>
      <c r="F1070" s="102" t="s">
        <v>1745</v>
      </c>
      <c r="G1070" s="102" t="s">
        <v>1745</v>
      </c>
      <c r="H1070" s="2">
        <v>1258.51</v>
      </c>
      <c r="I1070" s="2">
        <v>15000</v>
      </c>
      <c r="J1070" s="2">
        <v>559.04999999999995</v>
      </c>
      <c r="K1070" s="58">
        <v>2024</v>
      </c>
    </row>
    <row r="1071" spans="1:11" x14ac:dyDescent="0.3">
      <c r="A1071" s="75" t="s">
        <v>1063</v>
      </c>
      <c r="B1071" t="s">
        <v>1948</v>
      </c>
      <c r="C1071" t="s">
        <v>126</v>
      </c>
      <c r="D1071" t="s">
        <v>3213</v>
      </c>
      <c r="E1071" t="s">
        <v>1716</v>
      </c>
      <c r="F1071" s="102" t="s">
        <v>1745</v>
      </c>
      <c r="G1071" s="102" t="s">
        <v>1745</v>
      </c>
      <c r="H1071" s="2">
        <v>958.85</v>
      </c>
      <c r="I1071" s="2">
        <v>15000</v>
      </c>
      <c r="J1071" s="2">
        <v>559.04999999999995</v>
      </c>
      <c r="K1071" s="58">
        <v>2024</v>
      </c>
    </row>
    <row r="1072" spans="1:11" x14ac:dyDescent="0.3">
      <c r="A1072" s="75" t="s">
        <v>1063</v>
      </c>
      <c r="B1072" t="s">
        <v>1948</v>
      </c>
      <c r="C1072" t="s">
        <v>126</v>
      </c>
      <c r="D1072" t="s">
        <v>3214</v>
      </c>
      <c r="E1072" t="s">
        <v>1716</v>
      </c>
      <c r="F1072" s="102" t="s">
        <v>1745</v>
      </c>
      <c r="G1072" s="102" t="s">
        <v>1745</v>
      </c>
      <c r="H1072" s="2">
        <v>958.85</v>
      </c>
      <c r="I1072" s="2">
        <v>15000</v>
      </c>
      <c r="J1072" s="2">
        <v>559.04999999999995</v>
      </c>
      <c r="K1072" s="58">
        <v>2024</v>
      </c>
    </row>
    <row r="1073" spans="1:11" x14ac:dyDescent="0.3">
      <c r="A1073" s="75" t="s">
        <v>1063</v>
      </c>
      <c r="B1073" t="s">
        <v>1948</v>
      </c>
      <c r="C1073" t="s">
        <v>126</v>
      </c>
      <c r="D1073" t="s">
        <v>3215</v>
      </c>
      <c r="E1073" t="s">
        <v>1716</v>
      </c>
      <c r="F1073" s="102" t="s">
        <v>1745</v>
      </c>
      <c r="G1073" s="102" t="s">
        <v>1745</v>
      </c>
      <c r="H1073" s="2">
        <v>958.85</v>
      </c>
      <c r="I1073" s="2">
        <v>15000</v>
      </c>
      <c r="J1073" s="2">
        <v>559.04999999999995</v>
      </c>
      <c r="K1073" s="58">
        <v>2024</v>
      </c>
    </row>
    <row r="1074" spans="1:11" x14ac:dyDescent="0.3">
      <c r="A1074" s="75" t="s">
        <v>1063</v>
      </c>
      <c r="B1074" t="s">
        <v>1948</v>
      </c>
      <c r="C1074" t="s">
        <v>126</v>
      </c>
      <c r="D1074" t="s">
        <v>3216</v>
      </c>
      <c r="E1074" t="s">
        <v>1716</v>
      </c>
      <c r="F1074" s="102" t="s">
        <v>1745</v>
      </c>
      <c r="G1074" s="102" t="s">
        <v>1745</v>
      </c>
      <c r="H1074" s="2">
        <v>958.85</v>
      </c>
      <c r="I1074" s="2">
        <v>15000</v>
      </c>
      <c r="J1074" s="2">
        <v>559.04999999999995</v>
      </c>
      <c r="K1074" s="58">
        <v>2024</v>
      </c>
    </row>
    <row r="1075" spans="1:11" x14ac:dyDescent="0.3">
      <c r="A1075" s="75" t="s">
        <v>1063</v>
      </c>
      <c r="B1075" t="s">
        <v>1948</v>
      </c>
      <c r="C1075" t="s">
        <v>126</v>
      </c>
      <c r="D1075" t="s">
        <v>3217</v>
      </c>
      <c r="E1075" t="s">
        <v>1716</v>
      </c>
      <c r="F1075" s="102" t="s">
        <v>1745</v>
      </c>
      <c r="G1075" s="102" t="s">
        <v>1745</v>
      </c>
      <c r="H1075" s="2">
        <v>958.85</v>
      </c>
      <c r="I1075" s="2">
        <v>15000</v>
      </c>
      <c r="J1075" s="2">
        <v>559.04999999999995</v>
      </c>
      <c r="K1075" s="58">
        <v>2024</v>
      </c>
    </row>
    <row r="1076" spans="1:11" x14ac:dyDescent="0.3">
      <c r="A1076" s="75" t="s">
        <v>1063</v>
      </c>
      <c r="B1076" t="s">
        <v>1948</v>
      </c>
      <c r="C1076" t="s">
        <v>126</v>
      </c>
      <c r="D1076" t="s">
        <v>3218</v>
      </c>
      <c r="E1076" t="s">
        <v>1716</v>
      </c>
      <c r="F1076" s="102" t="s">
        <v>1745</v>
      </c>
      <c r="G1076" s="102" t="s">
        <v>1745</v>
      </c>
      <c r="H1076" s="2">
        <v>1186.5899999999999</v>
      </c>
      <c r="I1076" s="2">
        <v>15000</v>
      </c>
      <c r="J1076" s="2">
        <v>559.04999999999995</v>
      </c>
      <c r="K1076" s="58">
        <v>2024</v>
      </c>
    </row>
    <row r="1077" spans="1:11" x14ac:dyDescent="0.3">
      <c r="A1077" s="75" t="s">
        <v>1063</v>
      </c>
      <c r="B1077" t="s">
        <v>1948</v>
      </c>
      <c r="C1077" t="s">
        <v>126</v>
      </c>
      <c r="D1077" t="s">
        <v>3219</v>
      </c>
      <c r="E1077" t="s">
        <v>1716</v>
      </c>
      <c r="F1077" s="102" t="s">
        <v>1745</v>
      </c>
      <c r="G1077" s="102" t="s">
        <v>1745</v>
      </c>
      <c r="H1077" s="2">
        <v>958.85</v>
      </c>
      <c r="I1077" s="2">
        <v>15000</v>
      </c>
      <c r="J1077" s="2">
        <v>559.04999999999995</v>
      </c>
      <c r="K1077" s="58">
        <v>2024</v>
      </c>
    </row>
    <row r="1078" spans="1:11" x14ac:dyDescent="0.3">
      <c r="A1078" s="75" t="s">
        <v>1063</v>
      </c>
      <c r="B1078" t="s">
        <v>1948</v>
      </c>
      <c r="C1078" t="s">
        <v>126</v>
      </c>
      <c r="D1078" t="s">
        <v>3220</v>
      </c>
      <c r="E1078" t="s">
        <v>1716</v>
      </c>
      <c r="F1078" s="102" t="s">
        <v>1745</v>
      </c>
      <c r="G1078" s="102" t="s">
        <v>1745</v>
      </c>
      <c r="H1078" s="2">
        <v>958.85</v>
      </c>
      <c r="I1078" s="2">
        <v>15000</v>
      </c>
      <c r="J1078" s="2">
        <v>559.04999999999995</v>
      </c>
      <c r="K1078" s="58">
        <v>2024</v>
      </c>
    </row>
    <row r="1079" spans="1:11" x14ac:dyDescent="0.3">
      <c r="A1079" s="75" t="s">
        <v>1063</v>
      </c>
      <c r="B1079" t="s">
        <v>1948</v>
      </c>
      <c r="C1079" t="s">
        <v>126</v>
      </c>
      <c r="D1079" t="s">
        <v>3221</v>
      </c>
      <c r="E1079" t="s">
        <v>1716</v>
      </c>
      <c r="F1079" s="102" t="s">
        <v>1745</v>
      </c>
      <c r="G1079" s="102" t="s">
        <v>1745</v>
      </c>
      <c r="H1079" s="2">
        <v>958.85</v>
      </c>
      <c r="I1079" s="2">
        <v>15000</v>
      </c>
      <c r="J1079" s="2">
        <v>559.04999999999995</v>
      </c>
      <c r="K1079" s="58">
        <v>2024</v>
      </c>
    </row>
    <row r="1080" spans="1:11" x14ac:dyDescent="0.3">
      <c r="A1080" s="75" t="s">
        <v>1063</v>
      </c>
      <c r="B1080" t="s">
        <v>1948</v>
      </c>
      <c r="C1080" t="s">
        <v>126</v>
      </c>
      <c r="D1080" t="s">
        <v>3222</v>
      </c>
      <c r="E1080" t="s">
        <v>1716</v>
      </c>
      <c r="F1080" s="102" t="s">
        <v>1745</v>
      </c>
      <c r="G1080" s="102" t="s">
        <v>1745</v>
      </c>
      <c r="H1080" s="2">
        <v>1186.5899999999999</v>
      </c>
      <c r="I1080" s="2">
        <v>15000</v>
      </c>
      <c r="J1080" s="2">
        <v>559.04999999999995</v>
      </c>
      <c r="K1080" s="58">
        <v>2024</v>
      </c>
    </row>
    <row r="1081" spans="1:11" x14ac:dyDescent="0.3">
      <c r="A1081" s="75" t="s">
        <v>1063</v>
      </c>
      <c r="B1081" t="s">
        <v>1948</v>
      </c>
      <c r="C1081" t="s">
        <v>126</v>
      </c>
      <c r="D1081" t="s">
        <v>3223</v>
      </c>
      <c r="E1081" t="s">
        <v>1716</v>
      </c>
      <c r="F1081" s="102" t="s">
        <v>1745</v>
      </c>
      <c r="G1081" s="102" t="s">
        <v>1745</v>
      </c>
      <c r="H1081" s="2">
        <v>1258.51</v>
      </c>
      <c r="I1081" s="2">
        <v>15000</v>
      </c>
      <c r="J1081" s="2">
        <v>559.04999999999995</v>
      </c>
      <c r="K1081" s="58">
        <v>2024</v>
      </c>
    </row>
    <row r="1082" spans="1:11" x14ac:dyDescent="0.3">
      <c r="A1082" s="75" t="s">
        <v>1063</v>
      </c>
      <c r="B1082" t="s">
        <v>1948</v>
      </c>
      <c r="C1082" t="s">
        <v>126</v>
      </c>
      <c r="D1082" t="s">
        <v>3224</v>
      </c>
      <c r="E1082" t="s">
        <v>1716</v>
      </c>
      <c r="F1082" s="102" t="s">
        <v>1745</v>
      </c>
      <c r="G1082" s="102" t="s">
        <v>1745</v>
      </c>
      <c r="H1082" s="2">
        <v>1186.5899999999999</v>
      </c>
      <c r="I1082" s="2">
        <v>15000</v>
      </c>
      <c r="J1082" s="2">
        <v>559.04999999999995</v>
      </c>
      <c r="K1082" s="58">
        <v>2024</v>
      </c>
    </row>
    <row r="1083" spans="1:11" x14ac:dyDescent="0.3">
      <c r="A1083" s="75" t="s">
        <v>1063</v>
      </c>
      <c r="B1083" t="s">
        <v>1948</v>
      </c>
      <c r="C1083" t="s">
        <v>126</v>
      </c>
      <c r="D1083" t="s">
        <v>3225</v>
      </c>
      <c r="E1083" t="s">
        <v>1716</v>
      </c>
      <c r="F1083" s="102" t="s">
        <v>1745</v>
      </c>
      <c r="G1083" s="102" t="s">
        <v>1745</v>
      </c>
      <c r="H1083" s="2">
        <v>1258.51</v>
      </c>
      <c r="I1083" s="2">
        <v>15000</v>
      </c>
      <c r="J1083" s="2">
        <v>559.04999999999995</v>
      </c>
      <c r="K1083" s="58">
        <v>2024</v>
      </c>
    </row>
    <row r="1084" spans="1:11" x14ac:dyDescent="0.3">
      <c r="A1084" s="75" t="s">
        <v>1063</v>
      </c>
      <c r="B1084" t="s">
        <v>1948</v>
      </c>
      <c r="C1084" t="s">
        <v>126</v>
      </c>
      <c r="D1084" t="s">
        <v>3226</v>
      </c>
      <c r="E1084" t="s">
        <v>1716</v>
      </c>
      <c r="F1084" s="102" t="s">
        <v>1745</v>
      </c>
      <c r="G1084" s="102" t="s">
        <v>1745</v>
      </c>
      <c r="H1084" s="2">
        <v>958.85</v>
      </c>
      <c r="I1084" s="2">
        <v>15000</v>
      </c>
      <c r="J1084" s="2">
        <v>559.04999999999995</v>
      </c>
      <c r="K1084" s="58">
        <v>2024</v>
      </c>
    </row>
    <row r="1085" spans="1:11" x14ac:dyDescent="0.3">
      <c r="A1085" s="75" t="s">
        <v>1063</v>
      </c>
      <c r="B1085" t="s">
        <v>1948</v>
      </c>
      <c r="C1085" t="s">
        <v>126</v>
      </c>
      <c r="D1085" t="s">
        <v>3227</v>
      </c>
      <c r="E1085" t="s">
        <v>1716</v>
      </c>
      <c r="F1085" s="102" t="s">
        <v>1745</v>
      </c>
      <c r="G1085" s="102" t="s">
        <v>1745</v>
      </c>
      <c r="H1085" s="2">
        <v>958.85</v>
      </c>
      <c r="I1085" s="2">
        <v>15000</v>
      </c>
      <c r="J1085" s="2">
        <v>559.04999999999995</v>
      </c>
      <c r="K1085" s="58">
        <v>2024</v>
      </c>
    </row>
    <row r="1086" spans="1:11" x14ac:dyDescent="0.3">
      <c r="A1086" s="75" t="s">
        <v>1063</v>
      </c>
      <c r="B1086" t="s">
        <v>1948</v>
      </c>
      <c r="C1086" t="s">
        <v>126</v>
      </c>
      <c r="D1086" t="s">
        <v>3228</v>
      </c>
      <c r="E1086" t="s">
        <v>1716</v>
      </c>
      <c r="F1086" s="102" t="s">
        <v>1745</v>
      </c>
      <c r="G1086" s="102" t="s">
        <v>1745</v>
      </c>
      <c r="H1086" s="2">
        <v>1186.5899999999999</v>
      </c>
      <c r="I1086" s="2">
        <v>15000</v>
      </c>
      <c r="J1086" s="2">
        <v>559.04999999999995</v>
      </c>
      <c r="K1086" s="58">
        <v>2024</v>
      </c>
    </row>
    <row r="1087" spans="1:11" x14ac:dyDescent="0.3">
      <c r="A1087" s="75" t="s">
        <v>1063</v>
      </c>
      <c r="B1087" t="s">
        <v>1948</v>
      </c>
      <c r="C1087" t="s">
        <v>126</v>
      </c>
      <c r="D1087" t="s">
        <v>3229</v>
      </c>
      <c r="E1087" t="s">
        <v>1716</v>
      </c>
      <c r="F1087" s="102" t="s">
        <v>1745</v>
      </c>
      <c r="G1087" s="102" t="s">
        <v>1745</v>
      </c>
      <c r="H1087" s="2">
        <v>1186.5899999999999</v>
      </c>
      <c r="I1087" s="2">
        <v>15000</v>
      </c>
      <c r="J1087" s="2">
        <v>559.04999999999995</v>
      </c>
      <c r="K1087" s="58">
        <v>2024</v>
      </c>
    </row>
    <row r="1088" spans="1:11" x14ac:dyDescent="0.3">
      <c r="A1088" s="75" t="s">
        <v>1063</v>
      </c>
      <c r="B1088" t="s">
        <v>1948</v>
      </c>
      <c r="C1088" t="s">
        <v>126</v>
      </c>
      <c r="D1088" t="s">
        <v>3230</v>
      </c>
      <c r="E1088" t="s">
        <v>1716</v>
      </c>
      <c r="F1088" s="102" t="s">
        <v>1745</v>
      </c>
      <c r="G1088" s="102" t="s">
        <v>1745</v>
      </c>
      <c r="H1088" s="2">
        <v>1258.51</v>
      </c>
      <c r="I1088" s="2">
        <v>15000</v>
      </c>
      <c r="J1088" s="2">
        <v>559.04999999999995</v>
      </c>
      <c r="K1088" s="58">
        <v>2024</v>
      </c>
    </row>
    <row r="1089" spans="1:11" x14ac:dyDescent="0.3">
      <c r="A1089" s="75" t="s">
        <v>1063</v>
      </c>
      <c r="B1089" t="s">
        <v>1948</v>
      </c>
      <c r="C1089" t="s">
        <v>126</v>
      </c>
      <c r="D1089" t="s">
        <v>3231</v>
      </c>
      <c r="E1089" t="s">
        <v>1716</v>
      </c>
      <c r="F1089" s="102" t="s">
        <v>1745</v>
      </c>
      <c r="G1089" s="102" t="s">
        <v>1745</v>
      </c>
      <c r="H1089" s="2">
        <v>1186.5899999999999</v>
      </c>
      <c r="I1089" s="2">
        <v>15000</v>
      </c>
      <c r="J1089" s="2">
        <v>559.04999999999995</v>
      </c>
      <c r="K1089" s="58">
        <v>2024</v>
      </c>
    </row>
    <row r="1090" spans="1:11" x14ac:dyDescent="0.3">
      <c r="A1090" s="75" t="s">
        <v>1063</v>
      </c>
      <c r="B1090" t="s">
        <v>1948</v>
      </c>
      <c r="C1090" t="s">
        <v>126</v>
      </c>
      <c r="D1090" t="s">
        <v>3232</v>
      </c>
      <c r="E1090" t="s">
        <v>1716</v>
      </c>
      <c r="F1090" s="102" t="s">
        <v>1745</v>
      </c>
      <c r="G1090" s="102" t="s">
        <v>1745</v>
      </c>
      <c r="H1090" s="2">
        <v>1258.51</v>
      </c>
      <c r="I1090" s="2">
        <v>15000</v>
      </c>
      <c r="J1090" s="2">
        <v>559.04999999999995</v>
      </c>
      <c r="K1090" s="58">
        <v>2024</v>
      </c>
    </row>
    <row r="1091" spans="1:11" x14ac:dyDescent="0.3">
      <c r="A1091" s="75" t="s">
        <v>1063</v>
      </c>
      <c r="B1091" t="s">
        <v>1948</v>
      </c>
      <c r="C1091" t="s">
        <v>126</v>
      </c>
      <c r="D1091" t="s">
        <v>3233</v>
      </c>
      <c r="E1091" t="s">
        <v>1716</v>
      </c>
      <c r="F1091" s="102" t="s">
        <v>1745</v>
      </c>
      <c r="G1091" s="102" t="s">
        <v>1745</v>
      </c>
      <c r="H1091" s="2">
        <v>1186.5899999999999</v>
      </c>
      <c r="I1091" s="2">
        <v>15000</v>
      </c>
      <c r="J1091" s="2">
        <v>559.04999999999995</v>
      </c>
      <c r="K1091" s="58">
        <v>2024</v>
      </c>
    </row>
    <row r="1092" spans="1:11" x14ac:dyDescent="0.3">
      <c r="A1092" s="75" t="s">
        <v>1063</v>
      </c>
      <c r="B1092" t="s">
        <v>1948</v>
      </c>
      <c r="C1092" t="s">
        <v>126</v>
      </c>
      <c r="D1092" t="s">
        <v>3234</v>
      </c>
      <c r="E1092" t="s">
        <v>1716</v>
      </c>
      <c r="F1092" s="102" t="s">
        <v>1745</v>
      </c>
      <c r="G1092" s="102" t="s">
        <v>1745</v>
      </c>
      <c r="H1092" s="2">
        <v>1186.5899999999999</v>
      </c>
      <c r="I1092" s="2">
        <v>15000</v>
      </c>
      <c r="J1092" s="2">
        <v>559.04999999999995</v>
      </c>
      <c r="K1092" s="58">
        <v>2024</v>
      </c>
    </row>
    <row r="1093" spans="1:11" x14ac:dyDescent="0.3">
      <c r="A1093" s="75" t="s">
        <v>1063</v>
      </c>
      <c r="B1093" t="s">
        <v>1948</v>
      </c>
      <c r="C1093" t="s">
        <v>126</v>
      </c>
      <c r="D1093" t="s">
        <v>3235</v>
      </c>
      <c r="E1093" t="s">
        <v>1716</v>
      </c>
      <c r="F1093" s="102" t="s">
        <v>1745</v>
      </c>
      <c r="G1093" s="102" t="s">
        <v>1745</v>
      </c>
      <c r="H1093" s="2">
        <v>1186.5899999999999</v>
      </c>
      <c r="I1093" s="2">
        <v>15000</v>
      </c>
      <c r="J1093" s="2">
        <v>559.04999999999995</v>
      </c>
      <c r="K1093" s="58">
        <v>2024</v>
      </c>
    </row>
    <row r="1094" spans="1:11" x14ac:dyDescent="0.3">
      <c r="A1094" s="75" t="s">
        <v>1063</v>
      </c>
      <c r="B1094" t="s">
        <v>1948</v>
      </c>
      <c r="C1094" t="s">
        <v>126</v>
      </c>
      <c r="D1094" t="s">
        <v>3236</v>
      </c>
      <c r="E1094" t="s">
        <v>1716</v>
      </c>
      <c r="F1094" s="102" t="s">
        <v>1745</v>
      </c>
      <c r="G1094" s="102" t="s">
        <v>1745</v>
      </c>
      <c r="H1094" s="2">
        <v>1258.51</v>
      </c>
      <c r="I1094" s="2">
        <v>15000</v>
      </c>
      <c r="J1094" s="2">
        <v>559.04999999999995</v>
      </c>
      <c r="K1094" s="58">
        <v>2024</v>
      </c>
    </row>
    <row r="1095" spans="1:11" x14ac:dyDescent="0.3">
      <c r="A1095" s="75" t="s">
        <v>1063</v>
      </c>
      <c r="B1095" t="s">
        <v>1948</v>
      </c>
      <c r="C1095" t="s">
        <v>126</v>
      </c>
      <c r="D1095" t="s">
        <v>3237</v>
      </c>
      <c r="E1095" t="s">
        <v>1716</v>
      </c>
      <c r="F1095" s="102" t="s">
        <v>1745</v>
      </c>
      <c r="G1095" s="102" t="s">
        <v>1745</v>
      </c>
      <c r="H1095" s="2">
        <v>1186.5899999999999</v>
      </c>
      <c r="I1095" s="2">
        <v>15000</v>
      </c>
      <c r="J1095" s="2">
        <v>559.04999999999995</v>
      </c>
      <c r="K1095" s="58">
        <v>2024</v>
      </c>
    </row>
    <row r="1096" spans="1:11" x14ac:dyDescent="0.3">
      <c r="A1096" s="75" t="s">
        <v>1063</v>
      </c>
      <c r="B1096" t="s">
        <v>1948</v>
      </c>
      <c r="C1096" t="s">
        <v>126</v>
      </c>
      <c r="D1096" t="s">
        <v>3238</v>
      </c>
      <c r="E1096" t="s">
        <v>1716</v>
      </c>
      <c r="F1096" s="102" t="s">
        <v>1745</v>
      </c>
      <c r="G1096" s="102" t="s">
        <v>1745</v>
      </c>
      <c r="H1096" s="2">
        <v>1258.51</v>
      </c>
      <c r="I1096" s="2">
        <v>15000</v>
      </c>
      <c r="J1096" s="2">
        <v>559.04999999999995</v>
      </c>
      <c r="K1096" s="58">
        <v>2024</v>
      </c>
    </row>
    <row r="1097" spans="1:11" x14ac:dyDescent="0.3">
      <c r="A1097" s="75" t="s">
        <v>1063</v>
      </c>
      <c r="B1097" t="s">
        <v>1948</v>
      </c>
      <c r="C1097" t="s">
        <v>126</v>
      </c>
      <c r="D1097" t="s">
        <v>3239</v>
      </c>
      <c r="E1097" t="s">
        <v>1716</v>
      </c>
      <c r="F1097" s="102" t="s">
        <v>1745</v>
      </c>
      <c r="G1097" s="102" t="s">
        <v>1745</v>
      </c>
      <c r="H1097" s="2">
        <v>1186.5899999999999</v>
      </c>
      <c r="I1097" s="2">
        <v>15000</v>
      </c>
      <c r="J1097" s="2">
        <v>559.04999999999995</v>
      </c>
      <c r="K1097" s="58">
        <v>2024</v>
      </c>
    </row>
    <row r="1098" spans="1:11" x14ac:dyDescent="0.3">
      <c r="A1098" s="75" t="s">
        <v>1063</v>
      </c>
      <c r="B1098" t="s">
        <v>1948</v>
      </c>
      <c r="C1098" t="s">
        <v>126</v>
      </c>
      <c r="D1098" t="s">
        <v>3240</v>
      </c>
      <c r="E1098" t="s">
        <v>1716</v>
      </c>
      <c r="F1098" s="102" t="s">
        <v>1745</v>
      </c>
      <c r="G1098" s="102" t="s">
        <v>1745</v>
      </c>
      <c r="H1098" s="2">
        <v>1186.5899999999999</v>
      </c>
      <c r="I1098" s="2">
        <v>15000</v>
      </c>
      <c r="J1098" s="2">
        <v>559.04999999999995</v>
      </c>
      <c r="K1098" s="58">
        <v>2024</v>
      </c>
    </row>
    <row r="1099" spans="1:11" x14ac:dyDescent="0.3">
      <c r="A1099" s="75" t="s">
        <v>1063</v>
      </c>
      <c r="B1099" t="s">
        <v>1948</v>
      </c>
      <c r="C1099" t="s">
        <v>126</v>
      </c>
      <c r="D1099" t="s">
        <v>3241</v>
      </c>
      <c r="E1099" t="s">
        <v>1716</v>
      </c>
      <c r="F1099" s="102" t="s">
        <v>1745</v>
      </c>
      <c r="G1099" s="102" t="s">
        <v>1745</v>
      </c>
      <c r="H1099" s="2">
        <v>1186.5899999999999</v>
      </c>
      <c r="I1099" s="2">
        <v>15000</v>
      </c>
      <c r="J1099" s="2">
        <v>559.04999999999995</v>
      </c>
      <c r="K1099" s="58">
        <v>2024</v>
      </c>
    </row>
    <row r="1100" spans="1:11" x14ac:dyDescent="0.3">
      <c r="A1100" s="75" t="s">
        <v>1063</v>
      </c>
      <c r="B1100" t="s">
        <v>1948</v>
      </c>
      <c r="C1100" t="s">
        <v>126</v>
      </c>
      <c r="D1100" t="s">
        <v>3242</v>
      </c>
      <c r="E1100" t="s">
        <v>1716</v>
      </c>
      <c r="F1100" s="102" t="s">
        <v>1745</v>
      </c>
      <c r="G1100" s="102" t="s">
        <v>1745</v>
      </c>
      <c r="H1100" s="2">
        <v>958.85</v>
      </c>
      <c r="I1100" s="2">
        <v>15000</v>
      </c>
      <c r="J1100" s="2">
        <v>559.04999999999995</v>
      </c>
      <c r="K1100" s="58">
        <v>2024</v>
      </c>
    </row>
    <row r="1101" spans="1:11" x14ac:dyDescent="0.3">
      <c r="A1101" s="75" t="s">
        <v>1063</v>
      </c>
      <c r="B1101" t="s">
        <v>1948</v>
      </c>
      <c r="C1101" t="s">
        <v>126</v>
      </c>
      <c r="D1101" t="s">
        <v>3243</v>
      </c>
      <c r="E1101" t="s">
        <v>1716</v>
      </c>
      <c r="F1101" s="102" t="s">
        <v>1745</v>
      </c>
      <c r="G1101" s="102" t="s">
        <v>1745</v>
      </c>
      <c r="H1101" s="2">
        <v>958.85</v>
      </c>
      <c r="I1101" s="2">
        <v>15000</v>
      </c>
      <c r="J1101" s="2">
        <v>559.04999999999995</v>
      </c>
      <c r="K1101" s="58">
        <v>2024</v>
      </c>
    </row>
    <row r="1102" spans="1:11" x14ac:dyDescent="0.3">
      <c r="A1102" s="75" t="s">
        <v>1063</v>
      </c>
      <c r="B1102" t="s">
        <v>1948</v>
      </c>
      <c r="C1102" t="s">
        <v>126</v>
      </c>
      <c r="D1102" t="s">
        <v>3244</v>
      </c>
      <c r="E1102" t="s">
        <v>1716</v>
      </c>
      <c r="F1102" s="102" t="s">
        <v>1745</v>
      </c>
      <c r="G1102" s="102" t="s">
        <v>1745</v>
      </c>
      <c r="H1102" s="2">
        <v>1258.51</v>
      </c>
      <c r="I1102" s="2">
        <v>15000</v>
      </c>
      <c r="J1102" s="2">
        <v>559.04999999999995</v>
      </c>
      <c r="K1102" s="58">
        <v>2024</v>
      </c>
    </row>
    <row r="1103" spans="1:11" x14ac:dyDescent="0.3">
      <c r="A1103" s="75" t="s">
        <v>1063</v>
      </c>
      <c r="B1103" t="s">
        <v>1948</v>
      </c>
      <c r="C1103" t="s">
        <v>126</v>
      </c>
      <c r="D1103" t="s">
        <v>3245</v>
      </c>
      <c r="E1103" t="s">
        <v>1716</v>
      </c>
      <c r="F1103" s="102" t="s">
        <v>1745</v>
      </c>
      <c r="G1103" s="102" t="s">
        <v>1745</v>
      </c>
      <c r="H1103" s="2">
        <v>1186.5899999999999</v>
      </c>
      <c r="I1103" s="2">
        <v>15000</v>
      </c>
      <c r="J1103" s="2">
        <v>559.04999999999995</v>
      </c>
      <c r="K1103" s="58">
        <v>2024</v>
      </c>
    </row>
    <row r="1104" spans="1:11" x14ac:dyDescent="0.3">
      <c r="A1104" s="75" t="s">
        <v>1063</v>
      </c>
      <c r="B1104" t="s">
        <v>1948</v>
      </c>
      <c r="C1104" t="s">
        <v>126</v>
      </c>
      <c r="D1104" t="s">
        <v>3246</v>
      </c>
      <c r="E1104" t="s">
        <v>1716</v>
      </c>
      <c r="F1104" s="102" t="s">
        <v>1745</v>
      </c>
      <c r="G1104" s="102" t="s">
        <v>1745</v>
      </c>
      <c r="H1104" s="2">
        <v>1258.51</v>
      </c>
      <c r="I1104" s="2">
        <v>15000</v>
      </c>
      <c r="J1104" s="2">
        <v>559.04999999999995</v>
      </c>
      <c r="K1104" s="58">
        <v>2024</v>
      </c>
    </row>
    <row r="1105" spans="1:11" x14ac:dyDescent="0.3">
      <c r="A1105" s="75" t="s">
        <v>1063</v>
      </c>
      <c r="B1105" t="s">
        <v>1948</v>
      </c>
      <c r="C1105" t="s">
        <v>126</v>
      </c>
      <c r="D1105" t="s">
        <v>3247</v>
      </c>
      <c r="E1105" t="s">
        <v>1716</v>
      </c>
      <c r="F1105" s="102" t="s">
        <v>1745</v>
      </c>
      <c r="G1105" s="102" t="s">
        <v>1745</v>
      </c>
      <c r="H1105" s="2">
        <v>1186.5899999999999</v>
      </c>
      <c r="I1105" s="2">
        <v>15000</v>
      </c>
      <c r="J1105" s="2">
        <v>559.04999999999995</v>
      </c>
      <c r="K1105" s="58">
        <v>2024</v>
      </c>
    </row>
    <row r="1106" spans="1:11" x14ac:dyDescent="0.3">
      <c r="A1106" s="75" t="s">
        <v>1063</v>
      </c>
      <c r="B1106" t="s">
        <v>1948</v>
      </c>
      <c r="C1106" t="s">
        <v>126</v>
      </c>
      <c r="D1106" t="s">
        <v>3248</v>
      </c>
      <c r="E1106" t="s">
        <v>1716</v>
      </c>
      <c r="F1106" s="102" t="s">
        <v>1745</v>
      </c>
      <c r="G1106" s="102" t="s">
        <v>1745</v>
      </c>
      <c r="H1106" s="2">
        <v>958.85</v>
      </c>
      <c r="I1106" s="2">
        <v>15000</v>
      </c>
      <c r="J1106" s="2">
        <v>559.04999999999995</v>
      </c>
      <c r="K1106" s="58">
        <v>2024</v>
      </c>
    </row>
    <row r="1107" spans="1:11" x14ac:dyDescent="0.3">
      <c r="A1107" s="75" t="s">
        <v>1063</v>
      </c>
      <c r="B1107" t="s">
        <v>1948</v>
      </c>
      <c r="C1107" t="s">
        <v>126</v>
      </c>
      <c r="D1107" t="s">
        <v>3249</v>
      </c>
      <c r="E1107" t="s">
        <v>1716</v>
      </c>
      <c r="F1107" s="102" t="s">
        <v>1745</v>
      </c>
      <c r="G1107" s="102" t="s">
        <v>1745</v>
      </c>
      <c r="H1107" s="2">
        <v>958.85</v>
      </c>
      <c r="I1107" s="2">
        <v>15000</v>
      </c>
      <c r="J1107" s="2">
        <v>559.04999999999995</v>
      </c>
      <c r="K1107" s="58">
        <v>2024</v>
      </c>
    </row>
    <row r="1108" spans="1:11" x14ac:dyDescent="0.3">
      <c r="A1108" s="75" t="s">
        <v>1063</v>
      </c>
      <c r="B1108" t="s">
        <v>1948</v>
      </c>
      <c r="C1108" t="s">
        <v>126</v>
      </c>
      <c r="D1108" t="s">
        <v>3250</v>
      </c>
      <c r="E1108" t="s">
        <v>1716</v>
      </c>
      <c r="F1108" s="102" t="s">
        <v>1745</v>
      </c>
      <c r="G1108" s="102" t="s">
        <v>1745</v>
      </c>
      <c r="H1108" s="2">
        <v>1186.5899999999999</v>
      </c>
      <c r="I1108" s="2">
        <v>15000</v>
      </c>
      <c r="J1108" s="2">
        <v>559.04999999999995</v>
      </c>
      <c r="K1108" s="58">
        <v>2024</v>
      </c>
    </row>
    <row r="1109" spans="1:11" x14ac:dyDescent="0.3">
      <c r="A1109" s="75" t="s">
        <v>1063</v>
      </c>
      <c r="B1109" t="s">
        <v>1948</v>
      </c>
      <c r="C1109" t="s">
        <v>126</v>
      </c>
      <c r="D1109" t="s">
        <v>3251</v>
      </c>
      <c r="E1109" t="s">
        <v>1716</v>
      </c>
      <c r="F1109" s="102" t="s">
        <v>1745</v>
      </c>
      <c r="G1109" s="102" t="s">
        <v>1745</v>
      </c>
      <c r="H1109" s="2">
        <v>958.85</v>
      </c>
      <c r="I1109" s="2">
        <v>15000</v>
      </c>
      <c r="J1109" s="2">
        <v>559.04999999999995</v>
      </c>
      <c r="K1109" s="58">
        <v>2024</v>
      </c>
    </row>
    <row r="1110" spans="1:11" x14ac:dyDescent="0.3">
      <c r="A1110" s="75" t="s">
        <v>1063</v>
      </c>
      <c r="B1110" t="s">
        <v>1948</v>
      </c>
      <c r="C1110" t="s">
        <v>126</v>
      </c>
      <c r="D1110" t="s">
        <v>3252</v>
      </c>
      <c r="E1110" t="s">
        <v>1716</v>
      </c>
      <c r="F1110" s="102" t="s">
        <v>1745</v>
      </c>
      <c r="G1110" s="102" t="s">
        <v>1745</v>
      </c>
      <c r="H1110" s="2">
        <v>958.85</v>
      </c>
      <c r="I1110" s="2">
        <v>15000</v>
      </c>
      <c r="J1110" s="2">
        <v>559.04999999999995</v>
      </c>
      <c r="K1110" s="58">
        <v>2024</v>
      </c>
    </row>
    <row r="1111" spans="1:11" x14ac:dyDescent="0.3">
      <c r="A1111" s="75" t="s">
        <v>1063</v>
      </c>
      <c r="B1111" t="s">
        <v>1948</v>
      </c>
      <c r="C1111" t="s">
        <v>126</v>
      </c>
      <c r="D1111" t="s">
        <v>3253</v>
      </c>
      <c r="E1111" t="s">
        <v>1716</v>
      </c>
      <c r="F1111" s="102" t="s">
        <v>1745</v>
      </c>
      <c r="G1111" s="102" t="s">
        <v>1745</v>
      </c>
      <c r="H1111" s="2">
        <v>958.85</v>
      </c>
      <c r="I1111" s="2">
        <v>15000</v>
      </c>
      <c r="J1111" s="2">
        <v>559.04999999999995</v>
      </c>
      <c r="K1111" s="58">
        <v>2024</v>
      </c>
    </row>
    <row r="1112" spans="1:11" x14ac:dyDescent="0.3">
      <c r="A1112" s="75" t="s">
        <v>1063</v>
      </c>
      <c r="B1112" t="s">
        <v>1948</v>
      </c>
      <c r="C1112" t="s">
        <v>126</v>
      </c>
      <c r="D1112" t="s">
        <v>3254</v>
      </c>
      <c r="E1112" t="s">
        <v>1716</v>
      </c>
      <c r="F1112" s="102" t="s">
        <v>1745</v>
      </c>
      <c r="G1112" s="102" t="s">
        <v>1745</v>
      </c>
      <c r="H1112" s="2">
        <v>958.85</v>
      </c>
      <c r="I1112" s="2">
        <v>15000</v>
      </c>
      <c r="J1112" s="2">
        <v>559.04999999999995</v>
      </c>
      <c r="K1112" s="58">
        <v>2024</v>
      </c>
    </row>
    <row r="1113" spans="1:11" x14ac:dyDescent="0.3">
      <c r="A1113" s="75" t="s">
        <v>1063</v>
      </c>
      <c r="B1113" t="s">
        <v>1948</v>
      </c>
      <c r="C1113" t="s">
        <v>126</v>
      </c>
      <c r="D1113" t="s">
        <v>3255</v>
      </c>
      <c r="E1113" t="s">
        <v>1716</v>
      </c>
      <c r="F1113" s="102" t="s">
        <v>1745</v>
      </c>
      <c r="G1113" s="102" t="s">
        <v>1745</v>
      </c>
      <c r="H1113" s="2">
        <v>958.85</v>
      </c>
      <c r="I1113" s="2">
        <v>15000</v>
      </c>
      <c r="J1113" s="2">
        <v>559.04999999999995</v>
      </c>
      <c r="K1113" s="58">
        <v>2024</v>
      </c>
    </row>
    <row r="1114" spans="1:11" x14ac:dyDescent="0.3">
      <c r="A1114" s="75" t="s">
        <v>1063</v>
      </c>
      <c r="B1114" t="s">
        <v>1948</v>
      </c>
      <c r="C1114" t="s">
        <v>126</v>
      </c>
      <c r="D1114" t="s">
        <v>3256</v>
      </c>
      <c r="E1114" t="s">
        <v>1716</v>
      </c>
      <c r="F1114" s="102" t="s">
        <v>1745</v>
      </c>
      <c r="G1114" s="102" t="s">
        <v>1745</v>
      </c>
      <c r="H1114" s="2">
        <v>1258.51</v>
      </c>
      <c r="I1114" s="2">
        <v>15000</v>
      </c>
      <c r="J1114" s="2">
        <v>559.04999999999995</v>
      </c>
      <c r="K1114" s="58">
        <v>2024</v>
      </c>
    </row>
    <row r="1115" spans="1:11" x14ac:dyDescent="0.3">
      <c r="A1115" s="75" t="s">
        <v>1063</v>
      </c>
      <c r="B1115" t="s">
        <v>1948</v>
      </c>
      <c r="C1115" t="s">
        <v>126</v>
      </c>
      <c r="D1115" t="s">
        <v>3257</v>
      </c>
      <c r="E1115" t="s">
        <v>1716</v>
      </c>
      <c r="F1115" s="102" t="s">
        <v>1745</v>
      </c>
      <c r="G1115" s="102" t="s">
        <v>1745</v>
      </c>
      <c r="H1115" s="2">
        <v>958.85</v>
      </c>
      <c r="I1115" s="2">
        <v>15000</v>
      </c>
      <c r="J1115" s="2">
        <v>559.04999999999995</v>
      </c>
      <c r="K1115" s="58">
        <v>2024</v>
      </c>
    </row>
    <row r="1116" spans="1:11" x14ac:dyDescent="0.3">
      <c r="A1116" s="75" t="s">
        <v>1063</v>
      </c>
      <c r="B1116" t="s">
        <v>1948</v>
      </c>
      <c r="C1116" t="s">
        <v>126</v>
      </c>
      <c r="D1116" t="s">
        <v>3258</v>
      </c>
      <c r="E1116" t="s">
        <v>1716</v>
      </c>
      <c r="F1116" s="102" t="s">
        <v>1745</v>
      </c>
      <c r="G1116" s="102" t="s">
        <v>1745</v>
      </c>
      <c r="H1116" s="2">
        <v>1186.5899999999999</v>
      </c>
      <c r="I1116" s="2">
        <v>15000</v>
      </c>
      <c r="J1116" s="2">
        <v>559.04999999999995</v>
      </c>
      <c r="K1116" s="58">
        <v>2024</v>
      </c>
    </row>
    <row r="1117" spans="1:11" x14ac:dyDescent="0.3">
      <c r="A1117" s="75" t="s">
        <v>1063</v>
      </c>
      <c r="B1117" t="s">
        <v>1948</v>
      </c>
      <c r="C1117" t="s">
        <v>126</v>
      </c>
      <c r="D1117" t="s">
        <v>3259</v>
      </c>
      <c r="E1117" t="s">
        <v>1716</v>
      </c>
      <c r="F1117" s="102" t="s">
        <v>1745</v>
      </c>
      <c r="G1117" s="102" t="s">
        <v>1745</v>
      </c>
      <c r="H1117" s="2">
        <v>1258.51</v>
      </c>
      <c r="I1117" s="2">
        <v>15000</v>
      </c>
      <c r="J1117" s="2">
        <v>559.04999999999995</v>
      </c>
      <c r="K1117" s="58">
        <v>2024</v>
      </c>
    </row>
    <row r="1118" spans="1:11" x14ac:dyDescent="0.3">
      <c r="A1118" s="75" t="s">
        <v>1063</v>
      </c>
      <c r="B1118" t="s">
        <v>1948</v>
      </c>
      <c r="C1118" t="s">
        <v>126</v>
      </c>
      <c r="D1118" t="s">
        <v>3260</v>
      </c>
      <c r="E1118" t="s">
        <v>1716</v>
      </c>
      <c r="F1118" s="102" t="s">
        <v>1745</v>
      </c>
      <c r="G1118" s="102" t="s">
        <v>1745</v>
      </c>
      <c r="H1118" s="2">
        <v>958.85</v>
      </c>
      <c r="I1118" s="2">
        <v>15000</v>
      </c>
      <c r="J1118" s="2">
        <v>559.04999999999995</v>
      </c>
      <c r="K1118" s="58">
        <v>2024</v>
      </c>
    </row>
    <row r="1119" spans="1:11" x14ac:dyDescent="0.3">
      <c r="A1119" s="75" t="s">
        <v>1063</v>
      </c>
      <c r="B1119" t="s">
        <v>1948</v>
      </c>
      <c r="C1119" t="s">
        <v>126</v>
      </c>
      <c r="D1119" t="s">
        <v>3261</v>
      </c>
      <c r="E1119" t="s">
        <v>1716</v>
      </c>
      <c r="F1119" s="102" t="s">
        <v>1745</v>
      </c>
      <c r="G1119" s="102" t="s">
        <v>1745</v>
      </c>
      <c r="H1119" s="2">
        <v>958.85</v>
      </c>
      <c r="I1119" s="2">
        <v>15000</v>
      </c>
      <c r="J1119" s="2">
        <v>559.04999999999995</v>
      </c>
      <c r="K1119" s="58">
        <v>2024</v>
      </c>
    </row>
    <row r="1120" spans="1:11" x14ac:dyDescent="0.3">
      <c r="A1120" s="75" t="s">
        <v>1063</v>
      </c>
      <c r="B1120" t="s">
        <v>1948</v>
      </c>
      <c r="C1120" t="s">
        <v>126</v>
      </c>
      <c r="D1120" t="s">
        <v>3262</v>
      </c>
      <c r="E1120" t="s">
        <v>1716</v>
      </c>
      <c r="F1120" s="102" t="s">
        <v>1745</v>
      </c>
      <c r="G1120" s="102" t="s">
        <v>1745</v>
      </c>
      <c r="H1120" s="2">
        <v>1186.5899999999999</v>
      </c>
      <c r="I1120" s="2">
        <v>15000</v>
      </c>
      <c r="J1120" s="2">
        <v>559.04999999999995</v>
      </c>
      <c r="K1120" s="58">
        <v>2024</v>
      </c>
    </row>
    <row r="1121" spans="1:11" x14ac:dyDescent="0.3">
      <c r="A1121" s="75" t="s">
        <v>1063</v>
      </c>
      <c r="B1121" t="s">
        <v>1948</v>
      </c>
      <c r="C1121" t="s">
        <v>126</v>
      </c>
      <c r="D1121" t="s">
        <v>3263</v>
      </c>
      <c r="E1121" t="s">
        <v>1716</v>
      </c>
      <c r="F1121" s="102" t="s">
        <v>1745</v>
      </c>
      <c r="G1121" s="102" t="s">
        <v>1745</v>
      </c>
      <c r="H1121" s="2">
        <v>958.85</v>
      </c>
      <c r="I1121" s="2">
        <v>15000</v>
      </c>
      <c r="J1121" s="2">
        <v>559.04999999999995</v>
      </c>
      <c r="K1121" s="58">
        <v>2024</v>
      </c>
    </row>
    <row r="1122" spans="1:11" x14ac:dyDescent="0.3">
      <c r="A1122" s="75" t="s">
        <v>1063</v>
      </c>
      <c r="B1122" t="s">
        <v>1948</v>
      </c>
      <c r="C1122" t="s">
        <v>126</v>
      </c>
      <c r="D1122" t="s">
        <v>3264</v>
      </c>
      <c r="E1122" t="s">
        <v>1716</v>
      </c>
      <c r="F1122" s="102" t="s">
        <v>1745</v>
      </c>
      <c r="G1122" s="102" t="s">
        <v>1745</v>
      </c>
      <c r="H1122" s="2">
        <v>958.85</v>
      </c>
      <c r="I1122" s="2">
        <v>15000</v>
      </c>
      <c r="J1122" s="2">
        <v>559.04999999999995</v>
      </c>
      <c r="K1122" s="58">
        <v>2024</v>
      </c>
    </row>
    <row r="1123" spans="1:11" x14ac:dyDescent="0.3">
      <c r="A1123" s="75" t="s">
        <v>1063</v>
      </c>
      <c r="B1123" t="s">
        <v>1948</v>
      </c>
      <c r="C1123" t="s">
        <v>126</v>
      </c>
      <c r="D1123" t="s">
        <v>3265</v>
      </c>
      <c r="E1123" t="s">
        <v>1716</v>
      </c>
      <c r="F1123" s="102" t="s">
        <v>1745</v>
      </c>
      <c r="G1123" s="102" t="s">
        <v>1745</v>
      </c>
      <c r="H1123" s="2">
        <v>1258.51</v>
      </c>
      <c r="I1123" s="2">
        <v>15000</v>
      </c>
      <c r="J1123" s="2">
        <v>559.04999999999995</v>
      </c>
      <c r="K1123" s="58">
        <v>2024</v>
      </c>
    </row>
    <row r="1124" spans="1:11" x14ac:dyDescent="0.3">
      <c r="A1124" s="75" t="s">
        <v>1063</v>
      </c>
      <c r="B1124" t="s">
        <v>1948</v>
      </c>
      <c r="C1124" t="s">
        <v>126</v>
      </c>
      <c r="D1124" t="s">
        <v>3266</v>
      </c>
      <c r="E1124" t="s">
        <v>1716</v>
      </c>
      <c r="F1124" s="102" t="s">
        <v>1745</v>
      </c>
      <c r="G1124" s="102" t="s">
        <v>1745</v>
      </c>
      <c r="H1124" s="2">
        <v>1186.5899999999999</v>
      </c>
      <c r="I1124" s="2">
        <v>15000</v>
      </c>
      <c r="J1124" s="2">
        <v>559.04999999999995</v>
      </c>
      <c r="K1124" s="58">
        <v>2024</v>
      </c>
    </row>
    <row r="1125" spans="1:11" x14ac:dyDescent="0.3">
      <c r="A1125" s="75" t="s">
        <v>1063</v>
      </c>
      <c r="B1125" t="s">
        <v>1948</v>
      </c>
      <c r="C1125" t="s">
        <v>126</v>
      </c>
      <c r="D1125" t="s">
        <v>3267</v>
      </c>
      <c r="E1125" t="s">
        <v>1716</v>
      </c>
      <c r="F1125" s="102" t="s">
        <v>1745</v>
      </c>
      <c r="G1125" s="102" t="s">
        <v>1745</v>
      </c>
      <c r="H1125" s="2">
        <v>958.85</v>
      </c>
      <c r="I1125" s="2">
        <v>15000</v>
      </c>
      <c r="J1125" s="2">
        <v>559.04999999999995</v>
      </c>
      <c r="K1125" s="58">
        <v>2024</v>
      </c>
    </row>
    <row r="1126" spans="1:11" x14ac:dyDescent="0.3">
      <c r="A1126" s="75" t="s">
        <v>1063</v>
      </c>
      <c r="B1126" t="s">
        <v>1948</v>
      </c>
      <c r="C1126" t="s">
        <v>126</v>
      </c>
      <c r="D1126" t="s">
        <v>3268</v>
      </c>
      <c r="E1126" t="s">
        <v>1716</v>
      </c>
      <c r="F1126" s="102" t="s">
        <v>1745</v>
      </c>
      <c r="G1126" s="102" t="s">
        <v>1745</v>
      </c>
      <c r="H1126" s="2">
        <v>958.85</v>
      </c>
      <c r="I1126" s="2">
        <v>15000</v>
      </c>
      <c r="J1126" s="2">
        <v>559.04999999999995</v>
      </c>
      <c r="K1126" s="58">
        <v>2024</v>
      </c>
    </row>
    <row r="1127" spans="1:11" x14ac:dyDescent="0.3">
      <c r="A1127" s="75" t="s">
        <v>1063</v>
      </c>
      <c r="B1127" t="s">
        <v>1948</v>
      </c>
      <c r="C1127" t="s">
        <v>126</v>
      </c>
      <c r="D1127" t="s">
        <v>3269</v>
      </c>
      <c r="E1127" t="s">
        <v>1716</v>
      </c>
      <c r="F1127" s="102" t="s">
        <v>1745</v>
      </c>
      <c r="G1127" s="102" t="s">
        <v>1745</v>
      </c>
      <c r="H1127" s="2">
        <v>958.85</v>
      </c>
      <c r="I1127" s="2">
        <v>15000</v>
      </c>
      <c r="J1127" s="2">
        <v>559.04999999999995</v>
      </c>
      <c r="K1127" s="58">
        <v>2024</v>
      </c>
    </row>
    <row r="1128" spans="1:11" x14ac:dyDescent="0.3">
      <c r="A1128" s="75" t="s">
        <v>1063</v>
      </c>
      <c r="B1128" t="s">
        <v>1948</v>
      </c>
      <c r="C1128" t="s">
        <v>126</v>
      </c>
      <c r="D1128" t="s">
        <v>3270</v>
      </c>
      <c r="E1128" t="s">
        <v>1716</v>
      </c>
      <c r="F1128" s="102" t="s">
        <v>1745</v>
      </c>
      <c r="G1128" s="102" t="s">
        <v>1745</v>
      </c>
      <c r="H1128" s="2">
        <v>958.85</v>
      </c>
      <c r="I1128" s="2">
        <v>15000</v>
      </c>
      <c r="J1128" s="2">
        <v>559.04999999999995</v>
      </c>
      <c r="K1128" s="58">
        <v>2024</v>
      </c>
    </row>
    <row r="1129" spans="1:11" x14ac:dyDescent="0.3">
      <c r="A1129" s="75" t="s">
        <v>1063</v>
      </c>
      <c r="B1129" t="s">
        <v>1948</v>
      </c>
      <c r="C1129" t="s">
        <v>126</v>
      </c>
      <c r="D1129" t="s">
        <v>3271</v>
      </c>
      <c r="E1129" t="s">
        <v>1716</v>
      </c>
      <c r="F1129" s="102" t="s">
        <v>1745</v>
      </c>
      <c r="G1129" s="102" t="s">
        <v>1745</v>
      </c>
      <c r="H1129" s="2">
        <v>1186.5899999999999</v>
      </c>
      <c r="I1129" s="2">
        <v>15000</v>
      </c>
      <c r="J1129" s="2">
        <v>559.04999999999995</v>
      </c>
      <c r="K1129" s="58">
        <v>2024</v>
      </c>
    </row>
    <row r="1130" spans="1:11" x14ac:dyDescent="0.3">
      <c r="A1130" s="75" t="s">
        <v>1063</v>
      </c>
      <c r="B1130" t="s">
        <v>1948</v>
      </c>
      <c r="C1130" t="s">
        <v>126</v>
      </c>
      <c r="D1130" t="s">
        <v>3272</v>
      </c>
      <c r="E1130" t="s">
        <v>1716</v>
      </c>
      <c r="F1130" s="102" t="s">
        <v>1745</v>
      </c>
      <c r="G1130" s="102" t="s">
        <v>1745</v>
      </c>
      <c r="H1130" s="2">
        <v>1258.51</v>
      </c>
      <c r="I1130" s="2">
        <v>15000</v>
      </c>
      <c r="J1130" s="2">
        <v>559.04999999999995</v>
      </c>
      <c r="K1130" s="58">
        <v>2024</v>
      </c>
    </row>
    <row r="1131" spans="1:11" x14ac:dyDescent="0.3">
      <c r="A1131" s="75" t="s">
        <v>1063</v>
      </c>
      <c r="B1131" t="s">
        <v>1948</v>
      </c>
      <c r="C1131" t="s">
        <v>126</v>
      </c>
      <c r="D1131" t="s">
        <v>3273</v>
      </c>
      <c r="E1131" t="s">
        <v>1716</v>
      </c>
      <c r="F1131" s="102" t="s">
        <v>1745</v>
      </c>
      <c r="G1131" s="102" t="s">
        <v>1745</v>
      </c>
      <c r="H1131" s="2">
        <v>1186.5899999999999</v>
      </c>
      <c r="I1131" s="2">
        <v>15000</v>
      </c>
      <c r="J1131" s="2">
        <v>559.04999999999995</v>
      </c>
      <c r="K1131" s="58">
        <v>2024</v>
      </c>
    </row>
    <row r="1132" spans="1:11" x14ac:dyDescent="0.3">
      <c r="A1132" s="75" t="s">
        <v>1063</v>
      </c>
      <c r="B1132" t="s">
        <v>1948</v>
      </c>
      <c r="C1132" t="s">
        <v>126</v>
      </c>
      <c r="D1132" t="s">
        <v>3274</v>
      </c>
      <c r="E1132" t="s">
        <v>1716</v>
      </c>
      <c r="F1132" s="102" t="s">
        <v>1745</v>
      </c>
      <c r="G1132" s="102" t="s">
        <v>1745</v>
      </c>
      <c r="H1132" s="2">
        <v>958.85</v>
      </c>
      <c r="I1132" s="2">
        <v>15000</v>
      </c>
      <c r="J1132" s="2">
        <v>559.04999999999995</v>
      </c>
      <c r="K1132" s="58">
        <v>2024</v>
      </c>
    </row>
    <row r="1133" spans="1:11" x14ac:dyDescent="0.3">
      <c r="A1133" s="75" t="s">
        <v>1063</v>
      </c>
      <c r="B1133" t="s">
        <v>1948</v>
      </c>
      <c r="C1133" t="s">
        <v>126</v>
      </c>
      <c r="D1133" t="s">
        <v>3275</v>
      </c>
      <c r="E1133" t="s">
        <v>1716</v>
      </c>
      <c r="F1133" s="102" t="s">
        <v>1745</v>
      </c>
      <c r="G1133" s="102" t="s">
        <v>1745</v>
      </c>
      <c r="H1133" s="2">
        <v>1186.5899999999999</v>
      </c>
      <c r="I1133" s="2">
        <v>15000</v>
      </c>
      <c r="J1133" s="2">
        <v>559.04999999999995</v>
      </c>
      <c r="K1133" s="58">
        <v>2024</v>
      </c>
    </row>
    <row r="1134" spans="1:11" x14ac:dyDescent="0.3">
      <c r="A1134" s="75" t="s">
        <v>1063</v>
      </c>
      <c r="B1134" t="s">
        <v>1948</v>
      </c>
      <c r="C1134" t="s">
        <v>126</v>
      </c>
      <c r="D1134" t="s">
        <v>3276</v>
      </c>
      <c r="E1134" t="s">
        <v>1716</v>
      </c>
      <c r="F1134" s="102" t="s">
        <v>1745</v>
      </c>
      <c r="G1134" s="102" t="s">
        <v>1745</v>
      </c>
      <c r="H1134" s="2">
        <v>958.85</v>
      </c>
      <c r="I1134" s="2">
        <v>15000</v>
      </c>
      <c r="J1134" s="2">
        <v>559.04999999999995</v>
      </c>
      <c r="K1134" s="58">
        <v>2024</v>
      </c>
    </row>
    <row r="1135" spans="1:11" x14ac:dyDescent="0.3">
      <c r="A1135" s="75" t="s">
        <v>1063</v>
      </c>
      <c r="B1135" t="s">
        <v>1948</v>
      </c>
      <c r="C1135" t="s">
        <v>126</v>
      </c>
      <c r="D1135" t="s">
        <v>3277</v>
      </c>
      <c r="E1135" t="s">
        <v>1716</v>
      </c>
      <c r="F1135" s="102" t="s">
        <v>1745</v>
      </c>
      <c r="G1135" s="102" t="s">
        <v>1745</v>
      </c>
      <c r="H1135" s="2">
        <v>958.85</v>
      </c>
      <c r="I1135" s="2">
        <v>15000</v>
      </c>
      <c r="J1135" s="2">
        <v>559.04999999999995</v>
      </c>
      <c r="K1135" s="58">
        <v>2024</v>
      </c>
    </row>
    <row r="1136" spans="1:11" x14ac:dyDescent="0.3">
      <c r="A1136" s="75" t="s">
        <v>1063</v>
      </c>
      <c r="B1136" t="s">
        <v>1948</v>
      </c>
      <c r="C1136" t="s">
        <v>126</v>
      </c>
      <c r="D1136" t="s">
        <v>3278</v>
      </c>
      <c r="E1136" t="s">
        <v>1716</v>
      </c>
      <c r="F1136" s="102" t="s">
        <v>1745</v>
      </c>
      <c r="G1136" s="102" t="s">
        <v>1745</v>
      </c>
      <c r="H1136" s="2">
        <v>958.85</v>
      </c>
      <c r="I1136" s="2">
        <v>15000</v>
      </c>
      <c r="J1136" s="2">
        <v>559.04999999999995</v>
      </c>
      <c r="K1136" s="58">
        <v>2024</v>
      </c>
    </row>
    <row r="1137" spans="1:11" x14ac:dyDescent="0.3">
      <c r="A1137" s="75" t="s">
        <v>1063</v>
      </c>
      <c r="B1137" t="s">
        <v>1948</v>
      </c>
      <c r="C1137" t="s">
        <v>126</v>
      </c>
      <c r="D1137" t="s">
        <v>3279</v>
      </c>
      <c r="E1137" t="s">
        <v>1716</v>
      </c>
      <c r="F1137" s="102" t="s">
        <v>1745</v>
      </c>
      <c r="G1137" s="102" t="s">
        <v>1745</v>
      </c>
      <c r="H1137" s="2">
        <v>958.85</v>
      </c>
      <c r="I1137" s="2">
        <v>15000</v>
      </c>
      <c r="J1137" s="2">
        <v>559.04999999999995</v>
      </c>
      <c r="K1137" s="58">
        <v>2024</v>
      </c>
    </row>
    <row r="1138" spans="1:11" x14ac:dyDescent="0.3">
      <c r="A1138" s="75" t="s">
        <v>1063</v>
      </c>
      <c r="B1138" t="s">
        <v>1948</v>
      </c>
      <c r="C1138" t="s">
        <v>126</v>
      </c>
      <c r="D1138" t="s">
        <v>3280</v>
      </c>
      <c r="E1138" t="s">
        <v>1716</v>
      </c>
      <c r="F1138" s="102" t="s">
        <v>1745</v>
      </c>
      <c r="G1138" s="102" t="s">
        <v>1745</v>
      </c>
      <c r="H1138" s="2">
        <v>1186.5899999999999</v>
      </c>
      <c r="I1138" s="2">
        <v>15000</v>
      </c>
      <c r="J1138" s="2">
        <v>559.04999999999995</v>
      </c>
      <c r="K1138" s="58">
        <v>2024</v>
      </c>
    </row>
    <row r="1139" spans="1:11" x14ac:dyDescent="0.3">
      <c r="A1139" s="75" t="s">
        <v>1063</v>
      </c>
      <c r="B1139" t="s">
        <v>1948</v>
      </c>
      <c r="C1139" t="s">
        <v>126</v>
      </c>
      <c r="D1139" t="s">
        <v>3281</v>
      </c>
      <c r="E1139" t="s">
        <v>1716</v>
      </c>
      <c r="F1139" s="102" t="s">
        <v>1745</v>
      </c>
      <c r="G1139" s="102" t="s">
        <v>1745</v>
      </c>
      <c r="H1139" s="2">
        <v>1258.51</v>
      </c>
      <c r="I1139" s="2">
        <v>15000</v>
      </c>
      <c r="J1139" s="2">
        <v>559.04999999999995</v>
      </c>
      <c r="K1139" s="58">
        <v>2024</v>
      </c>
    </row>
    <row r="1140" spans="1:11" x14ac:dyDescent="0.3">
      <c r="A1140" s="75" t="s">
        <v>1063</v>
      </c>
      <c r="B1140" t="s">
        <v>1948</v>
      </c>
      <c r="C1140" t="s">
        <v>126</v>
      </c>
      <c r="D1140" t="s">
        <v>3282</v>
      </c>
      <c r="E1140" t="s">
        <v>1716</v>
      </c>
      <c r="F1140" s="102" t="s">
        <v>1745</v>
      </c>
      <c r="G1140" s="102" t="s">
        <v>1745</v>
      </c>
      <c r="H1140" s="2">
        <v>958.85</v>
      </c>
      <c r="I1140" s="2">
        <v>15000</v>
      </c>
      <c r="J1140" s="2">
        <v>559.04999999999995</v>
      </c>
      <c r="K1140" s="58">
        <v>2024</v>
      </c>
    </row>
    <row r="1141" spans="1:11" x14ac:dyDescent="0.3">
      <c r="A1141" s="75" t="s">
        <v>1063</v>
      </c>
      <c r="B1141" t="s">
        <v>1948</v>
      </c>
      <c r="C1141" t="s">
        <v>126</v>
      </c>
      <c r="D1141" t="s">
        <v>3283</v>
      </c>
      <c r="E1141" t="s">
        <v>1716</v>
      </c>
      <c r="F1141" s="102" t="s">
        <v>1745</v>
      </c>
      <c r="G1141" s="102" t="s">
        <v>1745</v>
      </c>
      <c r="H1141" s="2">
        <v>958.85</v>
      </c>
      <c r="I1141" s="2">
        <v>15000</v>
      </c>
      <c r="J1141" s="2">
        <v>559.04999999999995</v>
      </c>
      <c r="K1141" s="58">
        <v>2024</v>
      </c>
    </row>
    <row r="1142" spans="1:11" x14ac:dyDescent="0.3">
      <c r="A1142" s="75" t="s">
        <v>1063</v>
      </c>
      <c r="B1142" t="s">
        <v>1948</v>
      </c>
      <c r="C1142" t="s">
        <v>126</v>
      </c>
      <c r="D1142" t="s">
        <v>3284</v>
      </c>
      <c r="E1142" t="s">
        <v>1716</v>
      </c>
      <c r="F1142" s="102" t="s">
        <v>1745</v>
      </c>
      <c r="G1142" s="102" t="s">
        <v>1745</v>
      </c>
      <c r="H1142" s="2">
        <v>958.85</v>
      </c>
      <c r="I1142" s="2">
        <v>15000</v>
      </c>
      <c r="J1142" s="2">
        <v>559.04999999999995</v>
      </c>
      <c r="K1142" s="58">
        <v>2024</v>
      </c>
    </row>
    <row r="1143" spans="1:11" x14ac:dyDescent="0.3">
      <c r="A1143" s="75" t="s">
        <v>1063</v>
      </c>
      <c r="B1143" t="s">
        <v>1948</v>
      </c>
      <c r="C1143" t="s">
        <v>126</v>
      </c>
      <c r="D1143" t="s">
        <v>3285</v>
      </c>
      <c r="E1143" t="s">
        <v>1716</v>
      </c>
      <c r="F1143" s="102" t="s">
        <v>1745</v>
      </c>
      <c r="G1143" s="102" t="s">
        <v>1745</v>
      </c>
      <c r="H1143" s="2">
        <v>958.85</v>
      </c>
      <c r="I1143" s="2">
        <v>15000</v>
      </c>
      <c r="J1143" s="2">
        <v>559.04999999999995</v>
      </c>
      <c r="K1143" s="58">
        <v>2024</v>
      </c>
    </row>
    <row r="1144" spans="1:11" x14ac:dyDescent="0.3">
      <c r="A1144" s="75" t="s">
        <v>1063</v>
      </c>
      <c r="B1144" t="s">
        <v>1948</v>
      </c>
      <c r="C1144" t="s">
        <v>126</v>
      </c>
      <c r="D1144" t="s">
        <v>3286</v>
      </c>
      <c r="E1144" t="s">
        <v>1716</v>
      </c>
      <c r="F1144" s="102" t="s">
        <v>1745</v>
      </c>
      <c r="G1144" s="102" t="s">
        <v>1745</v>
      </c>
      <c r="H1144" s="2">
        <v>1186.5899999999999</v>
      </c>
      <c r="I1144" s="2">
        <v>15000</v>
      </c>
      <c r="J1144" s="2">
        <v>559.04999999999995</v>
      </c>
      <c r="K1144" s="58">
        <v>2024</v>
      </c>
    </row>
    <row r="1145" spans="1:11" x14ac:dyDescent="0.3">
      <c r="A1145" s="75" t="s">
        <v>1063</v>
      </c>
      <c r="B1145" t="s">
        <v>1948</v>
      </c>
      <c r="C1145" t="s">
        <v>126</v>
      </c>
      <c r="D1145" t="s">
        <v>3287</v>
      </c>
      <c r="E1145" t="s">
        <v>1716</v>
      </c>
      <c r="F1145" s="102" t="s">
        <v>1745</v>
      </c>
      <c r="G1145" s="102" t="s">
        <v>1745</v>
      </c>
      <c r="H1145" s="2">
        <v>1125.3800000000001</v>
      </c>
      <c r="I1145" s="2">
        <v>15000</v>
      </c>
      <c r="J1145" s="2">
        <v>559.04999999999995</v>
      </c>
      <c r="K1145" s="58">
        <v>2024</v>
      </c>
    </row>
    <row r="1146" spans="1:11" x14ac:dyDescent="0.3">
      <c r="A1146" s="75" t="s">
        <v>1063</v>
      </c>
      <c r="B1146" t="s">
        <v>1948</v>
      </c>
      <c r="C1146" t="s">
        <v>126</v>
      </c>
      <c r="D1146" t="s">
        <v>3288</v>
      </c>
      <c r="E1146" t="s">
        <v>1716</v>
      </c>
      <c r="F1146" s="102" t="s">
        <v>1745</v>
      </c>
      <c r="G1146" s="102" t="s">
        <v>1745</v>
      </c>
      <c r="H1146" s="2">
        <v>1198.48</v>
      </c>
      <c r="I1146" s="2">
        <v>15000</v>
      </c>
      <c r="J1146" s="2">
        <v>559.04999999999995</v>
      </c>
      <c r="K1146" s="58">
        <v>2024</v>
      </c>
    </row>
    <row r="1147" spans="1:11" x14ac:dyDescent="0.3">
      <c r="A1147" s="75" t="s">
        <v>1063</v>
      </c>
      <c r="B1147" t="s">
        <v>1948</v>
      </c>
      <c r="C1147" t="s">
        <v>126</v>
      </c>
      <c r="D1147" t="s">
        <v>3289</v>
      </c>
      <c r="E1147" t="s">
        <v>1716</v>
      </c>
      <c r="F1147" s="102" t="s">
        <v>1745</v>
      </c>
      <c r="G1147" s="102" t="s">
        <v>1745</v>
      </c>
      <c r="H1147" s="2">
        <v>1114.5899999999999</v>
      </c>
      <c r="I1147" s="2">
        <v>15000</v>
      </c>
      <c r="J1147" s="2">
        <v>559.04999999999995</v>
      </c>
      <c r="K1147" s="58">
        <v>2024</v>
      </c>
    </row>
    <row r="1148" spans="1:11" x14ac:dyDescent="0.3">
      <c r="A1148" s="75" t="s">
        <v>1063</v>
      </c>
      <c r="B1148" t="s">
        <v>1948</v>
      </c>
      <c r="C1148" t="s">
        <v>126</v>
      </c>
      <c r="D1148" t="s">
        <v>3290</v>
      </c>
      <c r="E1148" t="s">
        <v>1716</v>
      </c>
      <c r="F1148" s="102" t="s">
        <v>1745</v>
      </c>
      <c r="G1148" s="102" t="s">
        <v>1745</v>
      </c>
      <c r="H1148" s="2">
        <v>1114.5899999999999</v>
      </c>
      <c r="I1148" s="2">
        <v>15000</v>
      </c>
      <c r="J1148" s="2">
        <v>559.04999999999995</v>
      </c>
      <c r="K1148" s="58">
        <v>2024</v>
      </c>
    </row>
    <row r="1149" spans="1:11" x14ac:dyDescent="0.3">
      <c r="A1149" s="75" t="s">
        <v>1063</v>
      </c>
      <c r="B1149" t="s">
        <v>1948</v>
      </c>
      <c r="C1149" t="s">
        <v>126</v>
      </c>
      <c r="D1149" t="s">
        <v>3291</v>
      </c>
      <c r="E1149" t="s">
        <v>1716</v>
      </c>
      <c r="F1149" s="102" t="s">
        <v>1745</v>
      </c>
      <c r="G1149" s="102" t="s">
        <v>1745</v>
      </c>
      <c r="H1149" s="2">
        <v>1546.04</v>
      </c>
      <c r="I1149" s="2">
        <v>15000</v>
      </c>
      <c r="J1149" s="2">
        <v>559.04999999999995</v>
      </c>
      <c r="K1149" s="58">
        <v>2024</v>
      </c>
    </row>
    <row r="1150" spans="1:11" x14ac:dyDescent="0.3">
      <c r="A1150" s="75" t="s">
        <v>1063</v>
      </c>
      <c r="B1150" t="s">
        <v>1948</v>
      </c>
      <c r="C1150" t="s">
        <v>126</v>
      </c>
      <c r="D1150" t="s">
        <v>3292</v>
      </c>
      <c r="E1150" t="s">
        <v>1716</v>
      </c>
      <c r="F1150" s="102" t="s">
        <v>1745</v>
      </c>
      <c r="G1150" s="102" t="s">
        <v>1745</v>
      </c>
      <c r="H1150" s="2">
        <v>1546.04</v>
      </c>
      <c r="I1150" s="2">
        <v>15000</v>
      </c>
      <c r="J1150" s="2">
        <v>559.04999999999995</v>
      </c>
      <c r="K1150" s="58">
        <v>2024</v>
      </c>
    </row>
    <row r="1151" spans="1:11" x14ac:dyDescent="0.3">
      <c r="A1151" s="75" t="s">
        <v>1063</v>
      </c>
      <c r="B1151" t="s">
        <v>1948</v>
      </c>
      <c r="C1151" t="s">
        <v>126</v>
      </c>
      <c r="D1151" t="s">
        <v>3293</v>
      </c>
      <c r="E1151" t="s">
        <v>1716</v>
      </c>
      <c r="F1151" s="102" t="s">
        <v>1745</v>
      </c>
      <c r="G1151" s="102" t="s">
        <v>1745</v>
      </c>
      <c r="H1151" s="2">
        <v>1114.5899999999999</v>
      </c>
      <c r="I1151" s="2">
        <v>15000</v>
      </c>
      <c r="J1151" s="2">
        <v>559.04999999999995</v>
      </c>
      <c r="K1151" s="58">
        <v>2024</v>
      </c>
    </row>
    <row r="1152" spans="1:11" x14ac:dyDescent="0.3">
      <c r="A1152" s="75" t="s">
        <v>1063</v>
      </c>
      <c r="B1152" t="s">
        <v>1948</v>
      </c>
      <c r="C1152" t="s">
        <v>126</v>
      </c>
      <c r="D1152" t="s">
        <v>3294</v>
      </c>
      <c r="E1152" t="s">
        <v>1716</v>
      </c>
      <c r="F1152" s="102" t="s">
        <v>1745</v>
      </c>
      <c r="G1152" s="102" t="s">
        <v>1745</v>
      </c>
      <c r="H1152" s="2">
        <v>1138.56</v>
      </c>
      <c r="I1152" s="2">
        <v>15000</v>
      </c>
      <c r="J1152" s="2">
        <v>559.04999999999995</v>
      </c>
      <c r="K1152" s="58">
        <v>2024</v>
      </c>
    </row>
    <row r="1153" spans="1:11" x14ac:dyDescent="0.3">
      <c r="A1153" s="75" t="s">
        <v>1063</v>
      </c>
      <c r="B1153" t="s">
        <v>1948</v>
      </c>
      <c r="C1153" t="s">
        <v>126</v>
      </c>
      <c r="D1153" t="s">
        <v>3295</v>
      </c>
      <c r="E1153" t="s">
        <v>1716</v>
      </c>
      <c r="F1153" s="102" t="s">
        <v>1745</v>
      </c>
      <c r="G1153" s="102" t="s">
        <v>1745</v>
      </c>
      <c r="H1153" s="2">
        <v>1114.5899999999999</v>
      </c>
      <c r="I1153" s="2">
        <v>15000</v>
      </c>
      <c r="J1153" s="2">
        <v>559.04999999999995</v>
      </c>
      <c r="K1153" s="58">
        <v>2024</v>
      </c>
    </row>
    <row r="1154" spans="1:11" x14ac:dyDescent="0.3">
      <c r="A1154" s="75" t="s">
        <v>1063</v>
      </c>
      <c r="B1154" t="s">
        <v>1948</v>
      </c>
      <c r="C1154" t="s">
        <v>126</v>
      </c>
      <c r="D1154" t="s">
        <v>3296</v>
      </c>
      <c r="E1154" t="s">
        <v>1716</v>
      </c>
      <c r="F1154" s="102" t="s">
        <v>1745</v>
      </c>
      <c r="G1154" s="102" t="s">
        <v>1745</v>
      </c>
      <c r="H1154" s="2">
        <v>1125.3800000000001</v>
      </c>
      <c r="I1154" s="2">
        <v>15000</v>
      </c>
      <c r="J1154" s="2">
        <v>559.04999999999995</v>
      </c>
      <c r="K1154" s="58">
        <v>2024</v>
      </c>
    </row>
    <row r="1155" spans="1:11" x14ac:dyDescent="0.3">
      <c r="A1155" s="75" t="s">
        <v>1063</v>
      </c>
      <c r="B1155" t="s">
        <v>1948</v>
      </c>
      <c r="C1155" t="s">
        <v>126</v>
      </c>
      <c r="D1155" t="s">
        <v>3297</v>
      </c>
      <c r="E1155" t="s">
        <v>1716</v>
      </c>
      <c r="F1155" s="102" t="s">
        <v>1745</v>
      </c>
      <c r="G1155" s="102" t="s">
        <v>1745</v>
      </c>
      <c r="H1155" s="2">
        <v>1125.3800000000001</v>
      </c>
      <c r="I1155" s="2">
        <v>15000</v>
      </c>
      <c r="J1155" s="2">
        <v>559.04999999999995</v>
      </c>
      <c r="K1155" s="58">
        <v>2024</v>
      </c>
    </row>
    <row r="1156" spans="1:11" x14ac:dyDescent="0.3">
      <c r="A1156" s="75" t="s">
        <v>1063</v>
      </c>
      <c r="B1156" t="s">
        <v>1948</v>
      </c>
      <c r="C1156" t="s">
        <v>126</v>
      </c>
      <c r="D1156" t="s">
        <v>3298</v>
      </c>
      <c r="E1156" t="s">
        <v>1716</v>
      </c>
      <c r="F1156" s="102" t="s">
        <v>1745</v>
      </c>
      <c r="G1156" s="102" t="s">
        <v>1745</v>
      </c>
      <c r="H1156" s="2">
        <v>1378.26</v>
      </c>
      <c r="I1156" s="2">
        <v>15000</v>
      </c>
      <c r="J1156" s="2">
        <v>559.04999999999995</v>
      </c>
      <c r="K1156" s="58">
        <v>2024</v>
      </c>
    </row>
    <row r="1157" spans="1:11" x14ac:dyDescent="0.3">
      <c r="A1157" s="75" t="s">
        <v>1063</v>
      </c>
      <c r="B1157" t="s">
        <v>1948</v>
      </c>
      <c r="C1157" t="s">
        <v>126</v>
      </c>
      <c r="D1157" t="s">
        <v>3299</v>
      </c>
      <c r="E1157" t="s">
        <v>1716</v>
      </c>
      <c r="F1157" s="102" t="s">
        <v>1745</v>
      </c>
      <c r="G1157" s="102" t="s">
        <v>1745</v>
      </c>
      <c r="H1157" s="2">
        <v>1438.17</v>
      </c>
      <c r="I1157" s="2">
        <v>15000</v>
      </c>
      <c r="J1157" s="2">
        <v>559.04999999999995</v>
      </c>
      <c r="K1157" s="58">
        <v>2024</v>
      </c>
    </row>
    <row r="1158" spans="1:11" x14ac:dyDescent="0.3">
      <c r="A1158" s="75" t="s">
        <v>1063</v>
      </c>
      <c r="B1158" t="s">
        <v>1948</v>
      </c>
      <c r="C1158" t="s">
        <v>126</v>
      </c>
      <c r="D1158" t="s">
        <v>3300</v>
      </c>
      <c r="E1158" t="s">
        <v>1716</v>
      </c>
      <c r="F1158" s="102" t="s">
        <v>1745</v>
      </c>
      <c r="G1158" s="102" t="s">
        <v>1745</v>
      </c>
      <c r="H1158" s="2">
        <v>1438.17</v>
      </c>
      <c r="I1158" s="2">
        <v>15000</v>
      </c>
      <c r="J1158" s="2">
        <v>559.04999999999995</v>
      </c>
      <c r="K1158" s="58">
        <v>2024</v>
      </c>
    </row>
    <row r="1159" spans="1:11" x14ac:dyDescent="0.3">
      <c r="A1159" s="75" t="s">
        <v>1063</v>
      </c>
      <c r="B1159" t="s">
        <v>1948</v>
      </c>
      <c r="C1159" t="s">
        <v>126</v>
      </c>
      <c r="D1159" t="s">
        <v>3301</v>
      </c>
      <c r="E1159" t="s">
        <v>1716</v>
      </c>
      <c r="F1159" s="102" t="s">
        <v>1745</v>
      </c>
      <c r="G1159" s="102" t="s">
        <v>1745</v>
      </c>
      <c r="H1159" s="2">
        <v>1114.5899999999999</v>
      </c>
      <c r="I1159" s="2">
        <v>15000</v>
      </c>
      <c r="J1159" s="2">
        <v>559.04999999999995</v>
      </c>
      <c r="K1159" s="58">
        <v>2024</v>
      </c>
    </row>
    <row r="1160" spans="1:11" x14ac:dyDescent="0.3">
      <c r="A1160" s="75" t="s">
        <v>1063</v>
      </c>
      <c r="B1160" t="s">
        <v>1948</v>
      </c>
      <c r="C1160" t="s">
        <v>126</v>
      </c>
      <c r="D1160" t="s">
        <v>3302</v>
      </c>
      <c r="E1160" t="s">
        <v>1716</v>
      </c>
      <c r="F1160" s="102" t="s">
        <v>1745</v>
      </c>
      <c r="G1160" s="102" t="s">
        <v>1745</v>
      </c>
      <c r="H1160" s="2">
        <v>1114.5899999999999</v>
      </c>
      <c r="I1160" s="2">
        <v>15000</v>
      </c>
      <c r="J1160" s="2">
        <v>559.04999999999995</v>
      </c>
      <c r="K1160" s="58">
        <v>2024</v>
      </c>
    </row>
    <row r="1161" spans="1:11" x14ac:dyDescent="0.3">
      <c r="A1161" s="75" t="s">
        <v>1063</v>
      </c>
      <c r="B1161" t="s">
        <v>1948</v>
      </c>
      <c r="C1161" t="s">
        <v>126</v>
      </c>
      <c r="D1161" t="s">
        <v>3303</v>
      </c>
      <c r="E1161" t="s">
        <v>1716</v>
      </c>
      <c r="F1161" s="102" t="s">
        <v>1745</v>
      </c>
      <c r="G1161" s="102" t="s">
        <v>1745</v>
      </c>
      <c r="H1161" s="2">
        <v>1114.5899999999999</v>
      </c>
      <c r="I1161" s="2">
        <v>15000</v>
      </c>
      <c r="J1161" s="2">
        <v>559.04999999999995</v>
      </c>
      <c r="K1161" s="58">
        <v>2024</v>
      </c>
    </row>
    <row r="1162" spans="1:11" x14ac:dyDescent="0.3">
      <c r="A1162" s="75" t="s">
        <v>1063</v>
      </c>
      <c r="B1162" t="s">
        <v>1948</v>
      </c>
      <c r="C1162" t="s">
        <v>126</v>
      </c>
      <c r="D1162" t="s">
        <v>3304</v>
      </c>
      <c r="E1162" t="s">
        <v>1716</v>
      </c>
      <c r="F1162" s="102" t="s">
        <v>1745</v>
      </c>
      <c r="G1162" s="102" t="s">
        <v>1745</v>
      </c>
      <c r="H1162" s="2">
        <v>1546.04</v>
      </c>
      <c r="I1162" s="2">
        <v>15000</v>
      </c>
      <c r="J1162" s="2">
        <v>559.04999999999995</v>
      </c>
      <c r="K1162" s="58">
        <v>2024</v>
      </c>
    </row>
    <row r="1163" spans="1:11" x14ac:dyDescent="0.3">
      <c r="A1163" s="75" t="s">
        <v>1063</v>
      </c>
      <c r="B1163" t="s">
        <v>1948</v>
      </c>
      <c r="C1163" t="s">
        <v>126</v>
      </c>
      <c r="D1163" t="s">
        <v>3305</v>
      </c>
      <c r="E1163" t="s">
        <v>1716</v>
      </c>
      <c r="F1163" s="102" t="s">
        <v>1745</v>
      </c>
      <c r="G1163" s="102" t="s">
        <v>1745</v>
      </c>
      <c r="H1163" s="2">
        <v>1114.5899999999999</v>
      </c>
      <c r="I1163" s="2">
        <v>15000</v>
      </c>
      <c r="J1163" s="2">
        <v>559.04999999999995</v>
      </c>
      <c r="K1163" s="58">
        <v>2024</v>
      </c>
    </row>
    <row r="1164" spans="1:11" x14ac:dyDescent="0.3">
      <c r="A1164" s="75" t="s">
        <v>1063</v>
      </c>
      <c r="B1164" t="s">
        <v>1948</v>
      </c>
      <c r="C1164" t="s">
        <v>126</v>
      </c>
      <c r="D1164" t="s">
        <v>3306</v>
      </c>
      <c r="E1164" t="s">
        <v>1716</v>
      </c>
      <c r="F1164" s="102" t="s">
        <v>1745</v>
      </c>
      <c r="G1164" s="102" t="s">
        <v>1745</v>
      </c>
      <c r="H1164" s="2">
        <v>1198.48</v>
      </c>
      <c r="I1164" s="2">
        <v>15000</v>
      </c>
      <c r="J1164" s="2">
        <v>559.04999999999995</v>
      </c>
      <c r="K1164" s="58">
        <v>2024</v>
      </c>
    </row>
    <row r="1165" spans="1:11" x14ac:dyDescent="0.3">
      <c r="A1165" s="75" t="s">
        <v>1063</v>
      </c>
      <c r="B1165" t="s">
        <v>1948</v>
      </c>
      <c r="C1165" t="s">
        <v>126</v>
      </c>
      <c r="D1165" t="s">
        <v>3307</v>
      </c>
      <c r="E1165" t="s">
        <v>1716</v>
      </c>
      <c r="F1165" s="102" t="s">
        <v>1745</v>
      </c>
      <c r="G1165" s="102" t="s">
        <v>1745</v>
      </c>
      <c r="H1165" s="2">
        <v>1114.5899999999999</v>
      </c>
      <c r="I1165" s="2">
        <v>15000</v>
      </c>
      <c r="J1165" s="2">
        <v>559.04999999999995</v>
      </c>
      <c r="K1165" s="58">
        <v>2024</v>
      </c>
    </row>
    <row r="1166" spans="1:11" x14ac:dyDescent="0.3">
      <c r="A1166" s="75" t="s">
        <v>1063</v>
      </c>
      <c r="B1166" t="s">
        <v>1948</v>
      </c>
      <c r="C1166" t="s">
        <v>126</v>
      </c>
      <c r="D1166" t="s">
        <v>3308</v>
      </c>
      <c r="E1166" t="s">
        <v>1716</v>
      </c>
      <c r="F1166" s="102" t="s">
        <v>1745</v>
      </c>
      <c r="G1166" s="102" t="s">
        <v>1745</v>
      </c>
      <c r="H1166" s="2">
        <v>1378.26</v>
      </c>
      <c r="I1166" s="2">
        <v>15000</v>
      </c>
      <c r="J1166" s="2">
        <v>559.04999999999995</v>
      </c>
      <c r="K1166" s="58">
        <v>2024</v>
      </c>
    </row>
    <row r="1167" spans="1:11" x14ac:dyDescent="0.3">
      <c r="A1167" s="75" t="s">
        <v>1063</v>
      </c>
      <c r="B1167" t="s">
        <v>1948</v>
      </c>
      <c r="C1167" t="s">
        <v>126</v>
      </c>
      <c r="D1167" t="s">
        <v>3309</v>
      </c>
      <c r="E1167" t="s">
        <v>1716</v>
      </c>
      <c r="F1167" s="102" t="s">
        <v>1745</v>
      </c>
      <c r="G1167" s="102" t="s">
        <v>1745</v>
      </c>
      <c r="H1167" s="2">
        <v>981.55</v>
      </c>
      <c r="I1167" s="2">
        <v>15000</v>
      </c>
      <c r="J1167" s="2">
        <v>559.04999999999995</v>
      </c>
      <c r="K1167" s="58">
        <v>2024</v>
      </c>
    </row>
    <row r="1168" spans="1:11" x14ac:dyDescent="0.3">
      <c r="A1168" s="75" t="s">
        <v>1063</v>
      </c>
      <c r="B1168" t="s">
        <v>1948</v>
      </c>
      <c r="C1168" t="s">
        <v>126</v>
      </c>
      <c r="D1168" t="s">
        <v>3310</v>
      </c>
      <c r="E1168" t="s">
        <v>1716</v>
      </c>
      <c r="F1168" s="102" t="s">
        <v>1745</v>
      </c>
      <c r="G1168" s="102" t="s">
        <v>1745</v>
      </c>
      <c r="H1168" s="2">
        <v>1114.5899999999999</v>
      </c>
      <c r="I1168" s="2">
        <v>15000</v>
      </c>
      <c r="J1168" s="2">
        <v>559.04999999999995</v>
      </c>
      <c r="K1168" s="58">
        <v>2024</v>
      </c>
    </row>
    <row r="1169" spans="1:11" x14ac:dyDescent="0.3">
      <c r="A1169" s="75" t="s">
        <v>1063</v>
      </c>
      <c r="B1169" t="s">
        <v>1948</v>
      </c>
      <c r="C1169" t="s">
        <v>126</v>
      </c>
      <c r="D1169" t="s">
        <v>3311</v>
      </c>
      <c r="E1169" t="s">
        <v>1716</v>
      </c>
      <c r="F1169" s="102" t="s">
        <v>1745</v>
      </c>
      <c r="G1169" s="102" t="s">
        <v>1745</v>
      </c>
      <c r="H1169" s="2">
        <v>1114.5899999999999</v>
      </c>
      <c r="I1169" s="2">
        <v>15000</v>
      </c>
      <c r="J1169" s="2">
        <v>559.04999999999995</v>
      </c>
      <c r="K1169" s="58">
        <v>2024</v>
      </c>
    </row>
    <row r="1170" spans="1:11" x14ac:dyDescent="0.3">
      <c r="A1170" s="75" t="s">
        <v>1063</v>
      </c>
      <c r="B1170" t="s">
        <v>1948</v>
      </c>
      <c r="C1170" t="s">
        <v>126</v>
      </c>
      <c r="D1170" t="s">
        <v>3312</v>
      </c>
      <c r="E1170" t="s">
        <v>1716</v>
      </c>
      <c r="F1170" s="102" t="s">
        <v>1745</v>
      </c>
      <c r="G1170" s="102" t="s">
        <v>1745</v>
      </c>
      <c r="H1170" s="2">
        <v>1546.04</v>
      </c>
      <c r="I1170" s="2">
        <v>15000</v>
      </c>
      <c r="J1170" s="2">
        <v>559.04999999999995</v>
      </c>
      <c r="K1170" s="58">
        <v>2024</v>
      </c>
    </row>
    <row r="1171" spans="1:11" x14ac:dyDescent="0.3">
      <c r="A1171" s="75" t="s">
        <v>1063</v>
      </c>
      <c r="B1171" t="s">
        <v>1948</v>
      </c>
      <c r="C1171" t="s">
        <v>126</v>
      </c>
      <c r="D1171" t="s">
        <v>3313</v>
      </c>
      <c r="E1171" t="s">
        <v>1716</v>
      </c>
      <c r="F1171" s="102" t="s">
        <v>1745</v>
      </c>
      <c r="G1171" s="102" t="s">
        <v>1745</v>
      </c>
      <c r="H1171" s="2">
        <v>1114.5899999999999</v>
      </c>
      <c r="I1171" s="2">
        <v>15000</v>
      </c>
      <c r="J1171" s="2">
        <v>559.04999999999995</v>
      </c>
      <c r="K1171" s="58">
        <v>2024</v>
      </c>
    </row>
    <row r="1172" spans="1:11" x14ac:dyDescent="0.3">
      <c r="A1172" s="75" t="s">
        <v>1063</v>
      </c>
      <c r="B1172" t="s">
        <v>1948</v>
      </c>
      <c r="C1172" t="s">
        <v>126</v>
      </c>
      <c r="D1172" t="s">
        <v>3314</v>
      </c>
      <c r="E1172" t="s">
        <v>1716</v>
      </c>
      <c r="F1172" s="102" t="s">
        <v>1745</v>
      </c>
      <c r="G1172" s="102" t="s">
        <v>1745</v>
      </c>
      <c r="H1172" s="2">
        <v>1114.5899999999999</v>
      </c>
      <c r="I1172" s="2">
        <v>15000</v>
      </c>
      <c r="J1172" s="2">
        <v>559.04999999999995</v>
      </c>
      <c r="K1172" s="58">
        <v>2024</v>
      </c>
    </row>
    <row r="1173" spans="1:11" x14ac:dyDescent="0.3">
      <c r="A1173" s="75" t="s">
        <v>1063</v>
      </c>
      <c r="B1173" t="s">
        <v>1948</v>
      </c>
      <c r="C1173" t="s">
        <v>126</v>
      </c>
      <c r="D1173" t="s">
        <v>3315</v>
      </c>
      <c r="E1173" t="s">
        <v>1716</v>
      </c>
      <c r="F1173" s="102" t="s">
        <v>1745</v>
      </c>
      <c r="G1173" s="102" t="s">
        <v>1745</v>
      </c>
      <c r="H1173" s="2">
        <v>1114.5899999999999</v>
      </c>
      <c r="I1173" s="2">
        <v>15000</v>
      </c>
      <c r="J1173" s="2">
        <v>559.04999999999995</v>
      </c>
      <c r="K1173" s="58">
        <v>2024</v>
      </c>
    </row>
    <row r="1174" spans="1:11" x14ac:dyDescent="0.3">
      <c r="A1174" s="75" t="s">
        <v>1063</v>
      </c>
      <c r="B1174" t="s">
        <v>1948</v>
      </c>
      <c r="C1174" t="s">
        <v>126</v>
      </c>
      <c r="D1174" t="s">
        <v>3316</v>
      </c>
      <c r="E1174" t="s">
        <v>1716</v>
      </c>
      <c r="F1174" s="102" t="s">
        <v>1745</v>
      </c>
      <c r="G1174" s="102" t="s">
        <v>1745</v>
      </c>
      <c r="H1174" s="2">
        <v>1114.5899999999999</v>
      </c>
      <c r="I1174" s="2">
        <v>15000</v>
      </c>
      <c r="J1174" s="2">
        <v>559.04999999999995</v>
      </c>
      <c r="K1174" s="58">
        <v>2024</v>
      </c>
    </row>
    <row r="1175" spans="1:11" x14ac:dyDescent="0.3">
      <c r="A1175" s="75" t="s">
        <v>1063</v>
      </c>
      <c r="B1175" t="s">
        <v>1948</v>
      </c>
      <c r="C1175" t="s">
        <v>126</v>
      </c>
      <c r="D1175" t="s">
        <v>3317</v>
      </c>
      <c r="E1175" t="s">
        <v>1716</v>
      </c>
      <c r="F1175" s="102" t="s">
        <v>1745</v>
      </c>
      <c r="G1175" s="102" t="s">
        <v>1745</v>
      </c>
      <c r="H1175" s="2">
        <v>1114.5899999999999</v>
      </c>
      <c r="I1175" s="2">
        <v>15000</v>
      </c>
      <c r="J1175" s="2">
        <v>559.04999999999995</v>
      </c>
      <c r="K1175" s="58">
        <v>2024</v>
      </c>
    </row>
    <row r="1176" spans="1:11" x14ac:dyDescent="0.3">
      <c r="A1176" s="75" t="s">
        <v>1063</v>
      </c>
      <c r="B1176" t="s">
        <v>1948</v>
      </c>
      <c r="C1176" t="s">
        <v>126</v>
      </c>
      <c r="D1176" t="s">
        <v>3318</v>
      </c>
      <c r="E1176" t="s">
        <v>1716</v>
      </c>
      <c r="F1176" s="102" t="s">
        <v>1745</v>
      </c>
      <c r="G1176" s="102" t="s">
        <v>1745</v>
      </c>
      <c r="H1176" s="2">
        <v>1198.48</v>
      </c>
      <c r="I1176" s="2">
        <v>15000</v>
      </c>
      <c r="J1176" s="2">
        <v>559.04999999999995</v>
      </c>
      <c r="K1176" s="58">
        <v>2024</v>
      </c>
    </row>
    <row r="1177" spans="1:11" x14ac:dyDescent="0.3">
      <c r="A1177" s="75" t="s">
        <v>1063</v>
      </c>
      <c r="B1177" t="s">
        <v>1948</v>
      </c>
      <c r="C1177" t="s">
        <v>126</v>
      </c>
      <c r="D1177" t="s">
        <v>3319</v>
      </c>
      <c r="E1177" t="s">
        <v>1716</v>
      </c>
      <c r="F1177" s="102" t="s">
        <v>1745</v>
      </c>
      <c r="G1177" s="102" t="s">
        <v>1745</v>
      </c>
      <c r="H1177" s="2">
        <v>981.55</v>
      </c>
      <c r="I1177" s="2">
        <v>15000</v>
      </c>
      <c r="J1177" s="2">
        <v>559.04999999999995</v>
      </c>
      <c r="K1177" s="58">
        <v>2024</v>
      </c>
    </row>
    <row r="1178" spans="1:11" x14ac:dyDescent="0.3">
      <c r="A1178" s="75" t="s">
        <v>1063</v>
      </c>
      <c r="B1178" t="s">
        <v>1948</v>
      </c>
      <c r="C1178" t="s">
        <v>126</v>
      </c>
      <c r="D1178" t="s">
        <v>3320</v>
      </c>
      <c r="E1178" t="s">
        <v>1716</v>
      </c>
      <c r="F1178" s="102" t="s">
        <v>1745</v>
      </c>
      <c r="G1178" s="102" t="s">
        <v>1745</v>
      </c>
      <c r="H1178" s="2">
        <v>1381.85</v>
      </c>
      <c r="I1178" s="2">
        <v>15000</v>
      </c>
      <c r="J1178" s="2">
        <v>559.04999999999995</v>
      </c>
      <c r="K1178" s="58">
        <v>2024</v>
      </c>
    </row>
    <row r="1179" spans="1:11" x14ac:dyDescent="0.3">
      <c r="A1179" s="75" t="s">
        <v>1063</v>
      </c>
      <c r="B1179" t="s">
        <v>1948</v>
      </c>
      <c r="C1179" t="s">
        <v>126</v>
      </c>
      <c r="D1179" t="s">
        <v>3321</v>
      </c>
      <c r="E1179" t="s">
        <v>1716</v>
      </c>
      <c r="F1179" s="102" t="s">
        <v>1745</v>
      </c>
      <c r="G1179" s="102" t="s">
        <v>1745</v>
      </c>
      <c r="H1179" s="2">
        <v>1440.18</v>
      </c>
      <c r="I1179" s="2">
        <v>15000</v>
      </c>
      <c r="J1179" s="2">
        <v>559.04999999999995</v>
      </c>
      <c r="K1179" s="58">
        <v>2024</v>
      </c>
    </row>
    <row r="1180" spans="1:11" x14ac:dyDescent="0.3">
      <c r="A1180" s="75" t="s">
        <v>1063</v>
      </c>
      <c r="B1180" t="s">
        <v>1948</v>
      </c>
      <c r="C1180" t="s">
        <v>126</v>
      </c>
      <c r="D1180" t="s">
        <v>3322</v>
      </c>
      <c r="E1180" t="s">
        <v>1716</v>
      </c>
      <c r="F1180" s="102" t="s">
        <v>1745</v>
      </c>
      <c r="G1180" s="102" t="s">
        <v>1745</v>
      </c>
      <c r="H1180" s="2">
        <v>1378.26</v>
      </c>
      <c r="I1180" s="2">
        <v>15000</v>
      </c>
      <c r="J1180" s="2">
        <v>559.04999999999995</v>
      </c>
      <c r="K1180" s="58">
        <v>2024</v>
      </c>
    </row>
    <row r="1181" spans="1:11" x14ac:dyDescent="0.3">
      <c r="A1181" s="75" t="s">
        <v>1063</v>
      </c>
      <c r="B1181" t="s">
        <v>1948</v>
      </c>
      <c r="C1181" t="s">
        <v>126</v>
      </c>
      <c r="D1181" t="s">
        <v>3323</v>
      </c>
      <c r="E1181" t="s">
        <v>1716</v>
      </c>
      <c r="F1181" s="102" t="s">
        <v>1745</v>
      </c>
      <c r="G1181" s="102" t="s">
        <v>1745</v>
      </c>
      <c r="H1181" s="2">
        <v>1438.17</v>
      </c>
      <c r="I1181" s="2">
        <v>15000</v>
      </c>
      <c r="J1181" s="2">
        <v>559.04999999999995</v>
      </c>
      <c r="K1181" s="58">
        <v>2024</v>
      </c>
    </row>
    <row r="1182" spans="1:11" x14ac:dyDescent="0.3">
      <c r="A1182" s="75" t="s">
        <v>1063</v>
      </c>
      <c r="B1182" t="s">
        <v>1948</v>
      </c>
      <c r="C1182" t="s">
        <v>126</v>
      </c>
      <c r="D1182" t="s">
        <v>3324</v>
      </c>
      <c r="E1182" t="s">
        <v>1716</v>
      </c>
      <c r="F1182" s="102" t="s">
        <v>1745</v>
      </c>
      <c r="G1182" s="102" t="s">
        <v>1745</v>
      </c>
      <c r="H1182" s="2">
        <v>1378.26</v>
      </c>
      <c r="I1182" s="2">
        <v>15000</v>
      </c>
      <c r="J1182" s="2">
        <v>559.04999999999995</v>
      </c>
      <c r="K1182" s="58">
        <v>2024</v>
      </c>
    </row>
    <row r="1183" spans="1:11" x14ac:dyDescent="0.3">
      <c r="A1183" s="75" t="s">
        <v>1063</v>
      </c>
      <c r="B1183" t="s">
        <v>1948</v>
      </c>
      <c r="C1183" t="s">
        <v>126</v>
      </c>
      <c r="D1183" t="s">
        <v>3325</v>
      </c>
      <c r="E1183" t="s">
        <v>1716</v>
      </c>
      <c r="F1183" s="102" t="s">
        <v>1745</v>
      </c>
      <c r="G1183" s="102" t="s">
        <v>1745</v>
      </c>
      <c r="H1183" s="2">
        <v>1438.17</v>
      </c>
      <c r="I1183" s="2">
        <v>15000</v>
      </c>
      <c r="J1183" s="2">
        <v>559.04999999999995</v>
      </c>
      <c r="K1183" s="58">
        <v>2024</v>
      </c>
    </row>
    <row r="1184" spans="1:11" x14ac:dyDescent="0.3">
      <c r="A1184" s="75" t="s">
        <v>1063</v>
      </c>
      <c r="B1184" t="s">
        <v>1948</v>
      </c>
      <c r="C1184" t="s">
        <v>126</v>
      </c>
      <c r="D1184" t="s">
        <v>3326</v>
      </c>
      <c r="E1184" t="s">
        <v>1716</v>
      </c>
      <c r="F1184" s="102" t="s">
        <v>1745</v>
      </c>
      <c r="G1184" s="102" t="s">
        <v>1745</v>
      </c>
      <c r="H1184" s="2">
        <v>1114.5899999999999</v>
      </c>
      <c r="I1184" s="2">
        <v>15000</v>
      </c>
      <c r="J1184" s="2">
        <v>559.04999999999995</v>
      </c>
      <c r="K1184" s="58">
        <v>2024</v>
      </c>
    </row>
    <row r="1185" spans="1:11" x14ac:dyDescent="0.3">
      <c r="A1185" s="75" t="s">
        <v>1063</v>
      </c>
      <c r="B1185" t="s">
        <v>1948</v>
      </c>
      <c r="C1185" t="s">
        <v>126</v>
      </c>
      <c r="D1185" t="s">
        <v>3327</v>
      </c>
      <c r="E1185" t="s">
        <v>1716</v>
      </c>
      <c r="F1185" s="102" t="s">
        <v>1745</v>
      </c>
      <c r="G1185" s="102" t="s">
        <v>1745</v>
      </c>
      <c r="H1185" s="2">
        <v>1125.3800000000001</v>
      </c>
      <c r="I1185" s="2">
        <v>15000</v>
      </c>
      <c r="J1185" s="2">
        <v>559.04999999999995</v>
      </c>
      <c r="K1185" s="58">
        <v>2024</v>
      </c>
    </row>
    <row r="1186" spans="1:11" x14ac:dyDescent="0.3">
      <c r="A1186" s="75" t="s">
        <v>1063</v>
      </c>
      <c r="B1186" t="s">
        <v>1948</v>
      </c>
      <c r="C1186" t="s">
        <v>126</v>
      </c>
      <c r="D1186" t="s">
        <v>3328</v>
      </c>
      <c r="E1186" t="s">
        <v>1716</v>
      </c>
      <c r="F1186" s="102" t="s">
        <v>1745</v>
      </c>
      <c r="G1186" s="102" t="s">
        <v>1745</v>
      </c>
      <c r="H1186" s="2">
        <v>1378.26</v>
      </c>
      <c r="I1186" s="2">
        <v>15000</v>
      </c>
      <c r="J1186" s="2">
        <v>559.04999999999995</v>
      </c>
      <c r="K1186" s="58">
        <v>2024</v>
      </c>
    </row>
    <row r="1187" spans="1:11" x14ac:dyDescent="0.3">
      <c r="A1187" s="75" t="s">
        <v>1063</v>
      </c>
      <c r="B1187" t="s">
        <v>1948</v>
      </c>
      <c r="C1187" t="s">
        <v>126</v>
      </c>
      <c r="D1187" t="s">
        <v>3329</v>
      </c>
      <c r="E1187" t="s">
        <v>1716</v>
      </c>
      <c r="F1187" s="102" t="s">
        <v>1745</v>
      </c>
      <c r="G1187" s="102" t="s">
        <v>1745</v>
      </c>
      <c r="H1187" s="2">
        <v>1030.68</v>
      </c>
      <c r="I1187" s="2">
        <v>15000</v>
      </c>
      <c r="J1187" s="2">
        <v>559.04999999999995</v>
      </c>
      <c r="K1187" s="58">
        <v>2024</v>
      </c>
    </row>
    <row r="1188" spans="1:11" x14ac:dyDescent="0.3">
      <c r="A1188" s="75" t="s">
        <v>1063</v>
      </c>
      <c r="B1188" t="s">
        <v>1948</v>
      </c>
      <c r="C1188" t="s">
        <v>126</v>
      </c>
      <c r="D1188" t="s">
        <v>3330</v>
      </c>
      <c r="E1188" t="s">
        <v>1716</v>
      </c>
      <c r="F1188" s="102" t="s">
        <v>1745</v>
      </c>
      <c r="G1188" s="102" t="s">
        <v>1745</v>
      </c>
      <c r="H1188" s="2">
        <v>1236.83</v>
      </c>
      <c r="I1188" s="2">
        <v>15000</v>
      </c>
      <c r="J1188" s="2">
        <v>559.04999999999995</v>
      </c>
      <c r="K1188" s="58">
        <v>2024</v>
      </c>
    </row>
    <row r="1189" spans="1:11" x14ac:dyDescent="0.3">
      <c r="A1189" s="75" t="s">
        <v>1063</v>
      </c>
      <c r="B1189" t="s">
        <v>1948</v>
      </c>
      <c r="C1189" t="s">
        <v>126</v>
      </c>
      <c r="D1189" t="s">
        <v>3331</v>
      </c>
      <c r="E1189" t="s">
        <v>1716</v>
      </c>
      <c r="F1189" s="102" t="s">
        <v>1745</v>
      </c>
      <c r="G1189" s="102" t="s">
        <v>1745</v>
      </c>
      <c r="H1189" s="2">
        <v>1438.17</v>
      </c>
      <c r="I1189" s="2">
        <v>15000</v>
      </c>
      <c r="J1189" s="2">
        <v>559.04999999999995</v>
      </c>
      <c r="K1189" s="58">
        <v>2024</v>
      </c>
    </row>
    <row r="1190" spans="1:11" x14ac:dyDescent="0.3">
      <c r="A1190" s="75" t="s">
        <v>1063</v>
      </c>
      <c r="B1190" t="s">
        <v>1948</v>
      </c>
      <c r="C1190" t="s">
        <v>126</v>
      </c>
      <c r="D1190" t="s">
        <v>3332</v>
      </c>
      <c r="E1190" t="s">
        <v>1716</v>
      </c>
      <c r="F1190" s="102" t="s">
        <v>1745</v>
      </c>
      <c r="G1190" s="102" t="s">
        <v>1745</v>
      </c>
      <c r="H1190" s="2">
        <v>1546.04</v>
      </c>
      <c r="I1190" s="2">
        <v>15000</v>
      </c>
      <c r="J1190" s="2">
        <v>559.04999999999995</v>
      </c>
      <c r="K1190" s="58">
        <v>2024</v>
      </c>
    </row>
    <row r="1191" spans="1:11" x14ac:dyDescent="0.3">
      <c r="A1191" s="75" t="s">
        <v>1063</v>
      </c>
      <c r="B1191" t="s">
        <v>1948</v>
      </c>
      <c r="C1191" t="s">
        <v>126</v>
      </c>
      <c r="D1191" t="s">
        <v>3333</v>
      </c>
      <c r="E1191" t="s">
        <v>1716</v>
      </c>
      <c r="F1191" s="102" t="s">
        <v>1745</v>
      </c>
      <c r="G1191" s="102" t="s">
        <v>1745</v>
      </c>
      <c r="H1191" s="2">
        <v>1546.04</v>
      </c>
      <c r="I1191" s="2">
        <v>15000</v>
      </c>
      <c r="J1191" s="2">
        <v>559.04999999999995</v>
      </c>
      <c r="K1191" s="58">
        <v>2024</v>
      </c>
    </row>
    <row r="1192" spans="1:11" x14ac:dyDescent="0.3">
      <c r="A1192" s="75" t="s">
        <v>1063</v>
      </c>
      <c r="B1192" t="s">
        <v>1948</v>
      </c>
      <c r="C1192" t="s">
        <v>126</v>
      </c>
      <c r="D1192" t="s">
        <v>3334</v>
      </c>
      <c r="E1192" t="s">
        <v>1716</v>
      </c>
      <c r="F1192" s="102" t="s">
        <v>1745</v>
      </c>
      <c r="G1192" s="102" t="s">
        <v>1745</v>
      </c>
      <c r="H1192" s="2">
        <v>1440.18</v>
      </c>
      <c r="I1192" s="2">
        <v>15000</v>
      </c>
      <c r="J1192" s="2">
        <v>559.04999999999995</v>
      </c>
      <c r="K1192" s="58">
        <v>2024</v>
      </c>
    </row>
    <row r="1193" spans="1:11" x14ac:dyDescent="0.3">
      <c r="A1193" s="75" t="s">
        <v>1063</v>
      </c>
      <c r="B1193" t="s">
        <v>1948</v>
      </c>
      <c r="C1193" t="s">
        <v>126</v>
      </c>
      <c r="D1193" t="s">
        <v>3335</v>
      </c>
      <c r="E1193" t="s">
        <v>1716</v>
      </c>
      <c r="F1193" s="102" t="s">
        <v>1745</v>
      </c>
      <c r="G1193" s="102" t="s">
        <v>1745</v>
      </c>
      <c r="H1193" s="2">
        <v>1114.5899999999999</v>
      </c>
      <c r="I1193" s="2">
        <v>15000</v>
      </c>
      <c r="J1193" s="2">
        <v>559.04999999999995</v>
      </c>
      <c r="K1193" s="58">
        <v>2024</v>
      </c>
    </row>
    <row r="1194" spans="1:11" x14ac:dyDescent="0.3">
      <c r="A1194" s="75" t="s">
        <v>1063</v>
      </c>
      <c r="B1194" t="s">
        <v>1948</v>
      </c>
      <c r="C1194" t="s">
        <v>126</v>
      </c>
      <c r="D1194" t="s">
        <v>3336</v>
      </c>
      <c r="E1194" t="s">
        <v>1716</v>
      </c>
      <c r="F1194" s="102" t="s">
        <v>1745</v>
      </c>
      <c r="G1194" s="102" t="s">
        <v>1745</v>
      </c>
      <c r="H1194" s="2">
        <v>1114.5899999999999</v>
      </c>
      <c r="I1194" s="2">
        <v>15000</v>
      </c>
      <c r="J1194" s="2">
        <v>559.04999999999995</v>
      </c>
      <c r="K1194" s="58">
        <v>2024</v>
      </c>
    </row>
    <row r="1195" spans="1:11" x14ac:dyDescent="0.3">
      <c r="A1195" s="75" t="s">
        <v>1063</v>
      </c>
      <c r="B1195" t="s">
        <v>1948</v>
      </c>
      <c r="C1195" t="s">
        <v>126</v>
      </c>
      <c r="D1195" t="s">
        <v>3337</v>
      </c>
      <c r="E1195" t="s">
        <v>1716</v>
      </c>
      <c r="F1195" s="102" t="s">
        <v>1745</v>
      </c>
      <c r="G1195" s="102" t="s">
        <v>1745</v>
      </c>
      <c r="H1195" s="2">
        <v>1125.3800000000001</v>
      </c>
      <c r="I1195" s="2">
        <v>15000</v>
      </c>
      <c r="J1195" s="2">
        <v>559.04999999999995</v>
      </c>
      <c r="K1195" s="58">
        <v>2024</v>
      </c>
    </row>
    <row r="1196" spans="1:11" x14ac:dyDescent="0.3">
      <c r="A1196" s="75" t="s">
        <v>1063</v>
      </c>
      <c r="B1196" t="s">
        <v>1948</v>
      </c>
      <c r="C1196" t="s">
        <v>126</v>
      </c>
      <c r="D1196" t="s">
        <v>3338</v>
      </c>
      <c r="E1196" t="s">
        <v>1716</v>
      </c>
      <c r="F1196" s="102" t="s">
        <v>1745</v>
      </c>
      <c r="G1196" s="102" t="s">
        <v>1745</v>
      </c>
      <c r="H1196" s="2">
        <v>1378.26</v>
      </c>
      <c r="I1196" s="2">
        <v>15000</v>
      </c>
      <c r="J1196" s="2">
        <v>559.04999999999995</v>
      </c>
      <c r="K1196" s="58">
        <v>2024</v>
      </c>
    </row>
    <row r="1197" spans="1:11" x14ac:dyDescent="0.3">
      <c r="A1197" s="75" t="s">
        <v>1063</v>
      </c>
      <c r="B1197" t="s">
        <v>1948</v>
      </c>
      <c r="C1197" t="s">
        <v>126</v>
      </c>
      <c r="D1197" t="s">
        <v>3339</v>
      </c>
      <c r="E1197" t="s">
        <v>1716</v>
      </c>
      <c r="F1197" s="102" t="s">
        <v>1745</v>
      </c>
      <c r="G1197" s="102" t="s">
        <v>1745</v>
      </c>
      <c r="H1197" s="2">
        <v>1438.17</v>
      </c>
      <c r="I1197" s="2">
        <v>15000</v>
      </c>
      <c r="J1197" s="2">
        <v>559.04999999999995</v>
      </c>
      <c r="K1197" s="58">
        <v>2024</v>
      </c>
    </row>
    <row r="1198" spans="1:11" x14ac:dyDescent="0.3">
      <c r="A1198" s="75" t="s">
        <v>1063</v>
      </c>
      <c r="B1198" t="s">
        <v>1948</v>
      </c>
      <c r="C1198" t="s">
        <v>126</v>
      </c>
      <c r="D1198" t="s">
        <v>3340</v>
      </c>
      <c r="E1198" t="s">
        <v>1716</v>
      </c>
      <c r="F1198" s="102" t="s">
        <v>1745</v>
      </c>
      <c r="G1198" s="102" t="s">
        <v>1745</v>
      </c>
      <c r="H1198" s="2">
        <v>1378.26</v>
      </c>
      <c r="I1198" s="2">
        <v>15000</v>
      </c>
      <c r="J1198" s="2">
        <v>559.04999999999995</v>
      </c>
      <c r="K1198" s="58">
        <v>2024</v>
      </c>
    </row>
    <row r="1199" spans="1:11" x14ac:dyDescent="0.3">
      <c r="A1199" s="75" t="s">
        <v>1063</v>
      </c>
      <c r="B1199" t="s">
        <v>1948</v>
      </c>
      <c r="C1199" t="s">
        <v>126</v>
      </c>
      <c r="D1199" t="s">
        <v>3341</v>
      </c>
      <c r="E1199" t="s">
        <v>1716</v>
      </c>
      <c r="F1199" s="102" t="s">
        <v>1745</v>
      </c>
      <c r="G1199" s="102" t="s">
        <v>1745</v>
      </c>
      <c r="H1199" s="2">
        <v>1438.17</v>
      </c>
      <c r="I1199" s="2">
        <v>15000</v>
      </c>
      <c r="J1199" s="2">
        <v>559.04999999999995</v>
      </c>
      <c r="K1199" s="58">
        <v>2024</v>
      </c>
    </row>
    <row r="1200" spans="1:11" x14ac:dyDescent="0.3">
      <c r="A1200" s="75" t="s">
        <v>1063</v>
      </c>
      <c r="B1200" t="s">
        <v>1948</v>
      </c>
      <c r="C1200" t="s">
        <v>126</v>
      </c>
      <c r="D1200" t="s">
        <v>3342</v>
      </c>
      <c r="E1200" t="s">
        <v>1716</v>
      </c>
      <c r="F1200" s="102" t="s">
        <v>1745</v>
      </c>
      <c r="G1200" s="102" t="s">
        <v>1745</v>
      </c>
      <c r="H1200" s="2">
        <v>1378.26</v>
      </c>
      <c r="I1200" s="2">
        <v>15000</v>
      </c>
      <c r="J1200" s="2">
        <v>559.04999999999995</v>
      </c>
      <c r="K1200" s="58">
        <v>2024</v>
      </c>
    </row>
    <row r="1201" spans="1:11" x14ac:dyDescent="0.3">
      <c r="A1201" s="75" t="s">
        <v>1063</v>
      </c>
      <c r="B1201" t="s">
        <v>1948</v>
      </c>
      <c r="C1201" t="s">
        <v>126</v>
      </c>
      <c r="D1201" t="s">
        <v>3343</v>
      </c>
      <c r="E1201" t="s">
        <v>1716</v>
      </c>
      <c r="F1201" s="102" t="s">
        <v>1745</v>
      </c>
      <c r="G1201" s="102" t="s">
        <v>1745</v>
      </c>
      <c r="H1201" s="2">
        <v>1125.3800000000001</v>
      </c>
      <c r="I1201" s="2">
        <v>15000</v>
      </c>
      <c r="J1201" s="2">
        <v>559.04999999999995</v>
      </c>
      <c r="K1201" s="58">
        <v>2024</v>
      </c>
    </row>
    <row r="1202" spans="1:11" x14ac:dyDescent="0.3">
      <c r="A1202" s="75" t="s">
        <v>1063</v>
      </c>
      <c r="B1202" t="s">
        <v>1948</v>
      </c>
      <c r="C1202" t="s">
        <v>126</v>
      </c>
      <c r="D1202" t="s">
        <v>3344</v>
      </c>
      <c r="E1202" t="s">
        <v>1716</v>
      </c>
      <c r="F1202" s="102" t="s">
        <v>1745</v>
      </c>
      <c r="G1202" s="102" t="s">
        <v>1745</v>
      </c>
      <c r="H1202" s="2">
        <v>1125.3800000000001</v>
      </c>
      <c r="I1202" s="2">
        <v>15000</v>
      </c>
      <c r="J1202" s="2">
        <v>559.04999999999995</v>
      </c>
      <c r="K1202" s="58">
        <v>2024</v>
      </c>
    </row>
    <row r="1203" spans="1:11" x14ac:dyDescent="0.3">
      <c r="A1203" s="75" t="s">
        <v>1063</v>
      </c>
      <c r="B1203" t="s">
        <v>1948</v>
      </c>
      <c r="C1203" t="s">
        <v>126</v>
      </c>
      <c r="D1203" t="s">
        <v>3345</v>
      </c>
      <c r="E1203" t="s">
        <v>1716</v>
      </c>
      <c r="F1203" s="102" t="s">
        <v>1745</v>
      </c>
      <c r="G1203" s="102" t="s">
        <v>1745</v>
      </c>
      <c r="H1203" s="2">
        <v>1438.17</v>
      </c>
      <c r="I1203" s="2">
        <v>15000</v>
      </c>
      <c r="J1203" s="2">
        <v>559.04999999999995</v>
      </c>
      <c r="K1203" s="58">
        <v>2024</v>
      </c>
    </row>
    <row r="1204" spans="1:11" x14ac:dyDescent="0.3">
      <c r="A1204" s="75" t="s">
        <v>1063</v>
      </c>
      <c r="B1204" t="s">
        <v>1948</v>
      </c>
      <c r="C1204" t="s">
        <v>126</v>
      </c>
      <c r="D1204" t="s">
        <v>3346</v>
      </c>
      <c r="E1204" t="s">
        <v>1716</v>
      </c>
      <c r="F1204" s="102" t="s">
        <v>1745</v>
      </c>
      <c r="G1204" s="102" t="s">
        <v>1745</v>
      </c>
      <c r="H1204" s="2">
        <v>1378.26</v>
      </c>
      <c r="I1204" s="2">
        <v>15000</v>
      </c>
      <c r="J1204" s="2">
        <v>559.04999999999995</v>
      </c>
      <c r="K1204" s="58">
        <v>2024</v>
      </c>
    </row>
    <row r="1205" spans="1:11" x14ac:dyDescent="0.3">
      <c r="A1205" s="75" t="s">
        <v>1063</v>
      </c>
      <c r="B1205" t="s">
        <v>1948</v>
      </c>
      <c r="C1205" t="s">
        <v>126</v>
      </c>
      <c r="D1205" t="s">
        <v>3347</v>
      </c>
      <c r="E1205" t="s">
        <v>1716</v>
      </c>
      <c r="F1205" s="102" t="s">
        <v>1745</v>
      </c>
      <c r="G1205" s="102" t="s">
        <v>1745</v>
      </c>
      <c r="H1205" s="2">
        <v>1114.5899999999999</v>
      </c>
      <c r="I1205" s="2">
        <v>15000</v>
      </c>
      <c r="J1205" s="2">
        <v>559.04999999999995</v>
      </c>
      <c r="K1205" s="58">
        <v>2024</v>
      </c>
    </row>
    <row r="1206" spans="1:11" x14ac:dyDescent="0.3">
      <c r="A1206" s="75" t="s">
        <v>1063</v>
      </c>
      <c r="B1206" t="s">
        <v>1948</v>
      </c>
      <c r="C1206" t="s">
        <v>126</v>
      </c>
      <c r="D1206" t="s">
        <v>3348</v>
      </c>
      <c r="E1206" t="s">
        <v>1716</v>
      </c>
      <c r="F1206" s="102" t="s">
        <v>1745</v>
      </c>
      <c r="G1206" s="102" t="s">
        <v>1745</v>
      </c>
      <c r="H1206" s="2">
        <v>1378.26</v>
      </c>
      <c r="I1206" s="2">
        <v>15000</v>
      </c>
      <c r="J1206" s="2">
        <v>559.04999999999995</v>
      </c>
      <c r="K1206" s="58">
        <v>2024</v>
      </c>
    </row>
    <row r="1207" spans="1:11" x14ac:dyDescent="0.3">
      <c r="A1207" s="75" t="s">
        <v>1063</v>
      </c>
      <c r="B1207" t="s">
        <v>1948</v>
      </c>
      <c r="C1207" t="s">
        <v>126</v>
      </c>
      <c r="D1207" t="s">
        <v>3349</v>
      </c>
      <c r="E1207" t="s">
        <v>1716</v>
      </c>
      <c r="F1207" s="102" t="s">
        <v>1745</v>
      </c>
      <c r="G1207" s="102" t="s">
        <v>1745</v>
      </c>
      <c r="H1207" s="2">
        <v>1438.17</v>
      </c>
      <c r="I1207" s="2">
        <v>15000</v>
      </c>
      <c r="J1207" s="2">
        <v>559.04999999999995</v>
      </c>
      <c r="K1207" s="58">
        <v>2024</v>
      </c>
    </row>
    <row r="1208" spans="1:11" x14ac:dyDescent="0.3">
      <c r="A1208" s="75" t="s">
        <v>1063</v>
      </c>
      <c r="B1208" t="s">
        <v>1948</v>
      </c>
      <c r="C1208" t="s">
        <v>126</v>
      </c>
      <c r="D1208" t="s">
        <v>3350</v>
      </c>
      <c r="E1208" t="s">
        <v>1716</v>
      </c>
      <c r="F1208" s="102" t="s">
        <v>1745</v>
      </c>
      <c r="G1208" s="102" t="s">
        <v>1745</v>
      </c>
      <c r="H1208" s="2">
        <v>1546.04</v>
      </c>
      <c r="I1208" s="2">
        <v>15000</v>
      </c>
      <c r="J1208" s="2">
        <v>559.04999999999995</v>
      </c>
      <c r="K1208" s="58">
        <v>2024</v>
      </c>
    </row>
    <row r="1209" spans="1:11" x14ac:dyDescent="0.3">
      <c r="A1209" s="75" t="s">
        <v>1063</v>
      </c>
      <c r="B1209" t="s">
        <v>1948</v>
      </c>
      <c r="C1209" t="s">
        <v>126</v>
      </c>
      <c r="D1209" t="s">
        <v>3351</v>
      </c>
      <c r="E1209" t="s">
        <v>1716</v>
      </c>
      <c r="F1209" s="102" t="s">
        <v>1745</v>
      </c>
      <c r="G1209" s="102" t="s">
        <v>1745</v>
      </c>
      <c r="H1209" s="2">
        <v>1236.83</v>
      </c>
      <c r="I1209" s="2">
        <v>15000</v>
      </c>
      <c r="J1209" s="2">
        <v>559.04999999999995</v>
      </c>
      <c r="K1209" s="58">
        <v>2024</v>
      </c>
    </row>
    <row r="1210" spans="1:11" x14ac:dyDescent="0.3">
      <c r="A1210" s="75" t="s">
        <v>1063</v>
      </c>
      <c r="B1210" t="s">
        <v>1948</v>
      </c>
      <c r="C1210" t="s">
        <v>126</v>
      </c>
      <c r="D1210" t="s">
        <v>3352</v>
      </c>
      <c r="E1210" t="s">
        <v>1716</v>
      </c>
      <c r="F1210" s="102" t="s">
        <v>1745</v>
      </c>
      <c r="G1210" s="102" t="s">
        <v>1745</v>
      </c>
      <c r="H1210" s="2">
        <v>1378.26</v>
      </c>
      <c r="I1210" s="2">
        <v>15000</v>
      </c>
      <c r="J1210" s="2">
        <v>559.04999999999995</v>
      </c>
      <c r="K1210" s="58">
        <v>2024</v>
      </c>
    </row>
    <row r="1211" spans="1:11" x14ac:dyDescent="0.3">
      <c r="A1211" s="75" t="s">
        <v>1063</v>
      </c>
      <c r="B1211" t="s">
        <v>1948</v>
      </c>
      <c r="C1211" t="s">
        <v>126</v>
      </c>
      <c r="D1211" t="s">
        <v>3353</v>
      </c>
      <c r="E1211" t="s">
        <v>1716</v>
      </c>
      <c r="F1211" s="102" t="s">
        <v>1745</v>
      </c>
      <c r="G1211" s="102" t="s">
        <v>1745</v>
      </c>
      <c r="H1211" s="2">
        <v>1438.17</v>
      </c>
      <c r="I1211" s="2">
        <v>15000</v>
      </c>
      <c r="J1211" s="2">
        <v>559.04999999999995</v>
      </c>
      <c r="K1211" s="58">
        <v>2024</v>
      </c>
    </row>
    <row r="1212" spans="1:11" x14ac:dyDescent="0.3">
      <c r="A1212" s="75" t="s">
        <v>1063</v>
      </c>
      <c r="B1212" t="s">
        <v>1948</v>
      </c>
      <c r="C1212" t="s">
        <v>126</v>
      </c>
      <c r="D1212" t="s">
        <v>3354</v>
      </c>
      <c r="E1212" t="s">
        <v>1716</v>
      </c>
      <c r="F1212" s="102" t="s">
        <v>1745</v>
      </c>
      <c r="G1212" s="102" t="s">
        <v>1745</v>
      </c>
      <c r="H1212" s="2">
        <v>1125.3800000000001</v>
      </c>
      <c r="I1212" s="2">
        <v>15000</v>
      </c>
      <c r="J1212" s="2">
        <v>559.04999999999995</v>
      </c>
      <c r="K1212" s="58">
        <v>2024</v>
      </c>
    </row>
    <row r="1213" spans="1:11" x14ac:dyDescent="0.3">
      <c r="A1213" s="75" t="s">
        <v>1063</v>
      </c>
      <c r="B1213" t="s">
        <v>1948</v>
      </c>
      <c r="C1213" t="s">
        <v>126</v>
      </c>
      <c r="D1213" t="s">
        <v>3355</v>
      </c>
      <c r="E1213" t="s">
        <v>1716</v>
      </c>
      <c r="F1213" s="102" t="s">
        <v>1745</v>
      </c>
      <c r="G1213" s="102" t="s">
        <v>1745</v>
      </c>
      <c r="H1213" s="2">
        <v>1546.04</v>
      </c>
      <c r="I1213" s="2">
        <v>15000</v>
      </c>
      <c r="J1213" s="2">
        <v>559.04999999999995</v>
      </c>
      <c r="K1213" s="58">
        <v>2024</v>
      </c>
    </row>
    <row r="1214" spans="1:11" x14ac:dyDescent="0.3">
      <c r="A1214" s="75" t="s">
        <v>1063</v>
      </c>
      <c r="B1214" t="s">
        <v>1948</v>
      </c>
      <c r="C1214" t="s">
        <v>126</v>
      </c>
      <c r="D1214" t="s">
        <v>3356</v>
      </c>
      <c r="E1214" t="s">
        <v>1716</v>
      </c>
      <c r="F1214" s="102" t="s">
        <v>1745</v>
      </c>
      <c r="G1214" s="102" t="s">
        <v>1745</v>
      </c>
      <c r="H1214" s="2">
        <v>1114.5899999999999</v>
      </c>
      <c r="I1214" s="2">
        <v>15000</v>
      </c>
      <c r="J1214" s="2">
        <v>559.04999999999995</v>
      </c>
      <c r="K1214" s="58">
        <v>2024</v>
      </c>
    </row>
    <row r="1215" spans="1:11" x14ac:dyDescent="0.3">
      <c r="A1215" s="75" t="s">
        <v>1063</v>
      </c>
      <c r="B1215" t="s">
        <v>1948</v>
      </c>
      <c r="C1215" t="s">
        <v>126</v>
      </c>
      <c r="D1215" t="s">
        <v>3357</v>
      </c>
      <c r="E1215" t="s">
        <v>1716</v>
      </c>
      <c r="F1215" s="102" t="s">
        <v>1745</v>
      </c>
      <c r="G1215" s="102" t="s">
        <v>1745</v>
      </c>
      <c r="H1215" s="2">
        <v>1114.5899999999999</v>
      </c>
      <c r="I1215" s="2">
        <v>15000</v>
      </c>
      <c r="J1215" s="2">
        <v>559.04999999999995</v>
      </c>
      <c r="K1215" s="58">
        <v>2024</v>
      </c>
    </row>
    <row r="1216" spans="1:11" x14ac:dyDescent="0.3">
      <c r="A1216" s="75" t="s">
        <v>1063</v>
      </c>
      <c r="B1216" t="s">
        <v>1948</v>
      </c>
      <c r="C1216" t="s">
        <v>126</v>
      </c>
      <c r="D1216" t="s">
        <v>3358</v>
      </c>
      <c r="E1216" t="s">
        <v>1716</v>
      </c>
      <c r="F1216" s="102" t="s">
        <v>1745</v>
      </c>
      <c r="G1216" s="102" t="s">
        <v>1745</v>
      </c>
      <c r="H1216" s="2">
        <v>1114.5899999999999</v>
      </c>
      <c r="I1216" s="2">
        <v>15000</v>
      </c>
      <c r="J1216" s="2">
        <v>559.04999999999995</v>
      </c>
      <c r="K1216" s="58">
        <v>2024</v>
      </c>
    </row>
    <row r="1217" spans="1:11" x14ac:dyDescent="0.3">
      <c r="A1217" s="75" t="s">
        <v>1063</v>
      </c>
      <c r="B1217" t="s">
        <v>1948</v>
      </c>
      <c r="C1217" t="s">
        <v>126</v>
      </c>
      <c r="D1217" t="s">
        <v>3359</v>
      </c>
      <c r="E1217" t="s">
        <v>1716</v>
      </c>
      <c r="F1217" s="102" t="s">
        <v>1745</v>
      </c>
      <c r="G1217" s="102" t="s">
        <v>1745</v>
      </c>
      <c r="H1217" s="2">
        <v>1546.04</v>
      </c>
      <c r="I1217" s="2">
        <v>15000</v>
      </c>
      <c r="J1217" s="2">
        <v>559.04999999999995</v>
      </c>
      <c r="K1217" s="58">
        <v>2024</v>
      </c>
    </row>
    <row r="1218" spans="1:11" x14ac:dyDescent="0.3">
      <c r="A1218" s="75" t="s">
        <v>1063</v>
      </c>
      <c r="B1218" t="s">
        <v>1948</v>
      </c>
      <c r="C1218" t="s">
        <v>126</v>
      </c>
      <c r="D1218" t="s">
        <v>3360</v>
      </c>
      <c r="E1218" t="s">
        <v>1716</v>
      </c>
      <c r="F1218" s="102" t="s">
        <v>1745</v>
      </c>
      <c r="G1218" s="102" t="s">
        <v>1745</v>
      </c>
      <c r="H1218" s="2">
        <v>1546.04</v>
      </c>
      <c r="I1218" s="2">
        <v>15000</v>
      </c>
      <c r="J1218" s="2">
        <v>559.04999999999995</v>
      </c>
      <c r="K1218" s="58">
        <v>2024</v>
      </c>
    </row>
    <row r="1219" spans="1:11" x14ac:dyDescent="0.3">
      <c r="A1219" s="75" t="s">
        <v>1063</v>
      </c>
      <c r="B1219" t="s">
        <v>1948</v>
      </c>
      <c r="C1219" t="s">
        <v>126</v>
      </c>
      <c r="D1219" t="s">
        <v>3361</v>
      </c>
      <c r="E1219" t="s">
        <v>1716</v>
      </c>
      <c r="F1219" s="102" t="s">
        <v>1745</v>
      </c>
      <c r="G1219" s="102" t="s">
        <v>1745</v>
      </c>
      <c r="H1219" s="2">
        <v>981.55</v>
      </c>
      <c r="I1219" s="2">
        <v>15000</v>
      </c>
      <c r="J1219" s="2">
        <v>559.04999999999995</v>
      </c>
      <c r="K1219" s="58">
        <v>2024</v>
      </c>
    </row>
    <row r="1220" spans="1:11" x14ac:dyDescent="0.3">
      <c r="A1220" s="75" t="s">
        <v>1063</v>
      </c>
      <c r="B1220" t="s">
        <v>1948</v>
      </c>
      <c r="C1220" t="s">
        <v>126</v>
      </c>
      <c r="D1220" t="s">
        <v>3362</v>
      </c>
      <c r="E1220" t="s">
        <v>1716</v>
      </c>
      <c r="F1220" s="102" t="s">
        <v>1745</v>
      </c>
      <c r="G1220" s="102" t="s">
        <v>1745</v>
      </c>
      <c r="H1220" s="2">
        <v>1114.5899999999999</v>
      </c>
      <c r="I1220" s="2">
        <v>15000</v>
      </c>
      <c r="J1220" s="2">
        <v>559.04999999999995</v>
      </c>
      <c r="K1220" s="58">
        <v>2024</v>
      </c>
    </row>
    <row r="1221" spans="1:11" x14ac:dyDescent="0.3">
      <c r="A1221" s="75" t="s">
        <v>1063</v>
      </c>
      <c r="B1221" t="s">
        <v>1948</v>
      </c>
      <c r="C1221" t="s">
        <v>126</v>
      </c>
      <c r="D1221" t="s">
        <v>3363</v>
      </c>
      <c r="E1221" t="s">
        <v>1716</v>
      </c>
      <c r="F1221" s="102" t="s">
        <v>1745</v>
      </c>
      <c r="G1221" s="102" t="s">
        <v>1745</v>
      </c>
      <c r="H1221" s="2">
        <v>981.55</v>
      </c>
      <c r="I1221" s="2">
        <v>15000</v>
      </c>
      <c r="J1221" s="2">
        <v>559.04999999999995</v>
      </c>
      <c r="K1221" s="58">
        <v>2024</v>
      </c>
    </row>
    <row r="1222" spans="1:11" x14ac:dyDescent="0.3">
      <c r="A1222" s="75" t="s">
        <v>1063</v>
      </c>
      <c r="B1222" t="s">
        <v>1948</v>
      </c>
      <c r="C1222" t="s">
        <v>126</v>
      </c>
      <c r="D1222" t="s">
        <v>3364</v>
      </c>
      <c r="E1222" t="s">
        <v>1716</v>
      </c>
      <c r="F1222" s="102" t="s">
        <v>1745</v>
      </c>
      <c r="G1222" s="102" t="s">
        <v>1745</v>
      </c>
      <c r="H1222" s="2">
        <v>1172.45</v>
      </c>
      <c r="I1222" s="2">
        <v>15000</v>
      </c>
      <c r="J1222" s="2">
        <v>559.04999999999995</v>
      </c>
      <c r="K1222" s="58">
        <v>2024</v>
      </c>
    </row>
    <row r="1223" spans="1:11" x14ac:dyDescent="0.3">
      <c r="A1223" s="75" t="s">
        <v>1063</v>
      </c>
      <c r="B1223" t="s">
        <v>1948</v>
      </c>
      <c r="C1223" t="s">
        <v>126</v>
      </c>
      <c r="D1223" t="s">
        <v>3365</v>
      </c>
      <c r="E1223" t="s">
        <v>1716</v>
      </c>
      <c r="F1223" s="102" t="s">
        <v>1745</v>
      </c>
      <c r="G1223" s="102" t="s">
        <v>1745</v>
      </c>
      <c r="H1223" s="2">
        <v>1198.48</v>
      </c>
      <c r="I1223" s="2">
        <v>15000</v>
      </c>
      <c r="J1223" s="2">
        <v>559.04999999999995</v>
      </c>
      <c r="K1223" s="58">
        <v>2024</v>
      </c>
    </row>
    <row r="1224" spans="1:11" x14ac:dyDescent="0.3">
      <c r="A1224" s="75" t="s">
        <v>1063</v>
      </c>
      <c r="B1224" t="s">
        <v>1948</v>
      </c>
      <c r="C1224" t="s">
        <v>126</v>
      </c>
      <c r="D1224" t="s">
        <v>3366</v>
      </c>
      <c r="E1224" t="s">
        <v>1716</v>
      </c>
      <c r="F1224" s="102" t="s">
        <v>1745</v>
      </c>
      <c r="G1224" s="102" t="s">
        <v>1745</v>
      </c>
      <c r="H1224" s="2">
        <v>1198.48</v>
      </c>
      <c r="I1224" s="2">
        <v>15000</v>
      </c>
      <c r="J1224" s="2">
        <v>559.04999999999995</v>
      </c>
      <c r="K1224" s="58">
        <v>2024</v>
      </c>
    </row>
    <row r="1225" spans="1:11" x14ac:dyDescent="0.3">
      <c r="A1225" s="75" t="s">
        <v>1063</v>
      </c>
      <c r="B1225" t="s">
        <v>1948</v>
      </c>
      <c r="C1225" t="s">
        <v>126</v>
      </c>
      <c r="D1225" t="s">
        <v>3367</v>
      </c>
      <c r="E1225" t="s">
        <v>1716</v>
      </c>
      <c r="F1225" s="102" t="s">
        <v>1745</v>
      </c>
      <c r="G1225" s="102" t="s">
        <v>1745</v>
      </c>
      <c r="H1225" s="2">
        <v>994.73</v>
      </c>
      <c r="I1225" s="2">
        <v>15000</v>
      </c>
      <c r="J1225" s="2">
        <v>559.04999999999995</v>
      </c>
      <c r="K1225" s="58">
        <v>2024</v>
      </c>
    </row>
    <row r="1226" spans="1:11" x14ac:dyDescent="0.3">
      <c r="A1226" s="75" t="s">
        <v>1063</v>
      </c>
      <c r="B1226" t="s">
        <v>1948</v>
      </c>
      <c r="C1226" t="s">
        <v>126</v>
      </c>
      <c r="D1226" t="s">
        <v>3368</v>
      </c>
      <c r="E1226" t="s">
        <v>1716</v>
      </c>
      <c r="F1226" s="102" t="s">
        <v>1745</v>
      </c>
      <c r="G1226" s="102" t="s">
        <v>1745</v>
      </c>
      <c r="H1226" s="2">
        <v>1114.5899999999999</v>
      </c>
      <c r="I1226" s="2">
        <v>15000</v>
      </c>
      <c r="J1226" s="2">
        <v>559.04999999999995</v>
      </c>
      <c r="K1226" s="58">
        <v>2024</v>
      </c>
    </row>
    <row r="1227" spans="1:11" x14ac:dyDescent="0.3">
      <c r="A1227" s="75" t="s">
        <v>1063</v>
      </c>
      <c r="B1227" t="s">
        <v>1948</v>
      </c>
      <c r="C1227" t="s">
        <v>126</v>
      </c>
      <c r="D1227" t="s">
        <v>3369</v>
      </c>
      <c r="E1227" t="s">
        <v>1716</v>
      </c>
      <c r="F1227" s="102" t="s">
        <v>1745</v>
      </c>
      <c r="G1227" s="102" t="s">
        <v>1745</v>
      </c>
      <c r="H1227" s="2">
        <v>1546.04</v>
      </c>
      <c r="I1227" s="2">
        <v>15000</v>
      </c>
      <c r="J1227" s="2">
        <v>559.04999999999995</v>
      </c>
      <c r="K1227" s="58">
        <v>2024</v>
      </c>
    </row>
    <row r="1228" spans="1:11" x14ac:dyDescent="0.3">
      <c r="A1228" s="75" t="s">
        <v>1063</v>
      </c>
      <c r="B1228" t="s">
        <v>1948</v>
      </c>
      <c r="C1228" t="s">
        <v>126</v>
      </c>
      <c r="D1228" t="s">
        <v>3370</v>
      </c>
      <c r="E1228" t="s">
        <v>1716</v>
      </c>
      <c r="F1228" s="102" t="s">
        <v>1745</v>
      </c>
      <c r="G1228" s="102" t="s">
        <v>1745</v>
      </c>
      <c r="H1228" s="2">
        <v>1438.17</v>
      </c>
      <c r="I1228" s="2">
        <v>15000</v>
      </c>
      <c r="J1228" s="2">
        <v>559.04999999999995</v>
      </c>
      <c r="K1228" s="58">
        <v>2024</v>
      </c>
    </row>
    <row r="1229" spans="1:11" x14ac:dyDescent="0.3">
      <c r="A1229" s="75" t="s">
        <v>1063</v>
      </c>
      <c r="B1229" t="s">
        <v>1948</v>
      </c>
      <c r="C1229" t="s">
        <v>126</v>
      </c>
      <c r="D1229" t="s">
        <v>3371</v>
      </c>
      <c r="E1229" t="s">
        <v>1716</v>
      </c>
      <c r="F1229" s="102" t="s">
        <v>1745</v>
      </c>
      <c r="G1229" s="102" t="s">
        <v>1745</v>
      </c>
      <c r="H1229" s="2">
        <v>1438.17</v>
      </c>
      <c r="I1229" s="2">
        <v>15000</v>
      </c>
      <c r="J1229" s="2">
        <v>559.04999999999995</v>
      </c>
      <c r="K1229" s="58">
        <v>2024</v>
      </c>
    </row>
    <row r="1230" spans="1:11" x14ac:dyDescent="0.3">
      <c r="A1230" s="75" t="s">
        <v>1063</v>
      </c>
      <c r="B1230" t="s">
        <v>1948</v>
      </c>
      <c r="C1230" t="s">
        <v>126</v>
      </c>
      <c r="D1230" t="s">
        <v>3372</v>
      </c>
      <c r="E1230" t="s">
        <v>1716</v>
      </c>
      <c r="F1230" s="102" t="s">
        <v>1745</v>
      </c>
      <c r="G1230" s="102" t="s">
        <v>1745</v>
      </c>
      <c r="H1230" s="2">
        <v>1318.32</v>
      </c>
      <c r="I1230" s="2">
        <v>15000</v>
      </c>
      <c r="J1230" s="2">
        <v>559.04999999999995</v>
      </c>
      <c r="K1230" s="58">
        <v>2024</v>
      </c>
    </row>
    <row r="1231" spans="1:11" x14ac:dyDescent="0.3">
      <c r="A1231" s="75" t="s">
        <v>1063</v>
      </c>
      <c r="B1231" t="s">
        <v>1948</v>
      </c>
      <c r="C1231" t="s">
        <v>126</v>
      </c>
      <c r="D1231" t="s">
        <v>3373</v>
      </c>
      <c r="E1231" t="s">
        <v>1716</v>
      </c>
      <c r="F1231" s="102" t="s">
        <v>1745</v>
      </c>
      <c r="G1231" s="102" t="s">
        <v>1745</v>
      </c>
      <c r="H1231" s="2">
        <v>1438.17</v>
      </c>
      <c r="I1231" s="2">
        <v>15000</v>
      </c>
      <c r="J1231" s="2">
        <v>559.04999999999995</v>
      </c>
      <c r="K1231" s="58">
        <v>2024</v>
      </c>
    </row>
    <row r="1232" spans="1:11" x14ac:dyDescent="0.3">
      <c r="A1232" s="75" t="s">
        <v>1063</v>
      </c>
      <c r="B1232" t="s">
        <v>1948</v>
      </c>
      <c r="C1232" t="s">
        <v>126</v>
      </c>
      <c r="D1232" t="s">
        <v>3374</v>
      </c>
      <c r="E1232" t="s">
        <v>1716</v>
      </c>
      <c r="F1232" s="102" t="s">
        <v>1745</v>
      </c>
      <c r="G1232" s="102" t="s">
        <v>1745</v>
      </c>
      <c r="H1232" s="2">
        <v>981.55</v>
      </c>
      <c r="I1232" s="2">
        <v>15000</v>
      </c>
      <c r="J1232" s="2">
        <v>559.04999999999995</v>
      </c>
      <c r="K1232" s="58">
        <v>2024</v>
      </c>
    </row>
    <row r="1233" spans="1:11" x14ac:dyDescent="0.3">
      <c r="A1233" s="75" t="s">
        <v>1063</v>
      </c>
      <c r="B1233" t="s">
        <v>1948</v>
      </c>
      <c r="C1233" t="s">
        <v>126</v>
      </c>
      <c r="D1233" t="s">
        <v>3375</v>
      </c>
      <c r="E1233" t="s">
        <v>1716</v>
      </c>
      <c r="F1233" s="102" t="s">
        <v>1745</v>
      </c>
      <c r="G1233" s="102" t="s">
        <v>1745</v>
      </c>
      <c r="H1233" s="2">
        <v>1125.3800000000001</v>
      </c>
      <c r="I1233" s="2">
        <v>15000</v>
      </c>
      <c r="J1233" s="2">
        <v>559.04999999999995</v>
      </c>
      <c r="K1233" s="58">
        <v>2024</v>
      </c>
    </row>
    <row r="1234" spans="1:11" x14ac:dyDescent="0.3">
      <c r="A1234" s="75" t="s">
        <v>1063</v>
      </c>
      <c r="B1234" t="s">
        <v>1948</v>
      </c>
      <c r="C1234" t="s">
        <v>126</v>
      </c>
      <c r="D1234" t="s">
        <v>3376</v>
      </c>
      <c r="E1234" t="s">
        <v>1716</v>
      </c>
      <c r="F1234" s="102" t="s">
        <v>1745</v>
      </c>
      <c r="G1234" s="102" t="s">
        <v>1745</v>
      </c>
      <c r="H1234" s="2">
        <v>1125.3800000000001</v>
      </c>
      <c r="I1234" s="2">
        <v>15000</v>
      </c>
      <c r="J1234" s="2">
        <v>559.04999999999995</v>
      </c>
      <c r="K1234" s="58">
        <v>2024</v>
      </c>
    </row>
    <row r="1235" spans="1:11" x14ac:dyDescent="0.3">
      <c r="A1235" s="75" t="s">
        <v>1063</v>
      </c>
      <c r="B1235" t="s">
        <v>1948</v>
      </c>
      <c r="C1235" t="s">
        <v>126</v>
      </c>
      <c r="D1235" t="s">
        <v>3377</v>
      </c>
      <c r="E1235" t="s">
        <v>1716</v>
      </c>
      <c r="F1235" s="102" t="s">
        <v>1745</v>
      </c>
      <c r="G1235" s="102" t="s">
        <v>1745</v>
      </c>
      <c r="H1235" s="2">
        <v>1114.5899999999999</v>
      </c>
      <c r="I1235" s="2">
        <v>15000</v>
      </c>
      <c r="J1235" s="2">
        <v>559.04999999999995</v>
      </c>
      <c r="K1235" s="58">
        <v>2024</v>
      </c>
    </row>
    <row r="1236" spans="1:11" x14ac:dyDescent="0.3">
      <c r="A1236" s="75" t="s">
        <v>1063</v>
      </c>
      <c r="B1236" t="s">
        <v>1948</v>
      </c>
      <c r="C1236" t="s">
        <v>126</v>
      </c>
      <c r="D1236" t="s">
        <v>3378</v>
      </c>
      <c r="E1236" t="s">
        <v>1716</v>
      </c>
      <c r="F1236" s="102" t="s">
        <v>1745</v>
      </c>
      <c r="G1236" s="102" t="s">
        <v>1745</v>
      </c>
      <c r="H1236" s="2">
        <v>1114.5899999999999</v>
      </c>
      <c r="I1236" s="2">
        <v>15000</v>
      </c>
      <c r="J1236" s="2">
        <v>559.04999999999995</v>
      </c>
      <c r="K1236" s="58">
        <v>2024</v>
      </c>
    </row>
    <row r="1237" spans="1:11" x14ac:dyDescent="0.3">
      <c r="A1237" s="75" t="s">
        <v>1063</v>
      </c>
      <c r="B1237" t="s">
        <v>1948</v>
      </c>
      <c r="C1237" t="s">
        <v>126</v>
      </c>
      <c r="D1237" t="s">
        <v>3379</v>
      </c>
      <c r="E1237" t="s">
        <v>1716</v>
      </c>
      <c r="F1237" s="102" t="s">
        <v>1745</v>
      </c>
      <c r="G1237" s="102" t="s">
        <v>1745</v>
      </c>
      <c r="H1237" s="2">
        <v>1114.5899999999999</v>
      </c>
      <c r="I1237" s="2">
        <v>15000</v>
      </c>
      <c r="J1237" s="2">
        <v>559.04999999999995</v>
      </c>
      <c r="K1237" s="58">
        <v>2024</v>
      </c>
    </row>
    <row r="1238" spans="1:11" x14ac:dyDescent="0.3">
      <c r="A1238" s="75" t="s">
        <v>1063</v>
      </c>
      <c r="B1238" t="s">
        <v>1948</v>
      </c>
      <c r="C1238" t="s">
        <v>126</v>
      </c>
      <c r="D1238" t="s">
        <v>3380</v>
      </c>
      <c r="E1238" t="s">
        <v>1716</v>
      </c>
      <c r="F1238" s="102" t="s">
        <v>1745</v>
      </c>
      <c r="G1238" s="102" t="s">
        <v>1745</v>
      </c>
      <c r="H1238" s="2">
        <v>1198.48</v>
      </c>
      <c r="I1238" s="2">
        <v>15000</v>
      </c>
      <c r="J1238" s="2">
        <v>559.04999999999995</v>
      </c>
      <c r="K1238" s="58">
        <v>2024</v>
      </c>
    </row>
    <row r="1239" spans="1:11" x14ac:dyDescent="0.3">
      <c r="A1239" s="75" t="s">
        <v>1063</v>
      </c>
      <c r="B1239" t="s">
        <v>1948</v>
      </c>
      <c r="C1239" t="s">
        <v>126</v>
      </c>
      <c r="D1239" t="s">
        <v>3381</v>
      </c>
      <c r="E1239" t="s">
        <v>1716</v>
      </c>
      <c r="F1239" s="102" t="s">
        <v>1745</v>
      </c>
      <c r="G1239" s="102" t="s">
        <v>1745</v>
      </c>
      <c r="H1239" s="2">
        <v>1198.48</v>
      </c>
      <c r="I1239" s="2">
        <v>15000</v>
      </c>
      <c r="J1239" s="2">
        <v>559.04999999999995</v>
      </c>
      <c r="K1239" s="58">
        <v>2024</v>
      </c>
    </row>
    <row r="1240" spans="1:11" x14ac:dyDescent="0.3">
      <c r="A1240" s="75" t="s">
        <v>1063</v>
      </c>
      <c r="B1240" t="s">
        <v>1948</v>
      </c>
      <c r="C1240" t="s">
        <v>126</v>
      </c>
      <c r="D1240" t="s">
        <v>3382</v>
      </c>
      <c r="E1240" t="s">
        <v>1716</v>
      </c>
      <c r="F1240" s="102" t="s">
        <v>1745</v>
      </c>
      <c r="G1240" s="102" t="s">
        <v>1745</v>
      </c>
      <c r="H1240" s="2">
        <v>1114.5899999999999</v>
      </c>
      <c r="I1240" s="2">
        <v>15000</v>
      </c>
      <c r="J1240" s="2">
        <v>559.04999999999995</v>
      </c>
      <c r="K1240" s="58">
        <v>2024</v>
      </c>
    </row>
    <row r="1241" spans="1:11" x14ac:dyDescent="0.3">
      <c r="A1241" s="75" t="s">
        <v>1063</v>
      </c>
      <c r="B1241" t="s">
        <v>1948</v>
      </c>
      <c r="C1241" t="s">
        <v>126</v>
      </c>
      <c r="D1241" t="s">
        <v>3383</v>
      </c>
      <c r="E1241" t="s">
        <v>1716</v>
      </c>
      <c r="F1241" s="102" t="s">
        <v>1745</v>
      </c>
      <c r="G1241" s="102" t="s">
        <v>1745</v>
      </c>
      <c r="H1241" s="2">
        <v>981.55</v>
      </c>
      <c r="I1241" s="2">
        <v>15000</v>
      </c>
      <c r="J1241" s="2">
        <v>559.04999999999995</v>
      </c>
      <c r="K1241" s="58">
        <v>2024</v>
      </c>
    </row>
    <row r="1242" spans="1:11" x14ac:dyDescent="0.3">
      <c r="A1242" s="75" t="s">
        <v>1063</v>
      </c>
      <c r="B1242" t="s">
        <v>1948</v>
      </c>
      <c r="C1242" t="s">
        <v>126</v>
      </c>
      <c r="D1242" t="s">
        <v>3384</v>
      </c>
      <c r="E1242" t="s">
        <v>1716</v>
      </c>
      <c r="F1242" s="102" t="s">
        <v>1745</v>
      </c>
      <c r="G1242" s="102" t="s">
        <v>1745</v>
      </c>
      <c r="H1242" s="2">
        <v>1114.5899999999999</v>
      </c>
      <c r="I1242" s="2">
        <v>15000</v>
      </c>
      <c r="J1242" s="2">
        <v>559.04999999999995</v>
      </c>
      <c r="K1242" s="58">
        <v>2024</v>
      </c>
    </row>
    <row r="1243" spans="1:11" x14ac:dyDescent="0.3">
      <c r="A1243" s="75" t="s">
        <v>1063</v>
      </c>
      <c r="B1243" t="s">
        <v>1948</v>
      </c>
      <c r="C1243" t="s">
        <v>126</v>
      </c>
      <c r="D1243" t="s">
        <v>3385</v>
      </c>
      <c r="E1243" t="s">
        <v>1716</v>
      </c>
      <c r="F1243" s="102" t="s">
        <v>1745</v>
      </c>
      <c r="G1243" s="102" t="s">
        <v>1745</v>
      </c>
      <c r="H1243" s="2">
        <v>1125.3800000000001</v>
      </c>
      <c r="I1243" s="2">
        <v>15000</v>
      </c>
      <c r="J1243" s="2">
        <v>559.04999999999995</v>
      </c>
      <c r="K1243" s="58">
        <v>2024</v>
      </c>
    </row>
    <row r="1244" spans="1:11" x14ac:dyDescent="0.3">
      <c r="A1244" s="75" t="s">
        <v>1063</v>
      </c>
      <c r="B1244" t="s">
        <v>1948</v>
      </c>
      <c r="C1244" t="s">
        <v>126</v>
      </c>
      <c r="D1244" t="s">
        <v>3386</v>
      </c>
      <c r="E1244" t="s">
        <v>1716</v>
      </c>
      <c r="F1244" s="102" t="s">
        <v>1745</v>
      </c>
      <c r="G1244" s="102" t="s">
        <v>1745</v>
      </c>
      <c r="H1244" s="2">
        <v>981.55</v>
      </c>
      <c r="I1244" s="2">
        <v>15000</v>
      </c>
      <c r="J1244" s="2">
        <v>559.04999999999995</v>
      </c>
      <c r="K1244" s="58">
        <v>2024</v>
      </c>
    </row>
    <row r="1245" spans="1:11" x14ac:dyDescent="0.3">
      <c r="A1245" s="75" t="s">
        <v>1063</v>
      </c>
      <c r="B1245" t="s">
        <v>1948</v>
      </c>
      <c r="C1245" t="s">
        <v>126</v>
      </c>
      <c r="D1245" t="s">
        <v>3387</v>
      </c>
      <c r="E1245" t="s">
        <v>1716</v>
      </c>
      <c r="F1245" s="102" t="s">
        <v>1745</v>
      </c>
      <c r="G1245" s="102" t="s">
        <v>1745</v>
      </c>
      <c r="H1245" s="2">
        <v>1198.48</v>
      </c>
      <c r="I1245" s="2">
        <v>15000</v>
      </c>
      <c r="J1245" s="2">
        <v>559.04999999999995</v>
      </c>
      <c r="K1245" s="58">
        <v>2024</v>
      </c>
    </row>
    <row r="1246" spans="1:11" x14ac:dyDescent="0.3">
      <c r="A1246" s="75" t="s">
        <v>1063</v>
      </c>
      <c r="B1246" t="s">
        <v>1948</v>
      </c>
      <c r="C1246" t="s">
        <v>126</v>
      </c>
      <c r="D1246" t="s">
        <v>3388</v>
      </c>
      <c r="E1246" t="s">
        <v>1716</v>
      </c>
      <c r="F1246" s="102" t="s">
        <v>1745</v>
      </c>
      <c r="G1246" s="102" t="s">
        <v>1745</v>
      </c>
      <c r="H1246" s="2">
        <v>1438.17</v>
      </c>
      <c r="I1246" s="2">
        <v>15000</v>
      </c>
      <c r="J1246" s="2">
        <v>559.04999999999995</v>
      </c>
      <c r="K1246" s="58">
        <v>2024</v>
      </c>
    </row>
    <row r="1247" spans="1:11" x14ac:dyDescent="0.3">
      <c r="A1247" s="75" t="s">
        <v>1063</v>
      </c>
      <c r="B1247" t="s">
        <v>1948</v>
      </c>
      <c r="C1247" t="s">
        <v>126</v>
      </c>
      <c r="D1247" t="s">
        <v>3389</v>
      </c>
      <c r="E1247" t="s">
        <v>1716</v>
      </c>
      <c r="F1247" s="102" t="s">
        <v>1745</v>
      </c>
      <c r="G1247" s="102" t="s">
        <v>1745</v>
      </c>
      <c r="H1247" s="2">
        <v>1114.5899999999999</v>
      </c>
      <c r="I1247" s="2">
        <v>15000</v>
      </c>
      <c r="J1247" s="2">
        <v>559.04999999999995</v>
      </c>
      <c r="K1247" s="58">
        <v>2024</v>
      </c>
    </row>
    <row r="1248" spans="1:11" x14ac:dyDescent="0.3">
      <c r="A1248" s="75" t="s">
        <v>1063</v>
      </c>
      <c r="B1248" t="s">
        <v>1948</v>
      </c>
      <c r="C1248" t="s">
        <v>126</v>
      </c>
      <c r="D1248" t="s">
        <v>3390</v>
      </c>
      <c r="E1248" t="s">
        <v>1716</v>
      </c>
      <c r="F1248" s="102" t="s">
        <v>1745</v>
      </c>
      <c r="G1248" s="102" t="s">
        <v>1745</v>
      </c>
      <c r="H1248" s="2">
        <v>1114.5899999999999</v>
      </c>
      <c r="I1248" s="2">
        <v>15000</v>
      </c>
      <c r="J1248" s="2">
        <v>559.04999999999995</v>
      </c>
      <c r="K1248" s="58">
        <v>2024</v>
      </c>
    </row>
    <row r="1249" spans="1:11" x14ac:dyDescent="0.3">
      <c r="A1249" s="75" t="s">
        <v>1063</v>
      </c>
      <c r="B1249" t="s">
        <v>1948</v>
      </c>
      <c r="C1249" t="s">
        <v>126</v>
      </c>
      <c r="D1249" t="s">
        <v>3391</v>
      </c>
      <c r="E1249" t="s">
        <v>1716</v>
      </c>
      <c r="F1249" s="102" t="s">
        <v>1745</v>
      </c>
      <c r="G1249" s="102" t="s">
        <v>1745</v>
      </c>
      <c r="H1249" s="2">
        <v>1125.3800000000001</v>
      </c>
      <c r="I1249" s="2">
        <v>15000</v>
      </c>
      <c r="J1249" s="2">
        <v>559.04999999999995</v>
      </c>
      <c r="K1249" s="58">
        <v>2024</v>
      </c>
    </row>
    <row r="1250" spans="1:11" x14ac:dyDescent="0.3">
      <c r="A1250" s="75" t="s">
        <v>1063</v>
      </c>
      <c r="B1250" t="s">
        <v>1948</v>
      </c>
      <c r="C1250" t="s">
        <v>126</v>
      </c>
      <c r="D1250" t="s">
        <v>3392</v>
      </c>
      <c r="E1250" t="s">
        <v>1716</v>
      </c>
      <c r="F1250" s="102" t="s">
        <v>1745</v>
      </c>
      <c r="G1250" s="102" t="s">
        <v>1745</v>
      </c>
      <c r="H1250" s="2">
        <v>1198.48</v>
      </c>
      <c r="I1250" s="2">
        <v>15000</v>
      </c>
      <c r="J1250" s="2">
        <v>559.04999999999995</v>
      </c>
      <c r="K1250" s="58">
        <v>2024</v>
      </c>
    </row>
    <row r="1251" spans="1:11" x14ac:dyDescent="0.3">
      <c r="A1251" s="75" t="s">
        <v>1063</v>
      </c>
      <c r="B1251" t="s">
        <v>1948</v>
      </c>
      <c r="C1251" t="s">
        <v>126</v>
      </c>
      <c r="D1251" t="s">
        <v>3393</v>
      </c>
      <c r="E1251" t="s">
        <v>1716</v>
      </c>
      <c r="F1251" s="102" t="s">
        <v>1745</v>
      </c>
      <c r="G1251" s="102" t="s">
        <v>1745</v>
      </c>
      <c r="H1251" s="2">
        <v>1198.48</v>
      </c>
      <c r="I1251" s="2">
        <v>15000</v>
      </c>
      <c r="J1251" s="2">
        <v>559.04999999999995</v>
      </c>
      <c r="K1251" s="58">
        <v>2024</v>
      </c>
    </row>
    <row r="1252" spans="1:11" x14ac:dyDescent="0.3">
      <c r="A1252" s="75" t="s">
        <v>1063</v>
      </c>
      <c r="B1252" t="s">
        <v>1948</v>
      </c>
      <c r="C1252" t="s">
        <v>126</v>
      </c>
      <c r="D1252" t="s">
        <v>3394</v>
      </c>
      <c r="E1252" t="s">
        <v>1716</v>
      </c>
      <c r="F1252" s="102" t="s">
        <v>1745</v>
      </c>
      <c r="G1252" s="102" t="s">
        <v>1745</v>
      </c>
      <c r="H1252" s="2">
        <v>1438.17</v>
      </c>
      <c r="I1252" s="2">
        <v>15000</v>
      </c>
      <c r="J1252" s="2">
        <v>559.04999999999995</v>
      </c>
      <c r="K1252" s="58">
        <v>2024</v>
      </c>
    </row>
    <row r="1253" spans="1:11" x14ac:dyDescent="0.3">
      <c r="A1253" s="75" t="s">
        <v>1063</v>
      </c>
      <c r="B1253" t="s">
        <v>1948</v>
      </c>
      <c r="C1253" t="s">
        <v>126</v>
      </c>
      <c r="D1253" t="s">
        <v>3395</v>
      </c>
      <c r="E1253" t="s">
        <v>1716</v>
      </c>
      <c r="F1253" s="102" t="s">
        <v>1745</v>
      </c>
      <c r="G1253" s="102" t="s">
        <v>1745</v>
      </c>
      <c r="H1253" s="2">
        <v>1378.26</v>
      </c>
      <c r="I1253" s="2">
        <v>15000</v>
      </c>
      <c r="J1253" s="2">
        <v>559.04999999999995</v>
      </c>
      <c r="K1253" s="58">
        <v>2024</v>
      </c>
    </row>
    <row r="1254" spans="1:11" x14ac:dyDescent="0.3">
      <c r="A1254" s="75" t="s">
        <v>1063</v>
      </c>
      <c r="B1254" t="s">
        <v>1948</v>
      </c>
      <c r="C1254" t="s">
        <v>126</v>
      </c>
      <c r="D1254" t="s">
        <v>3396</v>
      </c>
      <c r="E1254" t="s">
        <v>1716</v>
      </c>
      <c r="F1254" s="102" t="s">
        <v>1745</v>
      </c>
      <c r="G1254" s="102" t="s">
        <v>1745</v>
      </c>
      <c r="H1254" s="2">
        <v>1198.48</v>
      </c>
      <c r="I1254" s="2">
        <v>15000</v>
      </c>
      <c r="J1254" s="2">
        <v>559.04999999999995</v>
      </c>
      <c r="K1254" s="58">
        <v>2024</v>
      </c>
    </row>
    <row r="1255" spans="1:11" x14ac:dyDescent="0.3">
      <c r="A1255" s="75" t="s">
        <v>1063</v>
      </c>
      <c r="B1255" t="s">
        <v>1948</v>
      </c>
      <c r="C1255" t="s">
        <v>126</v>
      </c>
      <c r="D1255" t="s">
        <v>3397</v>
      </c>
      <c r="E1255" t="s">
        <v>1716</v>
      </c>
      <c r="F1255" s="102" t="s">
        <v>1745</v>
      </c>
      <c r="G1255" s="102" t="s">
        <v>1745</v>
      </c>
      <c r="H1255" s="2">
        <v>1198.48</v>
      </c>
      <c r="I1255" s="2">
        <v>15000</v>
      </c>
      <c r="J1255" s="2">
        <v>559.04999999999995</v>
      </c>
      <c r="K1255" s="58">
        <v>2024</v>
      </c>
    </row>
    <row r="1256" spans="1:11" x14ac:dyDescent="0.3">
      <c r="A1256" s="75" t="s">
        <v>1063</v>
      </c>
      <c r="B1256" t="s">
        <v>1948</v>
      </c>
      <c r="C1256" t="s">
        <v>126</v>
      </c>
      <c r="D1256" t="s">
        <v>3398</v>
      </c>
      <c r="E1256" t="s">
        <v>1716</v>
      </c>
      <c r="F1256" s="102" t="s">
        <v>1745</v>
      </c>
      <c r="G1256" s="102" t="s">
        <v>1745</v>
      </c>
      <c r="H1256" s="2">
        <v>1125.3800000000001</v>
      </c>
      <c r="I1256" s="2">
        <v>15000</v>
      </c>
      <c r="J1256" s="2">
        <v>559.04999999999995</v>
      </c>
      <c r="K1256" s="58">
        <v>2024</v>
      </c>
    </row>
    <row r="1257" spans="1:11" x14ac:dyDescent="0.3">
      <c r="A1257" s="75" t="s">
        <v>1063</v>
      </c>
      <c r="B1257" t="s">
        <v>1948</v>
      </c>
      <c r="C1257" t="s">
        <v>126</v>
      </c>
      <c r="D1257" t="s">
        <v>3399</v>
      </c>
      <c r="E1257" t="s">
        <v>15</v>
      </c>
      <c r="F1257" s="102" t="s">
        <v>1745</v>
      </c>
      <c r="G1257" s="102" t="s">
        <v>1745</v>
      </c>
      <c r="H1257" s="2">
        <v>94093.62</v>
      </c>
      <c r="I1257" s="2">
        <v>2773200</v>
      </c>
      <c r="J1257" s="2">
        <v>103357.16399999999</v>
      </c>
      <c r="K1257" s="58">
        <v>2024</v>
      </c>
    </row>
    <row r="1258" spans="1:11" x14ac:dyDescent="0.3">
      <c r="A1258" s="75" t="s">
        <v>1063</v>
      </c>
      <c r="B1258" t="s">
        <v>1948</v>
      </c>
      <c r="C1258" t="s">
        <v>126</v>
      </c>
      <c r="D1258" t="s">
        <v>3400</v>
      </c>
      <c r="E1258" t="s">
        <v>15</v>
      </c>
      <c r="F1258" s="102" t="s">
        <v>1745</v>
      </c>
      <c r="G1258" s="102" t="s">
        <v>1745</v>
      </c>
      <c r="H1258" s="2">
        <v>23087</v>
      </c>
      <c r="I1258" s="2">
        <v>2800300</v>
      </c>
      <c r="J1258" s="2">
        <v>104367.181</v>
      </c>
      <c r="K1258" s="58">
        <v>2024</v>
      </c>
    </row>
    <row r="1259" spans="1:11" x14ac:dyDescent="0.3">
      <c r="A1259" s="75" t="s">
        <v>1063</v>
      </c>
      <c r="B1259" t="s">
        <v>1948</v>
      </c>
      <c r="C1259" t="s">
        <v>126</v>
      </c>
      <c r="D1259" t="s">
        <v>3401</v>
      </c>
      <c r="E1259" t="s">
        <v>15</v>
      </c>
      <c r="F1259" s="102" t="s">
        <v>1745</v>
      </c>
      <c r="G1259" s="102" t="s">
        <v>1745</v>
      </c>
      <c r="H1259" s="2">
        <v>40737.360000000001</v>
      </c>
      <c r="I1259" s="2">
        <v>250000</v>
      </c>
      <c r="J1259" s="2">
        <v>9317.5</v>
      </c>
      <c r="K1259" s="58">
        <v>2024</v>
      </c>
    </row>
    <row r="1260" spans="1:11" x14ac:dyDescent="0.3">
      <c r="A1260" s="75" t="s">
        <v>1063</v>
      </c>
      <c r="B1260" t="s">
        <v>1948</v>
      </c>
      <c r="C1260" t="s">
        <v>126</v>
      </c>
      <c r="D1260" t="s">
        <v>3402</v>
      </c>
      <c r="E1260" t="s">
        <v>15</v>
      </c>
      <c r="F1260" s="102" t="s">
        <v>1745</v>
      </c>
      <c r="G1260" s="102" t="s">
        <v>1745</v>
      </c>
      <c r="H1260" s="2">
        <v>168456.77</v>
      </c>
      <c r="I1260" s="2">
        <v>1680000</v>
      </c>
      <c r="J1260" s="2">
        <v>62613.599999999999</v>
      </c>
      <c r="K1260" s="58">
        <v>2024</v>
      </c>
    </row>
    <row r="1261" spans="1:11" x14ac:dyDescent="0.3">
      <c r="A1261" s="75" t="s">
        <v>1063</v>
      </c>
      <c r="B1261" t="s">
        <v>1948</v>
      </c>
      <c r="C1261" t="s">
        <v>126</v>
      </c>
      <c r="D1261" t="s">
        <v>3403</v>
      </c>
      <c r="E1261" t="s">
        <v>15</v>
      </c>
      <c r="F1261" s="102" t="s">
        <v>1745</v>
      </c>
      <c r="G1261" s="102" t="s">
        <v>1745</v>
      </c>
      <c r="H1261" s="2">
        <v>124460.23</v>
      </c>
      <c r="I1261" s="2">
        <v>130700</v>
      </c>
      <c r="J1261" s="2">
        <v>4871.1889999999994</v>
      </c>
      <c r="K1261" s="58">
        <v>2024</v>
      </c>
    </row>
    <row r="1262" spans="1:11" x14ac:dyDescent="0.3">
      <c r="A1262" s="75" t="s">
        <v>1063</v>
      </c>
      <c r="B1262" t="s">
        <v>1948</v>
      </c>
      <c r="C1262" t="s">
        <v>126</v>
      </c>
      <c r="D1262" t="s">
        <v>3404</v>
      </c>
      <c r="E1262" t="s">
        <v>15</v>
      </c>
      <c r="F1262" s="102" t="s">
        <v>1745</v>
      </c>
      <c r="G1262" s="102" t="s">
        <v>1745</v>
      </c>
      <c r="H1262" s="2">
        <v>37929.760000000002</v>
      </c>
      <c r="I1262" s="2">
        <v>3479000</v>
      </c>
      <c r="J1262" s="2">
        <v>129662.33</v>
      </c>
      <c r="K1262" s="58">
        <v>2024</v>
      </c>
    </row>
    <row r="1263" spans="1:11" x14ac:dyDescent="0.3">
      <c r="A1263" s="75" t="s">
        <v>1063</v>
      </c>
      <c r="B1263" t="s">
        <v>1948</v>
      </c>
      <c r="C1263" t="s">
        <v>126</v>
      </c>
      <c r="D1263" t="s">
        <v>3405</v>
      </c>
      <c r="E1263" t="s">
        <v>15</v>
      </c>
      <c r="F1263" s="102" t="s">
        <v>1745</v>
      </c>
      <c r="G1263" s="102" t="s">
        <v>1745</v>
      </c>
      <c r="H1263" s="2">
        <v>67483.88</v>
      </c>
      <c r="I1263" s="2">
        <v>5478500</v>
      </c>
      <c r="J1263" s="2">
        <v>204183.69500000001</v>
      </c>
      <c r="K1263" s="58">
        <v>2024</v>
      </c>
    </row>
    <row r="1264" spans="1:11" x14ac:dyDescent="0.3">
      <c r="A1264" s="75" t="s">
        <v>1063</v>
      </c>
      <c r="B1264" t="s">
        <v>1948</v>
      </c>
      <c r="C1264" t="s">
        <v>126</v>
      </c>
      <c r="D1264" t="s">
        <v>3406</v>
      </c>
      <c r="E1264" t="s">
        <v>15</v>
      </c>
      <c r="F1264" s="102" t="s">
        <v>1745</v>
      </c>
      <c r="G1264" s="102" t="s">
        <v>1745</v>
      </c>
      <c r="H1264" s="2">
        <v>43010.47</v>
      </c>
      <c r="I1264" s="2">
        <v>189000</v>
      </c>
      <c r="J1264" s="2">
        <v>7044.03</v>
      </c>
      <c r="K1264" s="58">
        <v>2024</v>
      </c>
    </row>
    <row r="1265" spans="1:11" x14ac:dyDescent="0.3">
      <c r="A1265" s="75" t="s">
        <v>1063</v>
      </c>
      <c r="B1265" t="s">
        <v>1948</v>
      </c>
      <c r="C1265" t="s">
        <v>126</v>
      </c>
      <c r="D1265" t="s">
        <v>3407</v>
      </c>
      <c r="E1265" t="s">
        <v>15</v>
      </c>
      <c r="F1265" s="102" t="s">
        <v>1745</v>
      </c>
      <c r="G1265" s="102" t="s">
        <v>1745</v>
      </c>
      <c r="H1265" s="2">
        <v>143919.92000000001</v>
      </c>
      <c r="I1265" s="2">
        <v>1250000</v>
      </c>
      <c r="J1265" s="2">
        <v>46587.5</v>
      </c>
      <c r="K1265" s="58">
        <v>2024</v>
      </c>
    </row>
    <row r="1266" spans="1:11" x14ac:dyDescent="0.3">
      <c r="A1266" s="75" t="s">
        <v>1063</v>
      </c>
      <c r="B1266" t="s">
        <v>1948</v>
      </c>
      <c r="C1266" t="s">
        <v>126</v>
      </c>
      <c r="D1266" t="s">
        <v>3408</v>
      </c>
      <c r="E1266" t="s">
        <v>15</v>
      </c>
      <c r="F1266" s="102" t="s">
        <v>1745</v>
      </c>
      <c r="G1266" s="102" t="s">
        <v>1745</v>
      </c>
      <c r="H1266" s="2">
        <v>405988.6</v>
      </c>
      <c r="I1266" s="2">
        <v>11080300</v>
      </c>
      <c r="J1266" s="2">
        <v>412962.78099999996</v>
      </c>
      <c r="K1266" s="58">
        <v>2024</v>
      </c>
    </row>
    <row r="1267" spans="1:11" x14ac:dyDescent="0.3">
      <c r="A1267" s="75" t="s">
        <v>1063</v>
      </c>
      <c r="B1267" t="s">
        <v>1948</v>
      </c>
      <c r="C1267" t="s">
        <v>126</v>
      </c>
      <c r="D1267" t="s">
        <v>3409</v>
      </c>
      <c r="E1267" t="s">
        <v>15</v>
      </c>
      <c r="F1267" s="102" t="s">
        <v>1745</v>
      </c>
      <c r="G1267" s="102" t="s">
        <v>1745</v>
      </c>
      <c r="H1267" s="2">
        <v>128470.16</v>
      </c>
      <c r="I1267" s="2">
        <v>1426000</v>
      </c>
      <c r="J1267" s="2">
        <v>53147.02</v>
      </c>
      <c r="K1267" s="58">
        <v>2024</v>
      </c>
    </row>
    <row r="1268" spans="1:11" x14ac:dyDescent="0.3">
      <c r="A1268" s="75" t="s">
        <v>1063</v>
      </c>
      <c r="B1268" t="s">
        <v>1948</v>
      </c>
      <c r="C1268" t="s">
        <v>126</v>
      </c>
      <c r="D1268" t="s">
        <v>3410</v>
      </c>
      <c r="E1268" t="s">
        <v>15</v>
      </c>
      <c r="F1268" s="102" t="s">
        <v>1745</v>
      </c>
      <c r="G1268" s="102" t="s">
        <v>1745</v>
      </c>
      <c r="H1268" s="2">
        <v>157196.20000000001</v>
      </c>
      <c r="I1268" s="2">
        <v>680000</v>
      </c>
      <c r="J1268" s="2">
        <v>25343.599999999999</v>
      </c>
      <c r="K1268" s="58">
        <v>2024</v>
      </c>
    </row>
    <row r="1269" spans="1:11" x14ac:dyDescent="0.3">
      <c r="A1269" s="75" t="s">
        <v>1063</v>
      </c>
      <c r="B1269" t="s">
        <v>1948</v>
      </c>
      <c r="C1269" t="s">
        <v>126</v>
      </c>
      <c r="D1269" t="s">
        <v>3411</v>
      </c>
      <c r="E1269" t="s">
        <v>15</v>
      </c>
      <c r="F1269" s="102" t="s">
        <v>1745</v>
      </c>
      <c r="G1269" s="102" t="s">
        <v>1745</v>
      </c>
      <c r="H1269" s="2">
        <v>38698.839999999997</v>
      </c>
      <c r="I1269" s="2">
        <v>501500</v>
      </c>
      <c r="J1269" s="2">
        <v>18690.904999999999</v>
      </c>
      <c r="K1269" s="58">
        <v>2024</v>
      </c>
    </row>
    <row r="1270" spans="1:11" x14ac:dyDescent="0.3">
      <c r="A1270" s="75" t="s">
        <v>1063</v>
      </c>
      <c r="B1270" t="s">
        <v>1948</v>
      </c>
      <c r="C1270" t="s">
        <v>126</v>
      </c>
      <c r="D1270" t="s">
        <v>3412</v>
      </c>
      <c r="E1270" t="s">
        <v>15</v>
      </c>
      <c r="F1270" s="102" t="s">
        <v>1745</v>
      </c>
      <c r="G1270" s="102" t="s">
        <v>1745</v>
      </c>
      <c r="H1270" s="2">
        <v>57145.18</v>
      </c>
      <c r="I1270" s="2">
        <v>3062600</v>
      </c>
      <c r="J1270" s="2">
        <v>114143.102</v>
      </c>
      <c r="K1270" s="58">
        <v>2024</v>
      </c>
    </row>
    <row r="1271" spans="1:11" x14ac:dyDescent="0.3">
      <c r="A1271" s="75" t="s">
        <v>1063</v>
      </c>
      <c r="B1271" t="s">
        <v>1948</v>
      </c>
      <c r="C1271" t="s">
        <v>126</v>
      </c>
      <c r="D1271" t="s">
        <v>3413</v>
      </c>
      <c r="E1271" t="s">
        <v>15</v>
      </c>
      <c r="F1271" s="102" t="s">
        <v>1745</v>
      </c>
      <c r="G1271" s="102" t="s">
        <v>1745</v>
      </c>
      <c r="H1271" s="2">
        <v>503526</v>
      </c>
      <c r="I1271" s="2">
        <v>2100000</v>
      </c>
      <c r="J1271" s="2">
        <v>78267</v>
      </c>
      <c r="K1271" s="58">
        <v>2024</v>
      </c>
    </row>
    <row r="1272" spans="1:11" x14ac:dyDescent="0.3">
      <c r="A1272" s="75" t="s">
        <v>1063</v>
      </c>
      <c r="B1272" t="s">
        <v>1948</v>
      </c>
      <c r="C1272" t="s">
        <v>126</v>
      </c>
      <c r="D1272" t="s">
        <v>3414</v>
      </c>
      <c r="E1272" t="s">
        <v>15</v>
      </c>
      <c r="F1272" s="102" t="s">
        <v>1745</v>
      </c>
      <c r="G1272" s="102" t="s">
        <v>1745</v>
      </c>
      <c r="H1272" s="2">
        <v>74432.320000000007</v>
      </c>
      <c r="I1272" s="2">
        <v>295000</v>
      </c>
      <c r="J1272" s="2">
        <v>10994.65</v>
      </c>
      <c r="K1272" s="58">
        <v>2024</v>
      </c>
    </row>
    <row r="1273" spans="1:11" x14ac:dyDescent="0.3">
      <c r="A1273" s="75" t="s">
        <v>1063</v>
      </c>
      <c r="B1273" t="s">
        <v>1948</v>
      </c>
      <c r="C1273" t="s">
        <v>126</v>
      </c>
      <c r="D1273" t="s">
        <v>3415</v>
      </c>
      <c r="E1273" t="s">
        <v>15</v>
      </c>
      <c r="F1273" s="102" t="s">
        <v>1745</v>
      </c>
      <c r="G1273" s="102" t="s">
        <v>1745</v>
      </c>
      <c r="H1273" s="2">
        <v>397483.78</v>
      </c>
      <c r="I1273" s="2">
        <v>6114400</v>
      </c>
      <c r="J1273" s="2">
        <v>227883.68799999999</v>
      </c>
      <c r="K1273" s="58">
        <v>2024</v>
      </c>
    </row>
    <row r="1274" spans="1:11" x14ac:dyDescent="0.3">
      <c r="A1274" s="75" t="s">
        <v>1063</v>
      </c>
      <c r="B1274" t="s">
        <v>1948</v>
      </c>
      <c r="C1274" t="s">
        <v>126</v>
      </c>
      <c r="D1274" t="s">
        <v>3416</v>
      </c>
      <c r="E1274" t="s">
        <v>15</v>
      </c>
      <c r="F1274" s="102" t="s">
        <v>1745</v>
      </c>
      <c r="G1274" s="102" t="s">
        <v>1745</v>
      </c>
      <c r="H1274" s="2">
        <v>188343</v>
      </c>
      <c r="I1274" s="2">
        <v>760000</v>
      </c>
      <c r="J1274" s="2">
        <v>28325.200000000001</v>
      </c>
      <c r="K1274" s="58">
        <v>2024</v>
      </c>
    </row>
    <row r="1275" spans="1:11" x14ac:dyDescent="0.3">
      <c r="A1275" s="75" t="s">
        <v>1063</v>
      </c>
      <c r="B1275" t="s">
        <v>1948</v>
      </c>
      <c r="C1275" t="s">
        <v>126</v>
      </c>
      <c r="D1275" t="s">
        <v>3417</v>
      </c>
      <c r="E1275" t="s">
        <v>15</v>
      </c>
      <c r="F1275" s="102" t="s">
        <v>1745</v>
      </c>
      <c r="G1275" s="102" t="s">
        <v>1745</v>
      </c>
      <c r="H1275" s="2">
        <v>115886.53</v>
      </c>
      <c r="I1275" s="2">
        <v>800000</v>
      </c>
      <c r="J1275" s="2">
        <v>29816</v>
      </c>
      <c r="K1275" s="58">
        <v>2024</v>
      </c>
    </row>
    <row r="1276" spans="1:11" x14ac:dyDescent="0.3">
      <c r="A1276" s="75" t="s">
        <v>1063</v>
      </c>
      <c r="B1276" t="s">
        <v>1948</v>
      </c>
      <c r="C1276" t="s">
        <v>126</v>
      </c>
      <c r="D1276" t="s">
        <v>3418</v>
      </c>
      <c r="E1276" t="s">
        <v>15</v>
      </c>
      <c r="F1276" s="102" t="s">
        <v>1745</v>
      </c>
      <c r="G1276" s="102" t="s">
        <v>1745</v>
      </c>
      <c r="H1276" s="2">
        <v>5229.63</v>
      </c>
      <c r="I1276" s="2">
        <v>350700</v>
      </c>
      <c r="J1276" s="2">
        <v>13070.589</v>
      </c>
      <c r="K1276" s="58">
        <v>2024</v>
      </c>
    </row>
    <row r="1277" spans="1:11" x14ac:dyDescent="0.3">
      <c r="A1277" s="75" t="s">
        <v>1063</v>
      </c>
      <c r="B1277" t="s">
        <v>1948</v>
      </c>
      <c r="C1277" t="s">
        <v>126</v>
      </c>
      <c r="D1277" t="s">
        <v>3419</v>
      </c>
      <c r="E1277" t="s">
        <v>15</v>
      </c>
      <c r="F1277" s="102" t="s">
        <v>1745</v>
      </c>
      <c r="G1277" s="102" t="s">
        <v>1745</v>
      </c>
      <c r="H1277" s="2">
        <v>8535.6200000000008</v>
      </c>
      <c r="I1277" s="2">
        <v>381600</v>
      </c>
      <c r="J1277" s="2">
        <v>14222.232</v>
      </c>
      <c r="K1277" s="58">
        <v>2024</v>
      </c>
    </row>
    <row r="1278" spans="1:11" x14ac:dyDescent="0.3">
      <c r="A1278" s="75" t="s">
        <v>1063</v>
      </c>
      <c r="B1278" t="s">
        <v>1948</v>
      </c>
      <c r="C1278" t="s">
        <v>126</v>
      </c>
      <c r="D1278" t="s">
        <v>3420</v>
      </c>
      <c r="E1278" t="s">
        <v>15</v>
      </c>
      <c r="F1278" s="102" t="s">
        <v>1745</v>
      </c>
      <c r="G1278" s="102" t="s">
        <v>1745</v>
      </c>
      <c r="H1278" s="2">
        <v>8528.91</v>
      </c>
      <c r="I1278" s="2">
        <v>381300</v>
      </c>
      <c r="J1278" s="2">
        <v>14211.050999999999</v>
      </c>
      <c r="K1278" s="58">
        <v>2024</v>
      </c>
    </row>
    <row r="1279" spans="1:11" x14ac:dyDescent="0.3">
      <c r="A1279" s="75" t="s">
        <v>1063</v>
      </c>
      <c r="B1279" t="s">
        <v>1948</v>
      </c>
      <c r="C1279" t="s">
        <v>126</v>
      </c>
      <c r="D1279" t="s">
        <v>3421</v>
      </c>
      <c r="E1279" t="s">
        <v>15</v>
      </c>
      <c r="F1279" s="102" t="s">
        <v>1745</v>
      </c>
      <c r="G1279" s="102" t="s">
        <v>1745</v>
      </c>
      <c r="H1279" s="2">
        <v>8528.91</v>
      </c>
      <c r="I1279" s="2">
        <v>381300</v>
      </c>
      <c r="J1279" s="2">
        <v>14211.050999999999</v>
      </c>
      <c r="K1279" s="58">
        <v>2024</v>
      </c>
    </row>
    <row r="1280" spans="1:11" x14ac:dyDescent="0.3">
      <c r="A1280" s="75" t="s">
        <v>1063</v>
      </c>
      <c r="B1280" t="s">
        <v>1948</v>
      </c>
      <c r="C1280" t="s">
        <v>126</v>
      </c>
      <c r="D1280" t="s">
        <v>3422</v>
      </c>
      <c r="E1280" t="s">
        <v>15</v>
      </c>
      <c r="F1280" s="102" t="s">
        <v>1745</v>
      </c>
      <c r="G1280" s="102" t="s">
        <v>1745</v>
      </c>
      <c r="H1280" s="2">
        <v>8533.39</v>
      </c>
      <c r="I1280" s="2">
        <v>381500</v>
      </c>
      <c r="J1280" s="2">
        <v>14218.504999999999</v>
      </c>
      <c r="K1280" s="58">
        <v>2024</v>
      </c>
    </row>
    <row r="1281" spans="1:11" x14ac:dyDescent="0.3">
      <c r="A1281" s="75" t="s">
        <v>1063</v>
      </c>
      <c r="B1281" t="s">
        <v>1948</v>
      </c>
      <c r="C1281" t="s">
        <v>126</v>
      </c>
      <c r="D1281" t="s">
        <v>3423</v>
      </c>
      <c r="E1281" t="s">
        <v>15</v>
      </c>
      <c r="F1281" s="102" t="s">
        <v>1745</v>
      </c>
      <c r="G1281" s="102" t="s">
        <v>1745</v>
      </c>
      <c r="H1281" s="2">
        <v>8533.39</v>
      </c>
      <c r="I1281" s="2">
        <v>381500</v>
      </c>
      <c r="J1281" s="2">
        <v>14218.504999999999</v>
      </c>
      <c r="K1281" s="58">
        <v>2024</v>
      </c>
    </row>
    <row r="1282" spans="1:11" x14ac:dyDescent="0.3">
      <c r="A1282" s="75" t="s">
        <v>1063</v>
      </c>
      <c r="B1282" t="s">
        <v>1948</v>
      </c>
      <c r="C1282" t="s">
        <v>126</v>
      </c>
      <c r="D1282" t="s">
        <v>3424</v>
      </c>
      <c r="E1282" t="s">
        <v>15</v>
      </c>
      <c r="F1282" s="102" t="s">
        <v>1745</v>
      </c>
      <c r="G1282" s="102" t="s">
        <v>1745</v>
      </c>
      <c r="H1282" s="2">
        <v>3007</v>
      </c>
      <c r="I1282" s="2">
        <v>403300</v>
      </c>
      <c r="J1282" s="2">
        <v>15030.991</v>
      </c>
      <c r="K1282" s="58">
        <v>2024</v>
      </c>
    </row>
    <row r="1283" spans="1:11" x14ac:dyDescent="0.3">
      <c r="A1283" s="75" t="s">
        <v>1063</v>
      </c>
      <c r="B1283" t="s">
        <v>1948</v>
      </c>
      <c r="C1283" t="s">
        <v>126</v>
      </c>
      <c r="D1283" t="s">
        <v>3425</v>
      </c>
      <c r="E1283" t="s">
        <v>15</v>
      </c>
      <c r="F1283" s="102" t="s">
        <v>1745</v>
      </c>
      <c r="G1283" s="102" t="s">
        <v>1745</v>
      </c>
      <c r="H1283" s="2">
        <v>13645.83</v>
      </c>
      <c r="I1283" s="2">
        <v>180000</v>
      </c>
      <c r="J1283" s="2">
        <v>6708.5999999999995</v>
      </c>
      <c r="K1283" s="58">
        <v>2024</v>
      </c>
    </row>
    <row r="1284" spans="1:11" x14ac:dyDescent="0.3">
      <c r="A1284" s="75" t="s">
        <v>1063</v>
      </c>
      <c r="B1284" t="s">
        <v>1948</v>
      </c>
      <c r="C1284" t="s">
        <v>126</v>
      </c>
      <c r="D1284" t="s">
        <v>3426</v>
      </c>
      <c r="E1284" t="s">
        <v>15</v>
      </c>
      <c r="F1284" s="102" t="s">
        <v>1745</v>
      </c>
      <c r="G1284" s="102" t="s">
        <v>1745</v>
      </c>
      <c r="H1284" s="2">
        <v>3052.48</v>
      </c>
      <c r="I1284" s="2">
        <v>409400</v>
      </c>
      <c r="J1284" s="2">
        <v>15258.338</v>
      </c>
      <c r="K1284" s="58">
        <v>2024</v>
      </c>
    </row>
    <row r="1285" spans="1:11" x14ac:dyDescent="0.3">
      <c r="A1285" s="75" t="s">
        <v>1063</v>
      </c>
      <c r="B1285" t="s">
        <v>1948</v>
      </c>
      <c r="C1285" t="s">
        <v>126</v>
      </c>
      <c r="D1285" t="s">
        <v>3427</v>
      </c>
      <c r="E1285" t="s">
        <v>15</v>
      </c>
      <c r="F1285" s="102" t="s">
        <v>1745</v>
      </c>
      <c r="G1285" s="102" t="s">
        <v>1745</v>
      </c>
      <c r="H1285" s="2">
        <v>3170.29</v>
      </c>
      <c r="I1285" s="2">
        <v>425200</v>
      </c>
      <c r="J1285" s="2">
        <v>15847.204</v>
      </c>
      <c r="K1285" s="58">
        <v>2024</v>
      </c>
    </row>
    <row r="1286" spans="1:11" x14ac:dyDescent="0.3">
      <c r="A1286" s="75" t="s">
        <v>1063</v>
      </c>
      <c r="B1286" t="s">
        <v>1948</v>
      </c>
      <c r="C1286" t="s">
        <v>126</v>
      </c>
      <c r="D1286" t="s">
        <v>3428</v>
      </c>
      <c r="E1286" t="s">
        <v>1716</v>
      </c>
      <c r="F1286" s="102" t="s">
        <v>1745</v>
      </c>
      <c r="G1286" s="102" t="s">
        <v>1745</v>
      </c>
      <c r="H1286" s="2">
        <v>8935.26</v>
      </c>
      <c r="I1286" s="2">
        <v>299600</v>
      </c>
      <c r="J1286" s="2">
        <v>11166.091999999999</v>
      </c>
      <c r="K1286" s="58">
        <v>2024</v>
      </c>
    </row>
    <row r="1287" spans="1:11" x14ac:dyDescent="0.3">
      <c r="A1287" s="75" t="s">
        <v>1063</v>
      </c>
      <c r="B1287" t="s">
        <v>1948</v>
      </c>
      <c r="C1287" t="s">
        <v>126</v>
      </c>
      <c r="D1287" t="s">
        <v>3429</v>
      </c>
      <c r="E1287" t="s">
        <v>15</v>
      </c>
      <c r="F1287" s="102" t="s">
        <v>1745</v>
      </c>
      <c r="G1287" s="102" t="s">
        <v>1745</v>
      </c>
      <c r="H1287" s="2">
        <v>40397.06</v>
      </c>
      <c r="I1287" s="2">
        <v>2423300</v>
      </c>
      <c r="J1287" s="2">
        <v>90316.391000000003</v>
      </c>
      <c r="K1287" s="58">
        <v>2024</v>
      </c>
    </row>
    <row r="1288" spans="1:11" x14ac:dyDescent="0.3">
      <c r="A1288" s="75" t="s">
        <v>1063</v>
      </c>
      <c r="B1288" t="s">
        <v>1948</v>
      </c>
      <c r="C1288" t="s">
        <v>126</v>
      </c>
      <c r="D1288" t="s">
        <v>3430</v>
      </c>
      <c r="E1288" t="s">
        <v>15</v>
      </c>
      <c r="F1288" s="102" t="s">
        <v>1745</v>
      </c>
      <c r="G1288" s="102" t="s">
        <v>1745</v>
      </c>
      <c r="H1288" s="2">
        <v>243332.85</v>
      </c>
      <c r="I1288" s="2">
        <v>1764300</v>
      </c>
      <c r="J1288" s="2">
        <v>65755.460999999996</v>
      </c>
      <c r="K1288" s="58">
        <v>2024</v>
      </c>
    </row>
    <row r="1289" spans="1:11" x14ac:dyDescent="0.3">
      <c r="A1289" s="75" t="s">
        <v>1063</v>
      </c>
      <c r="B1289" t="s">
        <v>1948</v>
      </c>
      <c r="C1289" t="s">
        <v>126</v>
      </c>
      <c r="D1289" t="s">
        <v>3431</v>
      </c>
      <c r="E1289" t="s">
        <v>15</v>
      </c>
      <c r="F1289" s="102" t="s">
        <v>1745</v>
      </c>
      <c r="G1289" s="102" t="s">
        <v>1745</v>
      </c>
      <c r="H1289" s="2">
        <v>49860.6</v>
      </c>
      <c r="I1289" s="2">
        <v>900000</v>
      </c>
      <c r="J1289" s="2">
        <v>33543</v>
      </c>
      <c r="K1289" s="58">
        <v>2024</v>
      </c>
    </row>
    <row r="1290" spans="1:11" x14ac:dyDescent="0.3">
      <c r="A1290" s="75" t="s">
        <v>1063</v>
      </c>
      <c r="B1290" t="s">
        <v>1948</v>
      </c>
      <c r="C1290" t="s">
        <v>126</v>
      </c>
      <c r="D1290" t="s">
        <v>3432</v>
      </c>
      <c r="E1290" t="s">
        <v>15</v>
      </c>
      <c r="F1290" s="102" t="s">
        <v>1745</v>
      </c>
      <c r="G1290" s="102" t="s">
        <v>1745</v>
      </c>
      <c r="H1290" s="2">
        <v>3374.58</v>
      </c>
      <c r="I1290" s="2">
        <v>452600</v>
      </c>
      <c r="J1290" s="2">
        <v>16868.401999999998</v>
      </c>
      <c r="K1290" s="58">
        <v>2024</v>
      </c>
    </row>
    <row r="1291" spans="1:11" x14ac:dyDescent="0.3">
      <c r="A1291" s="75" t="s">
        <v>1063</v>
      </c>
      <c r="B1291" t="s">
        <v>1948</v>
      </c>
      <c r="C1291" t="s">
        <v>126</v>
      </c>
      <c r="D1291" t="s">
        <v>3433</v>
      </c>
      <c r="E1291" t="s">
        <v>15</v>
      </c>
      <c r="F1291" s="102" t="s">
        <v>1745</v>
      </c>
      <c r="G1291" s="102" t="s">
        <v>1745</v>
      </c>
      <c r="H1291" s="2">
        <v>21344.69</v>
      </c>
      <c r="I1291" s="2">
        <v>212800</v>
      </c>
      <c r="J1291" s="2">
        <v>7931.0559999999996</v>
      </c>
      <c r="K1291" s="58">
        <v>2024</v>
      </c>
    </row>
    <row r="1292" spans="1:11" x14ac:dyDescent="0.3">
      <c r="A1292" s="75" t="s">
        <v>1063</v>
      </c>
      <c r="B1292" t="s">
        <v>1948</v>
      </c>
      <c r="C1292" t="s">
        <v>126</v>
      </c>
      <c r="D1292" t="s">
        <v>3434</v>
      </c>
      <c r="E1292" t="s">
        <v>15</v>
      </c>
      <c r="F1292" s="102" t="s">
        <v>1745</v>
      </c>
      <c r="G1292" s="102" t="s">
        <v>1745</v>
      </c>
      <c r="H1292" s="2">
        <v>7083.2</v>
      </c>
      <c r="I1292" s="2">
        <v>475000</v>
      </c>
      <c r="J1292" s="2">
        <v>17703.25</v>
      </c>
      <c r="K1292" s="58">
        <v>2024</v>
      </c>
    </row>
    <row r="1293" spans="1:11" x14ac:dyDescent="0.3">
      <c r="A1293" s="75" t="s">
        <v>1063</v>
      </c>
      <c r="B1293" t="s">
        <v>1948</v>
      </c>
      <c r="C1293" t="s">
        <v>126</v>
      </c>
      <c r="D1293" t="s">
        <v>3435</v>
      </c>
      <c r="E1293" t="s">
        <v>15</v>
      </c>
      <c r="F1293" s="102" t="s">
        <v>1745</v>
      </c>
      <c r="G1293" s="102" t="s">
        <v>1745</v>
      </c>
      <c r="H1293" s="2">
        <v>7083.2</v>
      </c>
      <c r="I1293" s="2">
        <v>475000</v>
      </c>
      <c r="J1293" s="2">
        <v>17703.25</v>
      </c>
      <c r="K1293" s="58">
        <v>2024</v>
      </c>
    </row>
    <row r="1294" spans="1:11" x14ac:dyDescent="0.3">
      <c r="A1294" s="75" t="s">
        <v>1063</v>
      </c>
      <c r="B1294" t="s">
        <v>1948</v>
      </c>
      <c r="C1294" t="s">
        <v>126</v>
      </c>
      <c r="D1294" t="s">
        <v>3436</v>
      </c>
      <c r="E1294" t="s">
        <v>15</v>
      </c>
      <c r="F1294" s="102" t="s">
        <v>1745</v>
      </c>
      <c r="G1294" s="102" t="s">
        <v>1745</v>
      </c>
      <c r="H1294" s="2">
        <v>7083.2</v>
      </c>
      <c r="I1294" s="2">
        <v>475000</v>
      </c>
      <c r="J1294" s="2">
        <v>17703.25</v>
      </c>
      <c r="K1294" s="58">
        <v>2024</v>
      </c>
    </row>
    <row r="1295" spans="1:11" x14ac:dyDescent="0.3">
      <c r="A1295" s="75" t="s">
        <v>1063</v>
      </c>
      <c r="B1295" t="s">
        <v>1948</v>
      </c>
      <c r="C1295" t="s">
        <v>126</v>
      </c>
      <c r="D1295" t="s">
        <v>3437</v>
      </c>
      <c r="E1295" t="s">
        <v>15</v>
      </c>
      <c r="F1295" s="102" t="s">
        <v>1745</v>
      </c>
      <c r="G1295" s="102" t="s">
        <v>1745</v>
      </c>
      <c r="H1295" s="2">
        <v>7083.2</v>
      </c>
      <c r="I1295" s="2">
        <v>475000</v>
      </c>
      <c r="J1295" s="2">
        <v>17703.25</v>
      </c>
      <c r="K1295" s="58">
        <v>2024</v>
      </c>
    </row>
    <row r="1296" spans="1:11" x14ac:dyDescent="0.3">
      <c r="A1296" s="75" t="s">
        <v>1063</v>
      </c>
      <c r="B1296" t="s">
        <v>1948</v>
      </c>
      <c r="C1296" t="s">
        <v>126</v>
      </c>
      <c r="D1296" t="s">
        <v>3438</v>
      </c>
      <c r="E1296" t="s">
        <v>1716</v>
      </c>
      <c r="F1296" s="102" t="s">
        <v>1745</v>
      </c>
      <c r="G1296" s="102" t="s">
        <v>1745</v>
      </c>
      <c r="H1296" s="2">
        <v>50796.1</v>
      </c>
      <c r="I1296" s="2">
        <v>313500</v>
      </c>
      <c r="J1296" s="2">
        <v>11684.145</v>
      </c>
      <c r="K1296" s="58">
        <v>2024</v>
      </c>
    </row>
    <row r="1297" spans="1:11" x14ac:dyDescent="0.3">
      <c r="A1297" s="75" t="s">
        <v>1063</v>
      </c>
      <c r="B1297" t="s">
        <v>1948</v>
      </c>
      <c r="C1297" t="s">
        <v>126</v>
      </c>
      <c r="D1297" t="s">
        <v>3439</v>
      </c>
      <c r="E1297" t="s">
        <v>1716</v>
      </c>
      <c r="F1297" s="102" t="s">
        <v>1745</v>
      </c>
      <c r="G1297" s="102" t="s">
        <v>1745</v>
      </c>
      <c r="H1297" s="2">
        <v>7470.91</v>
      </c>
      <c r="I1297" s="2">
        <v>250500</v>
      </c>
      <c r="J1297" s="2">
        <v>9336.1350000000002</v>
      </c>
      <c r="K1297" s="58">
        <v>2024</v>
      </c>
    </row>
    <row r="1298" spans="1:11" x14ac:dyDescent="0.3">
      <c r="A1298" s="75" t="s">
        <v>1063</v>
      </c>
      <c r="B1298" t="s">
        <v>1948</v>
      </c>
      <c r="C1298" t="s">
        <v>126</v>
      </c>
      <c r="D1298" t="s">
        <v>3440</v>
      </c>
      <c r="E1298" t="s">
        <v>15</v>
      </c>
      <c r="F1298" s="102" t="s">
        <v>1745</v>
      </c>
      <c r="G1298" s="102" t="s">
        <v>1745</v>
      </c>
      <c r="H1298" s="2">
        <v>104528.77</v>
      </c>
      <c r="I1298" s="2">
        <v>15700</v>
      </c>
      <c r="J1298" s="2">
        <v>585.13900000000001</v>
      </c>
      <c r="K1298" s="58">
        <v>2024</v>
      </c>
    </row>
    <row r="1299" spans="1:11" x14ac:dyDescent="0.3">
      <c r="A1299" s="75" t="s">
        <v>1063</v>
      </c>
      <c r="B1299" t="s">
        <v>1948</v>
      </c>
      <c r="C1299" t="s">
        <v>126</v>
      </c>
      <c r="D1299" t="s">
        <v>3441</v>
      </c>
      <c r="E1299" t="s">
        <v>15</v>
      </c>
      <c r="F1299" s="102" t="s">
        <v>1745</v>
      </c>
      <c r="G1299" s="102" t="s">
        <v>1745</v>
      </c>
      <c r="H1299" s="2">
        <v>82725.62</v>
      </c>
      <c r="I1299" s="2">
        <v>5133100</v>
      </c>
      <c r="J1299" s="2">
        <v>191310.63699999999</v>
      </c>
      <c r="K1299" s="58">
        <v>2024</v>
      </c>
    </row>
    <row r="1300" spans="1:11" x14ac:dyDescent="0.3">
      <c r="A1300" s="75" t="s">
        <v>1063</v>
      </c>
      <c r="B1300" t="s">
        <v>1948</v>
      </c>
      <c r="C1300" t="s">
        <v>126</v>
      </c>
      <c r="D1300" t="s">
        <v>3442</v>
      </c>
      <c r="E1300" t="s">
        <v>15</v>
      </c>
      <c r="F1300" s="102" t="s">
        <v>1745</v>
      </c>
      <c r="G1300" s="102" t="s">
        <v>1745</v>
      </c>
      <c r="H1300" s="2">
        <v>3001.04</v>
      </c>
      <c r="I1300" s="2">
        <v>402500</v>
      </c>
      <c r="J1300" s="2">
        <v>15001.174999999999</v>
      </c>
      <c r="K1300" s="58">
        <v>2024</v>
      </c>
    </row>
    <row r="1301" spans="1:11" x14ac:dyDescent="0.3">
      <c r="A1301" s="75" t="s">
        <v>1063</v>
      </c>
      <c r="B1301" t="s">
        <v>1948</v>
      </c>
      <c r="C1301" t="s">
        <v>126</v>
      </c>
      <c r="D1301" t="s">
        <v>3443</v>
      </c>
      <c r="E1301" t="s">
        <v>1716</v>
      </c>
      <c r="F1301" s="102" t="s">
        <v>1745</v>
      </c>
      <c r="G1301" s="102" t="s">
        <v>1745</v>
      </c>
      <c r="H1301" s="2">
        <v>9982.08</v>
      </c>
      <c r="I1301" s="2">
        <v>334700</v>
      </c>
      <c r="J1301" s="2">
        <v>12474.269</v>
      </c>
      <c r="K1301" s="58">
        <v>2024</v>
      </c>
    </row>
    <row r="1302" spans="1:11" x14ac:dyDescent="0.3">
      <c r="A1302" s="75" t="s">
        <v>1063</v>
      </c>
      <c r="B1302" t="s">
        <v>1948</v>
      </c>
      <c r="C1302" t="s">
        <v>126</v>
      </c>
      <c r="D1302" t="s">
        <v>3444</v>
      </c>
      <c r="E1302" t="s">
        <v>1716</v>
      </c>
      <c r="F1302" s="102" t="s">
        <v>1745</v>
      </c>
      <c r="G1302" s="102" t="s">
        <v>1745</v>
      </c>
      <c r="H1302" s="2">
        <v>9982.08</v>
      </c>
      <c r="I1302" s="2">
        <v>334700</v>
      </c>
      <c r="J1302" s="2">
        <v>12474.269</v>
      </c>
      <c r="K1302" s="58">
        <v>2024</v>
      </c>
    </row>
    <row r="1303" spans="1:11" x14ac:dyDescent="0.3">
      <c r="A1303" s="75" t="s">
        <v>1063</v>
      </c>
      <c r="B1303" t="s">
        <v>1948</v>
      </c>
      <c r="C1303" t="s">
        <v>126</v>
      </c>
      <c r="D1303" t="s">
        <v>3445</v>
      </c>
      <c r="E1303" t="s">
        <v>15</v>
      </c>
      <c r="F1303" s="102" t="s">
        <v>1745</v>
      </c>
      <c r="G1303" s="102" t="s">
        <v>1745</v>
      </c>
      <c r="H1303" s="2">
        <v>3048.75</v>
      </c>
      <c r="I1303" s="2">
        <v>408900</v>
      </c>
      <c r="J1303" s="2">
        <v>15239.703</v>
      </c>
      <c r="K1303" s="58">
        <v>2024</v>
      </c>
    </row>
    <row r="1304" spans="1:11" x14ac:dyDescent="0.3">
      <c r="A1304" s="75" t="s">
        <v>1063</v>
      </c>
      <c r="B1304" t="s">
        <v>1948</v>
      </c>
      <c r="C1304" t="s">
        <v>126</v>
      </c>
      <c r="D1304" t="s">
        <v>3446</v>
      </c>
      <c r="E1304" t="s">
        <v>15</v>
      </c>
      <c r="F1304" s="102" t="s">
        <v>1745</v>
      </c>
      <c r="G1304" s="102" t="s">
        <v>1745</v>
      </c>
      <c r="H1304" s="2">
        <v>3536.38</v>
      </c>
      <c r="I1304" s="2">
        <v>474300</v>
      </c>
      <c r="J1304" s="2">
        <v>17677.161</v>
      </c>
      <c r="K1304" s="58">
        <v>2024</v>
      </c>
    </row>
    <row r="1305" spans="1:11" x14ac:dyDescent="0.3">
      <c r="A1305" s="75" t="s">
        <v>1063</v>
      </c>
      <c r="B1305" t="s">
        <v>1948</v>
      </c>
      <c r="C1305" t="s">
        <v>126</v>
      </c>
      <c r="D1305" t="s">
        <v>3447</v>
      </c>
      <c r="E1305" t="s">
        <v>15</v>
      </c>
      <c r="F1305" s="102" t="s">
        <v>1745</v>
      </c>
      <c r="G1305" s="102" t="s">
        <v>1745</v>
      </c>
      <c r="H1305" s="2">
        <v>2583.5</v>
      </c>
      <c r="I1305" s="2">
        <v>346500</v>
      </c>
      <c r="J1305" s="2">
        <v>12914.055</v>
      </c>
      <c r="K1305" s="58">
        <v>2024</v>
      </c>
    </row>
    <row r="1306" spans="1:11" x14ac:dyDescent="0.3">
      <c r="A1306" s="75" t="s">
        <v>1063</v>
      </c>
      <c r="B1306" t="s">
        <v>1948</v>
      </c>
      <c r="C1306" t="s">
        <v>126</v>
      </c>
      <c r="D1306" t="s">
        <v>3448</v>
      </c>
      <c r="E1306" t="s">
        <v>15</v>
      </c>
      <c r="F1306" s="102" t="s">
        <v>1745</v>
      </c>
      <c r="G1306" s="102" t="s">
        <v>1745</v>
      </c>
      <c r="H1306" s="2">
        <v>2591.6999999999998</v>
      </c>
      <c r="I1306" s="2">
        <v>347600</v>
      </c>
      <c r="J1306" s="2">
        <v>12955.052</v>
      </c>
      <c r="K1306" s="58">
        <v>2024</v>
      </c>
    </row>
    <row r="1307" spans="1:11" x14ac:dyDescent="0.3">
      <c r="A1307" s="75" t="s">
        <v>1063</v>
      </c>
      <c r="B1307" t="s">
        <v>1948</v>
      </c>
      <c r="C1307" t="s">
        <v>126</v>
      </c>
      <c r="D1307" t="s">
        <v>3449</v>
      </c>
      <c r="E1307" t="s">
        <v>15</v>
      </c>
      <c r="F1307" s="102" t="s">
        <v>1745</v>
      </c>
      <c r="G1307" s="102" t="s">
        <v>1745</v>
      </c>
      <c r="H1307" s="2">
        <v>3415.59</v>
      </c>
      <c r="I1307" s="2">
        <v>458100</v>
      </c>
      <c r="J1307" s="2">
        <v>17073.386999999999</v>
      </c>
      <c r="K1307" s="58">
        <v>2024</v>
      </c>
    </row>
    <row r="1308" spans="1:11" x14ac:dyDescent="0.3">
      <c r="A1308" s="75" t="s">
        <v>1063</v>
      </c>
      <c r="B1308" t="s">
        <v>1948</v>
      </c>
      <c r="C1308" t="s">
        <v>126</v>
      </c>
      <c r="D1308" t="s">
        <v>3450</v>
      </c>
      <c r="E1308" t="s">
        <v>15</v>
      </c>
      <c r="F1308" s="102" t="s">
        <v>1745</v>
      </c>
      <c r="G1308" s="102" t="s">
        <v>1745</v>
      </c>
      <c r="H1308" s="2">
        <v>3481.95</v>
      </c>
      <c r="I1308" s="2">
        <v>467000</v>
      </c>
      <c r="J1308" s="2">
        <v>17405.09</v>
      </c>
      <c r="K1308" s="58">
        <v>2024</v>
      </c>
    </row>
    <row r="1309" spans="1:11" x14ac:dyDescent="0.3">
      <c r="A1309" s="75" t="s">
        <v>1063</v>
      </c>
      <c r="B1309" t="s">
        <v>1948</v>
      </c>
      <c r="C1309" t="s">
        <v>126</v>
      </c>
      <c r="D1309" t="s">
        <v>3451</v>
      </c>
      <c r="E1309" t="s">
        <v>15</v>
      </c>
      <c r="F1309" s="102" t="s">
        <v>1745</v>
      </c>
      <c r="G1309" s="102" t="s">
        <v>1745</v>
      </c>
      <c r="H1309" s="2">
        <v>3481.95</v>
      </c>
      <c r="I1309" s="2">
        <v>467000</v>
      </c>
      <c r="J1309" s="2">
        <v>17405.09</v>
      </c>
      <c r="K1309" s="58">
        <v>2024</v>
      </c>
    </row>
    <row r="1310" spans="1:11" x14ac:dyDescent="0.3">
      <c r="A1310" s="75" t="s">
        <v>1063</v>
      </c>
      <c r="B1310" t="s">
        <v>1948</v>
      </c>
      <c r="C1310" t="s">
        <v>126</v>
      </c>
      <c r="D1310" t="s">
        <v>3452</v>
      </c>
      <c r="E1310" t="s">
        <v>1716</v>
      </c>
      <c r="F1310" s="102" t="s">
        <v>1745</v>
      </c>
      <c r="G1310" s="102" t="s">
        <v>1745</v>
      </c>
      <c r="H1310" s="2">
        <v>11091.54</v>
      </c>
      <c r="I1310" s="2">
        <v>371900</v>
      </c>
      <c r="J1310" s="2">
        <v>13860.713</v>
      </c>
      <c r="K1310" s="58">
        <v>2024</v>
      </c>
    </row>
    <row r="1311" spans="1:11" x14ac:dyDescent="0.3">
      <c r="A1311" s="75" t="s">
        <v>1063</v>
      </c>
      <c r="B1311" t="s">
        <v>1948</v>
      </c>
      <c r="C1311" t="s">
        <v>126</v>
      </c>
      <c r="D1311" t="s">
        <v>3453</v>
      </c>
      <c r="E1311" t="s">
        <v>1716</v>
      </c>
      <c r="F1311" s="102" t="s">
        <v>1745</v>
      </c>
      <c r="G1311" s="102" t="s">
        <v>1745</v>
      </c>
      <c r="H1311" s="2">
        <v>11088.56</v>
      </c>
      <c r="I1311" s="2">
        <v>371800</v>
      </c>
      <c r="J1311" s="2">
        <v>13856.985999999999</v>
      </c>
      <c r="K1311" s="58">
        <v>2024</v>
      </c>
    </row>
    <row r="1312" spans="1:11" x14ac:dyDescent="0.3">
      <c r="A1312" s="75" t="s">
        <v>1063</v>
      </c>
      <c r="B1312" t="s">
        <v>1948</v>
      </c>
      <c r="C1312" t="s">
        <v>126</v>
      </c>
      <c r="D1312" t="s">
        <v>3454</v>
      </c>
      <c r="E1312" t="s">
        <v>1716</v>
      </c>
      <c r="F1312" s="102" t="s">
        <v>1745</v>
      </c>
      <c r="G1312" s="102" t="s">
        <v>1745</v>
      </c>
      <c r="H1312" s="2">
        <v>11243.64</v>
      </c>
      <c r="I1312" s="2">
        <v>377000</v>
      </c>
      <c r="J1312" s="2">
        <v>14050.789999999999</v>
      </c>
      <c r="K1312" s="58">
        <v>2024</v>
      </c>
    </row>
    <row r="1313" spans="1:11" x14ac:dyDescent="0.3">
      <c r="A1313" s="75" t="s">
        <v>1063</v>
      </c>
      <c r="B1313" t="s">
        <v>1948</v>
      </c>
      <c r="C1313" t="s">
        <v>126</v>
      </c>
      <c r="D1313" t="s">
        <v>3455</v>
      </c>
      <c r="E1313" t="s">
        <v>1716</v>
      </c>
      <c r="F1313" s="102" t="s">
        <v>1745</v>
      </c>
      <c r="G1313" s="102" t="s">
        <v>1745</v>
      </c>
      <c r="H1313" s="2">
        <v>11085.57</v>
      </c>
      <c r="I1313" s="2">
        <v>371700</v>
      </c>
      <c r="J1313" s="2">
        <v>13853.259</v>
      </c>
      <c r="K1313" s="58">
        <v>2024</v>
      </c>
    </row>
    <row r="1314" spans="1:11" x14ac:dyDescent="0.3">
      <c r="A1314" s="75" t="s">
        <v>1063</v>
      </c>
      <c r="B1314" t="s">
        <v>1948</v>
      </c>
      <c r="C1314" t="s">
        <v>126</v>
      </c>
      <c r="D1314" t="s">
        <v>3456</v>
      </c>
      <c r="E1314" t="s">
        <v>1716</v>
      </c>
      <c r="F1314" s="102" t="s">
        <v>1745</v>
      </c>
      <c r="G1314" s="102" t="s">
        <v>1745</v>
      </c>
      <c r="H1314" s="2">
        <v>11091.54</v>
      </c>
      <c r="I1314" s="2">
        <v>371900</v>
      </c>
      <c r="J1314" s="2">
        <v>13860.713</v>
      </c>
      <c r="K1314" s="58">
        <v>2024</v>
      </c>
    </row>
    <row r="1315" spans="1:11" x14ac:dyDescent="0.3">
      <c r="A1315" s="75" t="s">
        <v>1063</v>
      </c>
      <c r="B1315" t="s">
        <v>1948</v>
      </c>
      <c r="C1315" t="s">
        <v>126</v>
      </c>
      <c r="D1315" t="s">
        <v>3457</v>
      </c>
      <c r="E1315" t="s">
        <v>1716</v>
      </c>
      <c r="F1315" s="102" t="s">
        <v>1745</v>
      </c>
      <c r="G1315" s="102" t="s">
        <v>1745</v>
      </c>
      <c r="H1315" s="2">
        <v>11270.48</v>
      </c>
      <c r="I1315" s="2">
        <v>377900</v>
      </c>
      <c r="J1315" s="2">
        <v>14084.332999999999</v>
      </c>
      <c r="K1315" s="58">
        <v>2024</v>
      </c>
    </row>
    <row r="1316" spans="1:11" x14ac:dyDescent="0.3">
      <c r="A1316" s="75" t="s">
        <v>1063</v>
      </c>
      <c r="B1316" t="s">
        <v>1948</v>
      </c>
      <c r="C1316" t="s">
        <v>126</v>
      </c>
      <c r="D1316" t="s">
        <v>3458</v>
      </c>
      <c r="E1316" t="s">
        <v>1716</v>
      </c>
      <c r="F1316" s="102" t="s">
        <v>1745</v>
      </c>
      <c r="G1316" s="102" t="s">
        <v>1745</v>
      </c>
      <c r="H1316" s="2">
        <v>12442.56</v>
      </c>
      <c r="I1316" s="2">
        <v>417200</v>
      </c>
      <c r="J1316" s="2">
        <v>15549.044</v>
      </c>
      <c r="K1316" s="58">
        <v>2024</v>
      </c>
    </row>
    <row r="1317" spans="1:11" x14ac:dyDescent="0.3">
      <c r="A1317" s="75" t="s">
        <v>1063</v>
      </c>
      <c r="B1317" t="s">
        <v>1948</v>
      </c>
      <c r="C1317" t="s">
        <v>126</v>
      </c>
      <c r="D1317" t="s">
        <v>3459</v>
      </c>
      <c r="E1317" t="s">
        <v>15</v>
      </c>
      <c r="F1317" s="102" t="s">
        <v>1745</v>
      </c>
      <c r="G1317" s="102" t="s">
        <v>1745</v>
      </c>
      <c r="H1317" s="2">
        <v>8484.18</v>
      </c>
      <c r="I1317" s="2">
        <v>379300</v>
      </c>
      <c r="J1317" s="2">
        <v>14136.510999999999</v>
      </c>
      <c r="K1317" s="58">
        <v>2024</v>
      </c>
    </row>
    <row r="1318" spans="1:11" x14ac:dyDescent="0.3">
      <c r="A1318" s="75" t="s">
        <v>1063</v>
      </c>
      <c r="B1318" t="s">
        <v>1948</v>
      </c>
      <c r="C1318" t="s">
        <v>126</v>
      </c>
      <c r="D1318" t="s">
        <v>3460</v>
      </c>
      <c r="E1318" t="s">
        <v>15</v>
      </c>
      <c r="F1318" s="102" t="s">
        <v>1745</v>
      </c>
      <c r="G1318" s="102" t="s">
        <v>1745</v>
      </c>
      <c r="H1318" s="2">
        <v>99890.51</v>
      </c>
      <c r="I1318" s="2">
        <v>1780000</v>
      </c>
      <c r="J1318" s="2">
        <v>66340.599999999991</v>
      </c>
      <c r="K1318" s="58">
        <v>2024</v>
      </c>
    </row>
    <row r="1319" spans="1:11" x14ac:dyDescent="0.3">
      <c r="A1319" s="75" t="s">
        <v>1063</v>
      </c>
      <c r="B1319" t="s">
        <v>1948</v>
      </c>
      <c r="C1319" t="s">
        <v>126</v>
      </c>
      <c r="D1319" t="s">
        <v>3461</v>
      </c>
      <c r="E1319" t="s">
        <v>15</v>
      </c>
      <c r="F1319" s="102" t="s">
        <v>1745</v>
      </c>
      <c r="G1319" s="102" t="s">
        <v>1745</v>
      </c>
      <c r="H1319" s="2">
        <v>70879.92</v>
      </c>
      <c r="I1319" s="2">
        <v>872000</v>
      </c>
      <c r="J1319" s="2">
        <v>32499.439999999999</v>
      </c>
      <c r="K1319" s="58">
        <v>2024</v>
      </c>
    </row>
    <row r="1320" spans="1:11" x14ac:dyDescent="0.3">
      <c r="A1320" s="75" t="s">
        <v>1063</v>
      </c>
      <c r="B1320" t="s">
        <v>1948</v>
      </c>
      <c r="C1320" t="s">
        <v>126</v>
      </c>
      <c r="D1320" t="s">
        <v>3462</v>
      </c>
      <c r="E1320" t="s">
        <v>15</v>
      </c>
      <c r="F1320" s="102" t="s">
        <v>1745</v>
      </c>
      <c r="G1320" s="102" t="s">
        <v>1745</v>
      </c>
      <c r="H1320" s="2">
        <v>6744.69</v>
      </c>
      <c r="I1320" s="2">
        <v>452300</v>
      </c>
      <c r="J1320" s="2">
        <v>16857.220999999998</v>
      </c>
      <c r="K1320" s="58">
        <v>2024</v>
      </c>
    </row>
    <row r="1321" spans="1:11" x14ac:dyDescent="0.3">
      <c r="A1321" s="75" t="s">
        <v>1063</v>
      </c>
      <c r="B1321" t="s">
        <v>1948</v>
      </c>
      <c r="C1321" t="s">
        <v>126</v>
      </c>
      <c r="D1321" t="s">
        <v>3463</v>
      </c>
      <c r="E1321" t="s">
        <v>15</v>
      </c>
      <c r="F1321" s="102" t="s">
        <v>1745</v>
      </c>
      <c r="G1321" s="102" t="s">
        <v>1745</v>
      </c>
      <c r="H1321" s="2">
        <v>6744.69</v>
      </c>
      <c r="I1321" s="2">
        <v>452300</v>
      </c>
      <c r="J1321" s="2">
        <v>16857.220999999998</v>
      </c>
      <c r="K1321" s="58">
        <v>2024</v>
      </c>
    </row>
    <row r="1322" spans="1:11" x14ac:dyDescent="0.3">
      <c r="A1322" s="75" t="s">
        <v>1063</v>
      </c>
      <c r="B1322" t="s">
        <v>1948</v>
      </c>
      <c r="C1322" t="s">
        <v>126</v>
      </c>
      <c r="D1322" t="s">
        <v>3464</v>
      </c>
      <c r="E1322" t="s">
        <v>15</v>
      </c>
      <c r="F1322" s="102" t="s">
        <v>1745</v>
      </c>
      <c r="G1322" s="102" t="s">
        <v>1745</v>
      </c>
      <c r="H1322" s="2">
        <v>341160</v>
      </c>
      <c r="I1322" s="2">
        <v>765000</v>
      </c>
      <c r="J1322" s="2">
        <v>28511.55</v>
      </c>
      <c r="K1322" s="58">
        <v>2024</v>
      </c>
    </row>
    <row r="1323" spans="1:11" x14ac:dyDescent="0.3">
      <c r="A1323" s="75" t="s">
        <v>1063</v>
      </c>
      <c r="B1323" t="s">
        <v>1948</v>
      </c>
      <c r="C1323" t="s">
        <v>126</v>
      </c>
      <c r="D1323" t="s">
        <v>3465</v>
      </c>
      <c r="E1323" t="s">
        <v>15</v>
      </c>
      <c r="F1323" s="102" t="s">
        <v>1745</v>
      </c>
      <c r="G1323" s="102" t="s">
        <v>1745</v>
      </c>
      <c r="H1323" s="2">
        <v>3259.01</v>
      </c>
      <c r="I1323" s="2">
        <v>437100</v>
      </c>
      <c r="J1323" s="2">
        <v>16290.716999999999</v>
      </c>
      <c r="K1323" s="58">
        <v>2024</v>
      </c>
    </row>
    <row r="1324" spans="1:11" x14ac:dyDescent="0.3">
      <c r="A1324" s="75" t="s">
        <v>1063</v>
      </c>
      <c r="B1324" t="s">
        <v>1948</v>
      </c>
      <c r="C1324" t="s">
        <v>126</v>
      </c>
      <c r="D1324" t="s">
        <v>3466</v>
      </c>
      <c r="E1324" t="s">
        <v>15</v>
      </c>
      <c r="F1324" s="102" t="s">
        <v>1745</v>
      </c>
      <c r="G1324" s="102" t="s">
        <v>1745</v>
      </c>
      <c r="H1324" s="2">
        <v>6204.88</v>
      </c>
      <c r="I1324" s="2">
        <v>416100</v>
      </c>
      <c r="J1324" s="2">
        <v>15508.046999999999</v>
      </c>
      <c r="K1324" s="58">
        <v>2024</v>
      </c>
    </row>
    <row r="1325" spans="1:11" x14ac:dyDescent="0.3">
      <c r="A1325" s="75" t="s">
        <v>1063</v>
      </c>
      <c r="B1325" t="s">
        <v>1948</v>
      </c>
      <c r="C1325" t="s">
        <v>126</v>
      </c>
      <c r="D1325" t="s">
        <v>3467</v>
      </c>
      <c r="E1325" t="s">
        <v>15</v>
      </c>
      <c r="F1325" s="102" t="s">
        <v>1745</v>
      </c>
      <c r="G1325" s="102" t="s">
        <v>1745</v>
      </c>
      <c r="H1325" s="2">
        <v>2973.45</v>
      </c>
      <c r="I1325" s="2">
        <v>398800</v>
      </c>
      <c r="J1325" s="2">
        <v>14863.276</v>
      </c>
      <c r="K1325" s="58">
        <v>2024</v>
      </c>
    </row>
    <row r="1326" spans="1:11" x14ac:dyDescent="0.3">
      <c r="A1326" s="75" t="s">
        <v>1063</v>
      </c>
      <c r="B1326" t="s">
        <v>1948</v>
      </c>
      <c r="C1326" t="s">
        <v>126</v>
      </c>
      <c r="D1326" t="s">
        <v>3468</v>
      </c>
      <c r="E1326" t="s">
        <v>15</v>
      </c>
      <c r="F1326" s="102" t="s">
        <v>1745</v>
      </c>
      <c r="G1326" s="102" t="s">
        <v>1745</v>
      </c>
      <c r="H1326" s="2">
        <v>2647.62</v>
      </c>
      <c r="I1326" s="2">
        <v>355100</v>
      </c>
      <c r="J1326" s="2">
        <v>13234.576999999999</v>
      </c>
      <c r="K1326" s="58">
        <v>2024</v>
      </c>
    </row>
    <row r="1327" spans="1:11" x14ac:dyDescent="0.3">
      <c r="A1327" s="75" t="s">
        <v>1063</v>
      </c>
      <c r="B1327" t="s">
        <v>1948</v>
      </c>
      <c r="C1327" t="s">
        <v>126</v>
      </c>
      <c r="D1327" t="s">
        <v>3469</v>
      </c>
      <c r="E1327" t="s">
        <v>15</v>
      </c>
      <c r="F1327" s="102" t="s">
        <v>1745</v>
      </c>
      <c r="G1327" s="102" t="s">
        <v>1745</v>
      </c>
      <c r="H1327" s="2">
        <v>3097.96</v>
      </c>
      <c r="I1327" s="2">
        <v>415500</v>
      </c>
      <c r="J1327" s="2">
        <v>15485.684999999999</v>
      </c>
      <c r="K1327" s="58">
        <v>2024</v>
      </c>
    </row>
    <row r="1328" spans="1:11" x14ac:dyDescent="0.3">
      <c r="A1328" s="75" t="s">
        <v>1063</v>
      </c>
      <c r="B1328" t="s">
        <v>1948</v>
      </c>
      <c r="C1328" t="s">
        <v>126</v>
      </c>
      <c r="D1328" t="s">
        <v>3470</v>
      </c>
      <c r="E1328" t="s">
        <v>15</v>
      </c>
      <c r="F1328" s="102" t="s">
        <v>1745</v>
      </c>
      <c r="G1328" s="102" t="s">
        <v>1745</v>
      </c>
      <c r="H1328" s="2">
        <v>5772.43</v>
      </c>
      <c r="I1328" s="2">
        <v>387100</v>
      </c>
      <c r="J1328" s="2">
        <v>14427.216999999999</v>
      </c>
      <c r="K1328" s="58">
        <v>2024</v>
      </c>
    </row>
    <row r="1329" spans="1:11" x14ac:dyDescent="0.3">
      <c r="A1329" s="75" t="s">
        <v>1063</v>
      </c>
      <c r="B1329" t="s">
        <v>1948</v>
      </c>
      <c r="C1329" t="s">
        <v>126</v>
      </c>
      <c r="D1329" t="s">
        <v>3471</v>
      </c>
      <c r="E1329" t="s">
        <v>15</v>
      </c>
      <c r="F1329" s="102" t="s">
        <v>1745</v>
      </c>
      <c r="G1329" s="102" t="s">
        <v>1745</v>
      </c>
      <c r="H1329" s="2">
        <v>118273.87</v>
      </c>
      <c r="I1329" s="2">
        <v>31000</v>
      </c>
      <c r="J1329" s="2">
        <v>1155.3699999999999</v>
      </c>
      <c r="K1329" s="58">
        <v>2024</v>
      </c>
    </row>
    <row r="1330" spans="1:11" x14ac:dyDescent="0.3">
      <c r="A1330" s="75" t="s">
        <v>1063</v>
      </c>
      <c r="B1330" t="s">
        <v>1948</v>
      </c>
      <c r="C1330" t="s">
        <v>126</v>
      </c>
      <c r="D1330" t="s">
        <v>3472</v>
      </c>
      <c r="E1330" t="s">
        <v>1716</v>
      </c>
      <c r="F1330" s="102" t="s">
        <v>1745</v>
      </c>
      <c r="G1330" s="102" t="s">
        <v>1745</v>
      </c>
      <c r="H1330" s="2">
        <v>76151.259999999995</v>
      </c>
      <c r="I1330" s="2">
        <v>780000</v>
      </c>
      <c r="J1330" s="2">
        <v>29070.6</v>
      </c>
      <c r="K1330" s="58">
        <v>2024</v>
      </c>
    </row>
    <row r="1331" spans="1:11" x14ac:dyDescent="0.3">
      <c r="A1331" s="75" t="s">
        <v>1063</v>
      </c>
      <c r="B1331" t="s">
        <v>1948</v>
      </c>
      <c r="C1331" t="s">
        <v>126</v>
      </c>
      <c r="D1331" t="s">
        <v>3473</v>
      </c>
      <c r="E1331" t="s">
        <v>15</v>
      </c>
      <c r="F1331" s="102" t="s">
        <v>1745</v>
      </c>
      <c r="G1331" s="102" t="s">
        <v>1745</v>
      </c>
      <c r="H1331" s="2">
        <v>69018.62</v>
      </c>
      <c r="I1331" s="2">
        <v>474600</v>
      </c>
      <c r="J1331" s="2">
        <v>17688.342000000001</v>
      </c>
      <c r="K1331" s="58">
        <v>2024</v>
      </c>
    </row>
    <row r="1332" spans="1:11" x14ac:dyDescent="0.3">
      <c r="A1332" s="75" t="s">
        <v>1063</v>
      </c>
      <c r="B1332" t="s">
        <v>1948</v>
      </c>
      <c r="C1332" t="s">
        <v>126</v>
      </c>
      <c r="D1332" t="s">
        <v>3474</v>
      </c>
      <c r="E1332" t="s">
        <v>1717</v>
      </c>
      <c r="F1332" s="102" t="s">
        <v>1745</v>
      </c>
      <c r="G1332" s="102" t="s">
        <v>1745</v>
      </c>
      <c r="H1332" s="2">
        <v>73068.800000000003</v>
      </c>
      <c r="I1332" s="2">
        <v>2450000</v>
      </c>
      <c r="J1332" s="2">
        <v>91311.5</v>
      </c>
      <c r="K1332" s="58">
        <v>2024</v>
      </c>
    </row>
    <row r="1333" spans="1:11" x14ac:dyDescent="0.3">
      <c r="A1333" s="75" t="s">
        <v>1063</v>
      </c>
      <c r="B1333" t="s">
        <v>1948</v>
      </c>
      <c r="C1333" t="s">
        <v>126</v>
      </c>
      <c r="D1333" t="s">
        <v>3475</v>
      </c>
      <c r="E1333" t="s">
        <v>15</v>
      </c>
      <c r="F1333" s="102" t="s">
        <v>1745</v>
      </c>
      <c r="G1333" s="102" t="s">
        <v>1745</v>
      </c>
      <c r="H1333" s="2">
        <v>3099.45</v>
      </c>
      <c r="I1333" s="2">
        <v>10815700</v>
      </c>
      <c r="J1333" s="2">
        <v>403101.13899999997</v>
      </c>
      <c r="K1333" s="58">
        <v>2024</v>
      </c>
    </row>
    <row r="1334" spans="1:11" x14ac:dyDescent="0.3">
      <c r="A1334" s="75" t="s">
        <v>1063</v>
      </c>
      <c r="B1334" t="s">
        <v>1948</v>
      </c>
      <c r="C1334" t="s">
        <v>126</v>
      </c>
      <c r="D1334" t="s">
        <v>3476</v>
      </c>
      <c r="E1334" t="s">
        <v>15</v>
      </c>
      <c r="F1334" s="102" t="s">
        <v>1745</v>
      </c>
      <c r="G1334" s="102" t="s">
        <v>1745</v>
      </c>
      <c r="H1334" s="2">
        <v>2470.91</v>
      </c>
      <c r="I1334" s="2">
        <v>331400</v>
      </c>
      <c r="J1334" s="2">
        <v>12351.278</v>
      </c>
      <c r="K1334" s="58">
        <v>2024</v>
      </c>
    </row>
    <row r="1335" spans="1:11" x14ac:dyDescent="0.3">
      <c r="A1335" s="75" t="s">
        <v>1063</v>
      </c>
      <c r="B1335" t="s">
        <v>1948</v>
      </c>
      <c r="C1335" t="s">
        <v>126</v>
      </c>
      <c r="D1335" t="s">
        <v>3477</v>
      </c>
      <c r="E1335" t="s">
        <v>15</v>
      </c>
      <c r="F1335" s="102" t="s">
        <v>1745</v>
      </c>
      <c r="G1335" s="102" t="s">
        <v>1745</v>
      </c>
      <c r="H1335" s="2">
        <v>2891.43</v>
      </c>
      <c r="I1335" s="2">
        <v>387800</v>
      </c>
      <c r="J1335" s="2">
        <v>14453.305999999999</v>
      </c>
      <c r="K1335" s="58">
        <v>2024</v>
      </c>
    </row>
    <row r="1336" spans="1:11" x14ac:dyDescent="0.3">
      <c r="A1336" s="75" t="s">
        <v>1063</v>
      </c>
      <c r="B1336" t="s">
        <v>1948</v>
      </c>
      <c r="C1336" t="s">
        <v>126</v>
      </c>
      <c r="D1336" t="s">
        <v>3478</v>
      </c>
      <c r="E1336" t="s">
        <v>15</v>
      </c>
      <c r="F1336" s="102" t="s">
        <v>1745</v>
      </c>
      <c r="G1336" s="102" t="s">
        <v>1745</v>
      </c>
      <c r="H1336" s="2">
        <v>3131.52</v>
      </c>
      <c r="I1336" s="2">
        <v>420000</v>
      </c>
      <c r="J1336" s="2">
        <v>15653.4</v>
      </c>
      <c r="K1336" s="58">
        <v>2024</v>
      </c>
    </row>
    <row r="1337" spans="1:11" x14ac:dyDescent="0.3">
      <c r="A1337" s="75" t="s">
        <v>1063</v>
      </c>
      <c r="B1337" t="s">
        <v>1948</v>
      </c>
      <c r="C1337" t="s">
        <v>126</v>
      </c>
      <c r="D1337" t="s">
        <v>3479</v>
      </c>
      <c r="E1337" t="s">
        <v>15</v>
      </c>
      <c r="F1337" s="102" t="s">
        <v>1745</v>
      </c>
      <c r="G1337" s="102" t="s">
        <v>1745</v>
      </c>
      <c r="H1337" s="2">
        <v>43287.68</v>
      </c>
      <c r="I1337" s="2">
        <v>45400</v>
      </c>
      <c r="J1337" s="2">
        <v>1692.058</v>
      </c>
      <c r="K1337" s="58">
        <v>2024</v>
      </c>
    </row>
    <row r="1338" spans="1:11" x14ac:dyDescent="0.3">
      <c r="A1338" s="75" t="s">
        <v>1063</v>
      </c>
      <c r="B1338" t="s">
        <v>1948</v>
      </c>
      <c r="C1338" t="s">
        <v>126</v>
      </c>
      <c r="D1338" t="s">
        <v>3480</v>
      </c>
      <c r="E1338" t="s">
        <v>15</v>
      </c>
      <c r="F1338" s="102" t="s">
        <v>1745</v>
      </c>
      <c r="G1338" s="102" t="s">
        <v>1745</v>
      </c>
      <c r="H1338" s="2">
        <v>2538.7600000000002</v>
      </c>
      <c r="I1338" s="2">
        <v>340500</v>
      </c>
      <c r="J1338" s="2">
        <v>12690.434999999999</v>
      </c>
      <c r="K1338" s="58">
        <v>2024</v>
      </c>
    </row>
    <row r="1339" spans="1:11" x14ac:dyDescent="0.3">
      <c r="A1339" s="75" t="s">
        <v>1063</v>
      </c>
      <c r="B1339" t="s">
        <v>1948</v>
      </c>
      <c r="C1339" t="s">
        <v>126</v>
      </c>
      <c r="D1339" t="s">
        <v>3481</v>
      </c>
      <c r="E1339" t="s">
        <v>15</v>
      </c>
      <c r="F1339" s="102" t="s">
        <v>1745</v>
      </c>
      <c r="G1339" s="102" t="s">
        <v>1745</v>
      </c>
      <c r="H1339" s="2">
        <v>5463.75</v>
      </c>
      <c r="I1339" s="2">
        <v>366400</v>
      </c>
      <c r="J1339" s="2">
        <v>13655.727999999999</v>
      </c>
      <c r="K1339" s="58">
        <v>2024</v>
      </c>
    </row>
    <row r="1340" spans="1:11" x14ac:dyDescent="0.3">
      <c r="A1340" s="75" t="s">
        <v>1063</v>
      </c>
      <c r="B1340" t="s">
        <v>1948</v>
      </c>
      <c r="C1340" t="s">
        <v>126</v>
      </c>
      <c r="D1340" t="s">
        <v>3482</v>
      </c>
      <c r="E1340" t="s">
        <v>15</v>
      </c>
      <c r="F1340" s="102" t="s">
        <v>1745</v>
      </c>
      <c r="G1340" s="102" t="s">
        <v>1745</v>
      </c>
      <c r="H1340" s="2">
        <v>3156.87</v>
      </c>
      <c r="I1340" s="2">
        <v>423400</v>
      </c>
      <c r="J1340" s="2">
        <v>15780.117999999999</v>
      </c>
      <c r="K1340" s="58">
        <v>2024</v>
      </c>
    </row>
    <row r="1341" spans="1:11" x14ac:dyDescent="0.3">
      <c r="A1341" s="75" t="s">
        <v>1063</v>
      </c>
      <c r="B1341" t="s">
        <v>1948</v>
      </c>
      <c r="C1341" t="s">
        <v>126</v>
      </c>
      <c r="D1341" t="s">
        <v>3483</v>
      </c>
      <c r="E1341" t="s">
        <v>15</v>
      </c>
      <c r="F1341" s="102" t="s">
        <v>1745</v>
      </c>
      <c r="G1341" s="102" t="s">
        <v>1745</v>
      </c>
      <c r="H1341" s="2">
        <v>47000</v>
      </c>
      <c r="I1341" s="2">
        <v>31300</v>
      </c>
      <c r="J1341" s="2">
        <v>1166.5509999999999</v>
      </c>
      <c r="K1341" s="58">
        <v>2024</v>
      </c>
    </row>
    <row r="1342" spans="1:11" x14ac:dyDescent="0.3">
      <c r="A1342" s="75" t="s">
        <v>1063</v>
      </c>
      <c r="B1342" t="s">
        <v>1948</v>
      </c>
      <c r="C1342" t="s">
        <v>126</v>
      </c>
      <c r="D1342" t="s">
        <v>3484</v>
      </c>
      <c r="E1342" t="s">
        <v>15</v>
      </c>
      <c r="F1342" s="102" t="s">
        <v>1745</v>
      </c>
      <c r="G1342" s="102" t="s">
        <v>1745</v>
      </c>
      <c r="H1342" s="2">
        <v>5180.42</v>
      </c>
      <c r="I1342" s="2">
        <v>347400</v>
      </c>
      <c r="J1342" s="2">
        <v>12947.598</v>
      </c>
      <c r="K1342" s="58">
        <v>2024</v>
      </c>
    </row>
    <row r="1343" spans="1:11" x14ac:dyDescent="0.3">
      <c r="A1343" s="75" t="s">
        <v>1063</v>
      </c>
      <c r="B1343" t="s">
        <v>1948</v>
      </c>
      <c r="C1343" t="s">
        <v>126</v>
      </c>
      <c r="D1343" t="s">
        <v>3485</v>
      </c>
      <c r="E1343" t="s">
        <v>15</v>
      </c>
      <c r="F1343" s="102" t="s">
        <v>1745</v>
      </c>
      <c r="G1343" s="102" t="s">
        <v>1745</v>
      </c>
      <c r="H1343" s="2">
        <v>5484.63</v>
      </c>
      <c r="I1343" s="2">
        <v>245200</v>
      </c>
      <c r="J1343" s="2">
        <v>9138.6039999999994</v>
      </c>
      <c r="K1343" s="58">
        <v>2024</v>
      </c>
    </row>
    <row r="1344" spans="1:11" x14ac:dyDescent="0.3">
      <c r="A1344" s="75" t="s">
        <v>1063</v>
      </c>
      <c r="B1344" t="s">
        <v>1948</v>
      </c>
      <c r="C1344" t="s">
        <v>126</v>
      </c>
      <c r="D1344" t="s">
        <v>3486</v>
      </c>
      <c r="E1344" t="s">
        <v>1716</v>
      </c>
      <c r="F1344" s="102" t="s">
        <v>1745</v>
      </c>
      <c r="G1344" s="102" t="s">
        <v>1745</v>
      </c>
      <c r="H1344" s="2">
        <v>11425.56</v>
      </c>
      <c r="I1344" s="2">
        <v>383100</v>
      </c>
      <c r="J1344" s="2">
        <v>14278.136999999999</v>
      </c>
      <c r="K1344" s="58">
        <v>2024</v>
      </c>
    </row>
    <row r="1345" spans="1:11" x14ac:dyDescent="0.3">
      <c r="A1345" s="75" t="s">
        <v>1063</v>
      </c>
      <c r="B1345" t="s">
        <v>1948</v>
      </c>
      <c r="C1345" t="s">
        <v>126</v>
      </c>
      <c r="D1345" t="s">
        <v>3487</v>
      </c>
      <c r="E1345" t="s">
        <v>15</v>
      </c>
      <c r="F1345" s="102" t="s">
        <v>1745</v>
      </c>
      <c r="G1345" s="102" t="s">
        <v>1745</v>
      </c>
      <c r="H1345" s="2">
        <v>45307.06</v>
      </c>
      <c r="I1345" s="2">
        <v>1120000</v>
      </c>
      <c r="J1345" s="2">
        <v>41742.400000000001</v>
      </c>
      <c r="K1345" s="58">
        <v>2024</v>
      </c>
    </row>
    <row r="1346" spans="1:11" x14ac:dyDescent="0.3">
      <c r="A1346" s="75" t="s">
        <v>1063</v>
      </c>
      <c r="B1346" t="s">
        <v>1948</v>
      </c>
      <c r="C1346" t="s">
        <v>126</v>
      </c>
      <c r="D1346" t="s">
        <v>3488</v>
      </c>
      <c r="E1346" t="s">
        <v>15</v>
      </c>
      <c r="F1346" s="102" t="s">
        <v>1745</v>
      </c>
      <c r="G1346" s="102" t="s">
        <v>1745</v>
      </c>
      <c r="H1346" s="2">
        <v>3637.78</v>
      </c>
      <c r="I1346" s="2">
        <v>487900</v>
      </c>
      <c r="J1346" s="2">
        <v>18184.032999999999</v>
      </c>
      <c r="K1346" s="58">
        <v>2024</v>
      </c>
    </row>
    <row r="1347" spans="1:11" x14ac:dyDescent="0.3">
      <c r="A1347" s="75" t="s">
        <v>1063</v>
      </c>
      <c r="B1347" t="s">
        <v>1948</v>
      </c>
      <c r="C1347" t="s">
        <v>126</v>
      </c>
      <c r="D1347" t="s">
        <v>3489</v>
      </c>
      <c r="E1347" t="s">
        <v>1716</v>
      </c>
      <c r="F1347" s="102" t="s">
        <v>1745</v>
      </c>
      <c r="G1347" s="102" t="s">
        <v>1745</v>
      </c>
      <c r="H1347" s="2">
        <v>7843.71</v>
      </c>
      <c r="I1347" s="2">
        <v>263000</v>
      </c>
      <c r="J1347" s="2">
        <v>9802.01</v>
      </c>
      <c r="K1347" s="58">
        <v>2024</v>
      </c>
    </row>
    <row r="1348" spans="1:11" x14ac:dyDescent="0.3">
      <c r="A1348" s="75" t="s">
        <v>1063</v>
      </c>
      <c r="B1348" t="s">
        <v>1948</v>
      </c>
      <c r="C1348" t="s">
        <v>126</v>
      </c>
      <c r="D1348" t="s">
        <v>3490</v>
      </c>
      <c r="E1348" t="s">
        <v>15</v>
      </c>
      <c r="F1348" s="102" t="s">
        <v>1745</v>
      </c>
      <c r="G1348" s="102" t="s">
        <v>1745</v>
      </c>
      <c r="H1348" s="2">
        <v>5636.73</v>
      </c>
      <c r="I1348" s="2">
        <v>252000</v>
      </c>
      <c r="J1348" s="2">
        <v>9392.0399999999991</v>
      </c>
      <c r="K1348" s="58">
        <v>2024</v>
      </c>
    </row>
    <row r="1349" spans="1:11" x14ac:dyDescent="0.3">
      <c r="A1349" s="75" t="s">
        <v>1063</v>
      </c>
      <c r="B1349" t="s">
        <v>1948</v>
      </c>
      <c r="C1349" t="s">
        <v>126</v>
      </c>
      <c r="D1349" t="s">
        <v>3491</v>
      </c>
      <c r="E1349" t="s">
        <v>15</v>
      </c>
      <c r="F1349" s="102" t="s">
        <v>1745</v>
      </c>
      <c r="G1349" s="102" t="s">
        <v>1745</v>
      </c>
      <c r="H1349" s="2">
        <v>7605.12</v>
      </c>
      <c r="I1349" s="2">
        <v>340000</v>
      </c>
      <c r="J1349" s="2">
        <v>12671.8</v>
      </c>
      <c r="K1349" s="58">
        <v>2024</v>
      </c>
    </row>
    <row r="1350" spans="1:11" x14ac:dyDescent="0.3">
      <c r="A1350" s="75" t="s">
        <v>1063</v>
      </c>
      <c r="B1350" t="s">
        <v>1948</v>
      </c>
      <c r="C1350" t="s">
        <v>126</v>
      </c>
      <c r="D1350" t="s">
        <v>3492</v>
      </c>
      <c r="E1350" t="s">
        <v>15</v>
      </c>
      <c r="F1350" s="102" t="s">
        <v>1745</v>
      </c>
      <c r="G1350" s="102" t="s">
        <v>1745</v>
      </c>
      <c r="H1350" s="2">
        <v>8052.48</v>
      </c>
      <c r="I1350" s="2">
        <v>360000</v>
      </c>
      <c r="J1350" s="2">
        <v>13417.199999999999</v>
      </c>
      <c r="K1350" s="58">
        <v>2024</v>
      </c>
    </row>
    <row r="1351" spans="1:11" x14ac:dyDescent="0.3">
      <c r="A1351" s="75" t="s">
        <v>1063</v>
      </c>
      <c r="B1351" t="s">
        <v>1948</v>
      </c>
      <c r="C1351" t="s">
        <v>126</v>
      </c>
      <c r="D1351" t="s">
        <v>3493</v>
      </c>
      <c r="E1351" t="s">
        <v>15</v>
      </c>
      <c r="F1351" s="102" t="s">
        <v>1745</v>
      </c>
      <c r="G1351" s="102" t="s">
        <v>1745</v>
      </c>
      <c r="H1351" s="2">
        <v>2779.59</v>
      </c>
      <c r="I1351" s="2">
        <v>372800</v>
      </c>
      <c r="J1351" s="2">
        <v>13894.255999999999</v>
      </c>
      <c r="K1351" s="58">
        <v>2024</v>
      </c>
    </row>
    <row r="1352" spans="1:11" x14ac:dyDescent="0.3">
      <c r="A1352" s="75" t="s">
        <v>1063</v>
      </c>
      <c r="B1352" t="s">
        <v>1948</v>
      </c>
      <c r="C1352" t="s">
        <v>126</v>
      </c>
      <c r="D1352" t="s">
        <v>3494</v>
      </c>
      <c r="E1352" t="s">
        <v>15</v>
      </c>
      <c r="F1352" s="102" t="s">
        <v>1745</v>
      </c>
      <c r="G1352" s="102" t="s">
        <v>1745</v>
      </c>
      <c r="H1352" s="2">
        <v>2968.23</v>
      </c>
      <c r="I1352" s="2">
        <v>398100</v>
      </c>
      <c r="J1352" s="2">
        <v>14837.187</v>
      </c>
      <c r="K1352" s="58">
        <v>2024</v>
      </c>
    </row>
    <row r="1353" spans="1:11" x14ac:dyDescent="0.3">
      <c r="A1353" s="75" t="s">
        <v>1063</v>
      </c>
      <c r="B1353" t="s">
        <v>1948</v>
      </c>
      <c r="C1353" t="s">
        <v>126</v>
      </c>
      <c r="D1353" t="s">
        <v>3495</v>
      </c>
      <c r="E1353" t="s">
        <v>15</v>
      </c>
      <c r="F1353" s="102" t="s">
        <v>1745</v>
      </c>
      <c r="G1353" s="102" t="s">
        <v>1745</v>
      </c>
      <c r="H1353" s="2">
        <v>2968.23</v>
      </c>
      <c r="I1353" s="2">
        <v>398100</v>
      </c>
      <c r="J1353" s="2">
        <v>14837.187</v>
      </c>
      <c r="K1353" s="58">
        <v>2024</v>
      </c>
    </row>
    <row r="1354" spans="1:11" x14ac:dyDescent="0.3">
      <c r="A1354" s="75" t="s">
        <v>1063</v>
      </c>
      <c r="B1354" t="s">
        <v>1948</v>
      </c>
      <c r="C1354" t="s">
        <v>126</v>
      </c>
      <c r="D1354" t="s">
        <v>3496</v>
      </c>
      <c r="E1354" t="s">
        <v>15</v>
      </c>
      <c r="F1354" s="102" t="s">
        <v>1745</v>
      </c>
      <c r="G1354" s="102" t="s">
        <v>1745</v>
      </c>
      <c r="H1354" s="2">
        <v>3063.67</v>
      </c>
      <c r="I1354" s="2">
        <v>410900</v>
      </c>
      <c r="J1354" s="2">
        <v>15314.242999999999</v>
      </c>
      <c r="K1354" s="58">
        <v>2024</v>
      </c>
    </row>
    <row r="1355" spans="1:11" x14ac:dyDescent="0.3">
      <c r="A1355" s="75" t="s">
        <v>1063</v>
      </c>
      <c r="B1355" t="s">
        <v>1948</v>
      </c>
      <c r="C1355" t="s">
        <v>126</v>
      </c>
      <c r="D1355" t="s">
        <v>3497</v>
      </c>
      <c r="E1355" t="s">
        <v>15</v>
      </c>
      <c r="F1355" s="102" t="s">
        <v>1745</v>
      </c>
      <c r="G1355" s="102" t="s">
        <v>1745</v>
      </c>
      <c r="H1355" s="2">
        <v>5314.63</v>
      </c>
      <c r="I1355" s="2">
        <v>356400</v>
      </c>
      <c r="J1355" s="2">
        <v>13283.028</v>
      </c>
      <c r="K1355" s="58">
        <v>2024</v>
      </c>
    </row>
    <row r="1356" spans="1:11" x14ac:dyDescent="0.3">
      <c r="A1356" s="75" t="s">
        <v>1063</v>
      </c>
      <c r="B1356" t="s">
        <v>1948</v>
      </c>
      <c r="C1356" t="s">
        <v>126</v>
      </c>
      <c r="D1356" t="s">
        <v>3498</v>
      </c>
      <c r="E1356" t="s">
        <v>15</v>
      </c>
      <c r="F1356" s="102" t="s">
        <v>1745</v>
      </c>
      <c r="G1356" s="102" t="s">
        <v>1745</v>
      </c>
      <c r="H1356" s="2">
        <v>2813.89</v>
      </c>
      <c r="I1356" s="2">
        <v>377400</v>
      </c>
      <c r="J1356" s="2">
        <v>14065.698</v>
      </c>
      <c r="K1356" s="58">
        <v>2024</v>
      </c>
    </row>
    <row r="1357" spans="1:11" x14ac:dyDescent="0.3">
      <c r="A1357" s="75" t="s">
        <v>1063</v>
      </c>
      <c r="B1357" t="s">
        <v>1948</v>
      </c>
      <c r="C1357" t="s">
        <v>126</v>
      </c>
      <c r="D1357" t="s">
        <v>3499</v>
      </c>
      <c r="E1357" t="s">
        <v>15</v>
      </c>
      <c r="F1357" s="102" t="s">
        <v>1745</v>
      </c>
      <c r="G1357" s="102" t="s">
        <v>1745</v>
      </c>
      <c r="H1357" s="2">
        <v>5165.51</v>
      </c>
      <c r="I1357" s="2">
        <v>346400</v>
      </c>
      <c r="J1357" s="2">
        <v>12910.328</v>
      </c>
      <c r="K1357" s="58">
        <v>2024</v>
      </c>
    </row>
    <row r="1358" spans="1:11" x14ac:dyDescent="0.3">
      <c r="A1358" s="75" t="s">
        <v>1063</v>
      </c>
      <c r="B1358" t="s">
        <v>1948</v>
      </c>
      <c r="C1358" t="s">
        <v>126</v>
      </c>
      <c r="D1358" t="s">
        <v>3500</v>
      </c>
      <c r="E1358" t="s">
        <v>15</v>
      </c>
      <c r="F1358" s="102" t="s">
        <v>1745</v>
      </c>
      <c r="G1358" s="102" t="s">
        <v>1745</v>
      </c>
      <c r="H1358" s="2">
        <v>5165.51</v>
      </c>
      <c r="I1358" s="2">
        <v>346400</v>
      </c>
      <c r="J1358" s="2">
        <v>12910.328</v>
      </c>
      <c r="K1358" s="58">
        <v>2024</v>
      </c>
    </row>
    <row r="1359" spans="1:11" x14ac:dyDescent="0.3">
      <c r="A1359" s="75" t="s">
        <v>1063</v>
      </c>
      <c r="B1359" t="s">
        <v>1948</v>
      </c>
      <c r="C1359" t="s">
        <v>126</v>
      </c>
      <c r="D1359" t="s">
        <v>3501</v>
      </c>
      <c r="E1359" t="s">
        <v>15</v>
      </c>
      <c r="F1359" s="102" t="s">
        <v>1745</v>
      </c>
      <c r="G1359" s="102" t="s">
        <v>1745</v>
      </c>
      <c r="H1359" s="2">
        <v>5848.48</v>
      </c>
      <c r="I1359" s="2">
        <v>392200</v>
      </c>
      <c r="J1359" s="2">
        <v>14617.294</v>
      </c>
      <c r="K1359" s="58">
        <v>2024</v>
      </c>
    </row>
    <row r="1360" spans="1:11" x14ac:dyDescent="0.3">
      <c r="A1360" s="75" t="s">
        <v>1063</v>
      </c>
      <c r="B1360" t="s">
        <v>1948</v>
      </c>
      <c r="C1360" t="s">
        <v>126</v>
      </c>
      <c r="D1360" t="s">
        <v>3502</v>
      </c>
      <c r="E1360" t="s">
        <v>15</v>
      </c>
      <c r="F1360" s="102" t="s">
        <v>1745</v>
      </c>
      <c r="G1360" s="102" t="s">
        <v>1745</v>
      </c>
      <c r="H1360" s="2">
        <v>2608.1</v>
      </c>
      <c r="I1360" s="2">
        <v>349800</v>
      </c>
      <c r="J1360" s="2">
        <v>13037.046</v>
      </c>
      <c r="K1360" s="58">
        <v>2024</v>
      </c>
    </row>
    <row r="1361" spans="1:11" x14ac:dyDescent="0.3">
      <c r="A1361" s="75" t="s">
        <v>1063</v>
      </c>
      <c r="B1361" t="s">
        <v>1948</v>
      </c>
      <c r="C1361" t="s">
        <v>126</v>
      </c>
      <c r="D1361" t="s">
        <v>3503</v>
      </c>
      <c r="E1361" t="s">
        <v>15</v>
      </c>
      <c r="F1361" s="102" t="s">
        <v>1745</v>
      </c>
      <c r="G1361" s="102" t="s">
        <v>1745</v>
      </c>
      <c r="H1361" s="2">
        <v>5423.49</v>
      </c>
      <c r="I1361" s="2">
        <v>363700</v>
      </c>
      <c r="J1361" s="2">
        <v>13555.099</v>
      </c>
      <c r="K1361" s="58">
        <v>2024</v>
      </c>
    </row>
    <row r="1362" spans="1:11" x14ac:dyDescent="0.3">
      <c r="A1362" s="75" t="s">
        <v>1063</v>
      </c>
      <c r="B1362" t="s">
        <v>1948</v>
      </c>
      <c r="C1362" t="s">
        <v>126</v>
      </c>
      <c r="D1362" t="s">
        <v>3504</v>
      </c>
      <c r="E1362" t="s">
        <v>15</v>
      </c>
      <c r="F1362" s="102" t="s">
        <v>1745</v>
      </c>
      <c r="G1362" s="102" t="s">
        <v>1745</v>
      </c>
      <c r="H1362" s="2">
        <v>2543.2399999999998</v>
      </c>
      <c r="I1362" s="2">
        <v>341100</v>
      </c>
      <c r="J1362" s="2">
        <v>12712.796999999999</v>
      </c>
      <c r="K1362" s="58">
        <v>2024</v>
      </c>
    </row>
    <row r="1363" spans="1:11" x14ac:dyDescent="0.3">
      <c r="A1363" s="75" t="s">
        <v>1063</v>
      </c>
      <c r="B1363" t="s">
        <v>1948</v>
      </c>
      <c r="C1363" t="s">
        <v>126</v>
      </c>
      <c r="D1363" t="s">
        <v>3505</v>
      </c>
      <c r="E1363" t="s">
        <v>15</v>
      </c>
      <c r="F1363" s="102" t="s">
        <v>1745</v>
      </c>
      <c r="G1363" s="102" t="s">
        <v>1745</v>
      </c>
      <c r="H1363" s="2">
        <v>45843.9</v>
      </c>
      <c r="I1363" s="2">
        <v>31900</v>
      </c>
      <c r="J1363" s="2">
        <v>1188.913</v>
      </c>
      <c r="K1363" s="58">
        <v>2024</v>
      </c>
    </row>
    <row r="1364" spans="1:11" x14ac:dyDescent="0.3">
      <c r="A1364" s="75" t="s">
        <v>1063</v>
      </c>
      <c r="B1364" t="s">
        <v>1948</v>
      </c>
      <c r="C1364" t="s">
        <v>126</v>
      </c>
      <c r="D1364" t="s">
        <v>3506</v>
      </c>
      <c r="E1364" t="s">
        <v>15</v>
      </c>
      <c r="F1364" s="102" t="s">
        <v>1745</v>
      </c>
      <c r="G1364" s="102" t="s">
        <v>1745</v>
      </c>
      <c r="H1364" s="2">
        <v>66211.100000000006</v>
      </c>
      <c r="I1364" s="2">
        <v>200000</v>
      </c>
      <c r="J1364" s="2">
        <v>7454</v>
      </c>
      <c r="K1364" s="58">
        <v>2024</v>
      </c>
    </row>
    <row r="1365" spans="1:11" x14ac:dyDescent="0.3">
      <c r="A1365" s="75" t="s">
        <v>1063</v>
      </c>
      <c r="B1365" t="s">
        <v>1948</v>
      </c>
      <c r="C1365" t="s">
        <v>126</v>
      </c>
      <c r="D1365" t="s">
        <v>3507</v>
      </c>
      <c r="E1365" t="s">
        <v>15</v>
      </c>
      <c r="F1365" s="102" t="s">
        <v>1745</v>
      </c>
      <c r="G1365" s="102" t="s">
        <v>1745</v>
      </c>
      <c r="H1365" s="2">
        <v>40805.93</v>
      </c>
      <c r="I1365" s="2">
        <v>61300</v>
      </c>
      <c r="J1365" s="2">
        <v>2284.6509999999998</v>
      </c>
      <c r="K1365" s="58">
        <v>2024</v>
      </c>
    </row>
    <row r="1366" spans="1:11" x14ac:dyDescent="0.3">
      <c r="A1366" s="75" t="s">
        <v>1063</v>
      </c>
      <c r="B1366" t="s">
        <v>1948</v>
      </c>
      <c r="C1366" t="s">
        <v>126</v>
      </c>
      <c r="D1366" t="s">
        <v>3508</v>
      </c>
      <c r="E1366" t="s">
        <v>15</v>
      </c>
      <c r="F1366" s="102" t="s">
        <v>1745</v>
      </c>
      <c r="G1366" s="102" t="s">
        <v>1745</v>
      </c>
      <c r="H1366" s="2">
        <v>2979.41</v>
      </c>
      <c r="I1366" s="2">
        <v>399600</v>
      </c>
      <c r="J1366" s="2">
        <v>14893.091999999999</v>
      </c>
      <c r="K1366" s="58">
        <v>2024</v>
      </c>
    </row>
    <row r="1367" spans="1:11" x14ac:dyDescent="0.3">
      <c r="A1367" s="75" t="s">
        <v>1063</v>
      </c>
      <c r="B1367" t="s">
        <v>1948</v>
      </c>
      <c r="C1367" t="s">
        <v>126</v>
      </c>
      <c r="D1367" t="s">
        <v>3509</v>
      </c>
      <c r="E1367" t="s">
        <v>15</v>
      </c>
      <c r="F1367" s="102" t="s">
        <v>1745</v>
      </c>
      <c r="G1367" s="102" t="s">
        <v>1745</v>
      </c>
      <c r="H1367" s="2">
        <v>2962.26</v>
      </c>
      <c r="I1367" s="2">
        <v>397300</v>
      </c>
      <c r="J1367" s="2">
        <v>14807.370999999999</v>
      </c>
      <c r="K1367" s="58">
        <v>2024</v>
      </c>
    </row>
    <row r="1368" spans="1:11" x14ac:dyDescent="0.3">
      <c r="A1368" s="75" t="s">
        <v>1063</v>
      </c>
      <c r="B1368" t="s">
        <v>1948</v>
      </c>
      <c r="C1368" t="s">
        <v>126</v>
      </c>
      <c r="D1368" t="s">
        <v>3510</v>
      </c>
      <c r="E1368" t="s">
        <v>15</v>
      </c>
      <c r="F1368" s="102" t="s">
        <v>1745</v>
      </c>
      <c r="G1368" s="102" t="s">
        <v>1745</v>
      </c>
      <c r="H1368" s="2">
        <v>34583.449999999997</v>
      </c>
      <c r="I1368" s="2">
        <v>500000</v>
      </c>
      <c r="J1368" s="2">
        <v>18635</v>
      </c>
      <c r="K1368" s="58">
        <v>2024</v>
      </c>
    </row>
    <row r="1369" spans="1:11" x14ac:dyDescent="0.3">
      <c r="A1369" s="75" t="s">
        <v>1063</v>
      </c>
      <c r="B1369" t="s">
        <v>1948</v>
      </c>
      <c r="C1369" t="s">
        <v>126</v>
      </c>
      <c r="D1369" t="s">
        <v>3511</v>
      </c>
      <c r="E1369" t="s">
        <v>15</v>
      </c>
      <c r="F1369" s="102" t="s">
        <v>1745</v>
      </c>
      <c r="G1369" s="102" t="s">
        <v>1745</v>
      </c>
      <c r="H1369" s="2">
        <v>66325.649999999994</v>
      </c>
      <c r="I1369" s="2">
        <v>526600</v>
      </c>
      <c r="J1369" s="2">
        <v>19626.381999999998</v>
      </c>
      <c r="K1369" s="58">
        <v>2024</v>
      </c>
    </row>
    <row r="1370" spans="1:11" x14ac:dyDescent="0.3">
      <c r="A1370" s="75" t="s">
        <v>1063</v>
      </c>
      <c r="B1370" t="s">
        <v>1948</v>
      </c>
      <c r="C1370" t="s">
        <v>126</v>
      </c>
      <c r="D1370" t="s">
        <v>3512</v>
      </c>
      <c r="E1370" t="s">
        <v>15</v>
      </c>
      <c r="F1370" s="102" t="s">
        <v>1745</v>
      </c>
      <c r="G1370" s="102" t="s">
        <v>1745</v>
      </c>
      <c r="H1370" s="2">
        <v>343534.13</v>
      </c>
      <c r="I1370" s="2">
        <v>858000</v>
      </c>
      <c r="J1370" s="2">
        <v>31977.66</v>
      </c>
      <c r="K1370" s="58">
        <v>2024</v>
      </c>
    </row>
    <row r="1371" spans="1:11" x14ac:dyDescent="0.3">
      <c r="A1371" s="75" t="s">
        <v>1063</v>
      </c>
      <c r="B1371" t="s">
        <v>1948</v>
      </c>
      <c r="C1371" t="s">
        <v>126</v>
      </c>
      <c r="D1371" t="s">
        <v>3513</v>
      </c>
      <c r="E1371" t="s">
        <v>15</v>
      </c>
      <c r="F1371" s="102" t="s">
        <v>1745</v>
      </c>
      <c r="G1371" s="102" t="s">
        <v>1745</v>
      </c>
      <c r="H1371" s="2">
        <v>38485.15</v>
      </c>
      <c r="I1371" s="2">
        <v>540000</v>
      </c>
      <c r="J1371" s="2">
        <v>20125.8</v>
      </c>
      <c r="K1371" s="58">
        <v>2024</v>
      </c>
    </row>
    <row r="1372" spans="1:11" x14ac:dyDescent="0.3">
      <c r="A1372" s="75" t="s">
        <v>1063</v>
      </c>
      <c r="B1372" t="s">
        <v>1948</v>
      </c>
      <c r="C1372" t="s">
        <v>126</v>
      </c>
      <c r="D1372" t="s">
        <v>3514</v>
      </c>
      <c r="E1372" t="s">
        <v>1716</v>
      </c>
      <c r="F1372" s="102" t="s">
        <v>1745</v>
      </c>
      <c r="G1372" s="102" t="s">
        <v>1745</v>
      </c>
      <c r="H1372" s="2">
        <v>7697.56</v>
      </c>
      <c r="I1372" s="2">
        <v>258100</v>
      </c>
      <c r="J1372" s="2">
        <v>9619.3869999999988</v>
      </c>
      <c r="K1372" s="58">
        <v>2024</v>
      </c>
    </row>
    <row r="1373" spans="1:11" x14ac:dyDescent="0.3">
      <c r="A1373" s="75" t="s">
        <v>1063</v>
      </c>
      <c r="B1373" t="s">
        <v>1948</v>
      </c>
      <c r="C1373" t="s">
        <v>126</v>
      </c>
      <c r="D1373" t="s">
        <v>3515</v>
      </c>
      <c r="E1373" t="s">
        <v>15</v>
      </c>
      <c r="F1373" s="102" t="s">
        <v>1745</v>
      </c>
      <c r="G1373" s="102" t="s">
        <v>1745</v>
      </c>
      <c r="H1373" s="2">
        <v>75915.42</v>
      </c>
      <c r="I1373" s="2">
        <v>102000</v>
      </c>
      <c r="J1373" s="2">
        <v>3801.54</v>
      </c>
      <c r="K1373" s="58">
        <v>2024</v>
      </c>
    </row>
    <row r="1374" spans="1:11" x14ac:dyDescent="0.3">
      <c r="A1374" s="75" t="s">
        <v>1063</v>
      </c>
      <c r="B1374" t="s">
        <v>1948</v>
      </c>
      <c r="C1374" t="s">
        <v>126</v>
      </c>
      <c r="D1374" t="s">
        <v>3516</v>
      </c>
      <c r="E1374" t="s">
        <v>15</v>
      </c>
      <c r="F1374" s="102" t="s">
        <v>1745</v>
      </c>
      <c r="G1374" s="102" t="s">
        <v>1745</v>
      </c>
      <c r="H1374" s="2">
        <v>8710.09</v>
      </c>
      <c r="I1374" s="2">
        <v>389400</v>
      </c>
      <c r="J1374" s="2">
        <v>14512.938</v>
      </c>
      <c r="K1374" s="58">
        <v>2024</v>
      </c>
    </row>
    <row r="1375" spans="1:11" x14ac:dyDescent="0.3">
      <c r="A1375" s="75" t="s">
        <v>1063</v>
      </c>
      <c r="B1375" t="s">
        <v>1948</v>
      </c>
      <c r="C1375" t="s">
        <v>126</v>
      </c>
      <c r="D1375" t="s">
        <v>3517</v>
      </c>
      <c r="E1375" t="s">
        <v>15</v>
      </c>
      <c r="F1375" s="102" t="s">
        <v>1745</v>
      </c>
      <c r="G1375" s="102" t="s">
        <v>1745</v>
      </c>
      <c r="H1375" s="2">
        <v>5079.0200000000004</v>
      </c>
      <c r="I1375" s="2">
        <v>340600</v>
      </c>
      <c r="J1375" s="2">
        <v>12694.162</v>
      </c>
      <c r="K1375" s="58">
        <v>2024</v>
      </c>
    </row>
    <row r="1376" spans="1:11" x14ac:dyDescent="0.3">
      <c r="A1376" s="75" t="s">
        <v>1063</v>
      </c>
      <c r="B1376" t="s">
        <v>1948</v>
      </c>
      <c r="C1376" t="s">
        <v>126</v>
      </c>
      <c r="D1376" t="s">
        <v>3518</v>
      </c>
      <c r="E1376" t="s">
        <v>15</v>
      </c>
      <c r="F1376" s="102" t="s">
        <v>1745</v>
      </c>
      <c r="G1376" s="102" t="s">
        <v>1745</v>
      </c>
      <c r="H1376" s="2">
        <v>5079.0200000000004</v>
      </c>
      <c r="I1376" s="2">
        <v>340600</v>
      </c>
      <c r="J1376" s="2">
        <v>12694.162</v>
      </c>
      <c r="K1376" s="58">
        <v>2024</v>
      </c>
    </row>
    <row r="1377" spans="1:11" x14ac:dyDescent="0.3">
      <c r="A1377" s="75" t="s">
        <v>1063</v>
      </c>
      <c r="B1377" t="s">
        <v>1948</v>
      </c>
      <c r="C1377" t="s">
        <v>126</v>
      </c>
      <c r="D1377" t="s">
        <v>3519</v>
      </c>
      <c r="E1377" t="s">
        <v>15</v>
      </c>
      <c r="F1377" s="102" t="s">
        <v>1745</v>
      </c>
      <c r="G1377" s="102" t="s">
        <v>1745</v>
      </c>
      <c r="H1377" s="2">
        <v>5079.0200000000004</v>
      </c>
      <c r="I1377" s="2">
        <v>340600</v>
      </c>
      <c r="J1377" s="2">
        <v>12694.162</v>
      </c>
      <c r="K1377" s="58">
        <v>2024</v>
      </c>
    </row>
    <row r="1378" spans="1:11" x14ac:dyDescent="0.3">
      <c r="A1378" s="75" t="s">
        <v>1063</v>
      </c>
      <c r="B1378" t="s">
        <v>1948</v>
      </c>
      <c r="C1378" t="s">
        <v>126</v>
      </c>
      <c r="D1378" t="s">
        <v>3520</v>
      </c>
      <c r="E1378" t="s">
        <v>15</v>
      </c>
      <c r="F1378" s="102" t="s">
        <v>1745</v>
      </c>
      <c r="G1378" s="102" t="s">
        <v>1745</v>
      </c>
      <c r="H1378" s="2">
        <v>3027.13</v>
      </c>
      <c r="I1378" s="2">
        <v>406000</v>
      </c>
      <c r="J1378" s="2">
        <v>15131.619999999999</v>
      </c>
      <c r="K1378" s="58">
        <v>2024</v>
      </c>
    </row>
    <row r="1379" spans="1:11" x14ac:dyDescent="0.3">
      <c r="A1379" s="75" t="s">
        <v>1063</v>
      </c>
      <c r="B1379" t="s">
        <v>1948</v>
      </c>
      <c r="C1379" t="s">
        <v>126</v>
      </c>
      <c r="D1379" t="s">
        <v>3521</v>
      </c>
      <c r="E1379" t="s">
        <v>15</v>
      </c>
      <c r="F1379" s="102" t="s">
        <v>1745</v>
      </c>
      <c r="G1379" s="102" t="s">
        <v>1745</v>
      </c>
      <c r="H1379" s="2">
        <v>5253.49</v>
      </c>
      <c r="I1379" s="2">
        <v>352300</v>
      </c>
      <c r="J1379" s="2">
        <v>13130.221</v>
      </c>
      <c r="K1379" s="58">
        <v>2024</v>
      </c>
    </row>
    <row r="1380" spans="1:11" x14ac:dyDescent="0.3">
      <c r="A1380" s="75" t="s">
        <v>1063</v>
      </c>
      <c r="B1380" t="s">
        <v>1948</v>
      </c>
      <c r="C1380" t="s">
        <v>126</v>
      </c>
      <c r="D1380" t="s">
        <v>3522</v>
      </c>
      <c r="E1380" t="s">
        <v>15</v>
      </c>
      <c r="F1380" s="102" t="s">
        <v>1745</v>
      </c>
      <c r="G1380" s="102" t="s">
        <v>1745</v>
      </c>
      <c r="H1380" s="2">
        <v>5253.49</v>
      </c>
      <c r="I1380" s="2">
        <v>352300</v>
      </c>
      <c r="J1380" s="2">
        <v>13130.221</v>
      </c>
      <c r="K1380" s="58">
        <v>2024</v>
      </c>
    </row>
    <row r="1381" spans="1:11" x14ac:dyDescent="0.3">
      <c r="A1381" s="75" t="s">
        <v>1063</v>
      </c>
      <c r="B1381" t="s">
        <v>1948</v>
      </c>
      <c r="C1381" t="s">
        <v>126</v>
      </c>
      <c r="D1381" t="s">
        <v>3523</v>
      </c>
      <c r="E1381" t="s">
        <v>15</v>
      </c>
      <c r="F1381" s="102" t="s">
        <v>1745</v>
      </c>
      <c r="G1381" s="102" t="s">
        <v>1745</v>
      </c>
      <c r="H1381" s="2">
        <v>5401.12</v>
      </c>
      <c r="I1381" s="2">
        <v>362200</v>
      </c>
      <c r="J1381" s="2">
        <v>13499.194</v>
      </c>
      <c r="K1381" s="58">
        <v>2024</v>
      </c>
    </row>
    <row r="1382" spans="1:11" x14ac:dyDescent="0.3">
      <c r="A1382" s="75" t="s">
        <v>1063</v>
      </c>
      <c r="B1382" t="s">
        <v>1948</v>
      </c>
      <c r="C1382" t="s">
        <v>126</v>
      </c>
      <c r="D1382" t="s">
        <v>3524</v>
      </c>
      <c r="E1382" t="s">
        <v>15</v>
      </c>
      <c r="F1382" s="102" t="s">
        <v>1745</v>
      </c>
      <c r="G1382" s="102" t="s">
        <v>1745</v>
      </c>
      <c r="H1382" s="2">
        <v>5393.66</v>
      </c>
      <c r="I1382" s="2">
        <v>361700</v>
      </c>
      <c r="J1382" s="2">
        <v>13480.558999999999</v>
      </c>
      <c r="K1382" s="58">
        <v>2024</v>
      </c>
    </row>
    <row r="1383" spans="1:11" x14ac:dyDescent="0.3">
      <c r="A1383" s="75" t="s">
        <v>1063</v>
      </c>
      <c r="B1383" t="s">
        <v>1948</v>
      </c>
      <c r="C1383" t="s">
        <v>126</v>
      </c>
      <c r="D1383" t="s">
        <v>3525</v>
      </c>
      <c r="E1383" t="s">
        <v>15</v>
      </c>
      <c r="F1383" s="102" t="s">
        <v>1745</v>
      </c>
      <c r="G1383" s="102" t="s">
        <v>1745</v>
      </c>
      <c r="H1383" s="2">
        <v>5354.89</v>
      </c>
      <c r="I1383" s="2">
        <v>359100</v>
      </c>
      <c r="J1383" s="2">
        <v>13383.656999999999</v>
      </c>
      <c r="K1383" s="58">
        <v>2024</v>
      </c>
    </row>
    <row r="1384" spans="1:11" x14ac:dyDescent="0.3">
      <c r="A1384" s="75" t="s">
        <v>1063</v>
      </c>
      <c r="B1384" t="s">
        <v>1948</v>
      </c>
      <c r="C1384" t="s">
        <v>126</v>
      </c>
      <c r="D1384" t="s">
        <v>3526</v>
      </c>
      <c r="E1384" t="s">
        <v>15</v>
      </c>
      <c r="F1384" s="102" t="s">
        <v>1745</v>
      </c>
      <c r="G1384" s="102" t="s">
        <v>1745</v>
      </c>
      <c r="H1384" s="2">
        <v>10748.56</v>
      </c>
      <c r="I1384" s="2">
        <v>145800</v>
      </c>
      <c r="J1384" s="2">
        <v>5433.9659999999994</v>
      </c>
      <c r="K1384" s="58">
        <v>2024</v>
      </c>
    </row>
    <row r="1385" spans="1:11" x14ac:dyDescent="0.3">
      <c r="A1385" s="75" t="s">
        <v>1063</v>
      </c>
      <c r="B1385" t="s">
        <v>1948</v>
      </c>
      <c r="C1385" t="s">
        <v>126</v>
      </c>
      <c r="D1385" t="s">
        <v>3527</v>
      </c>
      <c r="E1385" t="s">
        <v>15</v>
      </c>
      <c r="F1385" s="102" t="s">
        <v>1745</v>
      </c>
      <c r="G1385" s="102" t="s">
        <v>1745</v>
      </c>
      <c r="H1385" s="2">
        <v>3130.02</v>
      </c>
      <c r="I1385" s="2">
        <v>419800</v>
      </c>
      <c r="J1385" s="2">
        <v>15645.946</v>
      </c>
      <c r="K1385" s="58">
        <v>2024</v>
      </c>
    </row>
    <row r="1386" spans="1:11" x14ac:dyDescent="0.3">
      <c r="A1386" s="75" t="s">
        <v>1063</v>
      </c>
      <c r="B1386" t="s">
        <v>1948</v>
      </c>
      <c r="C1386" t="s">
        <v>126</v>
      </c>
      <c r="D1386" t="s">
        <v>3528</v>
      </c>
      <c r="E1386" t="s">
        <v>15</v>
      </c>
      <c r="F1386" s="102" t="s">
        <v>1745</v>
      </c>
      <c r="G1386" s="102" t="s">
        <v>1745</v>
      </c>
      <c r="H1386" s="2">
        <v>7198.02</v>
      </c>
      <c r="I1386" s="2">
        <v>321800</v>
      </c>
      <c r="J1386" s="2">
        <v>11993.485999999999</v>
      </c>
      <c r="K1386" s="58">
        <v>2024</v>
      </c>
    </row>
    <row r="1387" spans="1:11" x14ac:dyDescent="0.3">
      <c r="A1387" s="75" t="s">
        <v>1063</v>
      </c>
      <c r="B1387" t="s">
        <v>1948</v>
      </c>
      <c r="C1387" t="s">
        <v>126</v>
      </c>
      <c r="D1387" t="s">
        <v>3529</v>
      </c>
      <c r="E1387" t="s">
        <v>15</v>
      </c>
      <c r="F1387" s="102" t="s">
        <v>1745</v>
      </c>
      <c r="G1387" s="102" t="s">
        <v>1745</v>
      </c>
      <c r="H1387" s="2">
        <v>4798.68</v>
      </c>
      <c r="I1387" s="2">
        <v>321800</v>
      </c>
      <c r="J1387" s="2">
        <v>11993.485999999999</v>
      </c>
      <c r="K1387" s="58">
        <v>2024</v>
      </c>
    </row>
    <row r="1388" spans="1:11" x14ac:dyDescent="0.3">
      <c r="A1388" s="75" t="s">
        <v>1063</v>
      </c>
      <c r="B1388" t="s">
        <v>1948</v>
      </c>
      <c r="C1388" t="s">
        <v>126</v>
      </c>
      <c r="D1388" t="s">
        <v>3530</v>
      </c>
      <c r="E1388" t="s">
        <v>15</v>
      </c>
      <c r="F1388" s="102" t="s">
        <v>1745</v>
      </c>
      <c r="G1388" s="102" t="s">
        <v>1745</v>
      </c>
      <c r="H1388" s="2">
        <v>7419.46</v>
      </c>
      <c r="I1388" s="2">
        <v>331700</v>
      </c>
      <c r="J1388" s="2">
        <v>12362.458999999999</v>
      </c>
      <c r="K1388" s="58">
        <v>2024</v>
      </c>
    </row>
    <row r="1389" spans="1:11" x14ac:dyDescent="0.3">
      <c r="A1389" s="75" t="s">
        <v>1063</v>
      </c>
      <c r="B1389" t="s">
        <v>1948</v>
      </c>
      <c r="C1389" t="s">
        <v>126</v>
      </c>
      <c r="D1389" t="s">
        <v>3531</v>
      </c>
      <c r="E1389" t="s">
        <v>1716</v>
      </c>
      <c r="F1389" s="102" t="s">
        <v>1745</v>
      </c>
      <c r="G1389" s="102" t="s">
        <v>1745</v>
      </c>
      <c r="H1389" s="2">
        <v>9892.61</v>
      </c>
      <c r="I1389" s="2">
        <v>331700</v>
      </c>
      <c r="J1389" s="2">
        <v>12362.458999999999</v>
      </c>
      <c r="K1389" s="58">
        <v>2024</v>
      </c>
    </row>
    <row r="1390" spans="1:11" x14ac:dyDescent="0.3">
      <c r="A1390" s="75" t="s">
        <v>1063</v>
      </c>
      <c r="B1390" t="s">
        <v>1948</v>
      </c>
      <c r="C1390" t="s">
        <v>126</v>
      </c>
      <c r="D1390" t="s">
        <v>3532</v>
      </c>
      <c r="E1390" t="s">
        <v>1716</v>
      </c>
      <c r="F1390" s="102" t="s">
        <v>1745</v>
      </c>
      <c r="G1390" s="102" t="s">
        <v>1745</v>
      </c>
      <c r="H1390" s="2">
        <v>7423.19</v>
      </c>
      <c r="I1390" s="2">
        <v>248900</v>
      </c>
      <c r="J1390" s="2">
        <v>9276.5029999999988</v>
      </c>
      <c r="K1390" s="58">
        <v>2024</v>
      </c>
    </row>
    <row r="1391" spans="1:11" x14ac:dyDescent="0.3">
      <c r="A1391" s="75" t="s">
        <v>1063</v>
      </c>
      <c r="B1391" t="s">
        <v>1948</v>
      </c>
      <c r="C1391" t="s">
        <v>126</v>
      </c>
      <c r="D1391" t="s">
        <v>3533</v>
      </c>
      <c r="E1391" t="s">
        <v>1716</v>
      </c>
      <c r="F1391" s="102" t="s">
        <v>1745</v>
      </c>
      <c r="G1391" s="102" t="s">
        <v>1745</v>
      </c>
      <c r="H1391" s="2">
        <v>7351.61</v>
      </c>
      <c r="I1391" s="2">
        <v>246500</v>
      </c>
      <c r="J1391" s="2">
        <v>9187.0550000000003</v>
      </c>
      <c r="K1391" s="58">
        <v>2024</v>
      </c>
    </row>
    <row r="1392" spans="1:11" x14ac:dyDescent="0.3">
      <c r="A1392" s="75" t="s">
        <v>1063</v>
      </c>
      <c r="B1392" t="s">
        <v>1948</v>
      </c>
      <c r="C1392" t="s">
        <v>126</v>
      </c>
      <c r="D1392" t="s">
        <v>3534</v>
      </c>
      <c r="E1392" t="s">
        <v>15</v>
      </c>
      <c r="F1392" s="102" t="s">
        <v>1745</v>
      </c>
      <c r="G1392" s="102" t="s">
        <v>1745</v>
      </c>
      <c r="H1392" s="2">
        <v>6309.26</v>
      </c>
      <c r="I1392" s="2">
        <v>423100</v>
      </c>
      <c r="J1392" s="2">
        <v>15768.937</v>
      </c>
      <c r="K1392" s="58">
        <v>2024</v>
      </c>
    </row>
    <row r="1393" spans="1:11" x14ac:dyDescent="0.3">
      <c r="A1393" s="75" t="s">
        <v>1063</v>
      </c>
      <c r="B1393" t="s">
        <v>1948</v>
      </c>
      <c r="C1393" t="s">
        <v>126</v>
      </c>
      <c r="D1393" t="s">
        <v>3535</v>
      </c>
      <c r="E1393" t="s">
        <v>15</v>
      </c>
      <c r="F1393" s="102" t="s">
        <v>1745</v>
      </c>
      <c r="G1393" s="102" t="s">
        <v>1745</v>
      </c>
      <c r="H1393" s="2">
        <v>7616.3</v>
      </c>
      <c r="I1393" s="2">
        <v>340500</v>
      </c>
      <c r="J1393" s="2">
        <v>12690.434999999999</v>
      </c>
      <c r="K1393" s="58">
        <v>2024</v>
      </c>
    </row>
    <row r="1394" spans="1:11" x14ac:dyDescent="0.3">
      <c r="A1394" s="75" t="s">
        <v>1063</v>
      </c>
      <c r="B1394" t="s">
        <v>1948</v>
      </c>
      <c r="C1394" t="s">
        <v>126</v>
      </c>
      <c r="D1394" t="s">
        <v>3536</v>
      </c>
      <c r="E1394" t="s">
        <v>15</v>
      </c>
      <c r="F1394" s="102" t="s">
        <v>1745</v>
      </c>
      <c r="G1394" s="102" t="s">
        <v>1745</v>
      </c>
      <c r="H1394" s="2">
        <v>5077.53</v>
      </c>
      <c r="I1394" s="2">
        <v>340500</v>
      </c>
      <c r="J1394" s="2">
        <v>12690.434999999999</v>
      </c>
      <c r="K1394" s="58">
        <v>2024</v>
      </c>
    </row>
    <row r="1395" spans="1:11" x14ac:dyDescent="0.3">
      <c r="A1395" s="75" t="s">
        <v>1063</v>
      </c>
      <c r="B1395" t="s">
        <v>1948</v>
      </c>
      <c r="C1395" t="s">
        <v>126</v>
      </c>
      <c r="D1395" t="s">
        <v>3537</v>
      </c>
      <c r="E1395" t="s">
        <v>15</v>
      </c>
      <c r="F1395" s="102" t="s">
        <v>1745</v>
      </c>
      <c r="G1395" s="102" t="s">
        <v>1745</v>
      </c>
      <c r="H1395" s="2">
        <v>1076391</v>
      </c>
      <c r="I1395" s="2">
        <v>15521000</v>
      </c>
      <c r="J1395" s="2">
        <v>578467.66999999993</v>
      </c>
      <c r="K1395" s="58">
        <v>2024</v>
      </c>
    </row>
    <row r="1396" spans="1:11" x14ac:dyDescent="0.3">
      <c r="A1396" s="75" t="s">
        <v>1063</v>
      </c>
      <c r="B1396" t="s">
        <v>1948</v>
      </c>
      <c r="C1396" t="s">
        <v>126</v>
      </c>
      <c r="D1396" t="s">
        <v>3538</v>
      </c>
      <c r="E1396" t="s">
        <v>1717</v>
      </c>
      <c r="F1396" s="102" t="s">
        <v>1745</v>
      </c>
      <c r="G1396" s="102" t="s">
        <v>1745</v>
      </c>
      <c r="H1396" s="2">
        <v>1056562.7</v>
      </c>
      <c r="I1396" s="2">
        <v>11214000</v>
      </c>
      <c r="J1396" s="2">
        <v>417945.77999999997</v>
      </c>
      <c r="K1396" s="58">
        <v>2024</v>
      </c>
    </row>
    <row r="1397" spans="1:11" x14ac:dyDescent="0.3">
      <c r="A1397" s="75" t="s">
        <v>1063</v>
      </c>
      <c r="B1397" t="s">
        <v>1948</v>
      </c>
      <c r="C1397" t="s">
        <v>126</v>
      </c>
      <c r="D1397" t="s">
        <v>3539</v>
      </c>
      <c r="E1397" t="s">
        <v>15</v>
      </c>
      <c r="F1397" s="102" t="s">
        <v>1745</v>
      </c>
      <c r="G1397" s="102" t="s">
        <v>1745</v>
      </c>
      <c r="H1397" s="2">
        <v>6497.15</v>
      </c>
      <c r="I1397" s="2">
        <v>435700</v>
      </c>
      <c r="J1397" s="2">
        <v>16238.538999999999</v>
      </c>
      <c r="K1397" s="58">
        <v>2024</v>
      </c>
    </row>
    <row r="1398" spans="1:11" x14ac:dyDescent="0.3">
      <c r="A1398" s="75" t="s">
        <v>1063</v>
      </c>
      <c r="B1398" t="s">
        <v>1948</v>
      </c>
      <c r="C1398" t="s">
        <v>126</v>
      </c>
      <c r="D1398" t="s">
        <v>3540</v>
      </c>
      <c r="E1398" t="s">
        <v>15</v>
      </c>
      <c r="F1398" s="102" t="s">
        <v>1745</v>
      </c>
      <c r="G1398" s="102" t="s">
        <v>1745</v>
      </c>
      <c r="H1398" s="2">
        <v>6528.47</v>
      </c>
      <c r="I1398" s="2">
        <v>437800</v>
      </c>
      <c r="J1398" s="2">
        <v>16316.805999999999</v>
      </c>
      <c r="K1398" s="58">
        <v>2024</v>
      </c>
    </row>
    <row r="1399" spans="1:11" x14ac:dyDescent="0.3">
      <c r="A1399" s="75" t="s">
        <v>1063</v>
      </c>
      <c r="B1399" t="s">
        <v>1948</v>
      </c>
      <c r="C1399" t="s">
        <v>126</v>
      </c>
      <c r="D1399" t="s">
        <v>3541</v>
      </c>
      <c r="E1399" t="s">
        <v>15</v>
      </c>
      <c r="F1399" s="102" t="s">
        <v>1745</v>
      </c>
      <c r="G1399" s="102" t="s">
        <v>1745</v>
      </c>
      <c r="H1399" s="2">
        <v>6498.64</v>
      </c>
      <c r="I1399" s="2">
        <v>435800</v>
      </c>
      <c r="J1399" s="2">
        <v>16242.266</v>
      </c>
      <c r="K1399" s="58">
        <v>2024</v>
      </c>
    </row>
    <row r="1400" spans="1:11" x14ac:dyDescent="0.3">
      <c r="A1400" s="75" t="s">
        <v>1063</v>
      </c>
      <c r="B1400" t="s">
        <v>1948</v>
      </c>
      <c r="C1400" t="s">
        <v>126</v>
      </c>
      <c r="D1400" t="s">
        <v>3542</v>
      </c>
      <c r="E1400" t="s">
        <v>15</v>
      </c>
      <c r="F1400" s="102" t="s">
        <v>1745</v>
      </c>
      <c r="G1400" s="102" t="s">
        <v>1745</v>
      </c>
      <c r="H1400" s="2">
        <v>6808.81</v>
      </c>
      <c r="I1400" s="2">
        <v>456600</v>
      </c>
      <c r="J1400" s="2">
        <v>17017.482</v>
      </c>
      <c r="K1400" s="58">
        <v>2024</v>
      </c>
    </row>
    <row r="1401" spans="1:11" x14ac:dyDescent="0.3">
      <c r="A1401" s="103" t="s">
        <v>1081</v>
      </c>
      <c r="B1401" t="s">
        <v>1949</v>
      </c>
      <c r="C1401" t="s">
        <v>126</v>
      </c>
      <c r="D1401" t="s">
        <v>3543</v>
      </c>
      <c r="E1401" t="s">
        <v>1716</v>
      </c>
      <c r="F1401" s="100" t="s">
        <v>1745</v>
      </c>
      <c r="G1401" s="100" t="s">
        <v>1745</v>
      </c>
      <c r="H1401" s="2">
        <v>36502.720000000001</v>
      </c>
      <c r="I1401" s="2">
        <v>825000</v>
      </c>
      <c r="J1401" s="97" t="s">
        <v>1745</v>
      </c>
      <c r="K1401">
        <v>2025</v>
      </c>
    </row>
    <row r="1402" spans="1:11" x14ac:dyDescent="0.3">
      <c r="A1402" s="103" t="s">
        <v>1105</v>
      </c>
      <c r="B1402" t="s">
        <v>1960</v>
      </c>
      <c r="C1402" t="s">
        <v>126</v>
      </c>
      <c r="D1402" t="s">
        <v>3544</v>
      </c>
      <c r="E1402" t="s">
        <v>1717</v>
      </c>
      <c r="F1402" s="99">
        <v>42642</v>
      </c>
      <c r="G1402" s="99">
        <v>53599</v>
      </c>
      <c r="H1402" s="2">
        <v>390887.8</v>
      </c>
      <c r="I1402" s="2">
        <v>27127800</v>
      </c>
      <c r="J1402" s="2">
        <v>698812.13</v>
      </c>
      <c r="K1402">
        <v>2025</v>
      </c>
    </row>
    <row r="1403" spans="1:11" x14ac:dyDescent="0.3">
      <c r="A1403" s="103" t="s">
        <v>1105</v>
      </c>
      <c r="B1403" t="s">
        <v>1960</v>
      </c>
      <c r="C1403" t="s">
        <v>126</v>
      </c>
      <c r="D1403" t="s">
        <v>3545</v>
      </c>
      <c r="E1403" t="s">
        <v>1717</v>
      </c>
      <c r="F1403" s="99">
        <v>43529</v>
      </c>
      <c r="G1403" s="99">
        <v>56313</v>
      </c>
      <c r="H1403" s="2">
        <v>1246447.72</v>
      </c>
      <c r="I1403" s="2">
        <v>56476400</v>
      </c>
      <c r="J1403" s="2">
        <v>1454832.06</v>
      </c>
      <c r="K1403">
        <v>2025</v>
      </c>
    </row>
    <row r="1404" spans="1:11" x14ac:dyDescent="0.3">
      <c r="A1404" s="103" t="s">
        <v>1105</v>
      </c>
      <c r="B1404" t="s">
        <v>1960</v>
      </c>
      <c r="C1404" t="s">
        <v>126</v>
      </c>
      <c r="D1404" t="s">
        <v>3546</v>
      </c>
      <c r="E1404" t="s">
        <v>1717</v>
      </c>
      <c r="F1404" s="99">
        <v>43438</v>
      </c>
      <c r="G1404" s="99">
        <v>56222</v>
      </c>
      <c r="H1404" s="2">
        <v>1277414.28</v>
      </c>
      <c r="I1404" s="2">
        <v>66953000</v>
      </c>
      <c r="J1404" s="2">
        <v>1724724.74</v>
      </c>
      <c r="K1404">
        <v>2025</v>
      </c>
    </row>
    <row r="1405" spans="1:11" x14ac:dyDescent="0.3">
      <c r="A1405" s="103" t="s">
        <v>294</v>
      </c>
      <c r="B1405" t="s">
        <v>1954</v>
      </c>
      <c r="C1405" t="s">
        <v>126</v>
      </c>
      <c r="D1405" t="s">
        <v>3547</v>
      </c>
      <c r="E1405" t="s">
        <v>1716</v>
      </c>
      <c r="F1405" s="100" t="s">
        <v>1745</v>
      </c>
      <c r="G1405" s="100" t="s">
        <v>1745</v>
      </c>
      <c r="H1405" s="2">
        <v>191090</v>
      </c>
      <c r="I1405" s="2">
        <v>12960000</v>
      </c>
      <c r="J1405" s="2">
        <v>506736</v>
      </c>
      <c r="K1405">
        <v>2025</v>
      </c>
    </row>
    <row r="1406" spans="1:11" x14ac:dyDescent="0.3">
      <c r="A1406" s="103" t="s">
        <v>294</v>
      </c>
      <c r="B1406" t="s">
        <v>1954</v>
      </c>
      <c r="C1406" t="s">
        <v>126</v>
      </c>
      <c r="D1406" t="s">
        <v>3548</v>
      </c>
      <c r="E1406" t="s">
        <v>1716</v>
      </c>
      <c r="F1406" s="100" t="s">
        <v>1745</v>
      </c>
      <c r="G1406" s="100" t="s">
        <v>1745</v>
      </c>
      <c r="H1406" s="2">
        <v>0</v>
      </c>
      <c r="I1406" s="2">
        <v>5720000</v>
      </c>
      <c r="J1406" s="2">
        <v>223652</v>
      </c>
      <c r="K1406">
        <v>2025</v>
      </c>
    </row>
    <row r="1407" spans="1:11" x14ac:dyDescent="0.3">
      <c r="A1407" s="103" t="s">
        <v>294</v>
      </c>
      <c r="B1407" t="s">
        <v>1954</v>
      </c>
      <c r="C1407" t="s">
        <v>126</v>
      </c>
      <c r="D1407" t="s">
        <v>3549</v>
      </c>
      <c r="E1407" t="s">
        <v>1716</v>
      </c>
      <c r="F1407" s="100" t="s">
        <v>1745</v>
      </c>
      <c r="G1407" s="100" t="s">
        <v>1745</v>
      </c>
      <c r="H1407" s="2">
        <v>94230</v>
      </c>
      <c r="I1407" s="2">
        <v>19476000</v>
      </c>
      <c r="J1407" s="2">
        <v>761511.6</v>
      </c>
      <c r="K1407">
        <v>2025</v>
      </c>
    </row>
    <row r="1408" spans="1:11" x14ac:dyDescent="0.3">
      <c r="A1408" s="103" t="s">
        <v>294</v>
      </c>
      <c r="B1408" t="s">
        <v>1954</v>
      </c>
      <c r="C1408" t="s">
        <v>126</v>
      </c>
      <c r="D1408" t="s">
        <v>3550</v>
      </c>
      <c r="E1408" t="s">
        <v>1716</v>
      </c>
      <c r="F1408" s="100" t="s">
        <v>1745</v>
      </c>
      <c r="G1408" s="100" t="s">
        <v>1745</v>
      </c>
      <c r="H1408" s="2">
        <v>183821</v>
      </c>
      <c r="I1408" s="2">
        <v>14125000</v>
      </c>
      <c r="J1408" s="2">
        <v>552287.5</v>
      </c>
      <c r="K1408">
        <v>2025</v>
      </c>
    </row>
    <row r="1409" spans="1:11" x14ac:dyDescent="0.3">
      <c r="A1409" s="103" t="s">
        <v>294</v>
      </c>
      <c r="B1409" t="s">
        <v>1954</v>
      </c>
      <c r="C1409" t="s">
        <v>126</v>
      </c>
      <c r="D1409" t="s">
        <v>3551</v>
      </c>
      <c r="E1409" t="s">
        <v>1716</v>
      </c>
      <c r="F1409" s="100" t="s">
        <v>1745</v>
      </c>
      <c r="G1409" s="100" t="s">
        <v>1745</v>
      </c>
      <c r="H1409" s="2">
        <v>200013</v>
      </c>
      <c r="I1409" s="2">
        <v>13320000</v>
      </c>
      <c r="J1409" s="2">
        <v>520812</v>
      </c>
      <c r="K1409">
        <v>2025</v>
      </c>
    </row>
    <row r="1410" spans="1:11" x14ac:dyDescent="0.3">
      <c r="A1410" s="103" t="s">
        <v>294</v>
      </c>
      <c r="B1410" t="s">
        <v>1954</v>
      </c>
      <c r="C1410" t="s">
        <v>126</v>
      </c>
      <c r="D1410" t="s">
        <v>3552</v>
      </c>
      <c r="E1410" t="s">
        <v>1716</v>
      </c>
      <c r="F1410" s="100" t="s">
        <v>1745</v>
      </c>
      <c r="G1410" s="100" t="s">
        <v>1745</v>
      </c>
      <c r="H1410" s="2">
        <v>254233</v>
      </c>
      <c r="I1410" s="2">
        <v>26070000</v>
      </c>
      <c r="J1410" s="2">
        <v>1019337</v>
      </c>
      <c r="K1410">
        <v>2025</v>
      </c>
    </row>
    <row r="1411" spans="1:11" x14ac:dyDescent="0.3">
      <c r="A1411" s="103" t="s">
        <v>294</v>
      </c>
      <c r="B1411" t="s">
        <v>1954</v>
      </c>
      <c r="C1411" t="s">
        <v>126</v>
      </c>
      <c r="D1411" t="s">
        <v>3553</v>
      </c>
      <c r="E1411" t="s">
        <v>15</v>
      </c>
      <c r="F1411" s="100" t="s">
        <v>1745</v>
      </c>
      <c r="G1411" s="100" t="s">
        <v>1745</v>
      </c>
      <c r="H1411" s="2">
        <v>107019</v>
      </c>
      <c r="I1411" s="2">
        <v>0</v>
      </c>
      <c r="J1411" s="2">
        <v>0</v>
      </c>
      <c r="K1411">
        <v>2025</v>
      </c>
    </row>
    <row r="1412" spans="1:11" x14ac:dyDescent="0.3">
      <c r="A1412" s="103" t="s">
        <v>294</v>
      </c>
      <c r="B1412" t="s">
        <v>1954</v>
      </c>
      <c r="C1412" t="s">
        <v>126</v>
      </c>
      <c r="D1412" t="s">
        <v>3554</v>
      </c>
      <c r="E1412" t="s">
        <v>1716</v>
      </c>
      <c r="F1412" s="100" t="s">
        <v>1745</v>
      </c>
      <c r="G1412" s="100" t="s">
        <v>1745</v>
      </c>
      <c r="H1412" s="2">
        <v>44379</v>
      </c>
      <c r="I1412" s="2">
        <v>5100000</v>
      </c>
      <c r="J1412" s="2">
        <v>199410</v>
      </c>
      <c r="K1412">
        <v>2025</v>
      </c>
    </row>
    <row r="1413" spans="1:11" x14ac:dyDescent="0.3">
      <c r="A1413" s="103" t="s">
        <v>294</v>
      </c>
      <c r="B1413" t="s">
        <v>1954</v>
      </c>
      <c r="C1413" t="s">
        <v>126</v>
      </c>
      <c r="D1413" t="s">
        <v>3555</v>
      </c>
      <c r="E1413" t="s">
        <v>1716</v>
      </c>
      <c r="F1413" s="100" t="s">
        <v>1745</v>
      </c>
      <c r="G1413" s="100" t="s">
        <v>1745</v>
      </c>
      <c r="H1413" s="2">
        <v>0</v>
      </c>
      <c r="I1413" s="2">
        <v>242300</v>
      </c>
      <c r="J1413" s="2">
        <v>9473.93</v>
      </c>
      <c r="K1413">
        <v>2025</v>
      </c>
    </row>
    <row r="1414" spans="1:11" x14ac:dyDescent="0.3">
      <c r="A1414" s="103" t="s">
        <v>294</v>
      </c>
      <c r="B1414" t="s">
        <v>1954</v>
      </c>
      <c r="C1414" t="s">
        <v>126</v>
      </c>
      <c r="D1414" t="s">
        <v>3556</v>
      </c>
      <c r="E1414" t="s">
        <v>1716</v>
      </c>
      <c r="F1414" s="100" t="s">
        <v>1745</v>
      </c>
      <c r="G1414" s="100" t="s">
        <v>1745</v>
      </c>
      <c r="H1414" s="2">
        <v>52521</v>
      </c>
      <c r="I1414" s="2">
        <v>10000000</v>
      </c>
      <c r="J1414" s="2">
        <v>391000</v>
      </c>
      <c r="K1414">
        <v>2025</v>
      </c>
    </row>
    <row r="1415" spans="1:11" x14ac:dyDescent="0.3">
      <c r="A1415" s="103" t="s">
        <v>294</v>
      </c>
      <c r="B1415" t="s">
        <v>1954</v>
      </c>
      <c r="C1415" t="s">
        <v>126</v>
      </c>
      <c r="D1415" t="s">
        <v>3557</v>
      </c>
      <c r="E1415" t="s">
        <v>1716</v>
      </c>
      <c r="F1415" s="100" t="s">
        <v>1745</v>
      </c>
      <c r="G1415" s="100" t="s">
        <v>1745</v>
      </c>
      <c r="H1415" s="2">
        <v>0</v>
      </c>
      <c r="I1415" s="2">
        <v>6630000</v>
      </c>
      <c r="J1415" s="2">
        <v>259233</v>
      </c>
      <c r="K1415">
        <v>2025</v>
      </c>
    </row>
    <row r="1416" spans="1:11" x14ac:dyDescent="0.3">
      <c r="A1416" s="103" t="s">
        <v>294</v>
      </c>
      <c r="B1416" t="s">
        <v>1954</v>
      </c>
      <c r="C1416" t="s">
        <v>126</v>
      </c>
      <c r="D1416" t="s">
        <v>3558</v>
      </c>
      <c r="E1416" t="s">
        <v>1716</v>
      </c>
      <c r="F1416" s="100" t="s">
        <v>1745</v>
      </c>
      <c r="G1416" s="100" t="s">
        <v>1745</v>
      </c>
      <c r="H1416" s="2">
        <v>38496</v>
      </c>
      <c r="I1416" s="2">
        <v>10500000</v>
      </c>
      <c r="J1416" s="2">
        <v>410550</v>
      </c>
      <c r="K1416">
        <v>2025</v>
      </c>
    </row>
    <row r="1417" spans="1:11" x14ac:dyDescent="0.3">
      <c r="A1417" s="103" t="s">
        <v>294</v>
      </c>
      <c r="B1417" t="s">
        <v>1954</v>
      </c>
      <c r="C1417" t="s">
        <v>126</v>
      </c>
      <c r="D1417" t="s">
        <v>3559</v>
      </c>
      <c r="E1417" t="s">
        <v>1716</v>
      </c>
      <c r="F1417" s="100" t="s">
        <v>1745</v>
      </c>
      <c r="G1417" s="100" t="s">
        <v>1745</v>
      </c>
      <c r="H1417" s="2">
        <v>0</v>
      </c>
      <c r="I1417" s="2">
        <v>5529900</v>
      </c>
      <c r="J1417" s="2">
        <v>216219.09</v>
      </c>
      <c r="K1417">
        <v>2025</v>
      </c>
    </row>
    <row r="1418" spans="1:11" x14ac:dyDescent="0.3">
      <c r="A1418" s="103" t="s">
        <v>294</v>
      </c>
      <c r="B1418" t="s">
        <v>1954</v>
      </c>
      <c r="C1418" t="s">
        <v>126</v>
      </c>
      <c r="D1418" t="s">
        <v>3560</v>
      </c>
      <c r="E1418" t="s">
        <v>1716</v>
      </c>
      <c r="F1418" s="100" t="s">
        <v>1745</v>
      </c>
      <c r="G1418" s="100" t="s">
        <v>1745</v>
      </c>
      <c r="H1418" s="2">
        <v>443756</v>
      </c>
      <c r="I1418" s="2">
        <v>30000000</v>
      </c>
      <c r="J1418" s="2">
        <v>1173000</v>
      </c>
      <c r="K1418">
        <v>2025</v>
      </c>
    </row>
    <row r="1419" spans="1:11" x14ac:dyDescent="0.3">
      <c r="A1419" s="103" t="s">
        <v>294</v>
      </c>
      <c r="B1419" t="s">
        <v>1954</v>
      </c>
      <c r="C1419" t="s">
        <v>126</v>
      </c>
      <c r="D1419" t="s">
        <v>3561</v>
      </c>
      <c r="E1419" t="s">
        <v>1716</v>
      </c>
      <c r="F1419" s="100" t="s">
        <v>1745</v>
      </c>
      <c r="G1419" s="100" t="s">
        <v>1745</v>
      </c>
      <c r="H1419" s="2">
        <v>63222</v>
      </c>
      <c r="I1419" s="2">
        <v>6900000</v>
      </c>
      <c r="J1419" s="2">
        <v>269790</v>
      </c>
      <c r="K1419">
        <v>2025</v>
      </c>
    </row>
    <row r="1420" spans="1:11" x14ac:dyDescent="0.3">
      <c r="A1420" s="103" t="s">
        <v>294</v>
      </c>
      <c r="B1420" t="s">
        <v>1954</v>
      </c>
      <c r="C1420" t="s">
        <v>126</v>
      </c>
      <c r="D1420" t="s">
        <v>3562</v>
      </c>
      <c r="E1420" t="s">
        <v>1716</v>
      </c>
      <c r="F1420" s="100" t="s">
        <v>1745</v>
      </c>
      <c r="G1420" s="100" t="s">
        <v>1745</v>
      </c>
      <c r="H1420" s="2">
        <v>36992</v>
      </c>
      <c r="I1420" s="2">
        <v>3600000</v>
      </c>
      <c r="J1420" s="2">
        <v>140760</v>
      </c>
      <c r="K1420">
        <v>2025</v>
      </c>
    </row>
    <row r="1421" spans="1:11" x14ac:dyDescent="0.3">
      <c r="A1421" s="103" t="s">
        <v>294</v>
      </c>
      <c r="B1421" t="s">
        <v>1954</v>
      </c>
      <c r="C1421" t="s">
        <v>126</v>
      </c>
      <c r="D1421" t="s">
        <v>3563</v>
      </c>
      <c r="E1421" t="s">
        <v>1716</v>
      </c>
      <c r="F1421" s="100" t="s">
        <v>1745</v>
      </c>
      <c r="G1421" s="100" t="s">
        <v>1745</v>
      </c>
      <c r="H1421" s="2">
        <v>33655</v>
      </c>
      <c r="I1421" s="2">
        <v>6300000</v>
      </c>
      <c r="J1421" s="2">
        <v>246330</v>
      </c>
      <c r="K1421">
        <v>2025</v>
      </c>
    </row>
    <row r="1422" spans="1:11" x14ac:dyDescent="0.3">
      <c r="A1422" s="103" t="s">
        <v>294</v>
      </c>
      <c r="B1422" t="s">
        <v>1954</v>
      </c>
      <c r="C1422" t="s">
        <v>126</v>
      </c>
      <c r="D1422" t="s">
        <v>3564</v>
      </c>
      <c r="E1422" t="s">
        <v>15</v>
      </c>
      <c r="F1422" s="100" t="s">
        <v>1745</v>
      </c>
      <c r="G1422" s="100" t="s">
        <v>1745</v>
      </c>
      <c r="H1422" s="2">
        <v>66687</v>
      </c>
      <c r="I1422" s="2">
        <v>11927400</v>
      </c>
      <c r="J1422" s="2">
        <v>466361.34</v>
      </c>
      <c r="K1422">
        <v>2025</v>
      </c>
    </row>
    <row r="1423" spans="1:11" x14ac:dyDescent="0.3">
      <c r="A1423" s="103" t="s">
        <v>294</v>
      </c>
      <c r="B1423" t="s">
        <v>1954</v>
      </c>
      <c r="C1423" t="s">
        <v>126</v>
      </c>
      <c r="D1423" t="s">
        <v>3565</v>
      </c>
      <c r="E1423" t="s">
        <v>15</v>
      </c>
      <c r="F1423" s="100" t="s">
        <v>1745</v>
      </c>
      <c r="G1423" s="100" t="s">
        <v>1745</v>
      </c>
      <c r="H1423" s="2">
        <v>21284</v>
      </c>
      <c r="I1423" s="2">
        <v>23640000</v>
      </c>
      <c r="J1423" s="2">
        <v>924324</v>
      </c>
      <c r="K1423">
        <v>2025</v>
      </c>
    </row>
    <row r="1424" spans="1:11" x14ac:dyDescent="0.3">
      <c r="A1424" s="103" t="s">
        <v>294</v>
      </c>
      <c r="B1424" t="s">
        <v>1954</v>
      </c>
      <c r="C1424" t="s">
        <v>126</v>
      </c>
      <c r="D1424" t="s">
        <v>3566</v>
      </c>
      <c r="E1424" t="s">
        <v>15</v>
      </c>
      <c r="F1424" s="100" t="s">
        <v>1745</v>
      </c>
      <c r="G1424" s="100" t="s">
        <v>1745</v>
      </c>
      <c r="H1424" s="2">
        <v>65740</v>
      </c>
      <c r="I1424" s="2">
        <v>4000000</v>
      </c>
      <c r="J1424" s="2">
        <v>156400</v>
      </c>
      <c r="K1424">
        <v>2025</v>
      </c>
    </row>
    <row r="1425" spans="1:11" x14ac:dyDescent="0.3">
      <c r="A1425" s="103" t="s">
        <v>294</v>
      </c>
      <c r="B1425" t="s">
        <v>1954</v>
      </c>
      <c r="C1425" t="s">
        <v>126</v>
      </c>
      <c r="D1425" t="s">
        <v>3567</v>
      </c>
      <c r="E1425" t="s">
        <v>15</v>
      </c>
      <c r="F1425" s="100" t="s">
        <v>1745</v>
      </c>
      <c r="G1425" s="100" t="s">
        <v>1745</v>
      </c>
      <c r="H1425" s="2">
        <v>104778</v>
      </c>
      <c r="I1425" s="2">
        <v>9132300</v>
      </c>
      <c r="J1425" s="2">
        <v>357072.93</v>
      </c>
      <c r="K1425">
        <v>2025</v>
      </c>
    </row>
    <row r="1426" spans="1:11" x14ac:dyDescent="0.3">
      <c r="A1426" s="103" t="s">
        <v>294</v>
      </c>
      <c r="B1426" t="s">
        <v>1954</v>
      </c>
      <c r="C1426" t="s">
        <v>126</v>
      </c>
      <c r="D1426" t="s">
        <v>3568</v>
      </c>
      <c r="E1426" t="s">
        <v>15</v>
      </c>
      <c r="F1426" s="100" t="s">
        <v>1745</v>
      </c>
      <c r="G1426" s="100" t="s">
        <v>1745</v>
      </c>
      <c r="H1426" s="2">
        <v>197742</v>
      </c>
      <c r="I1426" s="2">
        <v>4774500</v>
      </c>
      <c r="J1426" s="2">
        <v>186682.95</v>
      </c>
      <c r="K1426">
        <v>2025</v>
      </c>
    </row>
    <row r="1427" spans="1:11" x14ac:dyDescent="0.3">
      <c r="A1427" s="103" t="s">
        <v>294</v>
      </c>
      <c r="B1427" t="s">
        <v>1954</v>
      </c>
      <c r="C1427" t="s">
        <v>126</v>
      </c>
      <c r="D1427" t="s">
        <v>3569</v>
      </c>
      <c r="E1427" t="s">
        <v>1716</v>
      </c>
      <c r="F1427" s="100" t="s">
        <v>1745</v>
      </c>
      <c r="G1427" s="100" t="s">
        <v>1745</v>
      </c>
      <c r="H1427" s="2">
        <v>65356</v>
      </c>
      <c r="I1427" s="2">
        <v>13171000</v>
      </c>
      <c r="J1427" s="2">
        <v>514986.1</v>
      </c>
      <c r="K1427">
        <v>2025</v>
      </c>
    </row>
    <row r="1428" spans="1:11" x14ac:dyDescent="0.3">
      <c r="A1428" s="103" t="s">
        <v>294</v>
      </c>
      <c r="B1428" t="s">
        <v>1954</v>
      </c>
      <c r="C1428" t="s">
        <v>126</v>
      </c>
      <c r="D1428" t="s">
        <v>4651</v>
      </c>
      <c r="E1428" t="s">
        <v>15</v>
      </c>
      <c r="F1428" s="100" t="s">
        <v>1745</v>
      </c>
      <c r="G1428" s="100" t="s">
        <v>1745</v>
      </c>
      <c r="H1428" s="2">
        <v>44851</v>
      </c>
      <c r="I1428" s="2">
        <v>9800000</v>
      </c>
      <c r="J1428" s="2">
        <v>383180</v>
      </c>
      <c r="K1428">
        <v>2025</v>
      </c>
    </row>
    <row r="1429" spans="1:11" x14ac:dyDescent="0.3">
      <c r="A1429" s="103" t="s">
        <v>294</v>
      </c>
      <c r="B1429" t="s">
        <v>1954</v>
      </c>
      <c r="C1429" t="s">
        <v>126</v>
      </c>
      <c r="D1429" t="s">
        <v>4652</v>
      </c>
      <c r="E1429" t="s">
        <v>15</v>
      </c>
      <c r="F1429" s="100" t="s">
        <v>1745</v>
      </c>
      <c r="G1429" s="100" t="s">
        <v>1745</v>
      </c>
      <c r="H1429" s="2">
        <v>54092</v>
      </c>
      <c r="I1429" s="2">
        <v>2090000</v>
      </c>
      <c r="J1429" s="2">
        <v>81719</v>
      </c>
      <c r="K1429">
        <v>2025</v>
      </c>
    </row>
    <row r="1430" spans="1:11" x14ac:dyDescent="0.3">
      <c r="A1430" s="103" t="s">
        <v>294</v>
      </c>
      <c r="B1430" t="s">
        <v>1954</v>
      </c>
      <c r="C1430" t="s">
        <v>126</v>
      </c>
      <c r="D1430" t="s">
        <v>4653</v>
      </c>
      <c r="E1430" t="s">
        <v>15</v>
      </c>
      <c r="F1430" s="100" t="s">
        <v>1745</v>
      </c>
      <c r="G1430" s="100" t="s">
        <v>1745</v>
      </c>
      <c r="H1430" s="2">
        <v>127500</v>
      </c>
      <c r="I1430" s="2">
        <v>12360000</v>
      </c>
      <c r="J1430" s="2">
        <v>483276</v>
      </c>
      <c r="K1430">
        <v>2025</v>
      </c>
    </row>
    <row r="1431" spans="1:11" x14ac:dyDescent="0.3">
      <c r="A1431" s="103" t="s">
        <v>294</v>
      </c>
      <c r="B1431" t="s">
        <v>1954</v>
      </c>
      <c r="C1431" t="s">
        <v>126</v>
      </c>
      <c r="D1431" t="s">
        <v>4654</v>
      </c>
      <c r="E1431" t="s">
        <v>15</v>
      </c>
      <c r="F1431" s="100" t="s">
        <v>1745</v>
      </c>
      <c r="G1431" s="100" t="s">
        <v>1745</v>
      </c>
      <c r="H1431" s="2">
        <v>69360</v>
      </c>
      <c r="I1431" s="2">
        <v>13312000</v>
      </c>
      <c r="J1431" s="2">
        <v>520499.20000000001</v>
      </c>
      <c r="K1431">
        <v>2025</v>
      </c>
    </row>
    <row r="1432" spans="1:11" x14ac:dyDescent="0.3">
      <c r="A1432" s="103" t="s">
        <v>1324</v>
      </c>
      <c r="B1432" t="s">
        <v>1950</v>
      </c>
      <c r="C1432" t="s">
        <v>126</v>
      </c>
      <c r="D1432" t="s">
        <v>3570</v>
      </c>
      <c r="E1432" t="s">
        <v>1717</v>
      </c>
      <c r="F1432" s="99">
        <v>43831</v>
      </c>
      <c r="G1432" s="99">
        <v>47483</v>
      </c>
      <c r="H1432" s="2">
        <v>144909.26</v>
      </c>
      <c r="I1432" s="2">
        <v>26210000</v>
      </c>
      <c r="J1432" s="2">
        <v>473090.5</v>
      </c>
      <c r="K1432">
        <v>2025</v>
      </c>
    </row>
    <row r="1433" spans="1:11" x14ac:dyDescent="0.3">
      <c r="A1433" s="103" t="s">
        <v>1419</v>
      </c>
      <c r="B1433" t="s">
        <v>1961</v>
      </c>
      <c r="C1433" t="s">
        <v>126</v>
      </c>
      <c r="D1433" t="s">
        <v>3571</v>
      </c>
      <c r="E1433" t="s">
        <v>5088</v>
      </c>
      <c r="F1433" s="101" t="s">
        <v>5119</v>
      </c>
      <c r="G1433" s="101" t="s">
        <v>1255</v>
      </c>
      <c r="H1433" s="2">
        <v>9845.32</v>
      </c>
      <c r="I1433" s="2">
        <v>1962000</v>
      </c>
      <c r="J1433" s="2">
        <v>49226.579999999994</v>
      </c>
      <c r="K1433">
        <v>2025</v>
      </c>
    </row>
    <row r="1434" spans="1:11" x14ac:dyDescent="0.3">
      <c r="A1434" s="103" t="s">
        <v>1419</v>
      </c>
      <c r="B1434" t="s">
        <v>1961</v>
      </c>
      <c r="C1434" t="s">
        <v>126</v>
      </c>
      <c r="D1434" t="s">
        <v>3572</v>
      </c>
      <c r="E1434" t="s">
        <v>5088</v>
      </c>
      <c r="F1434" s="101" t="s">
        <v>5119</v>
      </c>
      <c r="G1434" s="101" t="s">
        <v>5120</v>
      </c>
      <c r="H1434" s="2">
        <v>75846.2</v>
      </c>
      <c r="I1434" s="2">
        <v>29400000</v>
      </c>
      <c r="J1434" s="2">
        <v>737646</v>
      </c>
      <c r="K1434">
        <v>2025</v>
      </c>
    </row>
    <row r="1435" spans="1:11" x14ac:dyDescent="0.3">
      <c r="A1435" s="103" t="s">
        <v>1419</v>
      </c>
      <c r="B1435" t="s">
        <v>1961</v>
      </c>
      <c r="C1435" t="s">
        <v>126</v>
      </c>
      <c r="D1435" t="s">
        <v>3573</v>
      </c>
      <c r="E1435" t="s">
        <v>5088</v>
      </c>
      <c r="F1435" s="101" t="s">
        <v>749</v>
      </c>
      <c r="G1435" s="101" t="s">
        <v>5120</v>
      </c>
      <c r="H1435" s="2">
        <v>503255.15</v>
      </c>
      <c r="I1435" s="2">
        <v>9900000</v>
      </c>
      <c r="J1435" s="2">
        <v>248391</v>
      </c>
      <c r="K1435">
        <v>2025</v>
      </c>
    </row>
    <row r="1436" spans="1:11" x14ac:dyDescent="0.3">
      <c r="A1436" s="103" t="s">
        <v>1419</v>
      </c>
      <c r="B1436" t="s">
        <v>1961</v>
      </c>
      <c r="C1436" t="s">
        <v>126</v>
      </c>
      <c r="D1436" t="s">
        <v>3574</v>
      </c>
      <c r="E1436" t="s">
        <v>5088</v>
      </c>
      <c r="F1436" s="101" t="s">
        <v>5119</v>
      </c>
      <c r="G1436" s="101" t="s">
        <v>1255</v>
      </c>
      <c r="H1436" s="2">
        <v>3000</v>
      </c>
      <c r="I1436" s="2">
        <v>937100</v>
      </c>
      <c r="J1436" s="2">
        <v>23511.839</v>
      </c>
      <c r="K1436">
        <v>2025</v>
      </c>
    </row>
    <row r="1437" spans="1:11" x14ac:dyDescent="0.3">
      <c r="A1437" s="103" t="s">
        <v>1419</v>
      </c>
      <c r="B1437" t="s">
        <v>1961</v>
      </c>
      <c r="C1437" t="s">
        <v>126</v>
      </c>
      <c r="D1437" t="s">
        <v>3575</v>
      </c>
      <c r="E1437" t="s">
        <v>5088</v>
      </c>
      <c r="F1437" s="101" t="s">
        <v>1060</v>
      </c>
      <c r="G1437" s="101" t="s">
        <v>811</v>
      </c>
      <c r="H1437" s="2">
        <v>7878.26</v>
      </c>
      <c r="I1437" s="2">
        <v>628000</v>
      </c>
      <c r="J1437" s="2">
        <v>15756.52</v>
      </c>
      <c r="K1437">
        <v>2025</v>
      </c>
    </row>
    <row r="1438" spans="1:11" x14ac:dyDescent="0.3">
      <c r="A1438" s="103" t="s">
        <v>1419</v>
      </c>
      <c r="B1438" t="s">
        <v>1961</v>
      </c>
      <c r="C1438" t="s">
        <v>126</v>
      </c>
      <c r="D1438" t="s">
        <v>3576</v>
      </c>
      <c r="E1438" t="s">
        <v>5088</v>
      </c>
      <c r="F1438" s="101" t="s">
        <v>1060</v>
      </c>
      <c r="G1438" s="101" t="s">
        <v>1255</v>
      </c>
      <c r="H1438" s="2">
        <v>900</v>
      </c>
      <c r="I1438" s="2">
        <v>595100</v>
      </c>
      <c r="J1438" s="2">
        <v>14931.058999999999</v>
      </c>
      <c r="K1438">
        <v>2025</v>
      </c>
    </row>
    <row r="1439" spans="1:11" x14ac:dyDescent="0.3">
      <c r="A1439" s="103" t="s">
        <v>1419</v>
      </c>
      <c r="B1439" t="s">
        <v>1961</v>
      </c>
      <c r="C1439" t="s">
        <v>126</v>
      </c>
      <c r="D1439" t="s">
        <v>3577</v>
      </c>
      <c r="E1439" t="s">
        <v>5088</v>
      </c>
      <c r="F1439" s="99">
        <v>45658</v>
      </c>
      <c r="G1439" s="99">
        <v>46022</v>
      </c>
      <c r="H1439" s="2">
        <v>580009.67000000004</v>
      </c>
      <c r="I1439" s="97" t="s">
        <v>1745</v>
      </c>
      <c r="J1439" s="2">
        <v>0</v>
      </c>
      <c r="K1439">
        <v>2025</v>
      </c>
    </row>
    <row r="1440" spans="1:11" x14ac:dyDescent="0.3">
      <c r="A1440" s="103" t="s">
        <v>1419</v>
      </c>
      <c r="B1440" t="s">
        <v>1961</v>
      </c>
      <c r="C1440" t="s">
        <v>126</v>
      </c>
      <c r="D1440" t="s">
        <v>3578</v>
      </c>
      <c r="E1440" t="s">
        <v>5088</v>
      </c>
      <c r="F1440" s="101" t="s">
        <v>1060</v>
      </c>
      <c r="G1440" s="101" t="s">
        <v>1255</v>
      </c>
      <c r="H1440" s="2">
        <v>7232.87</v>
      </c>
      <c r="I1440" s="2">
        <v>604300</v>
      </c>
      <c r="J1440" s="2">
        <v>15161.887000000001</v>
      </c>
      <c r="K1440">
        <v>2025</v>
      </c>
    </row>
    <row r="1441" spans="1:11" x14ac:dyDescent="0.3">
      <c r="A1441" s="103" t="s">
        <v>1419</v>
      </c>
      <c r="B1441" t="s">
        <v>1961</v>
      </c>
      <c r="C1441" t="s">
        <v>126</v>
      </c>
      <c r="D1441" t="s">
        <v>3579</v>
      </c>
      <c r="E1441" t="s">
        <v>15</v>
      </c>
      <c r="F1441" s="101" t="s">
        <v>292</v>
      </c>
      <c r="G1441" s="101" t="s">
        <v>5121</v>
      </c>
      <c r="H1441" s="2">
        <v>1128155.6299999999</v>
      </c>
      <c r="I1441" s="2">
        <v>66000000</v>
      </c>
      <c r="J1441" s="2">
        <v>1655940</v>
      </c>
      <c r="K1441">
        <v>2025</v>
      </c>
    </row>
    <row r="1442" spans="1:11" x14ac:dyDescent="0.3">
      <c r="A1442" s="103" t="s">
        <v>1419</v>
      </c>
      <c r="B1442" t="s">
        <v>1961</v>
      </c>
      <c r="C1442" t="s">
        <v>126</v>
      </c>
      <c r="D1442" t="s">
        <v>3580</v>
      </c>
      <c r="E1442" t="s">
        <v>5088</v>
      </c>
      <c r="F1442" s="101" t="s">
        <v>1060</v>
      </c>
      <c r="G1442" s="101" t="s">
        <v>1060</v>
      </c>
      <c r="H1442" s="2">
        <v>2000</v>
      </c>
      <c r="I1442" s="2">
        <v>892300</v>
      </c>
      <c r="J1442" s="2">
        <v>22387.807000000001</v>
      </c>
      <c r="K1442">
        <v>2025</v>
      </c>
    </row>
    <row r="1443" spans="1:11" x14ac:dyDescent="0.3">
      <c r="A1443" s="103" t="s">
        <v>1419</v>
      </c>
      <c r="B1443" t="s">
        <v>1961</v>
      </c>
      <c r="C1443" t="s">
        <v>126</v>
      </c>
      <c r="D1443" t="s">
        <v>4655</v>
      </c>
      <c r="E1443" t="s">
        <v>15</v>
      </c>
      <c r="F1443" s="101" t="s">
        <v>1359</v>
      </c>
      <c r="G1443" s="101" t="s">
        <v>1359</v>
      </c>
      <c r="H1443" s="2">
        <v>95243.09</v>
      </c>
      <c r="I1443" s="2">
        <v>4285800</v>
      </c>
      <c r="J1443" s="2">
        <v>107530.72199999999</v>
      </c>
      <c r="K1443">
        <v>2025</v>
      </c>
    </row>
    <row r="1444" spans="1:11" x14ac:dyDescent="0.3">
      <c r="A1444" s="103" t="s">
        <v>1419</v>
      </c>
      <c r="B1444" t="s">
        <v>1961</v>
      </c>
      <c r="C1444" t="s">
        <v>126</v>
      </c>
      <c r="D1444" t="s">
        <v>4656</v>
      </c>
      <c r="E1444" t="s">
        <v>15</v>
      </c>
      <c r="F1444" s="101" t="s">
        <v>1219</v>
      </c>
      <c r="G1444" s="101" t="s">
        <v>5122</v>
      </c>
      <c r="H1444" s="2">
        <v>441103.62</v>
      </c>
      <c r="I1444" s="2">
        <v>29888300</v>
      </c>
      <c r="J1444" s="2">
        <v>749897.44700000004</v>
      </c>
      <c r="K1444">
        <v>2025</v>
      </c>
    </row>
    <row r="1445" spans="1:11" x14ac:dyDescent="0.3">
      <c r="A1445" s="103" t="s">
        <v>1419</v>
      </c>
      <c r="B1445" t="s">
        <v>1961</v>
      </c>
      <c r="C1445" t="s">
        <v>126</v>
      </c>
      <c r="D1445" t="s">
        <v>4657</v>
      </c>
      <c r="E1445" t="s">
        <v>15</v>
      </c>
      <c r="F1445" s="101" t="s">
        <v>1327</v>
      </c>
      <c r="G1445" s="101" t="s">
        <v>5123</v>
      </c>
      <c r="H1445" s="2">
        <v>171240.76</v>
      </c>
      <c r="I1445" s="2">
        <v>27360000</v>
      </c>
      <c r="J1445" s="2">
        <v>686462.4</v>
      </c>
      <c r="K1445">
        <v>2025</v>
      </c>
    </row>
    <row r="1446" spans="1:11" x14ac:dyDescent="0.3">
      <c r="A1446" s="103" t="s">
        <v>1419</v>
      </c>
      <c r="B1446" t="s">
        <v>1961</v>
      </c>
      <c r="C1446" t="s">
        <v>126</v>
      </c>
      <c r="D1446" t="s">
        <v>4658</v>
      </c>
      <c r="E1446" t="s">
        <v>15</v>
      </c>
      <c r="F1446" s="101" t="s">
        <v>1359</v>
      </c>
      <c r="G1446" s="101" t="s">
        <v>5124</v>
      </c>
      <c r="H1446" s="2">
        <v>769533.8</v>
      </c>
      <c r="I1446" s="2">
        <v>70950000</v>
      </c>
      <c r="J1446" s="2">
        <v>1780135.5</v>
      </c>
      <c r="K1446">
        <v>2025</v>
      </c>
    </row>
    <row r="1447" spans="1:11" x14ac:dyDescent="0.3">
      <c r="A1447" s="103" t="s">
        <v>1419</v>
      </c>
      <c r="B1447" t="s">
        <v>1961</v>
      </c>
      <c r="C1447" t="s">
        <v>126</v>
      </c>
      <c r="D1447" t="s">
        <v>4659</v>
      </c>
      <c r="E1447" t="s">
        <v>5089</v>
      </c>
      <c r="F1447" s="101" t="s">
        <v>5125</v>
      </c>
      <c r="G1447" s="101" t="s">
        <v>5101</v>
      </c>
      <c r="H1447" s="2">
        <v>310070.63</v>
      </c>
      <c r="I1447" s="2">
        <v>66000000</v>
      </c>
      <c r="J1447" s="2">
        <v>1655940</v>
      </c>
      <c r="K1447">
        <v>2025</v>
      </c>
    </row>
    <row r="1448" spans="1:11" x14ac:dyDescent="0.3">
      <c r="A1448" s="103" t="s">
        <v>1419</v>
      </c>
      <c r="B1448" t="s">
        <v>1961</v>
      </c>
      <c r="C1448" t="s">
        <v>126</v>
      </c>
      <c r="D1448" t="s">
        <v>4660</v>
      </c>
      <c r="E1448" t="s">
        <v>15</v>
      </c>
      <c r="F1448" s="101" t="s">
        <v>5125</v>
      </c>
      <c r="G1448" s="101" t="s">
        <v>5126</v>
      </c>
      <c r="H1448" s="2">
        <v>48858.2</v>
      </c>
      <c r="I1448" s="2">
        <v>2980000</v>
      </c>
      <c r="J1448" s="2">
        <v>74768.2</v>
      </c>
      <c r="K1448">
        <v>2025</v>
      </c>
    </row>
    <row r="1449" spans="1:11" x14ac:dyDescent="0.3">
      <c r="A1449" s="103" t="s">
        <v>1419</v>
      </c>
      <c r="B1449" t="s">
        <v>1961</v>
      </c>
      <c r="C1449" t="s">
        <v>126</v>
      </c>
      <c r="D1449" t="s">
        <v>4661</v>
      </c>
      <c r="E1449" t="s">
        <v>15</v>
      </c>
      <c r="F1449" s="101" t="s">
        <v>5096</v>
      </c>
      <c r="G1449" s="101" t="s">
        <v>5127</v>
      </c>
      <c r="H1449" s="2">
        <v>63014.67</v>
      </c>
      <c r="I1449" s="2">
        <v>42000000</v>
      </c>
      <c r="J1449" s="2">
        <v>1053780</v>
      </c>
      <c r="K1449">
        <v>2025</v>
      </c>
    </row>
    <row r="1450" spans="1:11" x14ac:dyDescent="0.3">
      <c r="A1450" s="103" t="s">
        <v>1419</v>
      </c>
      <c r="B1450" t="s">
        <v>1961</v>
      </c>
      <c r="C1450" t="s">
        <v>126</v>
      </c>
      <c r="D1450" t="s">
        <v>4662</v>
      </c>
      <c r="E1450" t="s">
        <v>15</v>
      </c>
      <c r="F1450" s="100" t="s">
        <v>1745</v>
      </c>
      <c r="G1450" s="100" t="s">
        <v>1745</v>
      </c>
      <c r="H1450" s="2">
        <v>12662.73</v>
      </c>
      <c r="I1450" s="2">
        <v>21175000</v>
      </c>
      <c r="J1450" s="2">
        <v>531280.75</v>
      </c>
      <c r="K1450">
        <v>2025</v>
      </c>
    </row>
    <row r="1451" spans="1:11" x14ac:dyDescent="0.3">
      <c r="A1451" s="103" t="s">
        <v>1548</v>
      </c>
      <c r="B1451" t="s">
        <v>1962</v>
      </c>
      <c r="C1451" t="s">
        <v>126</v>
      </c>
      <c r="D1451" t="s">
        <v>3581</v>
      </c>
      <c r="E1451" t="s">
        <v>15</v>
      </c>
      <c r="F1451" s="100" t="s">
        <v>1745</v>
      </c>
      <c r="G1451" s="100" t="s">
        <v>1745</v>
      </c>
      <c r="H1451" s="2">
        <v>496288</v>
      </c>
      <c r="I1451" s="2">
        <v>18119700</v>
      </c>
      <c r="J1451" s="2">
        <v>559173.94199999992</v>
      </c>
      <c r="K1451">
        <v>2025</v>
      </c>
    </row>
    <row r="1452" spans="1:11" x14ac:dyDescent="0.3">
      <c r="A1452" s="103" t="s">
        <v>1548</v>
      </c>
      <c r="B1452" t="s">
        <v>1962</v>
      </c>
      <c r="C1452" t="s">
        <v>126</v>
      </c>
      <c r="D1452" t="s">
        <v>3582</v>
      </c>
      <c r="E1452" t="s">
        <v>15</v>
      </c>
      <c r="F1452" s="100" t="s">
        <v>1745</v>
      </c>
      <c r="G1452" s="100" t="s">
        <v>1745</v>
      </c>
      <c r="H1452" s="2">
        <v>535948.19999999995</v>
      </c>
      <c r="I1452" s="2">
        <v>26525600</v>
      </c>
      <c r="J1452" s="2">
        <v>818580.01599999995</v>
      </c>
      <c r="K1452">
        <v>2025</v>
      </c>
    </row>
    <row r="1453" spans="1:11" x14ac:dyDescent="0.3">
      <c r="A1453" s="103" t="s">
        <v>1548</v>
      </c>
      <c r="B1453" t="s">
        <v>1962</v>
      </c>
      <c r="C1453" t="s">
        <v>126</v>
      </c>
      <c r="D1453" t="s">
        <v>3583</v>
      </c>
      <c r="E1453" t="s">
        <v>15</v>
      </c>
      <c r="F1453" s="100" t="s">
        <v>1745</v>
      </c>
      <c r="G1453" s="100" t="s">
        <v>1745</v>
      </c>
      <c r="H1453" s="2">
        <v>17624</v>
      </c>
      <c r="I1453" s="2">
        <v>9509300</v>
      </c>
      <c r="J1453" s="2">
        <v>293456.99799999996</v>
      </c>
      <c r="K1453">
        <v>2025</v>
      </c>
    </row>
    <row r="1454" spans="1:11" x14ac:dyDescent="0.3">
      <c r="A1454" s="103" t="s">
        <v>1548</v>
      </c>
      <c r="B1454" t="s">
        <v>1962</v>
      </c>
      <c r="C1454" t="s">
        <v>126</v>
      </c>
      <c r="D1454" t="s">
        <v>3584</v>
      </c>
      <c r="E1454" t="s">
        <v>15</v>
      </c>
      <c r="F1454" s="100" t="s">
        <v>1745</v>
      </c>
      <c r="G1454" s="100" t="s">
        <v>1745</v>
      </c>
      <c r="H1454" s="2">
        <v>247943.11</v>
      </c>
      <c r="I1454" s="2">
        <v>22927000</v>
      </c>
      <c r="J1454" s="2">
        <v>707527.22</v>
      </c>
      <c r="K1454">
        <v>2025</v>
      </c>
    </row>
    <row r="1455" spans="1:11" x14ac:dyDescent="0.3">
      <c r="A1455" s="103" t="s">
        <v>1548</v>
      </c>
      <c r="B1455" t="s">
        <v>1962</v>
      </c>
      <c r="C1455" t="s">
        <v>126</v>
      </c>
      <c r="D1455" t="s">
        <v>3585</v>
      </c>
      <c r="E1455" t="s">
        <v>15</v>
      </c>
      <c r="F1455" s="100" t="s">
        <v>1745</v>
      </c>
      <c r="G1455" s="100" t="s">
        <v>1745</v>
      </c>
      <c r="H1455" s="2">
        <v>54391.100000000006</v>
      </c>
      <c r="I1455" s="2">
        <v>4579100</v>
      </c>
      <c r="J1455" s="2">
        <v>141311.02599999998</v>
      </c>
      <c r="K1455">
        <v>2025</v>
      </c>
    </row>
    <row r="1456" spans="1:11" x14ac:dyDescent="0.3">
      <c r="A1456" s="103" t="s">
        <v>1548</v>
      </c>
      <c r="B1456" t="s">
        <v>1962</v>
      </c>
      <c r="C1456" t="s">
        <v>126</v>
      </c>
      <c r="D1456" t="s">
        <v>3586</v>
      </c>
      <c r="E1456" t="s">
        <v>15</v>
      </c>
      <c r="F1456" s="100" t="s">
        <v>1745</v>
      </c>
      <c r="G1456" s="100" t="s">
        <v>1745</v>
      </c>
      <c r="H1456" s="2">
        <v>372931.75</v>
      </c>
      <c r="I1456" s="2">
        <v>28425000</v>
      </c>
      <c r="J1456" s="2">
        <v>877195.5</v>
      </c>
      <c r="K1456">
        <v>2025</v>
      </c>
    </row>
    <row r="1457" spans="1:11" x14ac:dyDescent="0.3">
      <c r="A1457" s="75" t="s">
        <v>1631</v>
      </c>
      <c r="B1457" t="s">
        <v>3587</v>
      </c>
      <c r="C1457" t="s">
        <v>126</v>
      </c>
      <c r="D1457" t="s">
        <v>3588</v>
      </c>
      <c r="E1457" t="s">
        <v>1716</v>
      </c>
      <c r="F1457" s="102" t="s">
        <v>1745</v>
      </c>
      <c r="G1457" s="102" t="s">
        <v>1745</v>
      </c>
      <c r="H1457" s="2">
        <v>117900</v>
      </c>
      <c r="I1457" s="2">
        <v>27069400</v>
      </c>
      <c r="J1457" s="2" t="s">
        <v>2331</v>
      </c>
      <c r="K1457">
        <v>2024</v>
      </c>
    </row>
    <row r="1458" spans="1:11" x14ac:dyDescent="0.3">
      <c r="A1458" s="75" t="s">
        <v>1631</v>
      </c>
      <c r="B1458" t="s">
        <v>3587</v>
      </c>
      <c r="C1458" t="s">
        <v>126</v>
      </c>
      <c r="D1458" t="s">
        <v>3589</v>
      </c>
      <c r="E1458" t="s">
        <v>1716</v>
      </c>
      <c r="F1458" s="102" t="s">
        <v>1745</v>
      </c>
      <c r="G1458" s="102" t="s">
        <v>1745</v>
      </c>
      <c r="H1458" s="2">
        <v>60407</v>
      </c>
      <c r="I1458" s="2">
        <v>23308800</v>
      </c>
      <c r="J1458" s="2" t="s">
        <v>2331</v>
      </c>
      <c r="K1458">
        <v>2024</v>
      </c>
    </row>
    <row r="1459" spans="1:11" x14ac:dyDescent="0.3">
      <c r="A1459" s="75" t="s">
        <v>1631</v>
      </c>
      <c r="B1459" t="s">
        <v>3587</v>
      </c>
      <c r="C1459" t="s">
        <v>126</v>
      </c>
      <c r="D1459" t="s">
        <v>3590</v>
      </c>
      <c r="E1459" t="s">
        <v>1716</v>
      </c>
      <c r="F1459" s="102" t="s">
        <v>1745</v>
      </c>
      <c r="G1459" s="102" t="s">
        <v>1745</v>
      </c>
      <c r="H1459" s="2">
        <v>136617</v>
      </c>
      <c r="I1459" s="2">
        <v>22881300</v>
      </c>
      <c r="J1459" s="2" t="s">
        <v>2331</v>
      </c>
      <c r="K1459">
        <v>2024</v>
      </c>
    </row>
    <row r="1460" spans="1:11" x14ac:dyDescent="0.3">
      <c r="A1460" s="75" t="s">
        <v>1631</v>
      </c>
      <c r="B1460" t="s">
        <v>3587</v>
      </c>
      <c r="C1460" t="s">
        <v>126</v>
      </c>
      <c r="D1460" t="s">
        <v>3591</v>
      </c>
      <c r="E1460" t="s">
        <v>1716</v>
      </c>
      <c r="F1460" s="102" t="s">
        <v>1745</v>
      </c>
      <c r="G1460" s="102" t="s">
        <v>1745</v>
      </c>
      <c r="H1460" s="2">
        <v>33741.15</v>
      </c>
      <c r="I1460" s="2">
        <v>7668600</v>
      </c>
      <c r="J1460" s="2" t="s">
        <v>2331</v>
      </c>
      <c r="K1460">
        <v>2024</v>
      </c>
    </row>
    <row r="1461" spans="1:11" x14ac:dyDescent="0.3">
      <c r="A1461" s="75" t="s">
        <v>1631</v>
      </c>
      <c r="B1461" t="s">
        <v>3587</v>
      </c>
      <c r="C1461" t="s">
        <v>126</v>
      </c>
      <c r="D1461" t="s">
        <v>3592</v>
      </c>
      <c r="E1461" t="s">
        <v>1717</v>
      </c>
      <c r="F1461" s="102" t="s">
        <v>1745</v>
      </c>
      <c r="G1461" s="102" t="s">
        <v>1745</v>
      </c>
      <c r="H1461" s="2">
        <v>386422</v>
      </c>
      <c r="I1461" s="2">
        <v>11377000</v>
      </c>
      <c r="J1461" s="2" t="s">
        <v>2331</v>
      </c>
      <c r="K1461">
        <v>2024</v>
      </c>
    </row>
    <row r="1462" spans="1:11" x14ac:dyDescent="0.3">
      <c r="A1462" s="75" t="s">
        <v>1631</v>
      </c>
      <c r="B1462" t="s">
        <v>3587</v>
      </c>
      <c r="C1462" t="s">
        <v>126</v>
      </c>
      <c r="D1462" t="s">
        <v>3593</v>
      </c>
      <c r="E1462" t="s">
        <v>15</v>
      </c>
      <c r="F1462" s="102" t="s">
        <v>1745</v>
      </c>
      <c r="G1462" s="102" t="s">
        <v>1745</v>
      </c>
      <c r="H1462" s="2">
        <v>1324852.96</v>
      </c>
      <c r="I1462" s="2">
        <v>2086000</v>
      </c>
      <c r="J1462" s="2" t="s">
        <v>2331</v>
      </c>
      <c r="K1462">
        <v>2024</v>
      </c>
    </row>
    <row r="1463" spans="1:11" x14ac:dyDescent="0.3">
      <c r="A1463" s="75" t="s">
        <v>1631</v>
      </c>
      <c r="B1463" t="s">
        <v>3587</v>
      </c>
      <c r="C1463" t="s">
        <v>126</v>
      </c>
      <c r="D1463" t="s">
        <v>3594</v>
      </c>
      <c r="E1463" t="s">
        <v>15</v>
      </c>
      <c r="F1463" s="102" t="s">
        <v>1745</v>
      </c>
      <c r="G1463" s="102" t="s">
        <v>1745</v>
      </c>
      <c r="H1463" s="2">
        <v>150823.01</v>
      </c>
      <c r="I1463" s="2">
        <v>7709400</v>
      </c>
      <c r="J1463" s="2" t="s">
        <v>2331</v>
      </c>
      <c r="K1463">
        <v>2024</v>
      </c>
    </row>
    <row r="1464" spans="1:11" x14ac:dyDescent="0.3">
      <c r="A1464" s="103" t="s">
        <v>296</v>
      </c>
      <c r="B1464" t="s">
        <v>1965</v>
      </c>
      <c r="C1464" t="s">
        <v>298</v>
      </c>
      <c r="D1464" t="s">
        <v>3595</v>
      </c>
      <c r="E1464" t="s">
        <v>15</v>
      </c>
      <c r="F1464" s="99">
        <v>39630</v>
      </c>
      <c r="G1464" s="99">
        <v>49979</v>
      </c>
      <c r="H1464" s="2">
        <v>717948.25</v>
      </c>
      <c r="I1464" s="2">
        <v>52757700</v>
      </c>
      <c r="J1464" s="2">
        <v>1305753.075</v>
      </c>
      <c r="K1464">
        <v>2025</v>
      </c>
    </row>
    <row r="1465" spans="1:11" x14ac:dyDescent="0.3">
      <c r="A1465" s="103" t="s">
        <v>296</v>
      </c>
      <c r="B1465" t="s">
        <v>1965</v>
      </c>
      <c r="C1465" t="s">
        <v>298</v>
      </c>
      <c r="D1465" t="s">
        <v>3596</v>
      </c>
      <c r="E1465" t="s">
        <v>15</v>
      </c>
      <c r="F1465" s="99">
        <v>38869</v>
      </c>
      <c r="G1465" s="99">
        <v>47149</v>
      </c>
      <c r="H1465" s="2">
        <v>312881.21000000002</v>
      </c>
      <c r="I1465" s="2">
        <v>15672500</v>
      </c>
      <c r="J1465" s="2">
        <v>387894.375</v>
      </c>
      <c r="K1465">
        <v>2025</v>
      </c>
    </row>
    <row r="1466" spans="1:11" x14ac:dyDescent="0.3">
      <c r="A1466" s="103" t="s">
        <v>296</v>
      </c>
      <c r="B1466" t="s">
        <v>1965</v>
      </c>
      <c r="C1466" t="s">
        <v>298</v>
      </c>
      <c r="D1466" t="s">
        <v>3597</v>
      </c>
      <c r="E1466" t="s">
        <v>1716</v>
      </c>
      <c r="F1466" s="99">
        <v>38558</v>
      </c>
      <c r="G1466" s="99">
        <v>51342</v>
      </c>
      <c r="H1466" s="2">
        <v>47710</v>
      </c>
      <c r="I1466" s="2">
        <v>6180000</v>
      </c>
      <c r="J1466" s="2">
        <v>152955</v>
      </c>
      <c r="K1466">
        <v>2025</v>
      </c>
    </row>
    <row r="1467" spans="1:11" x14ac:dyDescent="0.3">
      <c r="A1467" s="103" t="s">
        <v>296</v>
      </c>
      <c r="B1467" t="s">
        <v>1965</v>
      </c>
      <c r="C1467" t="s">
        <v>298</v>
      </c>
      <c r="D1467" t="s">
        <v>3598</v>
      </c>
      <c r="E1467" t="s">
        <v>1716</v>
      </c>
      <c r="F1467" s="99">
        <v>43282</v>
      </c>
      <c r="G1467" s="99">
        <v>54232</v>
      </c>
      <c r="H1467" s="2">
        <v>23882.6</v>
      </c>
      <c r="I1467" s="2">
        <v>6850000</v>
      </c>
      <c r="J1467" s="2">
        <v>169537.5</v>
      </c>
      <c r="K1467">
        <v>2025</v>
      </c>
    </row>
    <row r="1468" spans="1:11" x14ac:dyDescent="0.3">
      <c r="A1468" s="103" t="s">
        <v>363</v>
      </c>
      <c r="B1468" t="s">
        <v>1976</v>
      </c>
      <c r="C1468" t="s">
        <v>298</v>
      </c>
      <c r="D1468" t="s">
        <v>3599</v>
      </c>
      <c r="E1468" t="s">
        <v>1716</v>
      </c>
      <c r="F1468" s="99">
        <v>39566</v>
      </c>
      <c r="G1468" s="99">
        <v>57828</v>
      </c>
      <c r="H1468" s="2">
        <v>45839.4</v>
      </c>
      <c r="I1468" s="2">
        <v>4095000</v>
      </c>
      <c r="J1468" s="2">
        <v>146805.75</v>
      </c>
      <c r="K1468">
        <v>2025</v>
      </c>
    </row>
    <row r="1469" spans="1:11" x14ac:dyDescent="0.3">
      <c r="A1469" s="103" t="s">
        <v>363</v>
      </c>
      <c r="B1469" t="s">
        <v>1976</v>
      </c>
      <c r="C1469" t="s">
        <v>298</v>
      </c>
      <c r="D1469" t="s">
        <v>3600</v>
      </c>
      <c r="E1469" t="s">
        <v>1716</v>
      </c>
      <c r="F1469" s="99">
        <v>30448</v>
      </c>
      <c r="G1469" s="99">
        <v>46174</v>
      </c>
      <c r="H1469" s="2">
        <v>10136.26</v>
      </c>
      <c r="I1469" s="2">
        <v>3750000</v>
      </c>
      <c r="J1469" s="2">
        <v>134437.5</v>
      </c>
      <c r="K1469">
        <v>2025</v>
      </c>
    </row>
    <row r="1470" spans="1:11" x14ac:dyDescent="0.3">
      <c r="A1470" s="103" t="s">
        <v>363</v>
      </c>
      <c r="B1470" t="s">
        <v>1976</v>
      </c>
      <c r="C1470" t="s">
        <v>298</v>
      </c>
      <c r="D1470" t="s">
        <v>3601</v>
      </c>
      <c r="E1470" t="s">
        <v>1716</v>
      </c>
      <c r="F1470" s="99">
        <v>35339</v>
      </c>
      <c r="G1470" s="99">
        <v>53600</v>
      </c>
      <c r="H1470" s="2">
        <v>11382.44</v>
      </c>
      <c r="I1470" s="2">
        <v>5113600</v>
      </c>
      <c r="J1470" s="2">
        <v>183322.56</v>
      </c>
      <c r="K1470">
        <v>2025</v>
      </c>
    </row>
    <row r="1471" spans="1:11" x14ac:dyDescent="0.3">
      <c r="A1471" s="103" t="s">
        <v>363</v>
      </c>
      <c r="B1471" t="s">
        <v>1976</v>
      </c>
      <c r="C1471" t="s">
        <v>298</v>
      </c>
      <c r="D1471" t="s">
        <v>3602</v>
      </c>
      <c r="E1471" t="s">
        <v>1716</v>
      </c>
      <c r="F1471" s="99">
        <v>39412</v>
      </c>
      <c r="G1471" s="99">
        <v>57674</v>
      </c>
      <c r="H1471" s="2">
        <v>31361.119999999999</v>
      </c>
      <c r="I1471" s="2">
        <v>4239200</v>
      </c>
      <c r="J1471" s="2">
        <v>151975.32</v>
      </c>
      <c r="K1471">
        <v>2025</v>
      </c>
    </row>
    <row r="1472" spans="1:11" x14ac:dyDescent="0.3">
      <c r="A1472" s="103" t="s">
        <v>363</v>
      </c>
      <c r="B1472" t="s">
        <v>1976</v>
      </c>
      <c r="C1472" t="s">
        <v>298</v>
      </c>
      <c r="D1472" t="s">
        <v>4663</v>
      </c>
      <c r="E1472" t="s">
        <v>1716</v>
      </c>
      <c r="F1472" s="101" t="s">
        <v>5094</v>
      </c>
      <c r="G1472" s="101" t="s">
        <v>5094</v>
      </c>
      <c r="H1472" s="2">
        <v>37762.269999999997</v>
      </c>
      <c r="I1472" s="2">
        <v>12469100</v>
      </c>
      <c r="J1472" s="2">
        <v>447017.24</v>
      </c>
      <c r="K1472">
        <v>2025</v>
      </c>
    </row>
    <row r="1473" spans="1:11" x14ac:dyDescent="0.3">
      <c r="A1473" s="103" t="s">
        <v>387</v>
      </c>
      <c r="B1473" t="s">
        <v>1977</v>
      </c>
      <c r="C1473" t="s">
        <v>298</v>
      </c>
      <c r="D1473" t="s">
        <v>3603</v>
      </c>
      <c r="E1473" t="s">
        <v>1717</v>
      </c>
      <c r="F1473" s="100" t="s">
        <v>1745</v>
      </c>
      <c r="G1473" s="100" t="s">
        <v>1745</v>
      </c>
      <c r="H1473" s="2">
        <v>261044.4</v>
      </c>
      <c r="I1473" s="2">
        <v>11010600</v>
      </c>
      <c r="J1473" s="2">
        <v>350137.08</v>
      </c>
      <c r="K1473">
        <v>2025</v>
      </c>
    </row>
    <row r="1474" spans="1:11" x14ac:dyDescent="0.3">
      <c r="A1474" s="103" t="s">
        <v>387</v>
      </c>
      <c r="B1474" t="s">
        <v>1977</v>
      </c>
      <c r="C1474" t="s">
        <v>298</v>
      </c>
      <c r="D1474" t="s">
        <v>3604</v>
      </c>
      <c r="E1474" t="s">
        <v>1716</v>
      </c>
      <c r="F1474" s="100" t="s">
        <v>1745</v>
      </c>
      <c r="G1474" s="100" t="s">
        <v>1745</v>
      </c>
      <c r="H1474" s="2">
        <v>216638.91</v>
      </c>
      <c r="I1474" s="2">
        <v>12470000</v>
      </c>
      <c r="J1474" s="2">
        <v>396546</v>
      </c>
      <c r="K1474">
        <v>2025</v>
      </c>
    </row>
    <row r="1475" spans="1:11" x14ac:dyDescent="0.3">
      <c r="A1475" s="103" t="s">
        <v>387</v>
      </c>
      <c r="B1475" t="s">
        <v>1977</v>
      </c>
      <c r="C1475" t="s">
        <v>298</v>
      </c>
      <c r="D1475" t="s">
        <v>3605</v>
      </c>
      <c r="E1475" t="s">
        <v>1716</v>
      </c>
      <c r="F1475" s="100" t="s">
        <v>1745</v>
      </c>
      <c r="G1475" s="100" t="s">
        <v>1745</v>
      </c>
      <c r="H1475" s="2">
        <v>141702.38</v>
      </c>
      <c r="I1475" s="2">
        <v>13970000</v>
      </c>
      <c r="J1475" s="2">
        <v>444246</v>
      </c>
      <c r="K1475">
        <v>2025</v>
      </c>
    </row>
    <row r="1476" spans="1:11" x14ac:dyDescent="0.3">
      <c r="A1476" s="103" t="s">
        <v>387</v>
      </c>
      <c r="B1476" t="s">
        <v>1977</v>
      </c>
      <c r="C1476" t="s">
        <v>298</v>
      </c>
      <c r="D1476" t="s">
        <v>3606</v>
      </c>
      <c r="E1476" t="s">
        <v>1716</v>
      </c>
      <c r="F1476" s="100" t="s">
        <v>1745</v>
      </c>
      <c r="G1476" s="100" t="s">
        <v>1745</v>
      </c>
      <c r="H1476" s="2">
        <v>428624.4</v>
      </c>
      <c r="I1476" s="2">
        <v>671500</v>
      </c>
      <c r="J1476" s="2">
        <v>21353.7</v>
      </c>
      <c r="K1476">
        <v>2025</v>
      </c>
    </row>
    <row r="1477" spans="1:11" x14ac:dyDescent="0.3">
      <c r="A1477" s="103" t="s">
        <v>552</v>
      </c>
      <c r="B1477" t="s">
        <v>1966</v>
      </c>
      <c r="C1477" t="s">
        <v>298</v>
      </c>
      <c r="D1477" t="s">
        <v>3607</v>
      </c>
      <c r="E1477" t="s">
        <v>1717</v>
      </c>
      <c r="F1477" s="101" t="s">
        <v>1219</v>
      </c>
      <c r="G1477" s="101" t="s">
        <v>5127</v>
      </c>
      <c r="H1477" s="2">
        <v>51152</v>
      </c>
      <c r="I1477" s="2">
        <v>26000000</v>
      </c>
      <c r="J1477" s="2">
        <v>915200</v>
      </c>
      <c r="K1477">
        <v>2025</v>
      </c>
    </row>
    <row r="1478" spans="1:11" x14ac:dyDescent="0.3">
      <c r="A1478" s="103" t="s">
        <v>552</v>
      </c>
      <c r="B1478" t="s">
        <v>1966</v>
      </c>
      <c r="C1478" t="s">
        <v>298</v>
      </c>
      <c r="D1478" t="s">
        <v>3608</v>
      </c>
      <c r="E1478" t="s">
        <v>1717</v>
      </c>
      <c r="F1478" s="101" t="s">
        <v>1219</v>
      </c>
      <c r="G1478" s="101" t="s">
        <v>5122</v>
      </c>
      <c r="H1478" s="2">
        <v>7221</v>
      </c>
      <c r="I1478" s="2">
        <v>4116400</v>
      </c>
      <c r="J1478" s="2">
        <v>144897.28</v>
      </c>
      <c r="K1478">
        <v>2025</v>
      </c>
    </row>
    <row r="1479" spans="1:11" x14ac:dyDescent="0.3">
      <c r="A1479" s="103" t="s">
        <v>552</v>
      </c>
      <c r="B1479" t="s">
        <v>1966</v>
      </c>
      <c r="C1479" t="s">
        <v>298</v>
      </c>
      <c r="D1479" t="s">
        <v>3609</v>
      </c>
      <c r="E1479" t="s">
        <v>1717</v>
      </c>
      <c r="F1479" s="101" t="s">
        <v>1060</v>
      </c>
      <c r="G1479" s="101" t="s">
        <v>5128</v>
      </c>
      <c r="H1479" s="2">
        <v>17906.189999999999</v>
      </c>
      <c r="I1479" s="2">
        <v>20072400</v>
      </c>
      <c r="J1479" s="2">
        <v>706548.4800000001</v>
      </c>
      <c r="K1479">
        <v>2025</v>
      </c>
    </row>
    <row r="1480" spans="1:11" x14ac:dyDescent="0.3">
      <c r="A1480" s="103" t="s">
        <v>552</v>
      </c>
      <c r="B1480" t="s">
        <v>1966</v>
      </c>
      <c r="C1480" t="s">
        <v>298</v>
      </c>
      <c r="D1480" t="s">
        <v>3610</v>
      </c>
      <c r="E1480" t="s">
        <v>1717</v>
      </c>
      <c r="F1480" s="101" t="s">
        <v>1060</v>
      </c>
      <c r="G1480" s="101" t="s">
        <v>5128</v>
      </c>
      <c r="H1480" s="2">
        <v>2914.96</v>
      </c>
      <c r="I1480" s="2">
        <v>3267600</v>
      </c>
      <c r="J1480" s="2">
        <v>115019.52</v>
      </c>
      <c r="K1480">
        <v>2025</v>
      </c>
    </row>
    <row r="1481" spans="1:11" x14ac:dyDescent="0.3">
      <c r="A1481" s="103" t="s">
        <v>552</v>
      </c>
      <c r="B1481" t="s">
        <v>1966</v>
      </c>
      <c r="C1481" t="s">
        <v>298</v>
      </c>
      <c r="D1481" t="s">
        <v>3611</v>
      </c>
      <c r="E1481" t="s">
        <v>1717</v>
      </c>
      <c r="F1481" s="101" t="s">
        <v>1327</v>
      </c>
      <c r="G1481" s="101" t="s">
        <v>5129</v>
      </c>
      <c r="H1481" s="2">
        <v>11084.24</v>
      </c>
      <c r="I1481" s="2">
        <v>10597600</v>
      </c>
      <c r="J1481" s="2">
        <v>373035.52000000002</v>
      </c>
      <c r="K1481">
        <v>2025</v>
      </c>
    </row>
    <row r="1482" spans="1:11" x14ac:dyDescent="0.3">
      <c r="A1482" s="103" t="s">
        <v>552</v>
      </c>
      <c r="B1482" t="s">
        <v>1966</v>
      </c>
      <c r="C1482" t="s">
        <v>298</v>
      </c>
      <c r="D1482" t="s">
        <v>3612</v>
      </c>
      <c r="E1482" t="s">
        <v>1717</v>
      </c>
      <c r="F1482" s="101" t="s">
        <v>1255</v>
      </c>
      <c r="G1482" s="101" t="s">
        <v>5130</v>
      </c>
      <c r="H1482" s="2">
        <v>11221.75</v>
      </c>
      <c r="I1482" s="2">
        <v>14762160</v>
      </c>
      <c r="J1482" s="2">
        <v>519628.03200000001</v>
      </c>
      <c r="K1482">
        <v>2025</v>
      </c>
    </row>
    <row r="1483" spans="1:11" x14ac:dyDescent="0.3">
      <c r="A1483" s="103" t="s">
        <v>552</v>
      </c>
      <c r="B1483" t="s">
        <v>1966</v>
      </c>
      <c r="C1483" t="s">
        <v>298</v>
      </c>
      <c r="D1483" t="s">
        <v>3613</v>
      </c>
      <c r="E1483" t="s">
        <v>1717</v>
      </c>
      <c r="F1483" s="101" t="s">
        <v>1255</v>
      </c>
      <c r="G1483" s="101" t="s">
        <v>5130</v>
      </c>
      <c r="H1483" s="2">
        <v>623.42999999999995</v>
      </c>
      <c r="I1483" s="2">
        <v>1640240</v>
      </c>
      <c r="J1483" s="2">
        <v>57736.447999999997</v>
      </c>
      <c r="K1483">
        <v>2025</v>
      </c>
    </row>
    <row r="1484" spans="1:11" x14ac:dyDescent="0.3">
      <c r="A1484" s="103" t="s">
        <v>552</v>
      </c>
      <c r="B1484" t="s">
        <v>1966</v>
      </c>
      <c r="C1484" t="s">
        <v>298</v>
      </c>
      <c r="D1484" t="s">
        <v>3614</v>
      </c>
      <c r="E1484" t="s">
        <v>1717</v>
      </c>
      <c r="F1484" s="101" t="s">
        <v>1255</v>
      </c>
      <c r="G1484" s="101" t="s">
        <v>5129</v>
      </c>
      <c r="H1484" s="2">
        <v>335312.44</v>
      </c>
      <c r="I1484" s="2">
        <v>16490300</v>
      </c>
      <c r="J1484" s="2">
        <v>580458.56000000006</v>
      </c>
      <c r="K1484">
        <v>2025</v>
      </c>
    </row>
    <row r="1485" spans="1:11" x14ac:dyDescent="0.3">
      <c r="A1485" s="103" t="s">
        <v>552</v>
      </c>
      <c r="B1485" t="s">
        <v>1966</v>
      </c>
      <c r="C1485" t="s">
        <v>298</v>
      </c>
      <c r="D1485" t="s">
        <v>3615</v>
      </c>
      <c r="E1485" t="s">
        <v>1717</v>
      </c>
      <c r="F1485" s="101" t="s">
        <v>1330</v>
      </c>
      <c r="G1485" s="101" t="s">
        <v>5131</v>
      </c>
      <c r="H1485" s="2">
        <v>23991.35</v>
      </c>
      <c r="I1485" s="2">
        <v>52700000</v>
      </c>
      <c r="J1485" s="2">
        <v>1855040</v>
      </c>
      <c r="K1485">
        <v>2025</v>
      </c>
    </row>
    <row r="1486" spans="1:11" x14ac:dyDescent="0.3">
      <c r="A1486" s="103" t="s">
        <v>552</v>
      </c>
      <c r="B1486" t="s">
        <v>1966</v>
      </c>
      <c r="C1486" t="s">
        <v>298</v>
      </c>
      <c r="D1486" t="s">
        <v>3616</v>
      </c>
      <c r="E1486" t="s">
        <v>1717</v>
      </c>
      <c r="F1486" s="101" t="s">
        <v>1330</v>
      </c>
      <c r="G1486" s="101" t="s">
        <v>5131</v>
      </c>
      <c r="H1486" s="2">
        <v>2525.11</v>
      </c>
      <c r="I1486" s="2">
        <v>5580000</v>
      </c>
      <c r="J1486" s="2">
        <v>196416</v>
      </c>
      <c r="K1486">
        <v>2025</v>
      </c>
    </row>
    <row r="1487" spans="1:11" x14ac:dyDescent="0.3">
      <c r="A1487" s="103" t="s">
        <v>552</v>
      </c>
      <c r="B1487" t="s">
        <v>1966</v>
      </c>
      <c r="C1487" t="s">
        <v>298</v>
      </c>
      <c r="D1487" t="s">
        <v>3617</v>
      </c>
      <c r="E1487" t="s">
        <v>1717</v>
      </c>
      <c r="F1487" s="101" t="s">
        <v>1330</v>
      </c>
      <c r="G1487" s="101" t="s">
        <v>5131</v>
      </c>
      <c r="H1487" s="2">
        <v>1683.4</v>
      </c>
      <c r="I1487" s="2">
        <v>3720000</v>
      </c>
      <c r="J1487" s="2">
        <v>130944</v>
      </c>
      <c r="K1487">
        <v>2025</v>
      </c>
    </row>
    <row r="1488" spans="1:11" x14ac:dyDescent="0.3">
      <c r="A1488" s="103" t="s">
        <v>552</v>
      </c>
      <c r="B1488" t="s">
        <v>1966</v>
      </c>
      <c r="C1488" t="s">
        <v>298</v>
      </c>
      <c r="D1488" t="s">
        <v>3618</v>
      </c>
      <c r="E1488" t="s">
        <v>1717</v>
      </c>
      <c r="F1488" s="101" t="s">
        <v>1449</v>
      </c>
      <c r="G1488" s="101" t="s">
        <v>5101</v>
      </c>
      <c r="H1488" s="2">
        <v>24880.41</v>
      </c>
      <c r="I1488" s="2">
        <v>48746880</v>
      </c>
      <c r="J1488" s="2">
        <v>1715890.1760000002</v>
      </c>
      <c r="K1488">
        <v>2025</v>
      </c>
    </row>
    <row r="1489" spans="1:11" x14ac:dyDescent="0.3">
      <c r="A1489" s="103" t="s">
        <v>552</v>
      </c>
      <c r="B1489" t="s">
        <v>1966</v>
      </c>
      <c r="C1489" t="s">
        <v>298</v>
      </c>
      <c r="D1489" t="s">
        <v>3619</v>
      </c>
      <c r="E1489" t="s">
        <v>1717</v>
      </c>
      <c r="F1489" s="101" t="s">
        <v>1449</v>
      </c>
      <c r="G1489" s="101" t="s">
        <v>5101</v>
      </c>
      <c r="H1489" s="2">
        <v>1727.81</v>
      </c>
      <c r="I1489" s="2">
        <v>10804000</v>
      </c>
      <c r="J1489" s="2">
        <v>380300.8000000001</v>
      </c>
      <c r="K1489">
        <v>2025</v>
      </c>
    </row>
    <row r="1490" spans="1:11" x14ac:dyDescent="0.3">
      <c r="A1490" s="103" t="s">
        <v>552</v>
      </c>
      <c r="B1490" t="s">
        <v>1966</v>
      </c>
      <c r="C1490" t="s">
        <v>298</v>
      </c>
      <c r="D1490" t="s">
        <v>3620</v>
      </c>
      <c r="E1490" t="s">
        <v>1717</v>
      </c>
      <c r="F1490" s="101" t="s">
        <v>1449</v>
      </c>
      <c r="G1490" s="101" t="s">
        <v>5101</v>
      </c>
      <c r="H1490" s="2">
        <v>3801.17</v>
      </c>
      <c r="I1490" s="2">
        <v>7180800</v>
      </c>
      <c r="J1490" s="2">
        <v>252764.16</v>
      </c>
      <c r="K1490">
        <v>2025</v>
      </c>
    </row>
    <row r="1491" spans="1:11" x14ac:dyDescent="0.3">
      <c r="A1491" s="103" t="s">
        <v>552</v>
      </c>
      <c r="B1491" t="s">
        <v>1966</v>
      </c>
      <c r="C1491" t="s">
        <v>298</v>
      </c>
      <c r="D1491" t="s">
        <v>3621</v>
      </c>
      <c r="E1491" t="s">
        <v>1717</v>
      </c>
      <c r="F1491" s="101" t="s">
        <v>1449</v>
      </c>
      <c r="G1491" s="101" t="s">
        <v>5101</v>
      </c>
      <c r="H1491" s="2">
        <v>1000.94</v>
      </c>
      <c r="I1491" s="2">
        <v>3385200</v>
      </c>
      <c r="J1491" s="2">
        <v>119159.03999999999</v>
      </c>
      <c r="K1491">
        <v>2025</v>
      </c>
    </row>
    <row r="1492" spans="1:11" x14ac:dyDescent="0.3">
      <c r="A1492" s="103" t="s">
        <v>552</v>
      </c>
      <c r="B1492" t="s">
        <v>1966</v>
      </c>
      <c r="C1492" t="s">
        <v>298</v>
      </c>
      <c r="D1492" t="s">
        <v>3622</v>
      </c>
      <c r="E1492" t="s">
        <v>1717</v>
      </c>
      <c r="F1492" s="101" t="s">
        <v>1472</v>
      </c>
      <c r="G1492" s="101" t="s">
        <v>5120</v>
      </c>
      <c r="H1492" s="2">
        <v>31684.36</v>
      </c>
      <c r="I1492" s="2">
        <v>38966400</v>
      </c>
      <c r="J1492" s="2">
        <v>1371617.28</v>
      </c>
      <c r="K1492">
        <v>2025</v>
      </c>
    </row>
    <row r="1493" spans="1:11" x14ac:dyDescent="0.3">
      <c r="A1493" s="103" t="s">
        <v>552</v>
      </c>
      <c r="B1493" t="s">
        <v>1966</v>
      </c>
      <c r="C1493" t="s">
        <v>298</v>
      </c>
      <c r="D1493" t="s">
        <v>3623</v>
      </c>
      <c r="E1493" t="s">
        <v>1717</v>
      </c>
      <c r="F1493" s="101" t="s">
        <v>1472</v>
      </c>
      <c r="G1493" s="101" t="s">
        <v>5120</v>
      </c>
      <c r="H1493" s="2">
        <v>1320.18</v>
      </c>
      <c r="I1493" s="2">
        <v>1623600</v>
      </c>
      <c r="J1493" s="2">
        <v>57150.720000000001</v>
      </c>
      <c r="K1493">
        <v>2025</v>
      </c>
    </row>
    <row r="1494" spans="1:11" x14ac:dyDescent="0.3">
      <c r="A1494" s="103" t="s">
        <v>552</v>
      </c>
      <c r="B1494" t="s">
        <v>1966</v>
      </c>
      <c r="C1494" t="s">
        <v>298</v>
      </c>
      <c r="D1494" t="s">
        <v>3624</v>
      </c>
      <c r="E1494" t="s">
        <v>1717</v>
      </c>
      <c r="F1494" s="101" t="s">
        <v>1670</v>
      </c>
      <c r="G1494" s="101" t="s">
        <v>5132</v>
      </c>
      <c r="H1494" s="2">
        <v>85918.98</v>
      </c>
      <c r="I1494" s="2">
        <v>11638000</v>
      </c>
      <c r="J1494" s="2">
        <v>409657.59999999998</v>
      </c>
      <c r="K1494">
        <v>2025</v>
      </c>
    </row>
    <row r="1495" spans="1:11" x14ac:dyDescent="0.3">
      <c r="A1495" s="103" t="s">
        <v>579</v>
      </c>
      <c r="B1495" t="s">
        <v>1938</v>
      </c>
      <c r="C1495" t="s">
        <v>298</v>
      </c>
      <c r="D1495" t="s">
        <v>4664</v>
      </c>
      <c r="E1495" t="s">
        <v>1717</v>
      </c>
      <c r="F1495" s="99">
        <v>42916</v>
      </c>
      <c r="G1495" s="99">
        <v>53478</v>
      </c>
      <c r="H1495" s="2">
        <v>309015.58</v>
      </c>
      <c r="I1495" s="97" t="s">
        <v>1745</v>
      </c>
      <c r="J1495" s="97" t="s">
        <v>1745</v>
      </c>
      <c r="K1495">
        <v>2025</v>
      </c>
    </row>
    <row r="1496" spans="1:11" x14ac:dyDescent="0.3">
      <c r="A1496" s="103" t="s">
        <v>579</v>
      </c>
      <c r="B1496" t="s">
        <v>1938</v>
      </c>
      <c r="C1496" t="s">
        <v>298</v>
      </c>
      <c r="D1496" t="s">
        <v>4665</v>
      </c>
      <c r="E1496" t="s">
        <v>1717</v>
      </c>
      <c r="F1496" s="99">
        <v>44197</v>
      </c>
      <c r="G1496" s="99">
        <v>55153</v>
      </c>
      <c r="H1496" s="2">
        <v>546414</v>
      </c>
      <c r="I1496" s="97" t="s">
        <v>1745</v>
      </c>
      <c r="J1496" s="97" t="s">
        <v>1745</v>
      </c>
      <c r="K1496">
        <v>2025</v>
      </c>
    </row>
    <row r="1497" spans="1:11" x14ac:dyDescent="0.3">
      <c r="A1497" s="103" t="s">
        <v>579</v>
      </c>
      <c r="B1497" t="s">
        <v>1938</v>
      </c>
      <c r="C1497" t="s">
        <v>298</v>
      </c>
      <c r="D1497" t="s">
        <v>4666</v>
      </c>
      <c r="E1497" t="s">
        <v>1717</v>
      </c>
      <c r="F1497" s="99">
        <v>44197</v>
      </c>
      <c r="G1497" s="99">
        <v>55153</v>
      </c>
      <c r="H1497" s="2">
        <v>1205098.8799999999</v>
      </c>
      <c r="I1497" s="97" t="s">
        <v>1745</v>
      </c>
      <c r="J1497" s="97" t="s">
        <v>1745</v>
      </c>
      <c r="K1497">
        <v>2025</v>
      </c>
    </row>
    <row r="1498" spans="1:11" x14ac:dyDescent="0.3">
      <c r="A1498" s="103" t="s">
        <v>579</v>
      </c>
      <c r="B1498" t="s">
        <v>1938</v>
      </c>
      <c r="C1498" t="s">
        <v>298</v>
      </c>
      <c r="D1498" t="s">
        <v>4667</v>
      </c>
      <c r="E1498" t="s">
        <v>1716</v>
      </c>
      <c r="F1498" s="99">
        <v>36677</v>
      </c>
      <c r="G1498" s="99">
        <v>50922</v>
      </c>
      <c r="H1498" s="2">
        <v>13948</v>
      </c>
      <c r="I1498" s="97" t="s">
        <v>1745</v>
      </c>
      <c r="J1498" s="97" t="s">
        <v>1745</v>
      </c>
      <c r="K1498">
        <v>2025</v>
      </c>
    </row>
    <row r="1499" spans="1:11" x14ac:dyDescent="0.3">
      <c r="A1499" s="103" t="s">
        <v>645</v>
      </c>
      <c r="B1499" t="s">
        <v>1980</v>
      </c>
      <c r="C1499" t="s">
        <v>298</v>
      </c>
      <c r="D1499" t="s">
        <v>4668</v>
      </c>
      <c r="E1499" t="s">
        <v>1717</v>
      </c>
      <c r="F1499" s="99">
        <v>41730</v>
      </c>
      <c r="G1499" s="99">
        <v>52688</v>
      </c>
      <c r="H1499" s="2">
        <v>102859.2</v>
      </c>
      <c r="I1499" s="97" t="s">
        <v>1745</v>
      </c>
      <c r="J1499" s="97" t="s">
        <v>1745</v>
      </c>
      <c r="K1499">
        <v>2025</v>
      </c>
    </row>
    <row r="1500" spans="1:11" x14ac:dyDescent="0.3">
      <c r="A1500" s="103" t="s">
        <v>645</v>
      </c>
      <c r="B1500" t="s">
        <v>1980</v>
      </c>
      <c r="C1500" t="s">
        <v>298</v>
      </c>
      <c r="D1500" t="s">
        <v>4669</v>
      </c>
      <c r="E1500" t="s">
        <v>1717</v>
      </c>
      <c r="F1500" s="99">
        <v>43059</v>
      </c>
      <c r="G1500" s="99">
        <v>17491</v>
      </c>
      <c r="H1500" s="2">
        <v>118920</v>
      </c>
      <c r="I1500" s="97" t="s">
        <v>1745</v>
      </c>
      <c r="J1500" s="97" t="s">
        <v>1745</v>
      </c>
      <c r="K1500">
        <v>2025</v>
      </c>
    </row>
    <row r="1501" spans="1:11" x14ac:dyDescent="0.3">
      <c r="A1501" s="103" t="s">
        <v>645</v>
      </c>
      <c r="B1501" t="s">
        <v>1980</v>
      </c>
      <c r="C1501" t="s">
        <v>298</v>
      </c>
      <c r="D1501" t="s">
        <v>4670</v>
      </c>
      <c r="E1501" t="s">
        <v>1717</v>
      </c>
      <c r="F1501" s="99">
        <v>43160</v>
      </c>
      <c r="G1501" s="99">
        <v>54118</v>
      </c>
      <c r="H1501" s="2">
        <v>36470.239999999998</v>
      </c>
      <c r="I1501" s="97" t="s">
        <v>1745</v>
      </c>
      <c r="J1501" s="97" t="s">
        <v>1745</v>
      </c>
      <c r="K1501">
        <v>2025</v>
      </c>
    </row>
    <row r="1502" spans="1:11" x14ac:dyDescent="0.3">
      <c r="A1502" s="103" t="s">
        <v>645</v>
      </c>
      <c r="B1502" t="s">
        <v>1980</v>
      </c>
      <c r="C1502" t="s">
        <v>298</v>
      </c>
      <c r="D1502" t="s">
        <v>4671</v>
      </c>
      <c r="E1502" t="s">
        <v>1717</v>
      </c>
      <c r="F1502" s="99">
        <v>43770</v>
      </c>
      <c r="G1502" s="99">
        <v>54728</v>
      </c>
      <c r="H1502" s="2">
        <v>11303.56</v>
      </c>
      <c r="I1502" s="97" t="s">
        <v>1745</v>
      </c>
      <c r="J1502" s="97" t="s">
        <v>1745</v>
      </c>
      <c r="K1502">
        <v>2025</v>
      </c>
    </row>
    <row r="1503" spans="1:11" x14ac:dyDescent="0.3">
      <c r="A1503" s="103" t="s">
        <v>645</v>
      </c>
      <c r="B1503" t="s">
        <v>1980</v>
      </c>
      <c r="C1503" t="s">
        <v>298</v>
      </c>
      <c r="D1503" t="s">
        <v>4672</v>
      </c>
      <c r="E1503" t="s">
        <v>1717</v>
      </c>
      <c r="F1503" s="99">
        <v>43709</v>
      </c>
      <c r="G1503" s="99">
        <v>56493</v>
      </c>
      <c r="H1503" s="2">
        <v>7748.68</v>
      </c>
      <c r="I1503" s="97" t="s">
        <v>1745</v>
      </c>
      <c r="J1503" s="97" t="s">
        <v>1745</v>
      </c>
      <c r="K1503">
        <v>2025</v>
      </c>
    </row>
    <row r="1504" spans="1:11" x14ac:dyDescent="0.3">
      <c r="A1504" s="103" t="s">
        <v>645</v>
      </c>
      <c r="B1504" t="s">
        <v>1980</v>
      </c>
      <c r="C1504" t="s">
        <v>298</v>
      </c>
      <c r="D1504" t="s">
        <v>4673</v>
      </c>
      <c r="E1504" t="s">
        <v>1717</v>
      </c>
      <c r="F1504" s="99">
        <v>41862</v>
      </c>
      <c r="G1504" s="99">
        <v>16295</v>
      </c>
      <c r="H1504" s="2">
        <v>119000</v>
      </c>
      <c r="I1504" s="97" t="s">
        <v>1745</v>
      </c>
      <c r="J1504" s="97" t="s">
        <v>1745</v>
      </c>
      <c r="K1504">
        <v>2025</v>
      </c>
    </row>
    <row r="1505" spans="1:11" x14ac:dyDescent="0.3">
      <c r="A1505" s="103" t="s">
        <v>645</v>
      </c>
      <c r="B1505" t="s">
        <v>1980</v>
      </c>
      <c r="C1505" t="s">
        <v>298</v>
      </c>
      <c r="D1505" t="s">
        <v>4674</v>
      </c>
      <c r="E1505" t="s">
        <v>1717</v>
      </c>
      <c r="F1505" s="99">
        <v>42205</v>
      </c>
      <c r="G1505" s="99">
        <v>16638</v>
      </c>
      <c r="H1505" s="2">
        <v>36139</v>
      </c>
      <c r="I1505" s="97" t="s">
        <v>1745</v>
      </c>
      <c r="J1505" s="97" t="s">
        <v>1745</v>
      </c>
      <c r="K1505">
        <v>2025</v>
      </c>
    </row>
    <row r="1506" spans="1:11" x14ac:dyDescent="0.3">
      <c r="A1506" s="103" t="s">
        <v>980</v>
      </c>
      <c r="B1506" t="s">
        <v>1983</v>
      </c>
      <c r="C1506" t="s">
        <v>298</v>
      </c>
      <c r="D1506" t="s">
        <v>4675</v>
      </c>
      <c r="E1506" t="s">
        <v>5089</v>
      </c>
      <c r="F1506" s="100" t="s">
        <v>1745</v>
      </c>
      <c r="G1506" s="100" t="s">
        <v>1745</v>
      </c>
      <c r="H1506" s="98" t="s">
        <v>1745</v>
      </c>
      <c r="I1506" s="2">
        <v>4438400</v>
      </c>
      <c r="J1506" s="2">
        <v>162534.21</v>
      </c>
      <c r="K1506">
        <v>2025</v>
      </c>
    </row>
    <row r="1507" spans="1:11" x14ac:dyDescent="0.3">
      <c r="A1507" s="103" t="s">
        <v>980</v>
      </c>
      <c r="B1507" t="s">
        <v>1983</v>
      </c>
      <c r="C1507" t="s">
        <v>298</v>
      </c>
      <c r="D1507" t="s">
        <v>4676</v>
      </c>
      <c r="E1507" t="s">
        <v>5089</v>
      </c>
      <c r="F1507" s="100" t="s">
        <v>1745</v>
      </c>
      <c r="G1507" s="100" t="s">
        <v>1745</v>
      </c>
      <c r="H1507" s="98" t="s">
        <v>1745</v>
      </c>
      <c r="I1507" s="2">
        <v>7133200</v>
      </c>
      <c r="J1507" s="2">
        <v>261217.78</v>
      </c>
      <c r="K1507">
        <v>2025</v>
      </c>
    </row>
    <row r="1508" spans="1:11" x14ac:dyDescent="0.3">
      <c r="A1508" s="103" t="s">
        <v>980</v>
      </c>
      <c r="B1508" t="s">
        <v>1983</v>
      </c>
      <c r="C1508" t="s">
        <v>298</v>
      </c>
      <c r="D1508" t="s">
        <v>4677</v>
      </c>
      <c r="E1508" t="s">
        <v>5089</v>
      </c>
      <c r="F1508" s="100" t="s">
        <v>1745</v>
      </c>
      <c r="G1508" s="100" t="s">
        <v>1745</v>
      </c>
      <c r="H1508" s="98" t="s">
        <v>1745</v>
      </c>
      <c r="I1508" s="2">
        <v>1647600</v>
      </c>
      <c r="J1508" s="2">
        <v>60335.11</v>
      </c>
      <c r="K1508">
        <v>2025</v>
      </c>
    </row>
    <row r="1509" spans="1:11" x14ac:dyDescent="0.3">
      <c r="A1509" s="103" t="s">
        <v>980</v>
      </c>
      <c r="B1509" t="s">
        <v>1983</v>
      </c>
      <c r="C1509" t="s">
        <v>298</v>
      </c>
      <c r="D1509" t="s">
        <v>4678</v>
      </c>
      <c r="E1509" t="s">
        <v>5089</v>
      </c>
      <c r="F1509" s="100" t="s">
        <v>1745</v>
      </c>
      <c r="G1509" s="100" t="s">
        <v>1745</v>
      </c>
      <c r="H1509" s="98" t="s">
        <v>1745</v>
      </c>
      <c r="I1509" s="2">
        <v>3750400</v>
      </c>
      <c r="J1509" s="2">
        <v>137339.65</v>
      </c>
      <c r="K1509">
        <v>2025</v>
      </c>
    </row>
    <row r="1510" spans="1:11" x14ac:dyDescent="0.3">
      <c r="A1510" s="103" t="s">
        <v>980</v>
      </c>
      <c r="B1510" t="s">
        <v>1983</v>
      </c>
      <c r="C1510" t="s">
        <v>298</v>
      </c>
      <c r="D1510" t="s">
        <v>4678</v>
      </c>
      <c r="E1510" t="s">
        <v>5089</v>
      </c>
      <c r="F1510" s="100" t="s">
        <v>1745</v>
      </c>
      <c r="G1510" s="100" t="s">
        <v>1745</v>
      </c>
      <c r="H1510" s="98" t="s">
        <v>1745</v>
      </c>
      <c r="I1510" s="2">
        <v>7626000</v>
      </c>
      <c r="J1510" s="2">
        <v>279264.12</v>
      </c>
      <c r="K1510">
        <v>2025</v>
      </c>
    </row>
    <row r="1511" spans="1:11" x14ac:dyDescent="0.3">
      <c r="A1511" s="103" t="s">
        <v>980</v>
      </c>
      <c r="B1511" t="s">
        <v>1983</v>
      </c>
      <c r="C1511" t="s">
        <v>298</v>
      </c>
      <c r="D1511" t="s">
        <v>4679</v>
      </c>
      <c r="E1511" t="s">
        <v>5089</v>
      </c>
      <c r="F1511" s="100" t="s">
        <v>1745</v>
      </c>
      <c r="G1511" s="100" t="s">
        <v>1745</v>
      </c>
      <c r="H1511" s="98" t="s">
        <v>1745</v>
      </c>
      <c r="I1511" s="2">
        <v>7259400</v>
      </c>
      <c r="J1511" s="2">
        <v>265839.23</v>
      </c>
      <c r="K1511">
        <v>2025</v>
      </c>
    </row>
    <row r="1512" spans="1:11" x14ac:dyDescent="0.3">
      <c r="A1512" s="103" t="s">
        <v>980</v>
      </c>
      <c r="B1512" t="s">
        <v>1983</v>
      </c>
      <c r="C1512" t="s">
        <v>298</v>
      </c>
      <c r="D1512" t="s">
        <v>4680</v>
      </c>
      <c r="E1512" t="s">
        <v>5089</v>
      </c>
      <c r="F1512" s="100" t="s">
        <v>1745</v>
      </c>
      <c r="G1512" s="100" t="s">
        <v>1745</v>
      </c>
      <c r="H1512" s="98" t="s">
        <v>1745</v>
      </c>
      <c r="I1512" s="2">
        <v>254800</v>
      </c>
      <c r="J1512" s="2">
        <v>9330.7800000000007</v>
      </c>
      <c r="K1512">
        <v>2025</v>
      </c>
    </row>
    <row r="1513" spans="1:11" x14ac:dyDescent="0.3">
      <c r="A1513" s="103" t="s">
        <v>980</v>
      </c>
      <c r="B1513" t="s">
        <v>1983</v>
      </c>
      <c r="C1513" t="s">
        <v>298</v>
      </c>
      <c r="D1513" t="s">
        <v>4681</v>
      </c>
      <c r="E1513" t="s">
        <v>1717</v>
      </c>
      <c r="F1513" s="100" t="s">
        <v>1745</v>
      </c>
      <c r="G1513" s="100" t="s">
        <v>1745</v>
      </c>
      <c r="H1513" s="98" t="s">
        <v>1745</v>
      </c>
      <c r="I1513" s="2">
        <v>244500</v>
      </c>
      <c r="J1513" s="2">
        <v>8953.59</v>
      </c>
      <c r="K1513">
        <v>2025</v>
      </c>
    </row>
    <row r="1514" spans="1:11" x14ac:dyDescent="0.3">
      <c r="A1514" s="103" t="s">
        <v>980</v>
      </c>
      <c r="B1514" t="s">
        <v>1983</v>
      </c>
      <c r="C1514" t="s">
        <v>298</v>
      </c>
      <c r="D1514" t="s">
        <v>4682</v>
      </c>
      <c r="E1514" t="s">
        <v>1717</v>
      </c>
      <c r="F1514" s="100" t="s">
        <v>1745</v>
      </c>
      <c r="G1514" s="100" t="s">
        <v>1745</v>
      </c>
      <c r="H1514" s="98" t="s">
        <v>1745</v>
      </c>
      <c r="I1514" s="2">
        <v>1873200</v>
      </c>
      <c r="J1514" s="2">
        <v>68596.58</v>
      </c>
      <c r="K1514">
        <v>2025</v>
      </c>
    </row>
    <row r="1515" spans="1:11" x14ac:dyDescent="0.3">
      <c r="A1515" s="103" t="s">
        <v>1589</v>
      </c>
      <c r="B1515" t="s">
        <v>1837</v>
      </c>
      <c r="C1515" t="s">
        <v>298</v>
      </c>
      <c r="D1515" t="s">
        <v>3625</v>
      </c>
      <c r="E1515" t="s">
        <v>1717</v>
      </c>
      <c r="F1515" s="100" t="s">
        <v>1745</v>
      </c>
      <c r="G1515" s="100" t="s">
        <v>1745</v>
      </c>
      <c r="H1515" s="2">
        <v>10680</v>
      </c>
      <c r="I1515" s="2">
        <v>8876500</v>
      </c>
      <c r="J1515" s="2">
        <v>328341.73500000004</v>
      </c>
      <c r="K1515">
        <v>2025</v>
      </c>
    </row>
    <row r="1516" spans="1:11" x14ac:dyDescent="0.3">
      <c r="A1516" s="103" t="s">
        <v>1589</v>
      </c>
      <c r="B1516" t="s">
        <v>1837</v>
      </c>
      <c r="C1516" t="s">
        <v>298</v>
      </c>
      <c r="D1516" t="s">
        <v>3626</v>
      </c>
      <c r="E1516" t="s">
        <v>1716</v>
      </c>
      <c r="F1516" s="100" t="s">
        <v>1745</v>
      </c>
      <c r="G1516" s="100" t="s">
        <v>1745</v>
      </c>
      <c r="H1516" s="2">
        <v>47256.12</v>
      </c>
      <c r="I1516" s="2">
        <v>8823400</v>
      </c>
      <c r="J1516" s="2">
        <v>326377.56599999999</v>
      </c>
      <c r="K1516">
        <v>2025</v>
      </c>
    </row>
    <row r="1517" spans="1:11" x14ac:dyDescent="0.3">
      <c r="A1517" s="103" t="s">
        <v>1589</v>
      </c>
      <c r="B1517" t="s">
        <v>1837</v>
      </c>
      <c r="C1517" t="s">
        <v>298</v>
      </c>
      <c r="D1517" t="s">
        <v>3627</v>
      </c>
      <c r="E1517" t="s">
        <v>1716</v>
      </c>
      <c r="F1517" s="100" t="s">
        <v>1745</v>
      </c>
      <c r="G1517" s="100" t="s">
        <v>1745</v>
      </c>
      <c r="H1517" s="2">
        <v>2296.56</v>
      </c>
      <c r="I1517" s="2">
        <v>722000</v>
      </c>
      <c r="J1517" s="2">
        <v>26706.78</v>
      </c>
      <c r="K1517">
        <v>2025</v>
      </c>
    </row>
    <row r="1518" spans="1:11" x14ac:dyDescent="0.3">
      <c r="A1518" s="103" t="s">
        <v>1589</v>
      </c>
      <c r="B1518" t="s">
        <v>1837</v>
      </c>
      <c r="C1518" t="s">
        <v>298</v>
      </c>
      <c r="D1518" t="s">
        <v>3628</v>
      </c>
      <c r="E1518" t="s">
        <v>5087</v>
      </c>
      <c r="F1518" s="100" t="s">
        <v>1745</v>
      </c>
      <c r="G1518" s="100" t="s">
        <v>1745</v>
      </c>
      <c r="H1518" s="2">
        <v>502894.92</v>
      </c>
      <c r="I1518" s="2">
        <v>6217500</v>
      </c>
      <c r="J1518" s="2">
        <v>229985.32500000001</v>
      </c>
      <c r="K1518">
        <v>2025</v>
      </c>
    </row>
    <row r="1519" spans="1:11" x14ac:dyDescent="0.3">
      <c r="A1519" s="103" t="s">
        <v>1589</v>
      </c>
      <c r="B1519" t="s">
        <v>1837</v>
      </c>
      <c r="C1519" t="s">
        <v>298</v>
      </c>
      <c r="D1519" t="s">
        <v>3629</v>
      </c>
      <c r="E1519" t="s">
        <v>1716</v>
      </c>
      <c r="F1519" s="100" t="s">
        <v>1745</v>
      </c>
      <c r="G1519" s="100" t="s">
        <v>1745</v>
      </c>
      <c r="H1519" s="2">
        <v>44360</v>
      </c>
      <c r="I1519" s="2">
        <v>2890600</v>
      </c>
      <c r="J1519" s="2">
        <v>106923.29399999999</v>
      </c>
      <c r="K1519">
        <v>2025</v>
      </c>
    </row>
    <row r="1520" spans="1:11" x14ac:dyDescent="0.3">
      <c r="A1520" s="103" t="s">
        <v>1619</v>
      </c>
      <c r="B1520" t="s">
        <v>1985</v>
      </c>
      <c r="C1520" t="s">
        <v>298</v>
      </c>
      <c r="D1520" t="s">
        <v>3632</v>
      </c>
      <c r="E1520" t="s">
        <v>1716</v>
      </c>
      <c r="F1520" s="99">
        <v>37691</v>
      </c>
      <c r="G1520" s="99">
        <v>55954</v>
      </c>
      <c r="H1520" s="2">
        <v>46311.6</v>
      </c>
      <c r="I1520" s="2">
        <v>3062000</v>
      </c>
      <c r="J1520" s="2">
        <v>106925.04</v>
      </c>
      <c r="K1520">
        <v>2025</v>
      </c>
    </row>
    <row r="1521" spans="1:11" x14ac:dyDescent="0.3">
      <c r="A1521" s="103" t="s">
        <v>1619</v>
      </c>
      <c r="B1521" t="s">
        <v>1985</v>
      </c>
      <c r="C1521" t="s">
        <v>298</v>
      </c>
      <c r="D1521" t="s">
        <v>3633</v>
      </c>
      <c r="E1521" t="s">
        <v>1716</v>
      </c>
      <c r="F1521" s="99">
        <v>38464</v>
      </c>
      <c r="G1521" s="99">
        <v>56726</v>
      </c>
      <c r="H1521" s="2">
        <v>42015.09</v>
      </c>
      <c r="I1521" s="2">
        <v>9957700</v>
      </c>
      <c r="J1521" s="2">
        <v>347722.88400000002</v>
      </c>
      <c r="K1521">
        <v>2025</v>
      </c>
    </row>
    <row r="1522" spans="1:11" x14ac:dyDescent="0.3">
      <c r="A1522" s="103" t="s">
        <v>1619</v>
      </c>
      <c r="B1522" t="s">
        <v>1985</v>
      </c>
      <c r="C1522" t="s">
        <v>298</v>
      </c>
      <c r="D1522" t="s">
        <v>3630</v>
      </c>
      <c r="E1522" t="s">
        <v>1717</v>
      </c>
      <c r="F1522" s="99">
        <v>40422</v>
      </c>
      <c r="G1522" s="99">
        <v>46022</v>
      </c>
      <c r="H1522" s="2">
        <v>61681</v>
      </c>
      <c r="I1522" s="2">
        <v>2583800</v>
      </c>
      <c r="J1522" s="2">
        <v>90226.296000000002</v>
      </c>
      <c r="K1522">
        <v>2025</v>
      </c>
    </row>
    <row r="1523" spans="1:11" x14ac:dyDescent="0.3">
      <c r="A1523" s="103" t="s">
        <v>1619</v>
      </c>
      <c r="B1523" t="s">
        <v>1985</v>
      </c>
      <c r="C1523" t="s">
        <v>298</v>
      </c>
      <c r="D1523" t="s">
        <v>3631</v>
      </c>
      <c r="E1523" t="s">
        <v>1717</v>
      </c>
      <c r="F1523" s="99">
        <v>40817</v>
      </c>
      <c r="G1523" s="99">
        <v>50495</v>
      </c>
      <c r="H1523" s="2">
        <v>2702750.75</v>
      </c>
      <c r="I1523" s="2">
        <v>525000</v>
      </c>
      <c r="J1523" s="2">
        <v>18333</v>
      </c>
      <c r="K1523">
        <v>2025</v>
      </c>
    </row>
    <row r="1524" spans="1:11" x14ac:dyDescent="0.3">
      <c r="A1524" s="103" t="s">
        <v>1682</v>
      </c>
      <c r="B1524" t="s">
        <v>1974</v>
      </c>
      <c r="C1524" t="s">
        <v>298</v>
      </c>
      <c r="D1524" t="s">
        <v>3634</v>
      </c>
      <c r="E1524" t="s">
        <v>1716</v>
      </c>
      <c r="F1524" s="99">
        <v>41191</v>
      </c>
      <c r="G1524" s="99">
        <v>46752</v>
      </c>
      <c r="H1524" s="2">
        <v>12223.2</v>
      </c>
      <c r="I1524" s="2">
        <v>16832300</v>
      </c>
      <c r="J1524" s="2">
        <v>809801.95299999998</v>
      </c>
      <c r="K1524">
        <v>2025</v>
      </c>
    </row>
    <row r="1525" spans="1:11" x14ac:dyDescent="0.3">
      <c r="A1525" s="103" t="s">
        <v>1682</v>
      </c>
      <c r="B1525" t="s">
        <v>1974</v>
      </c>
      <c r="C1525" t="s">
        <v>298</v>
      </c>
      <c r="D1525" t="s">
        <v>3635</v>
      </c>
      <c r="E1525" t="s">
        <v>1716</v>
      </c>
      <c r="F1525" s="99">
        <v>42473</v>
      </c>
      <c r="G1525" s="99">
        <v>53692</v>
      </c>
      <c r="H1525" s="2">
        <v>18621.509999999998</v>
      </c>
      <c r="I1525" s="2">
        <v>169100</v>
      </c>
      <c r="J1525" s="2">
        <v>8135.4009999999998</v>
      </c>
      <c r="K1525">
        <v>2025</v>
      </c>
    </row>
    <row r="1526" spans="1:11" x14ac:dyDescent="0.3">
      <c r="A1526" s="103" t="s">
        <v>1682</v>
      </c>
      <c r="B1526" t="s">
        <v>1974</v>
      </c>
      <c r="C1526" t="s">
        <v>298</v>
      </c>
      <c r="D1526" t="s">
        <v>3636</v>
      </c>
      <c r="E1526" t="s">
        <v>1716</v>
      </c>
      <c r="F1526" s="99">
        <v>42473</v>
      </c>
      <c r="G1526" s="99">
        <v>53692</v>
      </c>
      <c r="H1526" s="2">
        <v>58119</v>
      </c>
      <c r="I1526" s="2">
        <v>3341500</v>
      </c>
      <c r="J1526" s="2">
        <v>160759.565</v>
      </c>
      <c r="K1526">
        <v>2025</v>
      </c>
    </row>
    <row r="1527" spans="1:11" x14ac:dyDescent="0.3">
      <c r="A1527" s="103" t="s">
        <v>1682</v>
      </c>
      <c r="B1527" t="s">
        <v>1974</v>
      </c>
      <c r="C1527" t="s">
        <v>298</v>
      </c>
      <c r="D1527" t="s">
        <v>3637</v>
      </c>
      <c r="E1527" t="s">
        <v>1716</v>
      </c>
      <c r="F1527" s="99">
        <v>42473</v>
      </c>
      <c r="G1527" s="99">
        <v>53692</v>
      </c>
      <c r="H1527" s="2">
        <v>278576.03999999998</v>
      </c>
      <c r="I1527" s="2">
        <v>12871300</v>
      </c>
      <c r="J1527" s="2">
        <v>619238.24300000002</v>
      </c>
      <c r="K1527">
        <v>2025</v>
      </c>
    </row>
    <row r="1528" spans="1:11" x14ac:dyDescent="0.3">
      <c r="A1528" s="103" t="s">
        <v>1682</v>
      </c>
      <c r="B1528" t="s">
        <v>1974</v>
      </c>
      <c r="C1528" t="s">
        <v>298</v>
      </c>
      <c r="D1528" t="s">
        <v>3638</v>
      </c>
      <c r="E1528" t="s">
        <v>1716</v>
      </c>
      <c r="F1528" s="99">
        <v>42473</v>
      </c>
      <c r="G1528" s="99">
        <v>53692</v>
      </c>
      <c r="H1528" s="2">
        <v>17220.29</v>
      </c>
      <c r="I1528" s="2">
        <v>124500</v>
      </c>
      <c r="J1528" s="2">
        <v>5989.6949999999997</v>
      </c>
      <c r="K1528">
        <v>2025</v>
      </c>
    </row>
    <row r="1529" spans="1:11" x14ac:dyDescent="0.3">
      <c r="A1529" s="103" t="s">
        <v>1682</v>
      </c>
      <c r="B1529" t="s">
        <v>1974</v>
      </c>
      <c r="C1529" t="s">
        <v>298</v>
      </c>
      <c r="D1529" t="s">
        <v>3639</v>
      </c>
      <c r="E1529" t="s">
        <v>1716</v>
      </c>
      <c r="F1529" s="99">
        <v>42473</v>
      </c>
      <c r="G1529" s="99">
        <v>53692</v>
      </c>
      <c r="H1529" s="2">
        <v>15868.21</v>
      </c>
      <c r="I1529" s="2">
        <v>82400</v>
      </c>
      <c r="J1529" s="2">
        <v>3964.2640000000001</v>
      </c>
      <c r="K1529">
        <v>2025</v>
      </c>
    </row>
    <row r="1530" spans="1:11" x14ac:dyDescent="0.3">
      <c r="A1530" s="103" t="s">
        <v>1682</v>
      </c>
      <c r="B1530" t="s">
        <v>1974</v>
      </c>
      <c r="C1530" t="s">
        <v>298</v>
      </c>
      <c r="D1530" t="s">
        <v>3640</v>
      </c>
      <c r="E1530" t="s">
        <v>1716</v>
      </c>
      <c r="F1530" s="99">
        <v>42473</v>
      </c>
      <c r="G1530" s="99">
        <v>53692</v>
      </c>
      <c r="H1530" s="2">
        <v>20418.63</v>
      </c>
      <c r="I1530" s="2">
        <v>246200</v>
      </c>
      <c r="J1530" s="2">
        <v>11844.682000000001</v>
      </c>
      <c r="K1530">
        <v>2025</v>
      </c>
    </row>
    <row r="1531" spans="1:11" x14ac:dyDescent="0.3">
      <c r="A1531" s="103" t="s">
        <v>1682</v>
      </c>
      <c r="B1531" t="s">
        <v>1974</v>
      </c>
      <c r="C1531" t="s">
        <v>298</v>
      </c>
      <c r="D1531" t="s">
        <v>3641</v>
      </c>
      <c r="E1531" t="s">
        <v>1716</v>
      </c>
      <c r="F1531" s="99">
        <v>40898</v>
      </c>
      <c r="G1531" s="99">
        <v>51866</v>
      </c>
      <c r="H1531" s="2">
        <v>77439.460000000006</v>
      </c>
      <c r="I1531" s="2">
        <v>5617600</v>
      </c>
      <c r="J1531" s="2">
        <v>270262.73599999998</v>
      </c>
      <c r="K1531">
        <v>2025</v>
      </c>
    </row>
    <row r="1532" spans="1:11" x14ac:dyDescent="0.3">
      <c r="A1532" s="103" t="s">
        <v>1682</v>
      </c>
      <c r="B1532" t="s">
        <v>1974</v>
      </c>
      <c r="C1532" t="s">
        <v>298</v>
      </c>
      <c r="D1532" t="s">
        <v>3642</v>
      </c>
      <c r="E1532" t="s">
        <v>1717</v>
      </c>
      <c r="F1532" s="99">
        <v>40909</v>
      </c>
      <c r="G1532" s="99">
        <v>52231</v>
      </c>
      <c r="H1532" s="2">
        <v>31072.37</v>
      </c>
      <c r="I1532" s="2">
        <v>1258700</v>
      </c>
      <c r="J1532" s="2">
        <v>60556.057000000001</v>
      </c>
      <c r="K1532">
        <v>2025</v>
      </c>
    </row>
    <row r="1533" spans="1:11" x14ac:dyDescent="0.3">
      <c r="A1533" s="103" t="s">
        <v>1682</v>
      </c>
      <c r="B1533" t="s">
        <v>1974</v>
      </c>
      <c r="C1533" t="s">
        <v>298</v>
      </c>
      <c r="D1533" t="s">
        <v>3643</v>
      </c>
      <c r="E1533" t="s">
        <v>1717</v>
      </c>
      <c r="F1533" s="99">
        <v>41275</v>
      </c>
      <c r="G1533" s="99">
        <v>52596</v>
      </c>
      <c r="H1533" s="2">
        <v>13847.58</v>
      </c>
      <c r="I1533" s="2">
        <v>850000</v>
      </c>
      <c r="J1533" s="2">
        <v>40893.5</v>
      </c>
      <c r="K1533">
        <v>2025</v>
      </c>
    </row>
    <row r="1534" spans="1:11" x14ac:dyDescent="0.3">
      <c r="A1534" s="103" t="s">
        <v>1682</v>
      </c>
      <c r="B1534" t="s">
        <v>1974</v>
      </c>
      <c r="C1534" t="s">
        <v>298</v>
      </c>
      <c r="D1534" t="s">
        <v>3644</v>
      </c>
      <c r="E1534" t="s">
        <v>1717</v>
      </c>
      <c r="F1534" s="99">
        <v>42370</v>
      </c>
      <c r="G1534" s="99">
        <v>53692</v>
      </c>
      <c r="H1534" s="2">
        <v>220062.6</v>
      </c>
      <c r="I1534" s="2">
        <v>11424500</v>
      </c>
      <c r="J1534" s="2">
        <v>549632.69499999995</v>
      </c>
      <c r="K1534">
        <v>2025</v>
      </c>
    </row>
    <row r="1535" spans="1:11" x14ac:dyDescent="0.3">
      <c r="A1535" s="103" t="s">
        <v>1682</v>
      </c>
      <c r="B1535" t="s">
        <v>1974</v>
      </c>
      <c r="C1535" t="s">
        <v>298</v>
      </c>
      <c r="D1535" t="s">
        <v>3645</v>
      </c>
      <c r="E1535" t="s">
        <v>5088</v>
      </c>
      <c r="F1535" s="99">
        <v>43101</v>
      </c>
      <c r="G1535" s="99">
        <v>46022</v>
      </c>
      <c r="H1535" s="2">
        <v>15000</v>
      </c>
      <c r="I1535" s="2">
        <v>1462000</v>
      </c>
      <c r="J1535" s="2">
        <v>70336.820000000007</v>
      </c>
      <c r="K1535">
        <v>2025</v>
      </c>
    </row>
    <row r="1536" spans="1:11" x14ac:dyDescent="0.3">
      <c r="A1536" s="103" t="s">
        <v>1706</v>
      </c>
      <c r="B1536" t="s">
        <v>1986</v>
      </c>
      <c r="C1536" t="s">
        <v>298</v>
      </c>
      <c r="D1536" t="s">
        <v>3646</v>
      </c>
      <c r="E1536" t="s">
        <v>1716</v>
      </c>
      <c r="F1536" s="100" t="s">
        <v>1745</v>
      </c>
      <c r="G1536" s="100" t="s">
        <v>1745</v>
      </c>
      <c r="H1536" s="2">
        <v>48710.17</v>
      </c>
      <c r="I1536" s="97" t="s">
        <v>1745</v>
      </c>
      <c r="J1536" s="97" t="s">
        <v>1745</v>
      </c>
      <c r="K1536">
        <v>2025</v>
      </c>
    </row>
    <row r="1537" spans="1:11" x14ac:dyDescent="0.3">
      <c r="A1537" s="103" t="s">
        <v>1706</v>
      </c>
      <c r="B1537" t="s">
        <v>1986</v>
      </c>
      <c r="C1537" t="s">
        <v>298</v>
      </c>
      <c r="D1537" t="s">
        <v>3647</v>
      </c>
      <c r="E1537" t="s">
        <v>1716</v>
      </c>
      <c r="F1537" s="100" t="s">
        <v>1745</v>
      </c>
      <c r="G1537" s="100" t="s">
        <v>1745</v>
      </c>
      <c r="H1537" s="2">
        <v>59346.76</v>
      </c>
      <c r="I1537" s="97" t="s">
        <v>1745</v>
      </c>
      <c r="J1537" s="97" t="s">
        <v>1745</v>
      </c>
      <c r="K1537">
        <v>2025</v>
      </c>
    </row>
    <row r="1538" spans="1:11" x14ac:dyDescent="0.3">
      <c r="A1538" s="103" t="s">
        <v>1706</v>
      </c>
      <c r="B1538" t="s">
        <v>1986</v>
      </c>
      <c r="C1538" t="s">
        <v>298</v>
      </c>
      <c r="D1538" t="s">
        <v>3648</v>
      </c>
      <c r="E1538" t="s">
        <v>15</v>
      </c>
      <c r="F1538" s="100" t="s">
        <v>1745</v>
      </c>
      <c r="G1538" s="100" t="s">
        <v>1745</v>
      </c>
      <c r="H1538" s="2">
        <v>101478.92</v>
      </c>
      <c r="I1538" s="97" t="s">
        <v>1745</v>
      </c>
      <c r="J1538" s="97" t="s">
        <v>1745</v>
      </c>
      <c r="K1538">
        <v>2025</v>
      </c>
    </row>
    <row r="1539" spans="1:11" x14ac:dyDescent="0.3">
      <c r="A1539" s="103" t="s">
        <v>1706</v>
      </c>
      <c r="B1539" t="s">
        <v>1986</v>
      </c>
      <c r="C1539" t="s">
        <v>298</v>
      </c>
      <c r="D1539" t="s">
        <v>3649</v>
      </c>
      <c r="E1539" t="s">
        <v>1717</v>
      </c>
      <c r="F1539" s="99">
        <v>44883</v>
      </c>
      <c r="G1539" s="99">
        <v>55840</v>
      </c>
      <c r="H1539" s="2">
        <v>605174.75</v>
      </c>
      <c r="I1539" s="97" t="s">
        <v>1745</v>
      </c>
      <c r="J1539" s="97" t="s">
        <v>1745</v>
      </c>
      <c r="K1539">
        <v>2025</v>
      </c>
    </row>
    <row r="1540" spans="1:11" x14ac:dyDescent="0.3">
      <c r="A1540" s="103" t="s">
        <v>1706</v>
      </c>
      <c r="B1540" t="s">
        <v>1986</v>
      </c>
      <c r="C1540" t="s">
        <v>298</v>
      </c>
      <c r="D1540" t="s">
        <v>3650</v>
      </c>
      <c r="E1540" t="s">
        <v>1717</v>
      </c>
      <c r="F1540" s="99">
        <v>45078</v>
      </c>
      <c r="G1540" s="99">
        <v>56035</v>
      </c>
      <c r="H1540" s="2">
        <v>70981.8</v>
      </c>
      <c r="I1540" s="97" t="s">
        <v>1745</v>
      </c>
      <c r="J1540" s="97" t="s">
        <v>1745</v>
      </c>
      <c r="K1540">
        <v>2025</v>
      </c>
    </row>
    <row r="1541" spans="1:11" x14ac:dyDescent="0.3">
      <c r="A1541" s="103" t="s">
        <v>1706</v>
      </c>
      <c r="B1541" t="s">
        <v>1986</v>
      </c>
      <c r="C1541" t="s">
        <v>298</v>
      </c>
      <c r="D1541" t="s">
        <v>3651</v>
      </c>
      <c r="E1541" t="s">
        <v>15</v>
      </c>
      <c r="F1541" s="99">
        <v>44760</v>
      </c>
      <c r="G1541" s="99">
        <v>55717</v>
      </c>
      <c r="H1541" s="2">
        <v>118965.74</v>
      </c>
      <c r="I1541" s="97" t="s">
        <v>1745</v>
      </c>
      <c r="J1541" s="97" t="s">
        <v>1745</v>
      </c>
      <c r="K1541">
        <v>2025</v>
      </c>
    </row>
    <row r="1542" spans="1:11" x14ac:dyDescent="0.3">
      <c r="A1542" s="103" t="s">
        <v>1706</v>
      </c>
      <c r="B1542" t="s">
        <v>1986</v>
      </c>
      <c r="C1542" t="s">
        <v>298</v>
      </c>
      <c r="D1542" t="s">
        <v>4683</v>
      </c>
      <c r="E1542" t="s">
        <v>1717</v>
      </c>
      <c r="F1542" s="99">
        <v>45569</v>
      </c>
      <c r="G1542" s="99">
        <v>56525</v>
      </c>
      <c r="H1542" s="2">
        <v>172682.81</v>
      </c>
      <c r="I1542" s="97" t="s">
        <v>1745</v>
      </c>
      <c r="J1542" s="97" t="s">
        <v>1745</v>
      </c>
      <c r="K1542">
        <v>2025</v>
      </c>
    </row>
    <row r="1543" spans="1:11" x14ac:dyDescent="0.3">
      <c r="A1543" s="103" t="s">
        <v>1706</v>
      </c>
      <c r="B1543" t="s">
        <v>1986</v>
      </c>
      <c r="C1543" t="s">
        <v>298</v>
      </c>
      <c r="D1543" t="s">
        <v>4684</v>
      </c>
      <c r="E1543" t="s">
        <v>1717</v>
      </c>
      <c r="F1543" s="99">
        <v>45531</v>
      </c>
      <c r="G1543" s="99">
        <v>56487</v>
      </c>
      <c r="H1543" s="2">
        <v>180375</v>
      </c>
      <c r="I1543" s="97" t="s">
        <v>1745</v>
      </c>
      <c r="J1543" s="97" t="s">
        <v>1745</v>
      </c>
      <c r="K1543">
        <v>2025</v>
      </c>
    </row>
    <row r="1544" spans="1:11" x14ac:dyDescent="0.3">
      <c r="A1544" s="103" t="s">
        <v>1706</v>
      </c>
      <c r="B1544" t="s">
        <v>1986</v>
      </c>
      <c r="C1544" t="s">
        <v>298</v>
      </c>
      <c r="D1544" t="s">
        <v>4685</v>
      </c>
      <c r="E1544" t="s">
        <v>1717</v>
      </c>
      <c r="F1544" s="99">
        <v>45219</v>
      </c>
      <c r="G1544" s="99">
        <v>56176</v>
      </c>
      <c r="H1544" s="2">
        <v>368749.27</v>
      </c>
      <c r="I1544" s="97" t="s">
        <v>1745</v>
      </c>
      <c r="J1544" s="97" t="s">
        <v>1745</v>
      </c>
      <c r="K1544">
        <v>2025</v>
      </c>
    </row>
    <row r="1545" spans="1:11" x14ac:dyDescent="0.3">
      <c r="A1545" s="103" t="s">
        <v>110</v>
      </c>
      <c r="B1545" t="s">
        <v>1987</v>
      </c>
      <c r="C1545" t="s">
        <v>112</v>
      </c>
      <c r="D1545" t="s">
        <v>4686</v>
      </c>
      <c r="E1545" t="s">
        <v>1716</v>
      </c>
      <c r="F1545" s="99">
        <v>40909</v>
      </c>
      <c r="G1545" s="99">
        <v>53693</v>
      </c>
      <c r="H1545" s="2">
        <v>322601</v>
      </c>
      <c r="I1545" s="2">
        <v>127568300</v>
      </c>
      <c r="J1545" s="2">
        <v>3566809.6680000001</v>
      </c>
      <c r="K1545">
        <v>2025</v>
      </c>
    </row>
    <row r="1546" spans="1:11" x14ac:dyDescent="0.3">
      <c r="A1546" s="103" t="s">
        <v>110</v>
      </c>
      <c r="B1546" t="s">
        <v>1987</v>
      </c>
      <c r="C1546" t="s">
        <v>112</v>
      </c>
      <c r="D1546" t="s">
        <v>3652</v>
      </c>
      <c r="E1546" t="s">
        <v>1716</v>
      </c>
      <c r="F1546" s="99">
        <v>37257</v>
      </c>
      <c r="G1546" s="99">
        <v>48214</v>
      </c>
      <c r="H1546" s="2">
        <v>116199.06</v>
      </c>
      <c r="I1546" s="2">
        <v>8250600</v>
      </c>
      <c r="J1546" s="2">
        <v>230686.77600000001</v>
      </c>
      <c r="K1546">
        <v>2025</v>
      </c>
    </row>
    <row r="1547" spans="1:11" x14ac:dyDescent="0.3">
      <c r="A1547" s="103" t="s">
        <v>110</v>
      </c>
      <c r="B1547" t="s">
        <v>1987</v>
      </c>
      <c r="C1547" t="s">
        <v>112</v>
      </c>
      <c r="D1547" t="s">
        <v>3653</v>
      </c>
      <c r="E1547" t="s">
        <v>1716</v>
      </c>
      <c r="F1547" s="99">
        <v>43957</v>
      </c>
      <c r="G1547" s="99">
        <v>54914</v>
      </c>
      <c r="H1547" s="2">
        <v>303721.21000000002</v>
      </c>
      <c r="I1547" s="2">
        <v>19072600</v>
      </c>
      <c r="J1547" s="2">
        <v>533269.89599999995</v>
      </c>
      <c r="K1547">
        <v>2025</v>
      </c>
    </row>
    <row r="1548" spans="1:11" x14ac:dyDescent="0.3">
      <c r="A1548" s="103" t="s">
        <v>110</v>
      </c>
      <c r="B1548" t="s">
        <v>1987</v>
      </c>
      <c r="C1548" t="s">
        <v>112</v>
      </c>
      <c r="D1548" t="s">
        <v>3654</v>
      </c>
      <c r="E1548" t="s">
        <v>1717</v>
      </c>
      <c r="F1548" s="99">
        <v>43525</v>
      </c>
      <c r="G1548" s="99">
        <v>54483</v>
      </c>
      <c r="H1548" s="2">
        <v>142500</v>
      </c>
      <c r="I1548" s="2">
        <v>25225400</v>
      </c>
      <c r="J1548" s="2">
        <v>705302.18400000001</v>
      </c>
      <c r="K1548">
        <v>2025</v>
      </c>
    </row>
    <row r="1549" spans="1:11" x14ac:dyDescent="0.3">
      <c r="A1549" s="103" t="s">
        <v>110</v>
      </c>
      <c r="B1549" t="s">
        <v>1987</v>
      </c>
      <c r="C1549" t="s">
        <v>112</v>
      </c>
      <c r="D1549" t="s">
        <v>3655</v>
      </c>
      <c r="E1549" t="s">
        <v>1717</v>
      </c>
      <c r="F1549" s="99">
        <v>42901</v>
      </c>
      <c r="G1549" s="99">
        <v>53858</v>
      </c>
      <c r="H1549" s="2">
        <v>285000</v>
      </c>
      <c r="I1549" s="2">
        <v>10344300</v>
      </c>
      <c r="J1549" s="2">
        <v>289226.62799999997</v>
      </c>
      <c r="K1549">
        <v>2025</v>
      </c>
    </row>
    <row r="1550" spans="1:11" x14ac:dyDescent="0.3">
      <c r="A1550" s="103" t="s">
        <v>110</v>
      </c>
      <c r="B1550" t="s">
        <v>1987</v>
      </c>
      <c r="C1550" t="s">
        <v>112</v>
      </c>
      <c r="D1550" t="s">
        <v>3656</v>
      </c>
      <c r="E1550" t="s">
        <v>5090</v>
      </c>
      <c r="F1550" s="99">
        <v>40155</v>
      </c>
      <c r="G1550" s="99">
        <v>51112</v>
      </c>
      <c r="H1550" s="2">
        <v>1242229.69</v>
      </c>
      <c r="I1550" s="2">
        <v>96639000</v>
      </c>
      <c r="J1550" s="2">
        <v>2702026.44</v>
      </c>
      <c r="K1550">
        <v>2025</v>
      </c>
    </row>
    <row r="1551" spans="1:11" x14ac:dyDescent="0.3">
      <c r="A1551" s="103" t="s">
        <v>110</v>
      </c>
      <c r="B1551" t="s">
        <v>1987</v>
      </c>
      <c r="C1551" t="s">
        <v>112</v>
      </c>
      <c r="D1551" t="s">
        <v>3657</v>
      </c>
      <c r="E1551" t="s">
        <v>1716</v>
      </c>
      <c r="F1551" s="99">
        <v>38473</v>
      </c>
      <c r="G1551" s="99">
        <v>49430</v>
      </c>
      <c r="H1551" s="2">
        <v>240000</v>
      </c>
      <c r="I1551" s="2">
        <v>23875500</v>
      </c>
      <c r="J1551" s="2">
        <v>667558.98</v>
      </c>
      <c r="K1551">
        <v>2025</v>
      </c>
    </row>
    <row r="1552" spans="1:11" x14ac:dyDescent="0.3">
      <c r="A1552" s="103" t="s">
        <v>110</v>
      </c>
      <c r="B1552" t="s">
        <v>1987</v>
      </c>
      <c r="C1552" t="s">
        <v>112</v>
      </c>
      <c r="D1552" t="s">
        <v>3658</v>
      </c>
      <c r="E1552" t="s">
        <v>1716</v>
      </c>
      <c r="F1552" s="99">
        <v>38471</v>
      </c>
      <c r="G1552" s="99">
        <v>49428</v>
      </c>
      <c r="H1552" s="2">
        <v>9233.16</v>
      </c>
      <c r="I1552" s="2">
        <v>2452900</v>
      </c>
      <c r="J1552" s="2">
        <v>68583.084000000003</v>
      </c>
      <c r="K1552">
        <v>2025</v>
      </c>
    </row>
    <row r="1553" spans="1:11" x14ac:dyDescent="0.3">
      <c r="A1553" s="103" t="s">
        <v>110</v>
      </c>
      <c r="B1553" t="s">
        <v>1987</v>
      </c>
      <c r="C1553" t="s">
        <v>112</v>
      </c>
      <c r="D1553" t="s">
        <v>4687</v>
      </c>
      <c r="E1553" t="s">
        <v>1717</v>
      </c>
      <c r="F1553" s="99">
        <v>40227</v>
      </c>
      <c r="G1553" s="99">
        <v>53011</v>
      </c>
      <c r="H1553" s="2">
        <v>1382537</v>
      </c>
      <c r="I1553" s="2">
        <v>22800000</v>
      </c>
      <c r="J1553" s="2">
        <v>637488</v>
      </c>
      <c r="K1553">
        <v>2025</v>
      </c>
    </row>
    <row r="1554" spans="1:11" x14ac:dyDescent="0.3">
      <c r="A1554" s="103" t="s">
        <v>110</v>
      </c>
      <c r="B1554" t="s">
        <v>1987</v>
      </c>
      <c r="C1554" t="s">
        <v>112</v>
      </c>
      <c r="D1554" t="s">
        <v>4688</v>
      </c>
      <c r="E1554" t="s">
        <v>1717</v>
      </c>
      <c r="F1554" s="99">
        <v>42667</v>
      </c>
      <c r="G1554" s="99">
        <v>55450</v>
      </c>
      <c r="H1554" s="2">
        <v>488941.37</v>
      </c>
      <c r="I1554" s="2">
        <v>0</v>
      </c>
      <c r="J1554" s="2">
        <v>0</v>
      </c>
      <c r="K1554">
        <v>2025</v>
      </c>
    </row>
    <row r="1555" spans="1:11" x14ac:dyDescent="0.3">
      <c r="A1555" s="103" t="s">
        <v>110</v>
      </c>
      <c r="B1555" t="s">
        <v>1987</v>
      </c>
      <c r="C1555" t="s">
        <v>112</v>
      </c>
      <c r="D1555" t="s">
        <v>3659</v>
      </c>
      <c r="E1555" t="s">
        <v>1717</v>
      </c>
      <c r="F1555" s="99">
        <v>42217</v>
      </c>
      <c r="G1555" s="99">
        <v>53175</v>
      </c>
      <c r="H1555" s="2">
        <v>396625</v>
      </c>
      <c r="I1555" s="2">
        <v>27044800</v>
      </c>
      <c r="J1555" s="2">
        <v>756172.60800000001</v>
      </c>
      <c r="K1555">
        <v>2025</v>
      </c>
    </row>
    <row r="1556" spans="1:11" x14ac:dyDescent="0.3">
      <c r="A1556" s="103" t="s">
        <v>110</v>
      </c>
      <c r="B1556" t="s">
        <v>1987</v>
      </c>
      <c r="C1556" t="s">
        <v>112</v>
      </c>
      <c r="D1556" t="s">
        <v>3660</v>
      </c>
      <c r="E1556" t="s">
        <v>1717</v>
      </c>
      <c r="F1556" s="99">
        <v>42550</v>
      </c>
      <c r="G1556" s="99">
        <v>52596</v>
      </c>
      <c r="H1556" s="2">
        <v>42593.25</v>
      </c>
      <c r="I1556" s="2">
        <v>13549700</v>
      </c>
      <c r="J1556" s="2">
        <v>378849.61200000002</v>
      </c>
      <c r="K1556">
        <v>2025</v>
      </c>
    </row>
    <row r="1557" spans="1:11" x14ac:dyDescent="0.3">
      <c r="A1557" s="103" t="s">
        <v>110</v>
      </c>
      <c r="B1557" t="s">
        <v>1987</v>
      </c>
      <c r="C1557" t="s">
        <v>112</v>
      </c>
      <c r="D1557" t="s">
        <v>3661</v>
      </c>
      <c r="E1557" t="s">
        <v>5090</v>
      </c>
      <c r="F1557" s="99">
        <v>41327</v>
      </c>
      <c r="G1557" s="99">
        <v>54110</v>
      </c>
      <c r="H1557" s="2">
        <v>220637.59</v>
      </c>
      <c r="I1557" s="2">
        <v>22434000</v>
      </c>
      <c r="J1557" s="2">
        <v>627254.64</v>
      </c>
      <c r="K1557">
        <v>2025</v>
      </c>
    </row>
    <row r="1558" spans="1:11" x14ac:dyDescent="0.3">
      <c r="A1558" s="103" t="s">
        <v>110</v>
      </c>
      <c r="B1558" t="s">
        <v>1987</v>
      </c>
      <c r="C1558" t="s">
        <v>112</v>
      </c>
      <c r="D1558" t="s">
        <v>3662</v>
      </c>
      <c r="E1558" t="s">
        <v>1716</v>
      </c>
      <c r="F1558" s="99">
        <v>41518</v>
      </c>
      <c r="G1558" s="99">
        <v>52475</v>
      </c>
      <c r="H1558" s="2">
        <v>26691.919999999998</v>
      </c>
      <c r="I1558" s="2">
        <v>7552400</v>
      </c>
      <c r="J1558" s="2">
        <v>211165.10399999999</v>
      </c>
      <c r="K1558">
        <v>2025</v>
      </c>
    </row>
    <row r="1559" spans="1:11" x14ac:dyDescent="0.3">
      <c r="A1559" s="103" t="s">
        <v>110</v>
      </c>
      <c r="B1559" t="s">
        <v>1987</v>
      </c>
      <c r="C1559" t="s">
        <v>112</v>
      </c>
      <c r="D1559" t="s">
        <v>3663</v>
      </c>
      <c r="E1559" t="s">
        <v>1717</v>
      </c>
      <c r="F1559" s="100" t="s">
        <v>1745</v>
      </c>
      <c r="G1559" s="100" t="s">
        <v>1745</v>
      </c>
      <c r="H1559" s="2">
        <v>98577.7</v>
      </c>
      <c r="I1559" s="2">
        <v>29781600</v>
      </c>
      <c r="J1559" s="2">
        <v>832693.53599999996</v>
      </c>
      <c r="K1559">
        <v>2025</v>
      </c>
    </row>
    <row r="1560" spans="1:11" x14ac:dyDescent="0.3">
      <c r="A1560" s="103" t="s">
        <v>110</v>
      </c>
      <c r="B1560" t="s">
        <v>1987</v>
      </c>
      <c r="C1560" t="s">
        <v>112</v>
      </c>
      <c r="D1560" t="s">
        <v>3664</v>
      </c>
      <c r="E1560" t="s">
        <v>1717</v>
      </c>
      <c r="F1560" s="100" t="s">
        <v>1745</v>
      </c>
      <c r="G1560" s="100" t="s">
        <v>1745</v>
      </c>
      <c r="H1560" s="2">
        <v>382128</v>
      </c>
      <c r="I1560" s="2">
        <v>27056500</v>
      </c>
      <c r="J1560" s="2">
        <v>756499.74</v>
      </c>
      <c r="K1560">
        <v>2025</v>
      </c>
    </row>
    <row r="1561" spans="1:11" x14ac:dyDescent="0.3">
      <c r="A1561" s="103" t="s">
        <v>110</v>
      </c>
      <c r="B1561" t="s">
        <v>1987</v>
      </c>
      <c r="C1561" t="s">
        <v>112</v>
      </c>
      <c r="D1561" t="s">
        <v>3665</v>
      </c>
      <c r="E1561" t="s">
        <v>1717</v>
      </c>
      <c r="F1561" s="100" t="s">
        <v>1745</v>
      </c>
      <c r="G1561" s="100" t="s">
        <v>1745</v>
      </c>
      <c r="H1561" s="2">
        <v>1051145.07</v>
      </c>
      <c r="I1561" s="2">
        <v>30271400</v>
      </c>
      <c r="J1561" s="2">
        <v>846388.34400000004</v>
      </c>
      <c r="K1561">
        <v>2025</v>
      </c>
    </row>
    <row r="1562" spans="1:11" x14ac:dyDescent="0.3">
      <c r="A1562" s="103" t="s">
        <v>110</v>
      </c>
      <c r="B1562" t="s">
        <v>1987</v>
      </c>
      <c r="C1562" t="s">
        <v>112</v>
      </c>
      <c r="D1562" t="s">
        <v>4689</v>
      </c>
      <c r="E1562" t="s">
        <v>1717</v>
      </c>
      <c r="F1562" s="100" t="s">
        <v>1745</v>
      </c>
      <c r="G1562" s="100" t="s">
        <v>1745</v>
      </c>
      <c r="H1562" s="2">
        <v>350220.02</v>
      </c>
      <c r="I1562" s="2">
        <v>23752700</v>
      </c>
      <c r="J1562" s="2">
        <v>664125.49199999997</v>
      </c>
      <c r="K1562">
        <v>2025</v>
      </c>
    </row>
    <row r="1563" spans="1:11" x14ac:dyDescent="0.3">
      <c r="A1563" s="103" t="s">
        <v>110</v>
      </c>
      <c r="B1563" t="s">
        <v>1987</v>
      </c>
      <c r="C1563" t="s">
        <v>112</v>
      </c>
      <c r="D1563" t="s">
        <v>3666</v>
      </c>
      <c r="E1563" t="s">
        <v>5090</v>
      </c>
      <c r="F1563" s="99">
        <v>42256</v>
      </c>
      <c r="G1563" s="99">
        <v>55040</v>
      </c>
      <c r="H1563" s="2">
        <v>1505517.44</v>
      </c>
      <c r="I1563" s="2">
        <v>135007600</v>
      </c>
      <c r="J1563" s="2">
        <v>3774812.4959999998</v>
      </c>
      <c r="K1563">
        <v>2025</v>
      </c>
    </row>
    <row r="1564" spans="1:11" x14ac:dyDescent="0.3">
      <c r="A1564" s="103" t="s">
        <v>110</v>
      </c>
      <c r="B1564" t="s">
        <v>1987</v>
      </c>
      <c r="C1564" t="s">
        <v>112</v>
      </c>
      <c r="D1564" t="s">
        <v>3667</v>
      </c>
      <c r="E1564" t="s">
        <v>5090</v>
      </c>
      <c r="F1564" s="99">
        <v>43517</v>
      </c>
      <c r="G1564" s="99">
        <v>54475</v>
      </c>
      <c r="H1564" s="2">
        <v>146464.79999999999</v>
      </c>
      <c r="I1564" s="2">
        <v>24165000</v>
      </c>
      <c r="J1564" s="2">
        <v>675653.4</v>
      </c>
      <c r="K1564">
        <v>2025</v>
      </c>
    </row>
    <row r="1565" spans="1:11" x14ac:dyDescent="0.3">
      <c r="A1565" s="103" t="s">
        <v>110</v>
      </c>
      <c r="B1565" t="s">
        <v>1987</v>
      </c>
      <c r="C1565" t="s">
        <v>112</v>
      </c>
      <c r="D1565" t="s">
        <v>3668</v>
      </c>
      <c r="E1565" t="s">
        <v>5090</v>
      </c>
      <c r="F1565" s="99">
        <v>43047</v>
      </c>
      <c r="G1565" s="99">
        <v>54004</v>
      </c>
      <c r="H1565" s="2">
        <v>167324.04999999999</v>
      </c>
      <c r="I1565" s="2">
        <v>15120000</v>
      </c>
      <c r="J1565" s="2">
        <v>422755.1999999999</v>
      </c>
      <c r="K1565">
        <v>2025</v>
      </c>
    </row>
    <row r="1566" spans="1:11" x14ac:dyDescent="0.3">
      <c r="A1566" s="103" t="s">
        <v>110</v>
      </c>
      <c r="B1566" t="s">
        <v>1987</v>
      </c>
      <c r="C1566" t="s">
        <v>112</v>
      </c>
      <c r="D1566" t="s">
        <v>3669</v>
      </c>
      <c r="E1566" t="s">
        <v>5090</v>
      </c>
      <c r="F1566" s="99">
        <v>42979</v>
      </c>
      <c r="G1566" s="99">
        <v>52110</v>
      </c>
      <c r="H1566" s="2">
        <v>219482.06</v>
      </c>
      <c r="I1566" s="2">
        <v>16956100</v>
      </c>
      <c r="J1566" s="2">
        <v>474092.55599999998</v>
      </c>
      <c r="K1566">
        <v>2025</v>
      </c>
    </row>
    <row r="1567" spans="1:11" x14ac:dyDescent="0.3">
      <c r="A1567" s="103" t="s">
        <v>110</v>
      </c>
      <c r="B1567" t="s">
        <v>1987</v>
      </c>
      <c r="C1567" t="s">
        <v>112</v>
      </c>
      <c r="D1567" t="s">
        <v>4690</v>
      </c>
      <c r="E1567" t="s">
        <v>5090</v>
      </c>
      <c r="F1567" s="99">
        <v>42380</v>
      </c>
      <c r="G1567" s="99">
        <v>53338</v>
      </c>
      <c r="H1567" s="2">
        <v>309172.90000000002</v>
      </c>
      <c r="I1567" s="2">
        <v>28980000</v>
      </c>
      <c r="J1567" s="2">
        <v>810280.8</v>
      </c>
      <c r="K1567">
        <v>2025</v>
      </c>
    </row>
    <row r="1568" spans="1:11" x14ac:dyDescent="0.3">
      <c r="A1568" s="103" t="s">
        <v>110</v>
      </c>
      <c r="B1568" t="s">
        <v>1987</v>
      </c>
      <c r="C1568" t="s">
        <v>112</v>
      </c>
      <c r="D1568" t="s">
        <v>4691</v>
      </c>
      <c r="E1568" t="s">
        <v>5090</v>
      </c>
      <c r="F1568" s="99">
        <v>43871</v>
      </c>
      <c r="G1568" s="99">
        <v>53003</v>
      </c>
      <c r="H1568" s="2">
        <v>69483.75</v>
      </c>
      <c r="I1568" s="2">
        <v>6719700</v>
      </c>
      <c r="J1568" s="2">
        <v>187882.81200000001</v>
      </c>
      <c r="K1568">
        <v>2025</v>
      </c>
    </row>
    <row r="1569" spans="1:11" x14ac:dyDescent="0.3">
      <c r="A1569" s="103" t="s">
        <v>110</v>
      </c>
      <c r="B1569" t="s">
        <v>1987</v>
      </c>
      <c r="C1569" t="s">
        <v>112</v>
      </c>
      <c r="D1569" t="s">
        <v>4692</v>
      </c>
      <c r="E1569" t="s">
        <v>1717</v>
      </c>
      <c r="F1569" s="99">
        <v>42683</v>
      </c>
      <c r="G1569" s="99">
        <v>53640</v>
      </c>
      <c r="H1569" s="2">
        <v>108947.28</v>
      </c>
      <c r="I1569" s="2">
        <v>15633000</v>
      </c>
      <c r="J1569" s="2">
        <v>437098.68</v>
      </c>
      <c r="K1569">
        <v>2025</v>
      </c>
    </row>
    <row r="1570" spans="1:11" x14ac:dyDescent="0.3">
      <c r="A1570" s="103" t="s">
        <v>110</v>
      </c>
      <c r="B1570" t="s">
        <v>1987</v>
      </c>
      <c r="C1570" t="s">
        <v>112</v>
      </c>
      <c r="D1570" t="s">
        <v>4693</v>
      </c>
      <c r="E1570" t="s">
        <v>1716</v>
      </c>
      <c r="F1570" s="99">
        <v>43648</v>
      </c>
      <c r="G1570" s="99">
        <v>52780</v>
      </c>
      <c r="H1570" s="2">
        <v>9881.1200000000008</v>
      </c>
      <c r="I1570" s="2">
        <v>1332100</v>
      </c>
      <c r="J1570" s="2">
        <v>37245.516000000003</v>
      </c>
      <c r="K1570">
        <v>2025</v>
      </c>
    </row>
    <row r="1571" spans="1:11" x14ac:dyDescent="0.3">
      <c r="A1571" s="103" t="s">
        <v>110</v>
      </c>
      <c r="B1571" t="s">
        <v>1987</v>
      </c>
      <c r="C1571" t="s">
        <v>112</v>
      </c>
      <c r="D1571" t="s">
        <v>4694</v>
      </c>
      <c r="E1571" t="s">
        <v>5090</v>
      </c>
      <c r="F1571" s="99">
        <v>42768</v>
      </c>
      <c r="G1571" s="99">
        <v>50803</v>
      </c>
      <c r="H1571" s="2">
        <v>164697.82</v>
      </c>
      <c r="I1571" s="2">
        <v>14253900</v>
      </c>
      <c r="J1571" s="2">
        <v>398539.04399999999</v>
      </c>
      <c r="K1571">
        <v>2025</v>
      </c>
    </row>
    <row r="1572" spans="1:11" x14ac:dyDescent="0.3">
      <c r="A1572" s="103" t="s">
        <v>110</v>
      </c>
      <c r="B1572" t="s">
        <v>1987</v>
      </c>
      <c r="C1572" t="s">
        <v>112</v>
      </c>
      <c r="D1572" t="s">
        <v>3670</v>
      </c>
      <c r="E1572" t="s">
        <v>5090</v>
      </c>
      <c r="F1572" s="99">
        <v>44111</v>
      </c>
      <c r="G1572" s="99" t="s">
        <v>5248</v>
      </c>
      <c r="H1572" s="2">
        <v>180813.93</v>
      </c>
      <c r="I1572" s="2">
        <v>30452600</v>
      </c>
      <c r="J1572" s="2">
        <v>851454.696</v>
      </c>
      <c r="K1572">
        <v>2025</v>
      </c>
    </row>
    <row r="1573" spans="1:11" x14ac:dyDescent="0.3">
      <c r="A1573" s="103" t="s">
        <v>110</v>
      </c>
      <c r="B1573" t="s">
        <v>1987</v>
      </c>
      <c r="C1573" t="s">
        <v>112</v>
      </c>
      <c r="D1573" t="s">
        <v>4947</v>
      </c>
      <c r="E1573" t="s">
        <v>5090</v>
      </c>
      <c r="F1573" s="99">
        <v>44012</v>
      </c>
      <c r="G1573" s="99" t="s">
        <v>5249</v>
      </c>
      <c r="H1573" s="2">
        <v>156929.57999999999</v>
      </c>
      <c r="I1573" s="2">
        <v>19120000</v>
      </c>
      <c r="J1573" s="2">
        <v>534595.19999999995</v>
      </c>
      <c r="K1573">
        <v>2025</v>
      </c>
    </row>
    <row r="1574" spans="1:11" x14ac:dyDescent="0.3">
      <c r="A1574" s="103" t="s">
        <v>110</v>
      </c>
      <c r="B1574" t="s">
        <v>1987</v>
      </c>
      <c r="C1574" t="s">
        <v>112</v>
      </c>
      <c r="D1574" t="s">
        <v>4948</v>
      </c>
      <c r="E1574" t="s">
        <v>5090</v>
      </c>
      <c r="F1574" s="99">
        <v>44104</v>
      </c>
      <c r="G1574" s="99" t="s">
        <v>5199</v>
      </c>
      <c r="H1574" s="2">
        <v>260435.47</v>
      </c>
      <c r="I1574" s="2">
        <v>30360000</v>
      </c>
      <c r="J1574" s="2">
        <v>848865.6</v>
      </c>
      <c r="K1574">
        <v>2025</v>
      </c>
    </row>
    <row r="1575" spans="1:11" x14ac:dyDescent="0.3">
      <c r="A1575" s="103" t="s">
        <v>110</v>
      </c>
      <c r="B1575" t="s">
        <v>1987</v>
      </c>
      <c r="C1575" t="s">
        <v>112</v>
      </c>
      <c r="D1575" t="s">
        <v>4949</v>
      </c>
      <c r="E1575" t="s">
        <v>5090</v>
      </c>
      <c r="F1575" s="99">
        <v>43990</v>
      </c>
      <c r="G1575" s="99" t="s">
        <v>5250</v>
      </c>
      <c r="H1575" s="2">
        <v>1094536.3799999999</v>
      </c>
      <c r="I1575" s="2">
        <v>128016100</v>
      </c>
      <c r="J1575" s="2">
        <v>3579330.156</v>
      </c>
      <c r="K1575">
        <v>2025</v>
      </c>
    </row>
    <row r="1576" spans="1:11" x14ac:dyDescent="0.3">
      <c r="A1576" s="103" t="s">
        <v>110</v>
      </c>
      <c r="B1576" t="s">
        <v>1987</v>
      </c>
      <c r="C1576" t="s">
        <v>112</v>
      </c>
      <c r="D1576" t="s">
        <v>3671</v>
      </c>
      <c r="E1576" t="s">
        <v>5090</v>
      </c>
      <c r="F1576" s="99">
        <v>43831</v>
      </c>
      <c r="G1576" s="99" t="s">
        <v>5251</v>
      </c>
      <c r="H1576" s="2">
        <v>552291.31999999995</v>
      </c>
      <c r="I1576" s="2">
        <v>49416900</v>
      </c>
      <c r="J1576" s="2">
        <v>1381696.524</v>
      </c>
      <c r="K1576">
        <v>2025</v>
      </c>
    </row>
    <row r="1577" spans="1:11" x14ac:dyDescent="0.3">
      <c r="A1577" s="103" t="s">
        <v>110</v>
      </c>
      <c r="B1577" t="s">
        <v>1987</v>
      </c>
      <c r="C1577" t="s">
        <v>112</v>
      </c>
      <c r="D1577" t="s">
        <v>4950</v>
      </c>
      <c r="E1577" t="s">
        <v>5090</v>
      </c>
      <c r="F1577" s="99">
        <v>44104</v>
      </c>
      <c r="G1577" s="99" t="s">
        <v>5252</v>
      </c>
      <c r="H1577" s="2">
        <v>497500.2</v>
      </c>
      <c r="I1577" s="2">
        <v>46175400</v>
      </c>
      <c r="J1577" s="2">
        <v>1291064.1839999999</v>
      </c>
      <c r="K1577">
        <v>2025</v>
      </c>
    </row>
    <row r="1578" spans="1:11" x14ac:dyDescent="0.3">
      <c r="A1578" s="103" t="s">
        <v>110</v>
      </c>
      <c r="B1578" t="s">
        <v>1987</v>
      </c>
      <c r="C1578" t="s">
        <v>112</v>
      </c>
      <c r="D1578" t="s">
        <v>3672</v>
      </c>
      <c r="E1578" t="s">
        <v>1717</v>
      </c>
      <c r="F1578" s="99">
        <v>43019</v>
      </c>
      <c r="G1578" s="99" t="s">
        <v>5253</v>
      </c>
      <c r="H1578" s="2">
        <v>162412.31</v>
      </c>
      <c r="I1578" s="2">
        <v>25794000</v>
      </c>
      <c r="J1578" s="2">
        <v>721200.24</v>
      </c>
      <c r="K1578">
        <v>2025</v>
      </c>
    </row>
    <row r="1579" spans="1:11" x14ac:dyDescent="0.3">
      <c r="A1579" s="103" t="s">
        <v>110</v>
      </c>
      <c r="B1579" t="s">
        <v>1987</v>
      </c>
      <c r="C1579" t="s">
        <v>112</v>
      </c>
      <c r="D1579" t="s">
        <v>4951</v>
      </c>
      <c r="E1579" t="s">
        <v>1717</v>
      </c>
      <c r="F1579" s="99">
        <v>44075</v>
      </c>
      <c r="G1579" s="99" t="s">
        <v>5254</v>
      </c>
      <c r="H1579" s="2">
        <v>37665.93</v>
      </c>
      <c r="I1579" s="2">
        <v>6182500</v>
      </c>
      <c r="J1579" s="2">
        <v>172862.69999999998</v>
      </c>
      <c r="K1579">
        <v>2025</v>
      </c>
    </row>
    <row r="1580" spans="1:11" x14ac:dyDescent="0.3">
      <c r="A1580" s="103" t="s">
        <v>110</v>
      </c>
      <c r="B1580" t="s">
        <v>1987</v>
      </c>
      <c r="C1580" t="s">
        <v>112</v>
      </c>
      <c r="D1580" t="s">
        <v>4952</v>
      </c>
      <c r="E1580" t="s">
        <v>5090</v>
      </c>
      <c r="F1580" s="99">
        <v>43929</v>
      </c>
      <c r="G1580" s="99" t="s">
        <v>5255</v>
      </c>
      <c r="H1580" s="2">
        <v>119825.78</v>
      </c>
      <c r="I1580" s="2">
        <v>27020000</v>
      </c>
      <c r="J1580" s="2">
        <v>755479.2</v>
      </c>
      <c r="K1580">
        <v>2025</v>
      </c>
    </row>
    <row r="1581" spans="1:11" x14ac:dyDescent="0.3">
      <c r="A1581" s="103" t="s">
        <v>110</v>
      </c>
      <c r="B1581" t="s">
        <v>1987</v>
      </c>
      <c r="C1581" t="s">
        <v>112</v>
      </c>
      <c r="D1581" t="s">
        <v>3673</v>
      </c>
      <c r="E1581" t="s">
        <v>5090</v>
      </c>
      <c r="F1581" s="99">
        <v>44743</v>
      </c>
      <c r="G1581" s="99" t="s">
        <v>5256</v>
      </c>
      <c r="H1581" s="2">
        <v>256429.33</v>
      </c>
      <c r="I1581" s="2">
        <v>24580000</v>
      </c>
      <c r="J1581" s="2">
        <v>687256.79999999993</v>
      </c>
      <c r="K1581">
        <v>2025</v>
      </c>
    </row>
    <row r="1582" spans="1:11" x14ac:dyDescent="0.3">
      <c r="A1582" s="103" t="s">
        <v>110</v>
      </c>
      <c r="B1582" t="s">
        <v>1987</v>
      </c>
      <c r="C1582" t="s">
        <v>112</v>
      </c>
      <c r="D1582" t="s">
        <v>4953</v>
      </c>
      <c r="E1582" t="s">
        <v>5090</v>
      </c>
      <c r="F1582" s="99">
        <v>44561</v>
      </c>
      <c r="G1582" s="99" t="s">
        <v>5257</v>
      </c>
      <c r="H1582" s="2">
        <v>107501.92</v>
      </c>
      <c r="I1582" s="2">
        <v>17187500</v>
      </c>
      <c r="J1582" s="2">
        <v>480562.5</v>
      </c>
      <c r="K1582">
        <v>2025</v>
      </c>
    </row>
    <row r="1583" spans="1:11" x14ac:dyDescent="0.3">
      <c r="A1583" s="103" t="s">
        <v>110</v>
      </c>
      <c r="B1583" t="s">
        <v>1987</v>
      </c>
      <c r="C1583" t="s">
        <v>112</v>
      </c>
      <c r="D1583" t="s">
        <v>3674</v>
      </c>
      <c r="E1583" t="s">
        <v>5090</v>
      </c>
      <c r="F1583" s="99">
        <v>44706</v>
      </c>
      <c r="G1583" s="99" t="s">
        <v>5258</v>
      </c>
      <c r="H1583" s="2">
        <v>183327.47</v>
      </c>
      <c r="I1583" s="2">
        <v>23840700</v>
      </c>
      <c r="J1583" s="2">
        <v>666585.97199999995</v>
      </c>
      <c r="K1583">
        <v>2025</v>
      </c>
    </row>
    <row r="1584" spans="1:11" x14ac:dyDescent="0.3">
      <c r="A1584" s="103" t="s">
        <v>110</v>
      </c>
      <c r="B1584" t="s">
        <v>1987</v>
      </c>
      <c r="C1584" t="s">
        <v>112</v>
      </c>
      <c r="D1584" t="s">
        <v>4954</v>
      </c>
      <c r="E1584" t="s">
        <v>5090</v>
      </c>
      <c r="F1584" s="99">
        <v>44658</v>
      </c>
      <c r="G1584" s="99" t="s">
        <v>5259</v>
      </c>
      <c r="H1584" s="2">
        <v>280045.53999999998</v>
      </c>
      <c r="I1584" s="2">
        <v>18120000</v>
      </c>
      <c r="J1584" s="2">
        <v>506635.1999999999</v>
      </c>
      <c r="K1584">
        <v>2025</v>
      </c>
    </row>
    <row r="1585" spans="1:11" x14ac:dyDescent="0.3">
      <c r="A1585" s="103" t="s">
        <v>110</v>
      </c>
      <c r="B1585" t="s">
        <v>1987</v>
      </c>
      <c r="C1585" t="s">
        <v>112</v>
      </c>
      <c r="D1585" t="s">
        <v>4955</v>
      </c>
      <c r="E1585" t="s">
        <v>1717</v>
      </c>
      <c r="F1585" s="99">
        <v>44897</v>
      </c>
      <c r="G1585" s="99" t="s">
        <v>5260</v>
      </c>
      <c r="H1585" s="2">
        <v>15319.05</v>
      </c>
      <c r="I1585" s="2">
        <v>3194000</v>
      </c>
      <c r="J1585" s="2">
        <v>89304.239999999991</v>
      </c>
      <c r="K1585">
        <v>2025</v>
      </c>
    </row>
    <row r="1586" spans="1:11" x14ac:dyDescent="0.3">
      <c r="A1586" s="103" t="s">
        <v>110</v>
      </c>
      <c r="B1586" t="s">
        <v>1987</v>
      </c>
      <c r="C1586" t="s">
        <v>112</v>
      </c>
      <c r="D1586" t="s">
        <v>4956</v>
      </c>
      <c r="E1586" t="s">
        <v>1717</v>
      </c>
      <c r="F1586" s="99">
        <v>45079</v>
      </c>
      <c r="G1586" s="99" t="s">
        <v>5261</v>
      </c>
      <c r="H1586" s="2">
        <v>109012.5</v>
      </c>
      <c r="I1586" s="2">
        <v>9575900</v>
      </c>
      <c r="J1586" s="2">
        <v>267742.16399999999</v>
      </c>
      <c r="K1586">
        <v>2025</v>
      </c>
    </row>
    <row r="1587" spans="1:11" x14ac:dyDescent="0.3">
      <c r="A1587" s="103" t="s">
        <v>110</v>
      </c>
      <c r="B1587" t="s">
        <v>1987</v>
      </c>
      <c r="C1587" t="s">
        <v>112</v>
      </c>
      <c r="D1587" t="s">
        <v>3675</v>
      </c>
      <c r="E1587" t="s">
        <v>5090</v>
      </c>
      <c r="F1587" s="99">
        <v>44964</v>
      </c>
      <c r="G1587" s="99" t="s">
        <v>5262</v>
      </c>
      <c r="H1587" s="2">
        <v>523793.3</v>
      </c>
      <c r="I1587" s="2">
        <v>37360800</v>
      </c>
      <c r="J1587" s="2">
        <v>1044607.968</v>
      </c>
      <c r="K1587">
        <v>2025</v>
      </c>
    </row>
    <row r="1588" spans="1:11" x14ac:dyDescent="0.3">
      <c r="A1588" s="103" t="s">
        <v>110</v>
      </c>
      <c r="B1588" t="s">
        <v>1987</v>
      </c>
      <c r="C1588" t="s">
        <v>112</v>
      </c>
      <c r="D1588" t="s">
        <v>4957</v>
      </c>
      <c r="E1588" t="s">
        <v>5090</v>
      </c>
      <c r="F1588" s="99">
        <v>45267</v>
      </c>
      <c r="G1588" s="99" t="s">
        <v>5263</v>
      </c>
      <c r="H1588" s="2">
        <v>0</v>
      </c>
      <c r="I1588" s="2">
        <v>3249000</v>
      </c>
      <c r="J1588" s="2">
        <v>90842.04</v>
      </c>
      <c r="K1588">
        <v>2025</v>
      </c>
    </row>
    <row r="1589" spans="1:11" x14ac:dyDescent="0.3">
      <c r="A1589" s="103" t="s">
        <v>110</v>
      </c>
      <c r="B1589" t="s">
        <v>1987</v>
      </c>
      <c r="C1589" t="s">
        <v>112</v>
      </c>
      <c r="D1589" t="s">
        <v>4958</v>
      </c>
      <c r="E1589" t="s">
        <v>5090</v>
      </c>
      <c r="F1589" s="99">
        <v>45231</v>
      </c>
      <c r="G1589" s="99" t="s">
        <v>5264</v>
      </c>
      <c r="H1589" s="2">
        <v>26443.17</v>
      </c>
      <c r="I1589" s="2">
        <v>9464000</v>
      </c>
      <c r="J1589" s="2">
        <v>264613.44</v>
      </c>
      <c r="K1589">
        <v>2025</v>
      </c>
    </row>
    <row r="1590" spans="1:11" x14ac:dyDescent="0.3">
      <c r="A1590" s="103" t="s">
        <v>110</v>
      </c>
      <c r="B1590" t="s">
        <v>1987</v>
      </c>
      <c r="C1590" t="s">
        <v>112</v>
      </c>
      <c r="D1590" t="s">
        <v>3676</v>
      </c>
      <c r="E1590" t="s">
        <v>1716</v>
      </c>
      <c r="F1590" s="99">
        <v>39083</v>
      </c>
      <c r="G1590" s="99" t="s">
        <v>5265</v>
      </c>
      <c r="H1590" s="98" t="s">
        <v>1745</v>
      </c>
      <c r="I1590" s="2">
        <v>15317400</v>
      </c>
      <c r="J1590" s="2">
        <v>428274.50400000002</v>
      </c>
      <c r="K1590">
        <v>2025</v>
      </c>
    </row>
    <row r="1591" spans="1:11" x14ac:dyDescent="0.3">
      <c r="A1591" s="103" t="s">
        <v>110</v>
      </c>
      <c r="B1591" t="s">
        <v>1987</v>
      </c>
      <c r="C1591" t="s">
        <v>112</v>
      </c>
      <c r="D1591" t="s">
        <v>4959</v>
      </c>
      <c r="E1591" t="s">
        <v>15</v>
      </c>
      <c r="F1591" s="100" t="s">
        <v>1745</v>
      </c>
      <c r="G1591" s="100" t="s">
        <v>1745</v>
      </c>
      <c r="H1591" s="2">
        <v>252818.7</v>
      </c>
      <c r="I1591" s="97" t="s">
        <v>1745</v>
      </c>
      <c r="J1591" s="97" t="s">
        <v>1745</v>
      </c>
      <c r="K1591">
        <v>2025</v>
      </c>
    </row>
    <row r="1592" spans="1:11" x14ac:dyDescent="0.3">
      <c r="A1592" s="103" t="s">
        <v>642</v>
      </c>
      <c r="B1592" t="s">
        <v>1990</v>
      </c>
      <c r="C1592" t="s">
        <v>112</v>
      </c>
      <c r="D1592" t="s">
        <v>3677</v>
      </c>
      <c r="E1592" t="s">
        <v>15</v>
      </c>
      <c r="F1592" s="99">
        <v>33518</v>
      </c>
      <c r="G1592" s="99" t="s">
        <v>5094</v>
      </c>
      <c r="H1592" s="2">
        <v>84392</v>
      </c>
      <c r="I1592" s="2">
        <v>46169400</v>
      </c>
      <c r="J1592" s="2">
        <v>1083134.1240000001</v>
      </c>
      <c r="K1592">
        <v>2025</v>
      </c>
    </row>
    <row r="1593" spans="1:11" x14ac:dyDescent="0.3">
      <c r="A1593" s="103" t="s">
        <v>642</v>
      </c>
      <c r="B1593" t="s">
        <v>1990</v>
      </c>
      <c r="C1593" t="s">
        <v>112</v>
      </c>
      <c r="D1593" t="s">
        <v>3678</v>
      </c>
      <c r="E1593" t="s">
        <v>15</v>
      </c>
      <c r="F1593" s="99">
        <v>38350</v>
      </c>
      <c r="G1593" s="99">
        <v>49309</v>
      </c>
      <c r="H1593" s="2">
        <v>435639.84</v>
      </c>
      <c r="I1593" s="2">
        <v>23500000</v>
      </c>
      <c r="J1593" s="2">
        <v>551310</v>
      </c>
      <c r="K1593">
        <v>2025</v>
      </c>
    </row>
    <row r="1594" spans="1:11" x14ac:dyDescent="0.3">
      <c r="A1594" s="103" t="s">
        <v>642</v>
      </c>
      <c r="B1594" t="s">
        <v>1990</v>
      </c>
      <c r="C1594" t="s">
        <v>112</v>
      </c>
      <c r="D1594" t="s">
        <v>3679</v>
      </c>
      <c r="E1594" t="s">
        <v>5090</v>
      </c>
      <c r="F1594" s="99">
        <v>39142</v>
      </c>
      <c r="G1594" s="99">
        <v>46447</v>
      </c>
      <c r="H1594" s="2">
        <v>1172252.07</v>
      </c>
      <c r="I1594" s="2">
        <v>72274800</v>
      </c>
      <c r="J1594" s="2">
        <v>1695566.808</v>
      </c>
      <c r="K1594">
        <v>2025</v>
      </c>
    </row>
    <row r="1595" spans="1:11" x14ac:dyDescent="0.3">
      <c r="A1595" s="103" t="s">
        <v>642</v>
      </c>
      <c r="B1595" t="s">
        <v>1990</v>
      </c>
      <c r="C1595" t="s">
        <v>112</v>
      </c>
      <c r="D1595" t="s">
        <v>3680</v>
      </c>
      <c r="E1595" t="s">
        <v>5090</v>
      </c>
      <c r="F1595" s="99">
        <v>40786</v>
      </c>
      <c r="G1595" s="99">
        <v>51744</v>
      </c>
      <c r="H1595" s="2">
        <v>687947.76</v>
      </c>
      <c r="I1595" s="2">
        <v>41412800</v>
      </c>
      <c r="J1595" s="2">
        <v>971544.28799999994</v>
      </c>
      <c r="K1595">
        <v>2025</v>
      </c>
    </row>
    <row r="1596" spans="1:11" x14ac:dyDescent="0.3">
      <c r="A1596" s="103" t="s">
        <v>642</v>
      </c>
      <c r="B1596" t="s">
        <v>1990</v>
      </c>
      <c r="C1596" t="s">
        <v>112</v>
      </c>
      <c r="D1596" t="s">
        <v>3681</v>
      </c>
      <c r="E1596" t="s">
        <v>1717</v>
      </c>
      <c r="F1596" s="99">
        <v>41479</v>
      </c>
      <c r="G1596" s="99">
        <v>15911</v>
      </c>
      <c r="H1596" s="2">
        <v>183597.48</v>
      </c>
      <c r="I1596" s="2">
        <v>7241600</v>
      </c>
      <c r="J1596" s="2">
        <v>169887.93600000002</v>
      </c>
      <c r="K1596">
        <v>2025</v>
      </c>
    </row>
    <row r="1597" spans="1:11" x14ac:dyDescent="0.3">
      <c r="A1597" s="103" t="s">
        <v>642</v>
      </c>
      <c r="B1597" t="s">
        <v>1990</v>
      </c>
      <c r="C1597" t="s">
        <v>112</v>
      </c>
      <c r="D1597" t="s">
        <v>3682</v>
      </c>
      <c r="E1597" t="s">
        <v>15</v>
      </c>
      <c r="F1597" s="99">
        <v>41817</v>
      </c>
      <c r="G1597" s="99">
        <v>16250</v>
      </c>
      <c r="H1597" s="2">
        <v>179490.4</v>
      </c>
      <c r="I1597" s="2">
        <v>31304000</v>
      </c>
      <c r="J1597" s="2">
        <v>734391.84</v>
      </c>
      <c r="K1597">
        <v>2025</v>
      </c>
    </row>
    <row r="1598" spans="1:11" x14ac:dyDescent="0.3">
      <c r="A1598" s="103" t="s">
        <v>642</v>
      </c>
      <c r="B1598" t="s">
        <v>1990</v>
      </c>
      <c r="C1598" t="s">
        <v>112</v>
      </c>
      <c r="D1598" t="s">
        <v>3683</v>
      </c>
      <c r="E1598" t="s">
        <v>5090</v>
      </c>
      <c r="F1598" s="99">
        <v>41905</v>
      </c>
      <c r="G1598" s="99">
        <v>52863</v>
      </c>
      <c r="H1598" s="2">
        <v>598182.79999999993</v>
      </c>
      <c r="I1598" s="2">
        <v>31026800</v>
      </c>
      <c r="J1598" s="2">
        <v>727888.728</v>
      </c>
      <c r="K1598">
        <v>2025</v>
      </c>
    </row>
    <row r="1599" spans="1:11" x14ac:dyDescent="0.3">
      <c r="A1599" s="103" t="s">
        <v>642</v>
      </c>
      <c r="B1599" t="s">
        <v>1990</v>
      </c>
      <c r="C1599" t="s">
        <v>112</v>
      </c>
      <c r="D1599" t="s">
        <v>3684</v>
      </c>
      <c r="E1599" t="s">
        <v>5090</v>
      </c>
      <c r="F1599" s="99">
        <v>42312</v>
      </c>
      <c r="G1599" s="99">
        <v>53270</v>
      </c>
      <c r="H1599" s="2">
        <v>1234310.1599999999</v>
      </c>
      <c r="I1599" s="2">
        <v>52010000</v>
      </c>
      <c r="J1599" s="2">
        <v>1220154.6000000001</v>
      </c>
      <c r="K1599">
        <v>2025</v>
      </c>
    </row>
    <row r="1600" spans="1:11" x14ac:dyDescent="0.3">
      <c r="A1600" s="103" t="s">
        <v>642</v>
      </c>
      <c r="B1600" t="s">
        <v>1990</v>
      </c>
      <c r="C1600" t="s">
        <v>112</v>
      </c>
      <c r="D1600" t="s">
        <v>3685</v>
      </c>
      <c r="E1600" t="s">
        <v>5090</v>
      </c>
      <c r="F1600" s="99">
        <v>42300</v>
      </c>
      <c r="G1600" s="99">
        <v>53640</v>
      </c>
      <c r="H1600" s="2">
        <v>1041549.4</v>
      </c>
      <c r="I1600" s="2">
        <v>60955000</v>
      </c>
      <c r="J1600" s="2">
        <v>1430004.3</v>
      </c>
      <c r="K1600">
        <v>2025</v>
      </c>
    </row>
    <row r="1601" spans="1:11" x14ac:dyDescent="0.3">
      <c r="A1601" s="103" t="s">
        <v>642</v>
      </c>
      <c r="B1601" t="s">
        <v>1990</v>
      </c>
      <c r="C1601" t="s">
        <v>112</v>
      </c>
      <c r="D1601" t="s">
        <v>3686</v>
      </c>
      <c r="E1601" t="s">
        <v>5090</v>
      </c>
      <c r="F1601" s="99">
        <v>42300</v>
      </c>
      <c r="G1601" s="99">
        <v>53258</v>
      </c>
      <c r="H1601" s="2">
        <v>452180.6</v>
      </c>
      <c r="I1601" s="2">
        <v>20000000</v>
      </c>
      <c r="J1601" s="2">
        <v>469200</v>
      </c>
      <c r="K1601">
        <v>2025</v>
      </c>
    </row>
    <row r="1602" spans="1:11" x14ac:dyDescent="0.3">
      <c r="A1602" s="103" t="s">
        <v>642</v>
      </c>
      <c r="B1602" t="s">
        <v>1990</v>
      </c>
      <c r="C1602" t="s">
        <v>112</v>
      </c>
      <c r="D1602" t="s">
        <v>3687</v>
      </c>
      <c r="E1602" t="s">
        <v>1716</v>
      </c>
      <c r="F1602" s="99">
        <v>41982</v>
      </c>
      <c r="G1602" s="99">
        <v>52940</v>
      </c>
      <c r="H1602" s="2">
        <v>6854</v>
      </c>
      <c r="I1602" s="2">
        <v>2810000</v>
      </c>
      <c r="J1602" s="2">
        <v>65922.600000000006</v>
      </c>
      <c r="K1602">
        <v>2025</v>
      </c>
    </row>
    <row r="1603" spans="1:11" x14ac:dyDescent="0.3">
      <c r="A1603" s="103" t="s">
        <v>642</v>
      </c>
      <c r="B1603" t="s">
        <v>1990</v>
      </c>
      <c r="C1603" t="s">
        <v>112</v>
      </c>
      <c r="D1603" t="s">
        <v>3688</v>
      </c>
      <c r="E1603" t="s">
        <v>5090</v>
      </c>
      <c r="F1603" s="99">
        <v>42907</v>
      </c>
      <c r="G1603" s="99">
        <v>52769</v>
      </c>
      <c r="H1603" s="2">
        <v>1037376.4</v>
      </c>
      <c r="I1603" s="2">
        <v>54997200</v>
      </c>
      <c r="J1603" s="2">
        <v>1290234.3120000002</v>
      </c>
      <c r="K1603">
        <v>2025</v>
      </c>
    </row>
    <row r="1604" spans="1:11" x14ac:dyDescent="0.3">
      <c r="A1604" s="103" t="s">
        <v>642</v>
      </c>
      <c r="B1604" t="s">
        <v>1990</v>
      </c>
      <c r="C1604" t="s">
        <v>112</v>
      </c>
      <c r="D1604" t="s">
        <v>3689</v>
      </c>
      <c r="E1604" t="s">
        <v>5090</v>
      </c>
      <c r="F1604" s="99">
        <v>42901</v>
      </c>
      <c r="G1604" s="99">
        <v>53858</v>
      </c>
      <c r="H1604" s="2">
        <v>1566467.84</v>
      </c>
      <c r="I1604" s="2">
        <v>62388000</v>
      </c>
      <c r="J1604" s="2">
        <v>1463622.48</v>
      </c>
      <c r="K1604">
        <v>2025</v>
      </c>
    </row>
    <row r="1605" spans="1:11" x14ac:dyDescent="0.3">
      <c r="A1605" s="103" t="s">
        <v>642</v>
      </c>
      <c r="B1605" t="s">
        <v>1990</v>
      </c>
      <c r="C1605" t="s">
        <v>112</v>
      </c>
      <c r="D1605" t="s">
        <v>3690</v>
      </c>
      <c r="E1605" t="s">
        <v>5090</v>
      </c>
      <c r="F1605" s="99">
        <v>43404</v>
      </c>
      <c r="G1605" s="99">
        <v>54362</v>
      </c>
      <c r="H1605" s="2">
        <v>1130072.2</v>
      </c>
      <c r="I1605" s="2">
        <v>60400000</v>
      </c>
      <c r="J1605" s="2">
        <v>1416984</v>
      </c>
      <c r="K1605">
        <v>2025</v>
      </c>
    </row>
    <row r="1606" spans="1:11" x14ac:dyDescent="0.3">
      <c r="A1606" s="103" t="s">
        <v>642</v>
      </c>
      <c r="B1606" t="s">
        <v>1990</v>
      </c>
      <c r="C1606" t="s">
        <v>112</v>
      </c>
      <c r="D1606" t="s">
        <v>3691</v>
      </c>
      <c r="E1606" t="s">
        <v>5090</v>
      </c>
      <c r="F1606" s="99">
        <v>43396</v>
      </c>
      <c r="G1606" s="99">
        <v>52807</v>
      </c>
      <c r="H1606" s="2">
        <v>1015613.24</v>
      </c>
      <c r="I1606" s="2">
        <v>55600000</v>
      </c>
      <c r="J1606" s="2">
        <v>1304376</v>
      </c>
      <c r="K1606">
        <v>2025</v>
      </c>
    </row>
    <row r="1607" spans="1:11" x14ac:dyDescent="0.3">
      <c r="A1607" s="103" t="s">
        <v>642</v>
      </c>
      <c r="B1607" t="s">
        <v>1990</v>
      </c>
      <c r="C1607" t="s">
        <v>112</v>
      </c>
      <c r="D1607" t="s">
        <v>3692</v>
      </c>
      <c r="E1607" t="s">
        <v>5090</v>
      </c>
      <c r="F1607" s="99">
        <v>43580</v>
      </c>
      <c r="G1607" s="99">
        <v>54538</v>
      </c>
      <c r="H1607" s="2">
        <v>1108450.8</v>
      </c>
      <c r="I1607" s="2">
        <v>52800000</v>
      </c>
      <c r="J1607" s="2">
        <v>1238688</v>
      </c>
      <c r="K1607">
        <v>2025</v>
      </c>
    </row>
    <row r="1608" spans="1:11" x14ac:dyDescent="0.3">
      <c r="A1608" s="103" t="s">
        <v>642</v>
      </c>
      <c r="B1608" t="s">
        <v>1990</v>
      </c>
      <c r="C1608" t="s">
        <v>112</v>
      </c>
      <c r="D1608" t="s">
        <v>3693</v>
      </c>
      <c r="E1608" t="s">
        <v>5090</v>
      </c>
      <c r="F1608" s="99">
        <v>44244</v>
      </c>
      <c r="G1608" s="99">
        <v>55201</v>
      </c>
      <c r="H1608" s="2">
        <v>1329599.32</v>
      </c>
      <c r="I1608" s="2">
        <v>79473572</v>
      </c>
      <c r="J1608" s="2">
        <v>1864449.9991200001</v>
      </c>
      <c r="K1608">
        <v>2025</v>
      </c>
    </row>
    <row r="1609" spans="1:11" x14ac:dyDescent="0.3">
      <c r="A1609" s="103" t="s">
        <v>642</v>
      </c>
      <c r="B1609" t="s">
        <v>1990</v>
      </c>
      <c r="C1609" t="s">
        <v>112</v>
      </c>
      <c r="D1609" t="s">
        <v>3694</v>
      </c>
      <c r="E1609" t="s">
        <v>5090</v>
      </c>
      <c r="F1609" s="99">
        <v>44321</v>
      </c>
      <c r="G1609" s="99">
        <v>55278</v>
      </c>
      <c r="H1609" s="2">
        <v>1054042.6000000001</v>
      </c>
      <c r="I1609" s="2">
        <v>65978585</v>
      </c>
      <c r="J1609" s="2">
        <v>1547857.6041000001</v>
      </c>
      <c r="K1609">
        <v>2025</v>
      </c>
    </row>
    <row r="1610" spans="1:11" x14ac:dyDescent="0.3">
      <c r="A1610" s="103" t="s">
        <v>642</v>
      </c>
      <c r="B1610" t="s">
        <v>1990</v>
      </c>
      <c r="C1610" t="s">
        <v>112</v>
      </c>
      <c r="D1610" t="s">
        <v>4695</v>
      </c>
      <c r="E1610" t="s">
        <v>5090</v>
      </c>
      <c r="F1610" s="99">
        <v>44336</v>
      </c>
      <c r="G1610" s="99">
        <v>55293</v>
      </c>
      <c r="H1610" s="2">
        <v>408881.37</v>
      </c>
      <c r="I1610" s="2">
        <v>19710000</v>
      </c>
      <c r="J1610" s="2">
        <v>462396.6</v>
      </c>
      <c r="K1610">
        <v>2025</v>
      </c>
    </row>
    <row r="1611" spans="1:11" x14ac:dyDescent="0.3">
      <c r="A1611" s="103" t="s">
        <v>642</v>
      </c>
      <c r="B1611" t="s">
        <v>1990</v>
      </c>
      <c r="C1611" t="s">
        <v>112</v>
      </c>
      <c r="D1611" t="s">
        <v>3695</v>
      </c>
      <c r="E1611" t="s">
        <v>5090</v>
      </c>
      <c r="F1611" s="99">
        <v>44512</v>
      </c>
      <c r="G1611" s="99">
        <v>55469</v>
      </c>
      <c r="H1611" s="2">
        <v>1552424.44</v>
      </c>
      <c r="I1611" s="2">
        <v>96583000</v>
      </c>
      <c r="J1611" s="2">
        <v>2265837.1800000002</v>
      </c>
      <c r="K1611">
        <v>2025</v>
      </c>
    </row>
    <row r="1612" spans="1:11" x14ac:dyDescent="0.3">
      <c r="A1612" s="103" t="s">
        <v>642</v>
      </c>
      <c r="B1612" t="s">
        <v>1990</v>
      </c>
      <c r="C1612" t="s">
        <v>112</v>
      </c>
      <c r="D1612" t="s">
        <v>3696</v>
      </c>
      <c r="E1612" t="s">
        <v>5090</v>
      </c>
      <c r="F1612" s="99">
        <v>44984</v>
      </c>
      <c r="G1612" s="99">
        <v>52807</v>
      </c>
      <c r="H1612" s="2">
        <v>1325502.44</v>
      </c>
      <c r="I1612" s="2">
        <v>94712000</v>
      </c>
      <c r="J1612" s="2">
        <v>2221943.52</v>
      </c>
      <c r="K1612">
        <v>2025</v>
      </c>
    </row>
    <row r="1613" spans="1:11" x14ac:dyDescent="0.3">
      <c r="A1613" s="103" t="s">
        <v>642</v>
      </c>
      <c r="B1613" t="s">
        <v>1990</v>
      </c>
      <c r="C1613" t="s">
        <v>112</v>
      </c>
      <c r="D1613" t="s">
        <v>4696</v>
      </c>
      <c r="E1613" t="s">
        <v>1716</v>
      </c>
      <c r="F1613" s="99">
        <v>17168</v>
      </c>
      <c r="G1613" s="100" t="s">
        <v>1745</v>
      </c>
      <c r="H1613" s="2">
        <v>161422</v>
      </c>
      <c r="I1613" s="2">
        <v>23526200</v>
      </c>
      <c r="J1613" s="2">
        <v>551924.652</v>
      </c>
      <c r="K1613">
        <v>2025</v>
      </c>
    </row>
    <row r="1614" spans="1:11" x14ac:dyDescent="0.3">
      <c r="A1614" s="103" t="s">
        <v>690</v>
      </c>
      <c r="B1614" t="s">
        <v>1991</v>
      </c>
      <c r="C1614" t="s">
        <v>112</v>
      </c>
      <c r="D1614" t="s">
        <v>3697</v>
      </c>
      <c r="E1614" t="s">
        <v>1716</v>
      </c>
      <c r="F1614" s="99">
        <v>28126</v>
      </c>
      <c r="G1614" s="99">
        <v>46752</v>
      </c>
      <c r="H1614" s="2">
        <v>1203814</v>
      </c>
      <c r="I1614" s="2">
        <v>50000000</v>
      </c>
      <c r="J1614" s="2">
        <v>883000</v>
      </c>
      <c r="K1614">
        <v>2025</v>
      </c>
    </row>
    <row r="1615" spans="1:11" x14ac:dyDescent="0.3">
      <c r="A1615" s="103" t="s">
        <v>690</v>
      </c>
      <c r="B1615" t="s">
        <v>1991</v>
      </c>
      <c r="C1615" t="s">
        <v>112</v>
      </c>
      <c r="D1615" t="s">
        <v>3698</v>
      </c>
      <c r="E1615" t="s">
        <v>1716</v>
      </c>
      <c r="F1615" s="99">
        <v>27382</v>
      </c>
      <c r="G1615" s="99">
        <v>45956</v>
      </c>
      <c r="H1615" s="2">
        <v>221749.27</v>
      </c>
      <c r="I1615" s="2">
        <v>35135700</v>
      </c>
      <c r="J1615" s="2">
        <v>620496.46200000006</v>
      </c>
      <c r="K1615">
        <v>2025</v>
      </c>
    </row>
    <row r="1616" spans="1:11" x14ac:dyDescent="0.3">
      <c r="A1616" s="103" t="s">
        <v>690</v>
      </c>
      <c r="B1616" t="s">
        <v>1991</v>
      </c>
      <c r="C1616" t="s">
        <v>112</v>
      </c>
      <c r="D1616" t="s">
        <v>3699</v>
      </c>
      <c r="E1616" t="s">
        <v>1716</v>
      </c>
      <c r="F1616" s="99">
        <v>37034</v>
      </c>
      <c r="G1616" s="99">
        <v>49818</v>
      </c>
      <c r="H1616" s="2">
        <v>344591.16</v>
      </c>
      <c r="I1616" s="2">
        <v>40916000</v>
      </c>
      <c r="J1616" s="2">
        <v>722576.56</v>
      </c>
      <c r="K1616">
        <v>2025</v>
      </c>
    </row>
    <row r="1617" spans="1:11" x14ac:dyDescent="0.3">
      <c r="A1617" s="103" t="s">
        <v>690</v>
      </c>
      <c r="B1617" t="s">
        <v>1991</v>
      </c>
      <c r="C1617" t="s">
        <v>112</v>
      </c>
      <c r="D1617" t="s">
        <v>3700</v>
      </c>
      <c r="E1617" t="s">
        <v>1716</v>
      </c>
      <c r="F1617" s="99">
        <v>27078</v>
      </c>
      <c r="G1617" s="99">
        <v>45340</v>
      </c>
      <c r="H1617" s="2">
        <v>251530.31</v>
      </c>
      <c r="I1617" s="2">
        <v>15320700</v>
      </c>
      <c r="J1617" s="2">
        <v>270563.56199999998</v>
      </c>
      <c r="K1617">
        <v>2025</v>
      </c>
    </row>
    <row r="1618" spans="1:11" x14ac:dyDescent="0.3">
      <c r="A1618" s="103" t="s">
        <v>690</v>
      </c>
      <c r="B1618" t="s">
        <v>1991</v>
      </c>
      <c r="C1618" t="s">
        <v>112</v>
      </c>
      <c r="D1618" t="s">
        <v>3701</v>
      </c>
      <c r="E1618" t="s">
        <v>1716</v>
      </c>
      <c r="F1618" s="99">
        <v>26513</v>
      </c>
      <c r="G1618" s="99">
        <v>44774</v>
      </c>
      <c r="H1618" s="2">
        <v>569449.21</v>
      </c>
      <c r="I1618" s="2">
        <v>32056000</v>
      </c>
      <c r="J1618" s="2">
        <v>566108.96</v>
      </c>
      <c r="K1618">
        <v>2025</v>
      </c>
    </row>
    <row r="1619" spans="1:11" x14ac:dyDescent="0.3">
      <c r="A1619" s="103" t="s">
        <v>690</v>
      </c>
      <c r="B1619" t="s">
        <v>1991</v>
      </c>
      <c r="C1619" t="s">
        <v>112</v>
      </c>
      <c r="D1619" t="s">
        <v>3702</v>
      </c>
      <c r="E1619" t="s">
        <v>1716</v>
      </c>
      <c r="F1619" s="99">
        <v>29392</v>
      </c>
      <c r="G1619" s="99">
        <v>47654</v>
      </c>
      <c r="H1619" s="2">
        <v>245787.62</v>
      </c>
      <c r="I1619" s="2">
        <v>21007000</v>
      </c>
      <c r="J1619" s="2">
        <v>370983.62</v>
      </c>
      <c r="K1619">
        <v>2025</v>
      </c>
    </row>
    <row r="1620" spans="1:11" x14ac:dyDescent="0.3">
      <c r="A1620" s="103" t="s">
        <v>690</v>
      </c>
      <c r="B1620" t="s">
        <v>1991</v>
      </c>
      <c r="C1620" t="s">
        <v>112</v>
      </c>
      <c r="D1620" t="s">
        <v>3703</v>
      </c>
      <c r="E1620" t="s">
        <v>1716</v>
      </c>
      <c r="F1620" s="99">
        <v>27078</v>
      </c>
      <c r="G1620" s="99">
        <v>45657</v>
      </c>
      <c r="H1620" s="2">
        <v>570713.55000000005</v>
      </c>
      <c r="I1620" s="2">
        <v>27699000</v>
      </c>
      <c r="J1620" s="2">
        <v>489164.34</v>
      </c>
      <c r="K1620">
        <v>2025</v>
      </c>
    </row>
    <row r="1621" spans="1:11" x14ac:dyDescent="0.3">
      <c r="A1621" s="103" t="s">
        <v>690</v>
      </c>
      <c r="B1621" t="s">
        <v>1991</v>
      </c>
      <c r="C1621" t="s">
        <v>112</v>
      </c>
      <c r="D1621" t="s">
        <v>3704</v>
      </c>
      <c r="E1621" t="s">
        <v>1716</v>
      </c>
      <c r="F1621" s="99">
        <v>27078</v>
      </c>
      <c r="G1621" s="99">
        <v>45340</v>
      </c>
      <c r="H1621" s="2">
        <v>491076.59</v>
      </c>
      <c r="I1621" s="2">
        <v>21692000</v>
      </c>
      <c r="J1621" s="2">
        <v>383080.72</v>
      </c>
      <c r="K1621">
        <v>2025</v>
      </c>
    </row>
    <row r="1622" spans="1:11" x14ac:dyDescent="0.3">
      <c r="A1622" s="103" t="s">
        <v>690</v>
      </c>
      <c r="B1622" t="s">
        <v>1991</v>
      </c>
      <c r="C1622" t="s">
        <v>112</v>
      </c>
      <c r="D1622" t="s">
        <v>3705</v>
      </c>
      <c r="E1622" t="s">
        <v>1716</v>
      </c>
      <c r="F1622" s="99">
        <v>28976</v>
      </c>
      <c r="G1622" s="99">
        <v>47119</v>
      </c>
      <c r="H1622" s="2">
        <v>235789.45</v>
      </c>
      <c r="I1622" s="2">
        <v>15076900</v>
      </c>
      <c r="J1622" s="2">
        <v>266258.054</v>
      </c>
      <c r="K1622">
        <v>2025</v>
      </c>
    </row>
    <row r="1623" spans="1:11" x14ac:dyDescent="0.3">
      <c r="A1623" s="103" t="s">
        <v>690</v>
      </c>
      <c r="B1623" t="s">
        <v>1991</v>
      </c>
      <c r="C1623" t="s">
        <v>112</v>
      </c>
      <c r="D1623" t="s">
        <v>3706</v>
      </c>
      <c r="E1623" t="s">
        <v>1716</v>
      </c>
      <c r="F1623" s="99">
        <v>28249</v>
      </c>
      <c r="G1623" s="99">
        <v>47088</v>
      </c>
      <c r="H1623" s="2">
        <v>312323.44</v>
      </c>
      <c r="I1623" s="2">
        <v>18822600</v>
      </c>
      <c r="J1623" s="2">
        <v>332407.11599999998</v>
      </c>
      <c r="K1623">
        <v>2025</v>
      </c>
    </row>
    <row r="1624" spans="1:11" x14ac:dyDescent="0.3">
      <c r="A1624" s="103" t="s">
        <v>690</v>
      </c>
      <c r="B1624" t="s">
        <v>1991</v>
      </c>
      <c r="C1624" t="s">
        <v>112</v>
      </c>
      <c r="D1624" t="s">
        <v>3707</v>
      </c>
      <c r="E1624" t="s">
        <v>1716</v>
      </c>
      <c r="F1624" s="99">
        <v>29717</v>
      </c>
      <c r="G1624" s="99">
        <v>11454</v>
      </c>
      <c r="H1624" s="2">
        <v>22801.57</v>
      </c>
      <c r="I1624" s="2">
        <v>3084400</v>
      </c>
      <c r="J1624" s="2">
        <v>54470.504000000001</v>
      </c>
      <c r="K1624">
        <v>2025</v>
      </c>
    </row>
    <row r="1625" spans="1:11" x14ac:dyDescent="0.3">
      <c r="A1625" s="103" t="s">
        <v>690</v>
      </c>
      <c r="B1625" t="s">
        <v>1991</v>
      </c>
      <c r="C1625" t="s">
        <v>112</v>
      </c>
      <c r="D1625" t="s">
        <v>3708</v>
      </c>
      <c r="E1625" t="s">
        <v>1716</v>
      </c>
      <c r="F1625" s="99">
        <v>32678</v>
      </c>
      <c r="G1625" s="99">
        <v>58075</v>
      </c>
      <c r="H1625" s="2">
        <v>321391.62</v>
      </c>
      <c r="I1625" s="2">
        <v>27325700</v>
      </c>
      <c r="J1625" s="2">
        <v>482571.86200000002</v>
      </c>
      <c r="K1625">
        <v>2025</v>
      </c>
    </row>
    <row r="1626" spans="1:11" x14ac:dyDescent="0.3">
      <c r="A1626" s="103" t="s">
        <v>690</v>
      </c>
      <c r="B1626" t="s">
        <v>1991</v>
      </c>
      <c r="C1626" t="s">
        <v>112</v>
      </c>
      <c r="D1626" t="s">
        <v>3709</v>
      </c>
      <c r="E1626" t="s">
        <v>1716</v>
      </c>
      <c r="F1626" s="99">
        <v>30330</v>
      </c>
      <c r="G1626" s="99">
        <v>12068</v>
      </c>
      <c r="H1626" s="2">
        <v>218185.74</v>
      </c>
      <c r="I1626" s="2">
        <v>23152000</v>
      </c>
      <c r="J1626" s="2">
        <v>408864.32</v>
      </c>
      <c r="K1626">
        <v>2025</v>
      </c>
    </row>
    <row r="1627" spans="1:11" x14ac:dyDescent="0.3">
      <c r="A1627" s="103" t="s">
        <v>690</v>
      </c>
      <c r="B1627" t="s">
        <v>1991</v>
      </c>
      <c r="C1627" t="s">
        <v>112</v>
      </c>
      <c r="D1627" t="s">
        <v>3710</v>
      </c>
      <c r="E1627" t="s">
        <v>1716</v>
      </c>
      <c r="F1627" s="99">
        <v>30581</v>
      </c>
      <c r="G1627" s="99">
        <v>12166</v>
      </c>
      <c r="H1627" s="2">
        <v>148198.04999999999</v>
      </c>
      <c r="I1627" s="2">
        <v>13242000</v>
      </c>
      <c r="J1627" s="2">
        <v>233853.72</v>
      </c>
      <c r="K1627">
        <v>2025</v>
      </c>
    </row>
    <row r="1628" spans="1:11" x14ac:dyDescent="0.3">
      <c r="A1628" s="103" t="s">
        <v>690</v>
      </c>
      <c r="B1628" t="s">
        <v>1991</v>
      </c>
      <c r="C1628" t="s">
        <v>112</v>
      </c>
      <c r="D1628" t="s">
        <v>3711</v>
      </c>
      <c r="E1628" t="s">
        <v>1716</v>
      </c>
      <c r="F1628" s="99">
        <v>30682</v>
      </c>
      <c r="G1628" s="99">
        <v>45657</v>
      </c>
      <c r="H1628" s="2">
        <v>101345.46</v>
      </c>
      <c r="I1628" s="2">
        <v>10699000</v>
      </c>
      <c r="J1628" s="2">
        <v>188944.34</v>
      </c>
      <c r="K1628">
        <v>2025</v>
      </c>
    </row>
    <row r="1629" spans="1:11" x14ac:dyDescent="0.3">
      <c r="A1629" s="103" t="s">
        <v>690</v>
      </c>
      <c r="B1629" t="s">
        <v>1991</v>
      </c>
      <c r="C1629" t="s">
        <v>112</v>
      </c>
      <c r="D1629" t="s">
        <v>3712</v>
      </c>
      <c r="E1629" t="s">
        <v>1716</v>
      </c>
      <c r="F1629" s="99">
        <v>30132</v>
      </c>
      <c r="G1629" s="99">
        <v>11870</v>
      </c>
      <c r="H1629" s="2">
        <v>179152.33</v>
      </c>
      <c r="I1629" s="2">
        <v>19394600</v>
      </c>
      <c r="J1629" s="2">
        <v>342508.636</v>
      </c>
      <c r="K1629">
        <v>2025</v>
      </c>
    </row>
    <row r="1630" spans="1:11" x14ac:dyDescent="0.3">
      <c r="A1630" s="103" t="s">
        <v>690</v>
      </c>
      <c r="B1630" t="s">
        <v>1991</v>
      </c>
      <c r="C1630" t="s">
        <v>112</v>
      </c>
      <c r="D1630" t="s">
        <v>3713</v>
      </c>
      <c r="E1630" t="s">
        <v>1716</v>
      </c>
      <c r="F1630" s="99">
        <v>32678</v>
      </c>
      <c r="G1630" s="99">
        <v>14415</v>
      </c>
      <c r="H1630" s="2">
        <v>46093.4</v>
      </c>
      <c r="I1630" s="2">
        <v>13725700</v>
      </c>
      <c r="J1630" s="2">
        <v>242395.86199999999</v>
      </c>
      <c r="K1630">
        <v>2025</v>
      </c>
    </row>
    <row r="1631" spans="1:11" x14ac:dyDescent="0.3">
      <c r="A1631" s="103" t="s">
        <v>690</v>
      </c>
      <c r="B1631" t="s">
        <v>1991</v>
      </c>
      <c r="C1631" t="s">
        <v>112</v>
      </c>
      <c r="D1631" t="s">
        <v>3714</v>
      </c>
      <c r="E1631" t="s">
        <v>1717</v>
      </c>
      <c r="F1631" s="100" t="s">
        <v>1745</v>
      </c>
      <c r="G1631" s="100" t="s">
        <v>1745</v>
      </c>
      <c r="H1631" s="2">
        <v>1644154.51</v>
      </c>
      <c r="I1631" s="2">
        <v>138643000</v>
      </c>
      <c r="J1631" s="2">
        <v>2448435.38</v>
      </c>
      <c r="K1631">
        <v>2025</v>
      </c>
    </row>
    <row r="1632" spans="1:11" x14ac:dyDescent="0.3">
      <c r="A1632" s="103" t="s">
        <v>690</v>
      </c>
      <c r="B1632" t="s">
        <v>1991</v>
      </c>
      <c r="C1632" t="s">
        <v>112</v>
      </c>
      <c r="D1632" t="s">
        <v>3715</v>
      </c>
      <c r="E1632" t="s">
        <v>1717</v>
      </c>
      <c r="F1632" s="100" t="s">
        <v>1745</v>
      </c>
      <c r="G1632" s="100" t="s">
        <v>1745</v>
      </c>
      <c r="H1632" s="2">
        <v>1575524.51</v>
      </c>
      <c r="I1632" s="2">
        <v>138643000</v>
      </c>
      <c r="J1632" s="2">
        <v>2448435.38</v>
      </c>
      <c r="K1632">
        <v>2025</v>
      </c>
    </row>
    <row r="1633" spans="1:11" x14ac:dyDescent="0.3">
      <c r="A1633" s="103" t="s">
        <v>690</v>
      </c>
      <c r="B1633" t="s">
        <v>1991</v>
      </c>
      <c r="C1633" t="s">
        <v>112</v>
      </c>
      <c r="D1633" t="s">
        <v>3716</v>
      </c>
      <c r="E1633" t="s">
        <v>1717</v>
      </c>
      <c r="F1633" s="100" t="s">
        <v>1745</v>
      </c>
      <c r="G1633" s="100" t="s">
        <v>1745</v>
      </c>
      <c r="H1633" s="2">
        <v>2638900</v>
      </c>
      <c r="I1633" s="2">
        <v>182627000</v>
      </c>
      <c r="J1633" s="2">
        <v>3225192.82</v>
      </c>
      <c r="K1633">
        <v>2025</v>
      </c>
    </row>
    <row r="1634" spans="1:11" x14ac:dyDescent="0.3">
      <c r="A1634" s="103" t="s">
        <v>690</v>
      </c>
      <c r="B1634" t="s">
        <v>1991</v>
      </c>
      <c r="C1634" t="s">
        <v>112</v>
      </c>
      <c r="D1634" t="s">
        <v>3717</v>
      </c>
      <c r="E1634" t="s">
        <v>1716</v>
      </c>
      <c r="F1634" s="99">
        <v>38932</v>
      </c>
      <c r="G1634" s="99">
        <v>49893</v>
      </c>
      <c r="H1634" s="2">
        <v>53332</v>
      </c>
      <c r="I1634" s="2">
        <v>32166500</v>
      </c>
      <c r="J1634" s="2">
        <v>568060.39</v>
      </c>
      <c r="K1634">
        <v>2025</v>
      </c>
    </row>
    <row r="1635" spans="1:11" x14ac:dyDescent="0.3">
      <c r="A1635" s="103" t="s">
        <v>690</v>
      </c>
      <c r="B1635" t="s">
        <v>1991</v>
      </c>
      <c r="C1635" t="s">
        <v>112</v>
      </c>
      <c r="D1635" t="s">
        <v>3718</v>
      </c>
      <c r="E1635" t="s">
        <v>1716</v>
      </c>
      <c r="F1635" s="99">
        <v>40039</v>
      </c>
      <c r="G1635" s="99">
        <v>47344</v>
      </c>
      <c r="H1635" s="2">
        <v>1162075.52</v>
      </c>
      <c r="I1635" s="2">
        <v>81146000</v>
      </c>
      <c r="J1635" s="2">
        <v>1433038.36</v>
      </c>
      <c r="K1635">
        <v>2025</v>
      </c>
    </row>
    <row r="1636" spans="1:11" x14ac:dyDescent="0.3">
      <c r="A1636" s="103" t="s">
        <v>690</v>
      </c>
      <c r="B1636" t="s">
        <v>1991</v>
      </c>
      <c r="C1636" t="s">
        <v>112</v>
      </c>
      <c r="D1636" t="s">
        <v>3719</v>
      </c>
      <c r="E1636" t="s">
        <v>1717</v>
      </c>
      <c r="F1636" s="99">
        <v>39508</v>
      </c>
      <c r="G1636" s="99">
        <v>46813</v>
      </c>
      <c r="H1636" s="2">
        <v>753959.63</v>
      </c>
      <c r="I1636" s="2">
        <v>192000000</v>
      </c>
      <c r="J1636" s="2">
        <v>3390720</v>
      </c>
      <c r="K1636">
        <v>2025</v>
      </c>
    </row>
    <row r="1637" spans="1:11" x14ac:dyDescent="0.3">
      <c r="A1637" s="103" t="s">
        <v>690</v>
      </c>
      <c r="B1637" t="s">
        <v>1991</v>
      </c>
      <c r="C1637" t="s">
        <v>112</v>
      </c>
      <c r="D1637" t="s">
        <v>3720</v>
      </c>
      <c r="E1637" t="s">
        <v>1717</v>
      </c>
      <c r="F1637" s="99">
        <v>41794</v>
      </c>
      <c r="G1637" s="99">
        <v>48365</v>
      </c>
      <c r="H1637" s="2">
        <v>1393200</v>
      </c>
      <c r="I1637" s="2">
        <v>148903200</v>
      </c>
      <c r="J1637" s="2">
        <v>2629630.5120000001</v>
      </c>
      <c r="K1637">
        <v>2025</v>
      </c>
    </row>
    <row r="1638" spans="1:11" x14ac:dyDescent="0.3">
      <c r="A1638" s="103" t="s">
        <v>690</v>
      </c>
      <c r="B1638" t="s">
        <v>1991</v>
      </c>
      <c r="C1638" t="s">
        <v>112</v>
      </c>
      <c r="D1638" t="s">
        <v>3721</v>
      </c>
      <c r="E1638" t="s">
        <v>15</v>
      </c>
      <c r="F1638" s="99">
        <v>42613</v>
      </c>
      <c r="G1638" s="99">
        <v>53570</v>
      </c>
      <c r="H1638" s="2">
        <v>2608467.2999999998</v>
      </c>
      <c r="I1638" s="2">
        <v>120635300</v>
      </c>
      <c r="J1638" s="2">
        <v>2130419.398</v>
      </c>
      <c r="K1638">
        <v>2025</v>
      </c>
    </row>
    <row r="1639" spans="1:11" x14ac:dyDescent="0.3">
      <c r="A1639" s="103" t="s">
        <v>690</v>
      </c>
      <c r="B1639" t="s">
        <v>1991</v>
      </c>
      <c r="C1639" t="s">
        <v>112</v>
      </c>
      <c r="D1639" t="s">
        <v>3722</v>
      </c>
      <c r="E1639" t="s">
        <v>1716</v>
      </c>
      <c r="F1639" s="99">
        <v>40667</v>
      </c>
      <c r="G1639" s="99" t="s">
        <v>5266</v>
      </c>
      <c r="H1639" s="2">
        <v>0</v>
      </c>
      <c r="I1639" s="2">
        <v>10151400</v>
      </c>
      <c r="J1639" s="2">
        <v>179273.72399999999</v>
      </c>
      <c r="K1639">
        <v>2025</v>
      </c>
    </row>
    <row r="1640" spans="1:11" x14ac:dyDescent="0.3">
      <c r="A1640" s="103" t="s">
        <v>690</v>
      </c>
      <c r="B1640" t="s">
        <v>1991</v>
      </c>
      <c r="C1640" t="s">
        <v>112</v>
      </c>
      <c r="D1640" t="s">
        <v>3723</v>
      </c>
      <c r="E1640" t="s">
        <v>15</v>
      </c>
      <c r="F1640" s="100" t="s">
        <v>1745</v>
      </c>
      <c r="G1640" s="99" t="s">
        <v>5163</v>
      </c>
      <c r="H1640" s="2">
        <v>763436.67</v>
      </c>
      <c r="I1640" s="2">
        <v>56814500</v>
      </c>
      <c r="J1640" s="2">
        <v>1003344.07</v>
      </c>
      <c r="K1640">
        <v>2025</v>
      </c>
    </row>
    <row r="1641" spans="1:11" x14ac:dyDescent="0.3">
      <c r="A1641" s="103" t="s">
        <v>690</v>
      </c>
      <c r="B1641" t="s">
        <v>1991</v>
      </c>
      <c r="C1641" t="s">
        <v>112</v>
      </c>
      <c r="D1641" t="s">
        <v>3724</v>
      </c>
      <c r="E1641" t="s">
        <v>15</v>
      </c>
      <c r="F1641" s="100" t="s">
        <v>1745</v>
      </c>
      <c r="G1641" s="99" t="s">
        <v>5222</v>
      </c>
      <c r="H1641" s="2">
        <v>922617.66</v>
      </c>
      <c r="I1641" s="2">
        <v>84276700</v>
      </c>
      <c r="J1641" s="2">
        <v>1488326.5220000001</v>
      </c>
      <c r="K1641">
        <v>2025</v>
      </c>
    </row>
    <row r="1642" spans="1:11" x14ac:dyDescent="0.3">
      <c r="A1642" s="103" t="s">
        <v>690</v>
      </c>
      <c r="B1642" t="s">
        <v>1991</v>
      </c>
      <c r="C1642" t="s">
        <v>112</v>
      </c>
      <c r="D1642" t="s">
        <v>3725</v>
      </c>
      <c r="E1642" t="s">
        <v>15</v>
      </c>
      <c r="F1642" s="100" t="s">
        <v>1745</v>
      </c>
      <c r="G1642" s="99" t="s">
        <v>5222</v>
      </c>
      <c r="H1642" s="2">
        <v>723582.69</v>
      </c>
      <c r="I1642" s="2">
        <v>67066000</v>
      </c>
      <c r="J1642" s="2">
        <v>1184385.56</v>
      </c>
      <c r="K1642">
        <v>2025</v>
      </c>
    </row>
    <row r="1643" spans="1:11" x14ac:dyDescent="0.3">
      <c r="A1643" s="103" t="s">
        <v>690</v>
      </c>
      <c r="B1643" t="s">
        <v>1991</v>
      </c>
      <c r="C1643" t="s">
        <v>112</v>
      </c>
      <c r="D1643" t="s">
        <v>3726</v>
      </c>
      <c r="E1643" t="s">
        <v>15</v>
      </c>
      <c r="F1643" s="100" t="s">
        <v>1745</v>
      </c>
      <c r="G1643" s="99" t="s">
        <v>5159</v>
      </c>
      <c r="H1643" s="2">
        <v>555389.77</v>
      </c>
      <c r="I1643" s="2">
        <v>43904600</v>
      </c>
      <c r="J1643" s="2">
        <v>775355.23600000003</v>
      </c>
      <c r="K1643">
        <v>2025</v>
      </c>
    </row>
    <row r="1644" spans="1:11" x14ac:dyDescent="0.3">
      <c r="A1644" s="103" t="s">
        <v>740</v>
      </c>
      <c r="B1644" t="s">
        <v>1992</v>
      </c>
      <c r="C1644" t="s">
        <v>112</v>
      </c>
      <c r="D1644" t="s">
        <v>4697</v>
      </c>
      <c r="E1644" t="s">
        <v>5090</v>
      </c>
      <c r="F1644" s="99">
        <v>43891</v>
      </c>
      <c r="G1644" s="99">
        <v>53021</v>
      </c>
      <c r="H1644" s="2">
        <v>151558.03</v>
      </c>
      <c r="I1644" s="2">
        <v>13944200</v>
      </c>
      <c r="J1644" s="2">
        <v>311373.98599999998</v>
      </c>
      <c r="K1644">
        <v>2025</v>
      </c>
    </row>
    <row r="1645" spans="1:11" x14ac:dyDescent="0.3">
      <c r="A1645" s="103" t="s">
        <v>740</v>
      </c>
      <c r="B1645" t="s">
        <v>1992</v>
      </c>
      <c r="C1645" t="s">
        <v>112</v>
      </c>
      <c r="D1645" t="s">
        <v>4698</v>
      </c>
      <c r="E1645" t="s">
        <v>1716</v>
      </c>
      <c r="F1645" s="99">
        <v>42675</v>
      </c>
      <c r="G1645" s="99">
        <v>55457</v>
      </c>
      <c r="H1645" s="2">
        <v>125009.28</v>
      </c>
      <c r="I1645" s="2">
        <v>15097400</v>
      </c>
      <c r="J1645" s="2">
        <v>337124.94199999998</v>
      </c>
      <c r="K1645">
        <v>2025</v>
      </c>
    </row>
    <row r="1646" spans="1:11" x14ac:dyDescent="0.3">
      <c r="A1646" s="103" t="s">
        <v>740</v>
      </c>
      <c r="B1646" t="s">
        <v>1992</v>
      </c>
      <c r="C1646" t="s">
        <v>112</v>
      </c>
      <c r="D1646" t="s">
        <v>4699</v>
      </c>
      <c r="E1646" t="s">
        <v>5090</v>
      </c>
      <c r="F1646" s="99">
        <v>44317</v>
      </c>
      <c r="G1646" s="99">
        <v>55273</v>
      </c>
      <c r="H1646" s="2">
        <v>0</v>
      </c>
      <c r="I1646" s="2">
        <v>287494700</v>
      </c>
      <c r="J1646" s="2">
        <v>6419756.6509999996</v>
      </c>
      <c r="K1646">
        <v>2025</v>
      </c>
    </row>
    <row r="1647" spans="1:11" x14ac:dyDescent="0.3">
      <c r="A1647" s="103" t="s">
        <v>740</v>
      </c>
      <c r="B1647" t="s">
        <v>1992</v>
      </c>
      <c r="C1647" t="s">
        <v>112</v>
      </c>
      <c r="D1647" t="s">
        <v>4700</v>
      </c>
      <c r="E1647" t="s">
        <v>5090</v>
      </c>
      <c r="F1647" s="99">
        <v>43678</v>
      </c>
      <c r="G1647" s="99">
        <v>45504</v>
      </c>
      <c r="H1647" s="2">
        <v>132646.75</v>
      </c>
      <c r="I1647" s="2">
        <v>16854200</v>
      </c>
      <c r="J1647" s="2">
        <v>376354.28600000002</v>
      </c>
      <c r="K1647">
        <v>2025</v>
      </c>
    </row>
    <row r="1648" spans="1:11" x14ac:dyDescent="0.3">
      <c r="A1648" s="103" t="s">
        <v>740</v>
      </c>
      <c r="B1648" t="s">
        <v>1992</v>
      </c>
      <c r="C1648" t="s">
        <v>112</v>
      </c>
      <c r="D1648" t="s">
        <v>4701</v>
      </c>
      <c r="E1648" t="s">
        <v>5090</v>
      </c>
      <c r="F1648" s="99">
        <v>43709</v>
      </c>
      <c r="G1648" s="99">
        <v>45534</v>
      </c>
      <c r="H1648" s="2">
        <v>47033.52</v>
      </c>
      <c r="I1648" s="2">
        <v>4949300</v>
      </c>
      <c r="J1648" s="2">
        <v>110517.86900000001</v>
      </c>
      <c r="K1648">
        <v>2025</v>
      </c>
    </row>
    <row r="1649" spans="1:11" x14ac:dyDescent="0.3">
      <c r="A1649" s="103" t="s">
        <v>740</v>
      </c>
      <c r="B1649" t="s">
        <v>1992</v>
      </c>
      <c r="C1649" t="s">
        <v>112</v>
      </c>
      <c r="D1649" t="s">
        <v>4702</v>
      </c>
      <c r="E1649" t="s">
        <v>1717</v>
      </c>
      <c r="F1649" s="99">
        <v>43831</v>
      </c>
      <c r="G1649" s="99">
        <v>51135</v>
      </c>
      <c r="H1649" s="2">
        <v>178039.96</v>
      </c>
      <c r="I1649" s="2">
        <v>10674900</v>
      </c>
      <c r="J1649" s="2">
        <v>238370.51699999999</v>
      </c>
      <c r="K1649">
        <v>2025</v>
      </c>
    </row>
    <row r="1650" spans="1:11" x14ac:dyDescent="0.3">
      <c r="A1650" s="103" t="s">
        <v>740</v>
      </c>
      <c r="B1650" t="s">
        <v>1992</v>
      </c>
      <c r="C1650" t="s">
        <v>112</v>
      </c>
      <c r="D1650" t="s">
        <v>4703</v>
      </c>
      <c r="E1650" t="s">
        <v>5090</v>
      </c>
      <c r="F1650" s="99">
        <v>43831</v>
      </c>
      <c r="G1650" s="99">
        <v>45657</v>
      </c>
      <c r="H1650" s="2">
        <v>55335.53</v>
      </c>
      <c r="I1650" s="2">
        <v>3197600</v>
      </c>
      <c r="J1650" s="2">
        <v>71402.407999999996</v>
      </c>
      <c r="K1650">
        <v>2025</v>
      </c>
    </row>
    <row r="1651" spans="1:11" x14ac:dyDescent="0.3">
      <c r="A1651" s="103" t="s">
        <v>740</v>
      </c>
      <c r="B1651" t="s">
        <v>1992</v>
      </c>
      <c r="C1651" t="s">
        <v>112</v>
      </c>
      <c r="D1651" t="s">
        <v>4704</v>
      </c>
      <c r="E1651" t="s">
        <v>5090</v>
      </c>
      <c r="F1651" s="99">
        <v>43678</v>
      </c>
      <c r="G1651" s="99">
        <v>45504</v>
      </c>
      <c r="H1651" s="2">
        <v>53115.179999999993</v>
      </c>
      <c r="I1651" s="2">
        <v>6807100</v>
      </c>
      <c r="J1651" s="2">
        <v>152002.54300000001</v>
      </c>
      <c r="K1651">
        <v>2025</v>
      </c>
    </row>
    <row r="1652" spans="1:11" x14ac:dyDescent="0.3">
      <c r="A1652" s="103" t="s">
        <v>740</v>
      </c>
      <c r="B1652" t="s">
        <v>1992</v>
      </c>
      <c r="C1652" t="s">
        <v>112</v>
      </c>
      <c r="D1652" t="s">
        <v>4705</v>
      </c>
      <c r="E1652" t="s">
        <v>5090</v>
      </c>
      <c r="F1652" s="99">
        <v>43709</v>
      </c>
      <c r="G1652" s="99">
        <v>45535</v>
      </c>
      <c r="H1652" s="2">
        <v>79313.78</v>
      </c>
      <c r="I1652" s="2">
        <v>8284800</v>
      </c>
      <c r="J1652" s="2">
        <v>184999.584</v>
      </c>
      <c r="K1652">
        <v>2025</v>
      </c>
    </row>
    <row r="1653" spans="1:11" x14ac:dyDescent="0.3">
      <c r="A1653" s="103" t="s">
        <v>740</v>
      </c>
      <c r="B1653" t="s">
        <v>1992</v>
      </c>
      <c r="C1653" t="s">
        <v>112</v>
      </c>
      <c r="D1653" t="s">
        <v>4706</v>
      </c>
      <c r="E1653" t="s">
        <v>5087</v>
      </c>
      <c r="F1653" s="99">
        <v>44105</v>
      </c>
      <c r="G1653" s="99">
        <v>53235</v>
      </c>
      <c r="H1653" s="2">
        <v>314431.18</v>
      </c>
      <c r="I1653" s="2">
        <v>157863100</v>
      </c>
      <c r="J1653" s="2">
        <v>3525083.023</v>
      </c>
      <c r="K1653">
        <v>2025</v>
      </c>
    </row>
    <row r="1654" spans="1:11" x14ac:dyDescent="0.3">
      <c r="A1654" s="103" t="s">
        <v>740</v>
      </c>
      <c r="B1654" t="s">
        <v>1992</v>
      </c>
      <c r="C1654" t="s">
        <v>112</v>
      </c>
      <c r="D1654" t="s">
        <v>4707</v>
      </c>
      <c r="E1654" t="s">
        <v>5090</v>
      </c>
      <c r="F1654" s="99">
        <v>44378</v>
      </c>
      <c r="G1654" s="99">
        <v>53508</v>
      </c>
      <c r="H1654" s="2">
        <v>99853.700000000012</v>
      </c>
      <c r="I1654" s="2">
        <v>25032000</v>
      </c>
      <c r="J1654" s="2">
        <v>558964.55999999994</v>
      </c>
      <c r="K1654">
        <v>2025</v>
      </c>
    </row>
    <row r="1655" spans="1:11" x14ac:dyDescent="0.3">
      <c r="A1655" s="103" t="s">
        <v>740</v>
      </c>
      <c r="B1655" t="s">
        <v>1992</v>
      </c>
      <c r="C1655" t="s">
        <v>112</v>
      </c>
      <c r="D1655" t="s">
        <v>4708</v>
      </c>
      <c r="E1655" t="s">
        <v>1716</v>
      </c>
      <c r="F1655" s="99">
        <v>44044</v>
      </c>
      <c r="G1655" s="99">
        <v>54999</v>
      </c>
      <c r="H1655" s="2">
        <v>406926.9</v>
      </c>
      <c r="I1655" s="2">
        <v>38613900</v>
      </c>
      <c r="J1655" s="2">
        <v>862248.38699999999</v>
      </c>
      <c r="K1655">
        <v>2025</v>
      </c>
    </row>
    <row r="1656" spans="1:11" x14ac:dyDescent="0.3">
      <c r="A1656" s="103" t="s">
        <v>740</v>
      </c>
      <c r="B1656" t="s">
        <v>1992</v>
      </c>
      <c r="C1656" t="s">
        <v>112</v>
      </c>
      <c r="D1656" t="s">
        <v>4709</v>
      </c>
      <c r="E1656" t="s">
        <v>5090</v>
      </c>
      <c r="F1656" s="99">
        <v>44470</v>
      </c>
      <c r="G1656" s="99">
        <v>55426</v>
      </c>
      <c r="H1656" s="2">
        <v>289434.64</v>
      </c>
      <c r="I1656" s="2">
        <v>41790800</v>
      </c>
      <c r="J1656" s="2">
        <v>933188.56400000001</v>
      </c>
      <c r="K1656">
        <v>2025</v>
      </c>
    </row>
    <row r="1657" spans="1:11" x14ac:dyDescent="0.3">
      <c r="A1657" s="103" t="s">
        <v>740</v>
      </c>
      <c r="B1657" t="s">
        <v>1992</v>
      </c>
      <c r="C1657" t="s">
        <v>112</v>
      </c>
      <c r="D1657" t="s">
        <v>4710</v>
      </c>
      <c r="E1657" t="s">
        <v>5090</v>
      </c>
      <c r="F1657" s="99">
        <v>43709</v>
      </c>
      <c r="G1657" s="99">
        <v>45535</v>
      </c>
      <c r="H1657" s="2">
        <v>120343.82</v>
      </c>
      <c r="I1657" s="2">
        <v>11600700</v>
      </c>
      <c r="J1657" s="2">
        <v>259043.63099999999</v>
      </c>
      <c r="K1657">
        <v>2025</v>
      </c>
    </row>
    <row r="1658" spans="1:11" x14ac:dyDescent="0.3">
      <c r="A1658" s="103" t="s">
        <v>740</v>
      </c>
      <c r="B1658" t="s">
        <v>1992</v>
      </c>
      <c r="C1658" t="s">
        <v>112</v>
      </c>
      <c r="D1658" t="s">
        <v>4711</v>
      </c>
      <c r="E1658" t="s">
        <v>5090</v>
      </c>
      <c r="F1658" s="99">
        <v>44409</v>
      </c>
      <c r="G1658" s="99">
        <v>55365</v>
      </c>
      <c r="H1658" s="2">
        <v>510071.25000000006</v>
      </c>
      <c r="I1658" s="2">
        <v>56604600</v>
      </c>
      <c r="J1658" s="2">
        <v>1263980.7180000001</v>
      </c>
      <c r="K1658">
        <v>2025</v>
      </c>
    </row>
    <row r="1659" spans="1:11" x14ac:dyDescent="0.3">
      <c r="A1659" s="103" t="s">
        <v>740</v>
      </c>
      <c r="B1659" t="s">
        <v>1992</v>
      </c>
      <c r="C1659" t="s">
        <v>112</v>
      </c>
      <c r="D1659" t="s">
        <v>4712</v>
      </c>
      <c r="E1659" t="s">
        <v>5090</v>
      </c>
      <c r="F1659" s="99">
        <v>43252</v>
      </c>
      <c r="G1659" s="99">
        <v>50556</v>
      </c>
      <c r="H1659" s="2">
        <v>88051.5</v>
      </c>
      <c r="I1659" s="2">
        <v>9358900</v>
      </c>
      <c r="J1659" s="2">
        <v>208984.23699999999</v>
      </c>
      <c r="K1659">
        <v>2025</v>
      </c>
    </row>
    <row r="1660" spans="1:11" x14ac:dyDescent="0.3">
      <c r="A1660" s="103" t="s">
        <v>740</v>
      </c>
      <c r="B1660" t="s">
        <v>1992</v>
      </c>
      <c r="C1660" t="s">
        <v>112</v>
      </c>
      <c r="D1660" t="s">
        <v>4713</v>
      </c>
      <c r="E1660" t="s">
        <v>5087</v>
      </c>
      <c r="F1660" s="99">
        <v>43282</v>
      </c>
      <c r="G1660" s="99">
        <v>50586</v>
      </c>
      <c r="H1660" s="2">
        <v>129798.59</v>
      </c>
      <c r="I1660" s="2">
        <v>20009900</v>
      </c>
      <c r="J1660" s="2">
        <v>446821.06699999998</v>
      </c>
      <c r="K1660">
        <v>2025</v>
      </c>
    </row>
    <row r="1661" spans="1:11" x14ac:dyDescent="0.3">
      <c r="A1661" s="103" t="s">
        <v>740</v>
      </c>
      <c r="B1661" t="s">
        <v>1992</v>
      </c>
      <c r="C1661" t="s">
        <v>112</v>
      </c>
      <c r="D1661" t="s">
        <v>4714</v>
      </c>
      <c r="E1661" t="s">
        <v>5090</v>
      </c>
      <c r="F1661" s="99">
        <v>43282</v>
      </c>
      <c r="G1661" s="99">
        <v>50586</v>
      </c>
      <c r="H1661" s="2">
        <v>46229.930000000008</v>
      </c>
      <c r="I1661" s="2">
        <v>4038000</v>
      </c>
      <c r="J1661" s="2">
        <v>90168.54</v>
      </c>
      <c r="K1661">
        <v>2025</v>
      </c>
    </row>
    <row r="1662" spans="1:11" x14ac:dyDescent="0.3">
      <c r="A1662" s="103" t="s">
        <v>740</v>
      </c>
      <c r="B1662" t="s">
        <v>1992</v>
      </c>
      <c r="C1662" t="s">
        <v>112</v>
      </c>
      <c r="D1662" t="s">
        <v>4715</v>
      </c>
      <c r="E1662" t="s">
        <v>1716</v>
      </c>
      <c r="F1662" s="99">
        <v>43405</v>
      </c>
      <c r="G1662" s="99">
        <v>54362</v>
      </c>
      <c r="H1662" s="2">
        <v>17154.260000000002</v>
      </c>
      <c r="I1662" s="2">
        <v>6447100</v>
      </c>
      <c r="J1662" s="2">
        <v>143963.74299999999</v>
      </c>
      <c r="K1662">
        <v>2025</v>
      </c>
    </row>
    <row r="1663" spans="1:11" x14ac:dyDescent="0.3">
      <c r="A1663" s="103" t="s">
        <v>740</v>
      </c>
      <c r="B1663" t="s">
        <v>1992</v>
      </c>
      <c r="C1663" t="s">
        <v>112</v>
      </c>
      <c r="D1663" t="s">
        <v>4716</v>
      </c>
      <c r="E1663" t="s">
        <v>5090</v>
      </c>
      <c r="F1663" s="99">
        <v>43922</v>
      </c>
      <c r="G1663" s="99">
        <v>51226</v>
      </c>
      <c r="H1663" s="2">
        <v>316511.99</v>
      </c>
      <c r="I1663" s="2">
        <v>35855200</v>
      </c>
      <c r="J1663" s="2">
        <v>800646.61600000004</v>
      </c>
      <c r="K1663">
        <v>2025</v>
      </c>
    </row>
    <row r="1664" spans="1:11" x14ac:dyDescent="0.3">
      <c r="A1664" s="103" t="s">
        <v>740</v>
      </c>
      <c r="B1664" t="s">
        <v>1992</v>
      </c>
      <c r="C1664" t="s">
        <v>112</v>
      </c>
      <c r="D1664" t="s">
        <v>4717</v>
      </c>
      <c r="E1664" t="s">
        <v>5090</v>
      </c>
      <c r="F1664" s="99">
        <v>43405</v>
      </c>
      <c r="G1664" s="99">
        <v>54362</v>
      </c>
      <c r="H1664" s="2">
        <v>405716.37</v>
      </c>
      <c r="I1664" s="2">
        <v>48605000</v>
      </c>
      <c r="J1664" s="2">
        <v>1085349.6499999999</v>
      </c>
      <c r="K1664">
        <v>2025</v>
      </c>
    </row>
    <row r="1665" spans="1:11" x14ac:dyDescent="0.3">
      <c r="A1665" s="103" t="s">
        <v>740</v>
      </c>
      <c r="B1665" t="s">
        <v>1992</v>
      </c>
      <c r="C1665" t="s">
        <v>112</v>
      </c>
      <c r="D1665" t="s">
        <v>4718</v>
      </c>
      <c r="E1665" t="s">
        <v>1716</v>
      </c>
      <c r="F1665" s="99">
        <v>42583</v>
      </c>
      <c r="G1665" s="99">
        <v>53539</v>
      </c>
      <c r="H1665" s="2">
        <v>1865.25</v>
      </c>
      <c r="I1665" s="2">
        <v>5538600</v>
      </c>
      <c r="J1665" s="2">
        <v>123676.93799999999</v>
      </c>
      <c r="K1665">
        <v>2025</v>
      </c>
    </row>
    <row r="1666" spans="1:11" x14ac:dyDescent="0.3">
      <c r="A1666" s="103" t="s">
        <v>740</v>
      </c>
      <c r="B1666" t="s">
        <v>1992</v>
      </c>
      <c r="C1666" t="s">
        <v>112</v>
      </c>
      <c r="D1666" t="s">
        <v>4719</v>
      </c>
      <c r="E1666" t="s">
        <v>1717</v>
      </c>
      <c r="F1666" s="99">
        <v>43040</v>
      </c>
      <c r="G1666" s="99">
        <v>48518</v>
      </c>
      <c r="H1666" s="2">
        <v>5396.880000000001</v>
      </c>
      <c r="I1666" s="2">
        <v>6412500</v>
      </c>
      <c r="J1666" s="2">
        <v>143191.125</v>
      </c>
      <c r="K1666">
        <v>2025</v>
      </c>
    </row>
    <row r="1667" spans="1:11" x14ac:dyDescent="0.3">
      <c r="A1667" s="103" t="s">
        <v>740</v>
      </c>
      <c r="B1667" t="s">
        <v>1992</v>
      </c>
      <c r="C1667" t="s">
        <v>112</v>
      </c>
      <c r="D1667" t="s">
        <v>4720</v>
      </c>
      <c r="E1667" t="s">
        <v>5087</v>
      </c>
      <c r="F1667" s="99">
        <v>43009</v>
      </c>
      <c r="G1667" s="99">
        <v>52139</v>
      </c>
      <c r="H1667" s="2">
        <v>262678.87</v>
      </c>
      <c r="I1667" s="2">
        <v>170034400</v>
      </c>
      <c r="J1667" s="2">
        <v>3796868.1519999998</v>
      </c>
      <c r="K1667">
        <v>2025</v>
      </c>
    </row>
    <row r="1668" spans="1:11" x14ac:dyDescent="0.3">
      <c r="A1668" s="103" t="s">
        <v>740</v>
      </c>
      <c r="B1668" t="s">
        <v>1992</v>
      </c>
      <c r="C1668" t="s">
        <v>112</v>
      </c>
      <c r="D1668" t="s">
        <v>4721</v>
      </c>
      <c r="E1668" t="s">
        <v>1716</v>
      </c>
      <c r="F1668" s="99">
        <v>37712</v>
      </c>
      <c r="G1668" s="99">
        <v>48579</v>
      </c>
      <c r="H1668" s="2">
        <v>144647.94</v>
      </c>
      <c r="I1668" s="2">
        <v>2529900</v>
      </c>
      <c r="J1668" s="2">
        <v>56492.667000000001</v>
      </c>
      <c r="K1668">
        <v>2025</v>
      </c>
    </row>
    <row r="1669" spans="1:11" x14ac:dyDescent="0.3">
      <c r="A1669" s="103" t="s">
        <v>740</v>
      </c>
      <c r="B1669" t="s">
        <v>1992</v>
      </c>
      <c r="C1669" t="s">
        <v>112</v>
      </c>
      <c r="D1669" t="s">
        <v>4722</v>
      </c>
      <c r="E1669" t="s">
        <v>5090</v>
      </c>
      <c r="F1669" s="99">
        <v>42676</v>
      </c>
      <c r="G1669" s="99">
        <v>47058</v>
      </c>
      <c r="H1669" s="2">
        <v>145064.34</v>
      </c>
      <c r="I1669" s="2">
        <v>29871100</v>
      </c>
      <c r="J1669" s="2">
        <v>667021.66299999994</v>
      </c>
      <c r="K1669">
        <v>2025</v>
      </c>
    </row>
    <row r="1670" spans="1:11" x14ac:dyDescent="0.3">
      <c r="A1670" s="103" t="s">
        <v>740</v>
      </c>
      <c r="B1670" t="s">
        <v>1992</v>
      </c>
      <c r="C1670" t="s">
        <v>112</v>
      </c>
      <c r="D1670" t="s">
        <v>4723</v>
      </c>
      <c r="E1670" t="s">
        <v>5090</v>
      </c>
      <c r="F1670" s="99">
        <v>43617</v>
      </c>
      <c r="G1670" s="99">
        <v>54574</v>
      </c>
      <c r="H1670" s="2">
        <v>84000.06</v>
      </c>
      <c r="I1670" s="2">
        <v>15656700</v>
      </c>
      <c r="J1670" s="2">
        <v>349614.11099999998</v>
      </c>
      <c r="K1670">
        <v>2025</v>
      </c>
    </row>
    <row r="1671" spans="1:11" x14ac:dyDescent="0.3">
      <c r="A1671" s="103" t="s">
        <v>740</v>
      </c>
      <c r="B1671" t="s">
        <v>1992</v>
      </c>
      <c r="C1671" t="s">
        <v>112</v>
      </c>
      <c r="D1671" t="s">
        <v>4724</v>
      </c>
      <c r="E1671" t="s">
        <v>1716</v>
      </c>
      <c r="F1671" s="99">
        <v>40483</v>
      </c>
      <c r="G1671" s="99">
        <v>51440</v>
      </c>
      <c r="H1671" s="2">
        <v>50604.639999999999</v>
      </c>
      <c r="I1671" s="2">
        <v>3768300</v>
      </c>
      <c r="J1671" s="2">
        <v>84146.138999999996</v>
      </c>
      <c r="K1671">
        <v>2025</v>
      </c>
    </row>
    <row r="1672" spans="1:11" x14ac:dyDescent="0.3">
      <c r="A1672" s="103" t="s">
        <v>740</v>
      </c>
      <c r="B1672" t="s">
        <v>1992</v>
      </c>
      <c r="C1672" t="s">
        <v>112</v>
      </c>
      <c r="D1672" t="s">
        <v>4916</v>
      </c>
      <c r="E1672" t="s">
        <v>1716</v>
      </c>
      <c r="F1672" s="101" t="s">
        <v>5169</v>
      </c>
      <c r="G1672" s="101" t="s">
        <v>5170</v>
      </c>
      <c r="H1672" s="2">
        <v>29385.47</v>
      </c>
      <c r="I1672" s="2">
        <v>5733600</v>
      </c>
      <c r="J1672" s="2">
        <v>128031.288</v>
      </c>
      <c r="K1672">
        <v>2025</v>
      </c>
    </row>
    <row r="1673" spans="1:11" x14ac:dyDescent="0.3">
      <c r="A1673" s="103" t="s">
        <v>740</v>
      </c>
      <c r="B1673" t="s">
        <v>1992</v>
      </c>
      <c r="C1673" t="s">
        <v>112</v>
      </c>
      <c r="D1673" t="s">
        <v>4917</v>
      </c>
      <c r="E1673" t="s">
        <v>5090</v>
      </c>
      <c r="F1673" s="101" t="s">
        <v>5171</v>
      </c>
      <c r="G1673" s="101" t="s">
        <v>5172</v>
      </c>
      <c r="H1673" s="2">
        <v>88373.16</v>
      </c>
      <c r="I1673" s="2">
        <v>11292600</v>
      </c>
      <c r="J1673" s="2">
        <v>252163.758</v>
      </c>
      <c r="K1673">
        <v>2025</v>
      </c>
    </row>
    <row r="1674" spans="1:11" x14ac:dyDescent="0.3">
      <c r="A1674" s="103" t="s">
        <v>740</v>
      </c>
      <c r="B1674" t="s">
        <v>1992</v>
      </c>
      <c r="C1674" t="s">
        <v>112</v>
      </c>
      <c r="D1674" t="s">
        <v>4918</v>
      </c>
      <c r="E1674" t="s">
        <v>5090</v>
      </c>
      <c r="F1674" s="101" t="s">
        <v>5173</v>
      </c>
      <c r="G1674" s="101" t="s">
        <v>5174</v>
      </c>
      <c r="H1674" s="2">
        <v>2417606.9800000004</v>
      </c>
      <c r="I1674" s="2">
        <v>165783800</v>
      </c>
      <c r="J1674" s="2">
        <v>3701952.2540000002</v>
      </c>
      <c r="K1674">
        <v>2025</v>
      </c>
    </row>
    <row r="1675" spans="1:11" x14ac:dyDescent="0.3">
      <c r="A1675" s="103" t="s">
        <v>740</v>
      </c>
      <c r="B1675" t="s">
        <v>1992</v>
      </c>
      <c r="C1675" t="s">
        <v>112</v>
      </c>
      <c r="D1675" t="s">
        <v>4919</v>
      </c>
      <c r="E1675" t="s">
        <v>1716</v>
      </c>
      <c r="F1675" s="101" t="s">
        <v>5175</v>
      </c>
      <c r="G1675" s="101" t="s">
        <v>5176</v>
      </c>
      <c r="H1675" s="2">
        <v>6997.91</v>
      </c>
      <c r="I1675" s="2">
        <v>801400</v>
      </c>
      <c r="J1675" s="2">
        <v>17895.261999999999</v>
      </c>
      <c r="K1675">
        <v>2025</v>
      </c>
    </row>
    <row r="1676" spans="1:11" x14ac:dyDescent="0.3">
      <c r="A1676" s="103" t="s">
        <v>740</v>
      </c>
      <c r="B1676" t="s">
        <v>1992</v>
      </c>
      <c r="C1676" t="s">
        <v>112</v>
      </c>
      <c r="D1676" t="s">
        <v>4920</v>
      </c>
      <c r="E1676" t="s">
        <v>5090</v>
      </c>
      <c r="F1676" s="101" t="s">
        <v>5177</v>
      </c>
      <c r="G1676" s="101" t="s">
        <v>5178</v>
      </c>
      <c r="H1676" s="2">
        <v>42221.22</v>
      </c>
      <c r="I1676" s="2">
        <v>8376000</v>
      </c>
      <c r="J1676" s="2">
        <v>187036.08</v>
      </c>
      <c r="K1676">
        <v>2025</v>
      </c>
    </row>
    <row r="1677" spans="1:11" x14ac:dyDescent="0.3">
      <c r="A1677" s="103" t="s">
        <v>740</v>
      </c>
      <c r="B1677" t="s">
        <v>1992</v>
      </c>
      <c r="C1677" t="s">
        <v>112</v>
      </c>
      <c r="D1677" t="s">
        <v>4921</v>
      </c>
      <c r="E1677" t="s">
        <v>5090</v>
      </c>
      <c r="F1677" s="101" t="s">
        <v>5179</v>
      </c>
      <c r="G1677" s="101" t="s">
        <v>5180</v>
      </c>
      <c r="H1677" s="2">
        <v>2578032.9699999997</v>
      </c>
      <c r="I1677" s="2">
        <v>286069300</v>
      </c>
      <c r="J1677" s="2">
        <v>6387927.4689999996</v>
      </c>
      <c r="K1677">
        <v>2025</v>
      </c>
    </row>
    <row r="1678" spans="1:11" x14ac:dyDescent="0.3">
      <c r="A1678" s="103" t="s">
        <v>740</v>
      </c>
      <c r="B1678" t="s">
        <v>1992</v>
      </c>
      <c r="C1678" t="s">
        <v>112</v>
      </c>
      <c r="D1678" t="s">
        <v>4922</v>
      </c>
      <c r="E1678" t="s">
        <v>5090</v>
      </c>
      <c r="F1678" s="101" t="s">
        <v>5181</v>
      </c>
      <c r="G1678" s="101" t="s">
        <v>5182</v>
      </c>
      <c r="H1678" s="2">
        <v>1816589.35</v>
      </c>
      <c r="I1678" s="2">
        <v>177100000</v>
      </c>
      <c r="J1678" s="2">
        <v>3954643</v>
      </c>
      <c r="K1678">
        <v>2025</v>
      </c>
    </row>
    <row r="1679" spans="1:11" x14ac:dyDescent="0.3">
      <c r="A1679" s="103" t="s">
        <v>740</v>
      </c>
      <c r="B1679" t="s">
        <v>1992</v>
      </c>
      <c r="C1679" t="s">
        <v>112</v>
      </c>
      <c r="D1679" t="s">
        <v>4923</v>
      </c>
      <c r="E1679" t="s">
        <v>5090</v>
      </c>
      <c r="F1679" s="101" t="s">
        <v>5183</v>
      </c>
      <c r="G1679" s="101" t="s">
        <v>5184</v>
      </c>
      <c r="H1679" s="2">
        <v>1514151.74</v>
      </c>
      <c r="I1679" s="2">
        <v>128600000</v>
      </c>
      <c r="J1679" s="2">
        <v>2871638</v>
      </c>
      <c r="K1679">
        <v>2025</v>
      </c>
    </row>
    <row r="1680" spans="1:11" x14ac:dyDescent="0.3">
      <c r="A1680" s="103" t="s">
        <v>740</v>
      </c>
      <c r="B1680" t="s">
        <v>1992</v>
      </c>
      <c r="C1680" t="s">
        <v>112</v>
      </c>
      <c r="D1680" t="s">
        <v>4924</v>
      </c>
      <c r="E1680" t="s">
        <v>5087</v>
      </c>
      <c r="F1680" s="101" t="s">
        <v>5185</v>
      </c>
      <c r="G1680" s="101" t="s">
        <v>5186</v>
      </c>
      <c r="H1680" s="2">
        <v>47235.66</v>
      </c>
      <c r="I1680" s="2">
        <v>4699400</v>
      </c>
      <c r="J1680" s="2">
        <v>104937.602</v>
      </c>
      <c r="K1680">
        <v>2025</v>
      </c>
    </row>
    <row r="1681" spans="1:11" x14ac:dyDescent="0.3">
      <c r="A1681" s="103" t="s">
        <v>740</v>
      </c>
      <c r="B1681" t="s">
        <v>1992</v>
      </c>
      <c r="C1681" t="s">
        <v>112</v>
      </c>
      <c r="D1681" t="s">
        <v>4925</v>
      </c>
      <c r="E1681" t="s">
        <v>5090</v>
      </c>
      <c r="F1681" s="101" t="s">
        <v>5187</v>
      </c>
      <c r="G1681" s="101" t="s">
        <v>5188</v>
      </c>
      <c r="H1681" s="2">
        <v>0</v>
      </c>
      <c r="I1681" s="2">
        <v>151503700</v>
      </c>
      <c r="J1681" s="2">
        <v>3383077.6209999998</v>
      </c>
      <c r="K1681">
        <v>2025</v>
      </c>
    </row>
    <row r="1682" spans="1:11" x14ac:dyDescent="0.3">
      <c r="A1682" s="103" t="s">
        <v>740</v>
      </c>
      <c r="B1682" t="s">
        <v>1992</v>
      </c>
      <c r="C1682" t="s">
        <v>112</v>
      </c>
      <c r="D1682" t="s">
        <v>4926</v>
      </c>
      <c r="E1682" t="s">
        <v>1716</v>
      </c>
      <c r="F1682" s="101" t="s">
        <v>5189</v>
      </c>
      <c r="G1682" s="101" t="s">
        <v>5190</v>
      </c>
      <c r="H1682" s="2">
        <v>0</v>
      </c>
      <c r="I1682" s="2">
        <v>2512200</v>
      </c>
      <c r="J1682" s="2">
        <v>56097.425999999999</v>
      </c>
      <c r="K1682">
        <v>2025</v>
      </c>
    </row>
    <row r="1683" spans="1:11" x14ac:dyDescent="0.3">
      <c r="A1683" s="103" t="s">
        <v>740</v>
      </c>
      <c r="B1683" t="s">
        <v>1992</v>
      </c>
      <c r="C1683" t="s">
        <v>112</v>
      </c>
      <c r="D1683" t="s">
        <v>4927</v>
      </c>
      <c r="E1683" t="s">
        <v>1716</v>
      </c>
      <c r="F1683" s="101" t="s">
        <v>5191</v>
      </c>
      <c r="G1683" s="101" t="s">
        <v>5192</v>
      </c>
      <c r="H1683" s="2">
        <v>21542.83</v>
      </c>
      <c r="I1683" s="2">
        <v>4079500</v>
      </c>
      <c r="J1683" s="2">
        <v>91095.235000000001</v>
      </c>
      <c r="K1683">
        <v>2025</v>
      </c>
    </row>
    <row r="1684" spans="1:11" x14ac:dyDescent="0.3">
      <c r="A1684" s="103" t="s">
        <v>740</v>
      </c>
      <c r="B1684" t="s">
        <v>1992</v>
      </c>
      <c r="C1684" t="s">
        <v>112</v>
      </c>
      <c r="D1684" t="s">
        <v>4928</v>
      </c>
      <c r="E1684" t="s">
        <v>5090</v>
      </c>
      <c r="F1684" s="101" t="s">
        <v>5193</v>
      </c>
      <c r="G1684" s="101" t="s">
        <v>5194</v>
      </c>
      <c r="H1684" s="2">
        <v>452818.77</v>
      </c>
      <c r="I1684" s="2">
        <v>46551400</v>
      </c>
      <c r="J1684" s="2">
        <v>1039492.762</v>
      </c>
      <c r="K1684">
        <v>2025</v>
      </c>
    </row>
    <row r="1685" spans="1:11" x14ac:dyDescent="0.3">
      <c r="A1685" s="103" t="s">
        <v>740</v>
      </c>
      <c r="B1685" t="s">
        <v>1992</v>
      </c>
      <c r="C1685" t="s">
        <v>112</v>
      </c>
      <c r="D1685" t="s">
        <v>4929</v>
      </c>
      <c r="E1685" t="s">
        <v>5090</v>
      </c>
      <c r="F1685" s="101" t="s">
        <v>5195</v>
      </c>
      <c r="G1685" s="101" t="s">
        <v>5196</v>
      </c>
      <c r="H1685" s="2">
        <v>1164155.4099999999</v>
      </c>
      <c r="I1685" s="2">
        <v>150000000</v>
      </c>
      <c r="J1685" s="2">
        <v>3349500</v>
      </c>
      <c r="K1685">
        <v>2025</v>
      </c>
    </row>
    <row r="1686" spans="1:11" x14ac:dyDescent="0.3">
      <c r="A1686" s="103" t="s">
        <v>740</v>
      </c>
      <c r="B1686" t="s">
        <v>1992</v>
      </c>
      <c r="C1686" t="s">
        <v>112</v>
      </c>
      <c r="D1686" t="s">
        <v>4930</v>
      </c>
      <c r="E1686" t="s">
        <v>1717</v>
      </c>
      <c r="F1686" s="101" t="s">
        <v>5197</v>
      </c>
      <c r="G1686" s="101" t="s">
        <v>5198</v>
      </c>
      <c r="H1686" s="2">
        <v>404443.21</v>
      </c>
      <c r="I1686" s="2">
        <v>63056000</v>
      </c>
      <c r="J1686" s="2">
        <v>1408040.48</v>
      </c>
      <c r="K1686">
        <v>2025</v>
      </c>
    </row>
    <row r="1687" spans="1:11" x14ac:dyDescent="0.3">
      <c r="A1687" s="103" t="s">
        <v>740</v>
      </c>
      <c r="B1687" t="s">
        <v>1992</v>
      </c>
      <c r="C1687" t="s">
        <v>112</v>
      </c>
      <c r="D1687" t="s">
        <v>4931</v>
      </c>
      <c r="E1687" t="s">
        <v>1716</v>
      </c>
      <c r="F1687" s="101" t="s">
        <v>5173</v>
      </c>
      <c r="G1687" s="101" t="s">
        <v>5199</v>
      </c>
      <c r="H1687" s="2">
        <v>31443.72</v>
      </c>
      <c r="I1687" s="2">
        <v>6468600</v>
      </c>
      <c r="J1687" s="2">
        <v>144443.83799999999</v>
      </c>
      <c r="K1687">
        <v>2025</v>
      </c>
    </row>
    <row r="1688" spans="1:11" x14ac:dyDescent="0.3">
      <c r="A1688" s="103" t="s">
        <v>740</v>
      </c>
      <c r="B1688" t="s">
        <v>1992</v>
      </c>
      <c r="C1688" t="s">
        <v>112</v>
      </c>
      <c r="D1688" t="s">
        <v>4932</v>
      </c>
      <c r="E1688" t="s">
        <v>5090</v>
      </c>
      <c r="F1688" s="101" t="s">
        <v>5200</v>
      </c>
      <c r="G1688" s="101" t="s">
        <v>5201</v>
      </c>
      <c r="H1688" s="2">
        <v>429930.24999999994</v>
      </c>
      <c r="I1688" s="2">
        <v>91047800</v>
      </c>
      <c r="J1688" s="2">
        <v>2033097.3740000001</v>
      </c>
      <c r="K1688">
        <v>2025</v>
      </c>
    </row>
    <row r="1689" spans="1:11" x14ac:dyDescent="0.3">
      <c r="A1689" s="103" t="s">
        <v>740</v>
      </c>
      <c r="B1689" t="s">
        <v>1992</v>
      </c>
      <c r="C1689" t="s">
        <v>112</v>
      </c>
      <c r="D1689" t="s">
        <v>4933</v>
      </c>
      <c r="E1689" t="s">
        <v>5090</v>
      </c>
      <c r="F1689" s="101" t="s">
        <v>5202</v>
      </c>
      <c r="G1689" s="101" t="s">
        <v>5203</v>
      </c>
      <c r="H1689" s="2">
        <v>302007.58</v>
      </c>
      <c r="I1689" s="2">
        <v>31681400</v>
      </c>
      <c r="J1689" s="2">
        <v>707445.66200000001</v>
      </c>
      <c r="K1689">
        <v>2025</v>
      </c>
    </row>
    <row r="1690" spans="1:11" x14ac:dyDescent="0.3">
      <c r="A1690" s="103" t="s">
        <v>740</v>
      </c>
      <c r="B1690" t="s">
        <v>1992</v>
      </c>
      <c r="C1690" t="s">
        <v>112</v>
      </c>
      <c r="D1690" t="s">
        <v>4934</v>
      </c>
      <c r="E1690" t="s">
        <v>5090</v>
      </c>
      <c r="F1690" s="101" t="s">
        <v>5204</v>
      </c>
      <c r="G1690" s="101" t="s">
        <v>5205</v>
      </c>
      <c r="H1690" s="2">
        <v>273383.45999999996</v>
      </c>
      <c r="I1690" s="2">
        <v>28999300</v>
      </c>
      <c r="J1690" s="2">
        <v>647554.36899999995</v>
      </c>
      <c r="K1690">
        <v>2025</v>
      </c>
    </row>
    <row r="1691" spans="1:11" x14ac:dyDescent="0.3">
      <c r="A1691" s="103" t="s">
        <v>740</v>
      </c>
      <c r="B1691" t="s">
        <v>1992</v>
      </c>
      <c r="C1691" t="s">
        <v>112</v>
      </c>
      <c r="D1691" t="s">
        <v>4935</v>
      </c>
      <c r="E1691" t="s">
        <v>5090</v>
      </c>
      <c r="F1691" s="101" t="s">
        <v>5206</v>
      </c>
      <c r="G1691" s="101" t="s">
        <v>5207</v>
      </c>
      <c r="H1691" s="2">
        <v>81284.11</v>
      </c>
      <c r="I1691" s="2">
        <v>7873000</v>
      </c>
      <c r="J1691" s="2">
        <v>175804.09</v>
      </c>
      <c r="K1691">
        <v>2025</v>
      </c>
    </row>
    <row r="1692" spans="1:11" x14ac:dyDescent="0.3">
      <c r="A1692" s="103" t="s">
        <v>740</v>
      </c>
      <c r="B1692" t="s">
        <v>1992</v>
      </c>
      <c r="C1692" t="s">
        <v>112</v>
      </c>
      <c r="D1692" t="s">
        <v>4936</v>
      </c>
      <c r="E1692" t="s">
        <v>5087</v>
      </c>
      <c r="F1692" s="101" t="s">
        <v>5208</v>
      </c>
      <c r="G1692" s="101" t="s">
        <v>5209</v>
      </c>
      <c r="H1692" s="2">
        <v>74746.899999999994</v>
      </c>
      <c r="I1692" s="2">
        <v>9083100</v>
      </c>
      <c r="J1692" s="2">
        <v>202825.62299999999</v>
      </c>
      <c r="K1692">
        <v>2025</v>
      </c>
    </row>
    <row r="1693" spans="1:11" x14ac:dyDescent="0.3">
      <c r="A1693" s="103" t="s">
        <v>740</v>
      </c>
      <c r="B1693" t="s">
        <v>1992</v>
      </c>
      <c r="C1693" t="s">
        <v>112</v>
      </c>
      <c r="D1693" t="s">
        <v>4937</v>
      </c>
      <c r="E1693" t="s">
        <v>5090</v>
      </c>
      <c r="F1693" s="101" t="s">
        <v>5210</v>
      </c>
      <c r="G1693" s="101" t="s">
        <v>5211</v>
      </c>
      <c r="H1693" s="2">
        <v>106640.93</v>
      </c>
      <c r="I1693" s="2">
        <v>14193600</v>
      </c>
      <c r="J1693" s="2">
        <v>316943.08799999999</v>
      </c>
      <c r="K1693">
        <v>2025</v>
      </c>
    </row>
    <row r="1694" spans="1:11" x14ac:dyDescent="0.3">
      <c r="A1694" s="103" t="s">
        <v>740</v>
      </c>
      <c r="B1694" t="s">
        <v>1992</v>
      </c>
      <c r="C1694" t="s">
        <v>112</v>
      </c>
      <c r="D1694" t="s">
        <v>4938</v>
      </c>
      <c r="E1694" t="s">
        <v>5090</v>
      </c>
      <c r="F1694" s="101" t="s">
        <v>5212</v>
      </c>
      <c r="G1694" s="101" t="s">
        <v>5213</v>
      </c>
      <c r="H1694" s="2">
        <v>54130.149999999994</v>
      </c>
      <c r="I1694" s="2">
        <v>9326000</v>
      </c>
      <c r="J1694" s="2">
        <v>208249.58</v>
      </c>
      <c r="K1694">
        <v>2025</v>
      </c>
    </row>
    <row r="1695" spans="1:11" x14ac:dyDescent="0.3">
      <c r="A1695" s="103" t="s">
        <v>740</v>
      </c>
      <c r="B1695" t="s">
        <v>1992</v>
      </c>
      <c r="C1695" t="s">
        <v>112</v>
      </c>
      <c r="D1695" t="s">
        <v>4939</v>
      </c>
      <c r="E1695" t="s">
        <v>5090</v>
      </c>
      <c r="F1695" s="101" t="s">
        <v>5214</v>
      </c>
      <c r="G1695" s="101" t="s">
        <v>5215</v>
      </c>
      <c r="H1695" s="2">
        <v>23415.050000000003</v>
      </c>
      <c r="I1695" s="2">
        <v>4059500</v>
      </c>
      <c r="J1695" s="2">
        <v>90648.634999999995</v>
      </c>
      <c r="K1695">
        <v>2025</v>
      </c>
    </row>
    <row r="1696" spans="1:11" x14ac:dyDescent="0.3">
      <c r="A1696" s="103" t="s">
        <v>740</v>
      </c>
      <c r="B1696" t="s">
        <v>1992</v>
      </c>
      <c r="C1696" t="s">
        <v>112</v>
      </c>
      <c r="D1696" t="s">
        <v>4940</v>
      </c>
      <c r="E1696" t="s">
        <v>5090</v>
      </c>
      <c r="F1696" s="101" t="s">
        <v>5216</v>
      </c>
      <c r="G1696" s="101" t="s">
        <v>5217</v>
      </c>
      <c r="H1696" s="2">
        <v>79947.88</v>
      </c>
      <c r="I1696" s="2">
        <v>6709700</v>
      </c>
      <c r="J1696" s="2">
        <v>149827.601</v>
      </c>
      <c r="K1696">
        <v>2025</v>
      </c>
    </row>
    <row r="1697" spans="1:11" x14ac:dyDescent="0.3">
      <c r="A1697" s="103" t="s">
        <v>740</v>
      </c>
      <c r="B1697" t="s">
        <v>1992</v>
      </c>
      <c r="C1697" t="s">
        <v>112</v>
      </c>
      <c r="D1697" t="s">
        <v>4941</v>
      </c>
      <c r="E1697" t="s">
        <v>5090</v>
      </c>
      <c r="F1697" s="101" t="s">
        <v>5218</v>
      </c>
      <c r="G1697" s="101" t="s">
        <v>5180</v>
      </c>
      <c r="H1697" s="2">
        <v>246623.57</v>
      </c>
      <c r="I1697" s="2">
        <v>43121300</v>
      </c>
      <c r="J1697" s="2">
        <v>962898.62899999996</v>
      </c>
      <c r="K1697">
        <v>2025</v>
      </c>
    </row>
    <row r="1698" spans="1:11" x14ac:dyDescent="0.3">
      <c r="A1698" s="103" t="s">
        <v>740</v>
      </c>
      <c r="B1698" t="s">
        <v>1992</v>
      </c>
      <c r="C1698" t="s">
        <v>112</v>
      </c>
      <c r="D1698" t="s">
        <v>4942</v>
      </c>
      <c r="E1698" t="s">
        <v>5090</v>
      </c>
      <c r="F1698" s="101" t="s">
        <v>5212</v>
      </c>
      <c r="G1698" s="101" t="s">
        <v>5188</v>
      </c>
      <c r="H1698" s="2">
        <v>1496543.62</v>
      </c>
      <c r="I1698" s="2">
        <v>354840500</v>
      </c>
      <c r="J1698" s="2">
        <v>7923588.3650000002</v>
      </c>
      <c r="K1698">
        <v>2025</v>
      </c>
    </row>
    <row r="1699" spans="1:11" x14ac:dyDescent="0.3">
      <c r="A1699" s="103" t="s">
        <v>740</v>
      </c>
      <c r="B1699" t="s">
        <v>1992</v>
      </c>
      <c r="C1699" t="s">
        <v>112</v>
      </c>
      <c r="D1699" t="s">
        <v>4943</v>
      </c>
      <c r="E1699" t="s">
        <v>1716</v>
      </c>
      <c r="F1699" s="101" t="s">
        <v>5219</v>
      </c>
      <c r="G1699" s="101" t="s">
        <v>5220</v>
      </c>
      <c r="H1699" s="2">
        <v>4280.28</v>
      </c>
      <c r="I1699" s="2">
        <v>972400</v>
      </c>
      <c r="J1699" s="2">
        <v>21713.691999999999</v>
      </c>
      <c r="K1699">
        <v>2025</v>
      </c>
    </row>
    <row r="1700" spans="1:11" x14ac:dyDescent="0.3">
      <c r="A1700" s="103" t="s">
        <v>740</v>
      </c>
      <c r="B1700" t="s">
        <v>1992</v>
      </c>
      <c r="C1700" t="s">
        <v>112</v>
      </c>
      <c r="D1700" t="s">
        <v>4960</v>
      </c>
      <c r="E1700" t="s">
        <v>1716</v>
      </c>
      <c r="F1700" s="99">
        <v>39203</v>
      </c>
      <c r="G1700" s="99" t="s">
        <v>5267</v>
      </c>
      <c r="H1700" s="2">
        <v>114161.48</v>
      </c>
      <c r="I1700" s="2">
        <v>6985600</v>
      </c>
      <c r="J1700" s="2">
        <v>155988.448</v>
      </c>
      <c r="K1700">
        <v>2025</v>
      </c>
    </row>
    <row r="1701" spans="1:11" x14ac:dyDescent="0.3">
      <c r="A1701" s="103" t="s">
        <v>740</v>
      </c>
      <c r="B1701" t="s">
        <v>1992</v>
      </c>
      <c r="C1701" t="s">
        <v>112</v>
      </c>
      <c r="D1701" t="s">
        <v>4961</v>
      </c>
      <c r="E1701" t="s">
        <v>5090</v>
      </c>
      <c r="F1701" s="99">
        <v>42217</v>
      </c>
      <c r="G1701" s="99" t="s">
        <v>5268</v>
      </c>
      <c r="H1701" s="2">
        <v>362233.04</v>
      </c>
      <c r="I1701" s="2">
        <v>38582800</v>
      </c>
      <c r="J1701" s="2">
        <v>861553.924</v>
      </c>
      <c r="K1701">
        <v>2025</v>
      </c>
    </row>
    <row r="1702" spans="1:11" x14ac:dyDescent="0.3">
      <c r="A1702" s="103" t="s">
        <v>740</v>
      </c>
      <c r="B1702" t="s">
        <v>1992</v>
      </c>
      <c r="C1702" t="s">
        <v>112</v>
      </c>
      <c r="D1702" t="s">
        <v>4962</v>
      </c>
      <c r="E1702" t="s">
        <v>1716</v>
      </c>
      <c r="F1702" s="99">
        <v>39814</v>
      </c>
      <c r="G1702" s="99" t="s">
        <v>5269</v>
      </c>
      <c r="H1702" s="2">
        <v>46877.120000000003</v>
      </c>
      <c r="I1702" s="2">
        <v>2835000</v>
      </c>
      <c r="J1702" s="2">
        <v>63305.55</v>
      </c>
      <c r="K1702">
        <v>2025</v>
      </c>
    </row>
    <row r="1703" spans="1:11" x14ac:dyDescent="0.3">
      <c r="A1703" s="103" t="s">
        <v>740</v>
      </c>
      <c r="B1703" t="s">
        <v>1992</v>
      </c>
      <c r="C1703" t="s">
        <v>112</v>
      </c>
      <c r="D1703" t="s">
        <v>4963</v>
      </c>
      <c r="E1703" t="s">
        <v>1716</v>
      </c>
      <c r="F1703" s="99">
        <v>38718</v>
      </c>
      <c r="G1703" s="99" t="s">
        <v>5270</v>
      </c>
      <c r="H1703" s="2">
        <v>17976.89</v>
      </c>
      <c r="I1703" s="2">
        <v>7418900</v>
      </c>
      <c r="J1703" s="2">
        <v>165664.03699999998</v>
      </c>
      <c r="K1703">
        <v>2025</v>
      </c>
    </row>
    <row r="1704" spans="1:11" x14ac:dyDescent="0.3">
      <c r="A1704" s="103" t="s">
        <v>740</v>
      </c>
      <c r="B1704" t="s">
        <v>1992</v>
      </c>
      <c r="C1704" t="s">
        <v>112</v>
      </c>
      <c r="D1704" t="s">
        <v>4964</v>
      </c>
      <c r="E1704" t="s">
        <v>1716</v>
      </c>
      <c r="F1704" s="99">
        <v>41556</v>
      </c>
      <c r="G1704" s="99" t="s">
        <v>5271</v>
      </c>
      <c r="H1704" s="2">
        <v>678844.08000000007</v>
      </c>
      <c r="I1704" s="2">
        <v>381700</v>
      </c>
      <c r="J1704" s="2">
        <v>8523.360999999999</v>
      </c>
      <c r="K1704">
        <v>2025</v>
      </c>
    </row>
    <row r="1705" spans="1:11" x14ac:dyDescent="0.3">
      <c r="A1705" s="103" t="s">
        <v>740</v>
      </c>
      <c r="B1705" t="s">
        <v>1992</v>
      </c>
      <c r="C1705" t="s">
        <v>112</v>
      </c>
      <c r="D1705" t="s">
        <v>4965</v>
      </c>
      <c r="E1705" t="s">
        <v>1716</v>
      </c>
      <c r="F1705" s="99">
        <v>42354</v>
      </c>
      <c r="G1705" s="99" t="s">
        <v>5272</v>
      </c>
      <c r="H1705" s="2">
        <v>137656</v>
      </c>
      <c r="I1705" s="2">
        <v>10950700</v>
      </c>
      <c r="J1705" s="2">
        <v>244529.13099999999</v>
      </c>
      <c r="K1705">
        <v>2025</v>
      </c>
    </row>
    <row r="1706" spans="1:11" x14ac:dyDescent="0.3">
      <c r="A1706" s="103" t="s">
        <v>740</v>
      </c>
      <c r="B1706" t="s">
        <v>1992</v>
      </c>
      <c r="C1706" t="s">
        <v>112</v>
      </c>
      <c r="D1706" t="s">
        <v>4966</v>
      </c>
      <c r="E1706" t="s">
        <v>1716</v>
      </c>
      <c r="F1706" s="99">
        <v>27273</v>
      </c>
      <c r="G1706" s="99" t="s">
        <v>5273</v>
      </c>
      <c r="H1706" s="2">
        <v>492847.29</v>
      </c>
      <c r="I1706" s="2">
        <v>47600000</v>
      </c>
      <c r="J1706" s="2">
        <v>1062908</v>
      </c>
      <c r="K1706">
        <v>2025</v>
      </c>
    </row>
    <row r="1707" spans="1:11" x14ac:dyDescent="0.3">
      <c r="A1707" s="103" t="s">
        <v>740</v>
      </c>
      <c r="B1707" t="s">
        <v>1992</v>
      </c>
      <c r="C1707" t="s">
        <v>112</v>
      </c>
      <c r="D1707" t="s">
        <v>4967</v>
      </c>
      <c r="E1707" t="s">
        <v>1717</v>
      </c>
      <c r="F1707" s="99">
        <v>24838</v>
      </c>
      <c r="G1707" s="99" t="s">
        <v>5274</v>
      </c>
      <c r="H1707" s="2">
        <v>86729.27</v>
      </c>
      <c r="I1707" s="2">
        <v>531172500</v>
      </c>
      <c r="J1707" s="2">
        <v>11861081.925000001</v>
      </c>
      <c r="K1707">
        <v>2025</v>
      </c>
    </row>
    <row r="1708" spans="1:11" x14ac:dyDescent="0.3">
      <c r="A1708" s="103" t="s">
        <v>740</v>
      </c>
      <c r="B1708" t="s">
        <v>1992</v>
      </c>
      <c r="C1708" t="s">
        <v>112</v>
      </c>
      <c r="D1708" t="s">
        <v>4968</v>
      </c>
      <c r="E1708" t="s">
        <v>1716</v>
      </c>
      <c r="F1708" s="99">
        <v>40452</v>
      </c>
      <c r="G1708" s="99" t="s">
        <v>5275</v>
      </c>
      <c r="H1708" s="2">
        <v>162218.56000000003</v>
      </c>
      <c r="I1708" s="2">
        <v>8277100</v>
      </c>
      <c r="J1708" s="2">
        <v>184827.64300000001</v>
      </c>
      <c r="K1708">
        <v>2025</v>
      </c>
    </row>
    <row r="1709" spans="1:11" x14ac:dyDescent="0.3">
      <c r="A1709" s="103" t="s">
        <v>740</v>
      </c>
      <c r="B1709" t="s">
        <v>1992</v>
      </c>
      <c r="C1709" t="s">
        <v>112</v>
      </c>
      <c r="D1709" t="s">
        <v>4969</v>
      </c>
      <c r="E1709" t="s">
        <v>1717</v>
      </c>
      <c r="F1709" s="101">
        <v>2958168</v>
      </c>
      <c r="G1709" s="101" t="s">
        <v>5276</v>
      </c>
      <c r="H1709" s="2">
        <v>736304.79</v>
      </c>
      <c r="I1709" s="2">
        <v>200018100</v>
      </c>
      <c r="J1709" s="2">
        <v>4466404.1729999995</v>
      </c>
      <c r="K1709">
        <v>2025</v>
      </c>
    </row>
    <row r="1710" spans="1:11" x14ac:dyDescent="0.3">
      <c r="A1710" s="103" t="s">
        <v>740</v>
      </c>
      <c r="B1710" t="s">
        <v>1992</v>
      </c>
      <c r="C1710" t="s">
        <v>112</v>
      </c>
      <c r="D1710" t="s">
        <v>4970</v>
      </c>
      <c r="E1710" t="s">
        <v>1716</v>
      </c>
      <c r="F1710" s="99">
        <v>29403</v>
      </c>
      <c r="G1710" s="101" t="s">
        <v>5277</v>
      </c>
      <c r="H1710" s="2">
        <v>418415.6999999999</v>
      </c>
      <c r="I1710" s="2">
        <v>3330500</v>
      </c>
      <c r="J1710" s="2">
        <v>74370.065000000002</v>
      </c>
      <c r="K1710">
        <v>2025</v>
      </c>
    </row>
    <row r="1711" spans="1:11" x14ac:dyDescent="0.3">
      <c r="A1711" s="103" t="s">
        <v>740</v>
      </c>
      <c r="B1711" t="s">
        <v>1992</v>
      </c>
      <c r="C1711" t="s">
        <v>112</v>
      </c>
      <c r="D1711" t="s">
        <v>4971</v>
      </c>
      <c r="E1711" t="s">
        <v>1716</v>
      </c>
      <c r="F1711" s="99">
        <v>30437</v>
      </c>
      <c r="G1711" s="101" t="s">
        <v>5278</v>
      </c>
      <c r="H1711" s="2">
        <v>292337.51999999996</v>
      </c>
      <c r="I1711" s="2">
        <v>13056500</v>
      </c>
      <c r="J1711" s="2">
        <v>291551.64499999996</v>
      </c>
      <c r="K1711">
        <v>2025</v>
      </c>
    </row>
    <row r="1712" spans="1:11" x14ac:dyDescent="0.3">
      <c r="A1712" s="103" t="s">
        <v>740</v>
      </c>
      <c r="B1712" t="s">
        <v>1992</v>
      </c>
      <c r="C1712" t="s">
        <v>112</v>
      </c>
      <c r="D1712" t="s">
        <v>4972</v>
      </c>
      <c r="E1712" t="s">
        <v>1716</v>
      </c>
      <c r="F1712" s="99">
        <v>38473</v>
      </c>
      <c r="G1712" s="101" t="s">
        <v>5279</v>
      </c>
      <c r="H1712" s="2">
        <v>329686.81</v>
      </c>
      <c r="I1712" s="2">
        <v>48007300</v>
      </c>
      <c r="J1712" s="2">
        <v>1072003.0089999998</v>
      </c>
      <c r="K1712">
        <v>2025</v>
      </c>
    </row>
    <row r="1713" spans="1:11" x14ac:dyDescent="0.3">
      <c r="A1713" s="103" t="s">
        <v>740</v>
      </c>
      <c r="B1713" t="s">
        <v>1992</v>
      </c>
      <c r="C1713" t="s">
        <v>112</v>
      </c>
      <c r="D1713" t="s">
        <v>4973</v>
      </c>
      <c r="E1713" t="s">
        <v>1716</v>
      </c>
      <c r="F1713" s="99">
        <v>40118</v>
      </c>
      <c r="G1713" s="101" t="s">
        <v>5280</v>
      </c>
      <c r="H1713" s="2">
        <v>50525.600000000006</v>
      </c>
      <c r="I1713" s="2">
        <v>2632600</v>
      </c>
      <c r="J1713" s="2">
        <v>58785.957999999999</v>
      </c>
      <c r="K1713">
        <v>2025</v>
      </c>
    </row>
    <row r="1714" spans="1:11" x14ac:dyDescent="0.3">
      <c r="A1714" s="103" t="s">
        <v>740</v>
      </c>
      <c r="B1714" t="s">
        <v>1992</v>
      </c>
      <c r="C1714" t="s">
        <v>112</v>
      </c>
      <c r="D1714" t="s">
        <v>4974</v>
      </c>
      <c r="E1714" t="s">
        <v>1716</v>
      </c>
      <c r="F1714" s="99">
        <v>40909</v>
      </c>
      <c r="G1714" s="101" t="s">
        <v>5281</v>
      </c>
      <c r="H1714" s="2">
        <v>68632.98</v>
      </c>
      <c r="I1714" s="2">
        <v>2447600</v>
      </c>
      <c r="J1714" s="2">
        <v>54654.908000000003</v>
      </c>
      <c r="K1714">
        <v>2025</v>
      </c>
    </row>
    <row r="1715" spans="1:11" x14ac:dyDescent="0.3">
      <c r="A1715" s="103" t="s">
        <v>740</v>
      </c>
      <c r="B1715" t="s">
        <v>1992</v>
      </c>
      <c r="C1715" t="s">
        <v>112</v>
      </c>
      <c r="D1715" t="s">
        <v>4975</v>
      </c>
      <c r="E1715" t="s">
        <v>5087</v>
      </c>
      <c r="F1715" s="99">
        <v>32143</v>
      </c>
      <c r="G1715" s="101" t="s">
        <v>5163</v>
      </c>
      <c r="H1715" s="2">
        <v>1043079.14</v>
      </c>
      <c r="I1715" s="2">
        <v>230000000</v>
      </c>
      <c r="J1715" s="2">
        <v>5135900</v>
      </c>
      <c r="K1715">
        <v>2025</v>
      </c>
    </row>
    <row r="1716" spans="1:11" x14ac:dyDescent="0.3">
      <c r="A1716" s="103" t="s">
        <v>740</v>
      </c>
      <c r="B1716" t="s">
        <v>1992</v>
      </c>
      <c r="C1716" t="s">
        <v>112</v>
      </c>
      <c r="D1716" t="s">
        <v>4976</v>
      </c>
      <c r="E1716" t="s">
        <v>5087</v>
      </c>
      <c r="F1716" s="99">
        <v>32143</v>
      </c>
      <c r="G1716" s="101" t="s">
        <v>5163</v>
      </c>
      <c r="H1716" s="2">
        <v>2080576.48</v>
      </c>
      <c r="I1716" s="2">
        <v>271000000</v>
      </c>
      <c r="J1716" s="2">
        <v>6051430</v>
      </c>
      <c r="K1716">
        <v>2025</v>
      </c>
    </row>
    <row r="1717" spans="1:11" x14ac:dyDescent="0.3">
      <c r="A1717" s="103" t="s">
        <v>740</v>
      </c>
      <c r="B1717" t="s">
        <v>1992</v>
      </c>
      <c r="C1717" t="s">
        <v>112</v>
      </c>
      <c r="D1717" t="s">
        <v>4977</v>
      </c>
      <c r="E1717" t="s">
        <v>1716</v>
      </c>
      <c r="F1717" s="99">
        <v>40513</v>
      </c>
      <c r="G1717" s="101" t="s">
        <v>5282</v>
      </c>
      <c r="H1717" s="2">
        <v>10220.1</v>
      </c>
      <c r="I1717" s="2">
        <v>1923400</v>
      </c>
      <c r="J1717" s="2">
        <v>42949.521999999997</v>
      </c>
      <c r="K1717">
        <v>2025</v>
      </c>
    </row>
    <row r="1718" spans="1:11" x14ac:dyDescent="0.3">
      <c r="A1718" s="103" t="s">
        <v>740</v>
      </c>
      <c r="B1718" t="s">
        <v>1992</v>
      </c>
      <c r="C1718" t="s">
        <v>112</v>
      </c>
      <c r="D1718" t="s">
        <v>4978</v>
      </c>
      <c r="E1718" t="s">
        <v>1716</v>
      </c>
      <c r="F1718" s="99">
        <v>31799</v>
      </c>
      <c r="G1718" s="101" t="s">
        <v>5283</v>
      </c>
      <c r="H1718" s="2">
        <v>150458.62</v>
      </c>
      <c r="I1718" s="2">
        <v>10841200</v>
      </c>
      <c r="J1718" s="2">
        <v>242083.99600000001</v>
      </c>
      <c r="K1718">
        <v>2025</v>
      </c>
    </row>
    <row r="1719" spans="1:11" x14ac:dyDescent="0.3">
      <c r="A1719" s="103" t="s">
        <v>740</v>
      </c>
      <c r="B1719" t="s">
        <v>1992</v>
      </c>
      <c r="C1719" t="s">
        <v>112</v>
      </c>
      <c r="D1719" t="s">
        <v>4979</v>
      </c>
      <c r="E1719" t="s">
        <v>1716</v>
      </c>
      <c r="F1719" s="99">
        <v>38869</v>
      </c>
      <c r="G1719" s="101" t="s">
        <v>5284</v>
      </c>
      <c r="H1719" s="2">
        <v>57915.390000000007</v>
      </c>
      <c r="I1719" s="2">
        <v>2912000</v>
      </c>
      <c r="J1719" s="2">
        <v>65024.959999999999</v>
      </c>
      <c r="K1719">
        <v>2025</v>
      </c>
    </row>
    <row r="1720" spans="1:11" x14ac:dyDescent="0.3">
      <c r="A1720" s="103" t="s">
        <v>740</v>
      </c>
      <c r="B1720" t="s">
        <v>1992</v>
      </c>
      <c r="C1720" t="s">
        <v>112</v>
      </c>
      <c r="D1720" t="s">
        <v>4980</v>
      </c>
      <c r="E1720" t="s">
        <v>1716</v>
      </c>
      <c r="F1720" s="99">
        <v>39783</v>
      </c>
      <c r="G1720" s="101" t="s">
        <v>5285</v>
      </c>
      <c r="H1720" s="2">
        <v>36787.710000000006</v>
      </c>
      <c r="I1720" s="2">
        <v>4849200</v>
      </c>
      <c r="J1720" s="2">
        <v>108282.636</v>
      </c>
      <c r="K1720">
        <v>2025</v>
      </c>
    </row>
    <row r="1721" spans="1:11" x14ac:dyDescent="0.3">
      <c r="A1721" s="103" t="s">
        <v>740</v>
      </c>
      <c r="B1721" t="s">
        <v>1992</v>
      </c>
      <c r="C1721" t="s">
        <v>112</v>
      </c>
      <c r="D1721" t="s">
        <v>4981</v>
      </c>
      <c r="E1721" t="s">
        <v>5090</v>
      </c>
      <c r="F1721" s="99">
        <v>42948</v>
      </c>
      <c r="G1721" s="101" t="s">
        <v>5286</v>
      </c>
      <c r="H1721" s="2">
        <v>1053821.06</v>
      </c>
      <c r="I1721" s="2">
        <v>183509200</v>
      </c>
      <c r="J1721" s="2">
        <v>4097760.4360000002</v>
      </c>
      <c r="K1721">
        <v>2025</v>
      </c>
    </row>
    <row r="1722" spans="1:11" x14ac:dyDescent="0.3">
      <c r="A1722" s="103" t="s">
        <v>740</v>
      </c>
      <c r="B1722" t="s">
        <v>1992</v>
      </c>
      <c r="C1722" t="s">
        <v>112</v>
      </c>
      <c r="D1722" t="s">
        <v>4982</v>
      </c>
      <c r="E1722" t="s">
        <v>5090</v>
      </c>
      <c r="F1722" s="99">
        <v>36770</v>
      </c>
      <c r="G1722" s="101" t="s">
        <v>5230</v>
      </c>
      <c r="H1722" s="2">
        <v>459355.75</v>
      </c>
      <c r="I1722" s="2">
        <v>150000000</v>
      </c>
      <c r="J1722" s="2">
        <v>3349500</v>
      </c>
      <c r="K1722">
        <v>2025</v>
      </c>
    </row>
    <row r="1723" spans="1:11" x14ac:dyDescent="0.3">
      <c r="A1723" s="103" t="s">
        <v>740</v>
      </c>
      <c r="B1723" t="s">
        <v>1992</v>
      </c>
      <c r="C1723" t="s">
        <v>112</v>
      </c>
      <c r="D1723" t="s">
        <v>4983</v>
      </c>
      <c r="E1723" t="s">
        <v>5090</v>
      </c>
      <c r="F1723" s="99">
        <v>43374</v>
      </c>
      <c r="G1723" s="101" t="s">
        <v>5287</v>
      </c>
      <c r="H1723" s="2">
        <v>889981</v>
      </c>
      <c r="I1723" s="2">
        <v>113380800</v>
      </c>
      <c r="J1723" s="2">
        <v>2531793.264</v>
      </c>
      <c r="K1723">
        <v>2025</v>
      </c>
    </row>
    <row r="1724" spans="1:11" x14ac:dyDescent="0.3">
      <c r="A1724" s="103" t="s">
        <v>740</v>
      </c>
      <c r="B1724" t="s">
        <v>1992</v>
      </c>
      <c r="C1724" t="s">
        <v>112</v>
      </c>
      <c r="D1724" t="s">
        <v>4984</v>
      </c>
      <c r="E1724" t="s">
        <v>1716</v>
      </c>
      <c r="F1724" s="99">
        <v>30317</v>
      </c>
      <c r="G1724" s="101" t="s">
        <v>5288</v>
      </c>
      <c r="H1724" s="2">
        <v>41860.879999999997</v>
      </c>
      <c r="I1724" s="2">
        <v>6997200</v>
      </c>
      <c r="J1724" s="2">
        <v>156247.476</v>
      </c>
      <c r="K1724">
        <v>2025</v>
      </c>
    </row>
    <row r="1725" spans="1:11" x14ac:dyDescent="0.3">
      <c r="A1725" s="103" t="s">
        <v>740</v>
      </c>
      <c r="B1725" t="s">
        <v>1992</v>
      </c>
      <c r="C1725" t="s">
        <v>112</v>
      </c>
      <c r="D1725" t="s">
        <v>4985</v>
      </c>
      <c r="E1725" t="s">
        <v>1716</v>
      </c>
      <c r="F1725" s="99">
        <v>35186</v>
      </c>
      <c r="G1725" s="101" t="s">
        <v>5289</v>
      </c>
      <c r="H1725" s="2">
        <v>2069.81</v>
      </c>
      <c r="I1725" s="2">
        <v>2700000</v>
      </c>
      <c r="J1725" s="2">
        <v>60291</v>
      </c>
      <c r="K1725">
        <v>2025</v>
      </c>
    </row>
    <row r="1726" spans="1:11" x14ac:dyDescent="0.3">
      <c r="A1726" s="103" t="s">
        <v>740</v>
      </c>
      <c r="B1726" t="s">
        <v>1992</v>
      </c>
      <c r="C1726" t="s">
        <v>112</v>
      </c>
      <c r="D1726" t="s">
        <v>4986</v>
      </c>
      <c r="E1726" t="s">
        <v>1716</v>
      </c>
      <c r="F1726" s="99">
        <v>42184</v>
      </c>
      <c r="G1726" s="101" t="s">
        <v>5290</v>
      </c>
      <c r="H1726" s="2">
        <v>165673.91999999998</v>
      </c>
      <c r="I1726" s="2">
        <v>2472900</v>
      </c>
      <c r="J1726" s="2">
        <v>55219.857000000004</v>
      </c>
      <c r="K1726">
        <v>2025</v>
      </c>
    </row>
    <row r="1727" spans="1:11" x14ac:dyDescent="0.3">
      <c r="A1727" s="103" t="s">
        <v>740</v>
      </c>
      <c r="B1727" t="s">
        <v>1992</v>
      </c>
      <c r="C1727" t="s">
        <v>112</v>
      </c>
      <c r="D1727" t="s">
        <v>4999</v>
      </c>
      <c r="E1727" t="s">
        <v>5090</v>
      </c>
      <c r="F1727" s="101" t="s">
        <v>5324</v>
      </c>
      <c r="G1727" s="101" t="s">
        <v>5325</v>
      </c>
      <c r="H1727" s="2">
        <v>126398.09</v>
      </c>
      <c r="I1727" s="2">
        <v>13032300</v>
      </c>
      <c r="J1727" s="2">
        <v>291011.25899999996</v>
      </c>
      <c r="K1727">
        <v>2025</v>
      </c>
    </row>
    <row r="1728" spans="1:11" x14ac:dyDescent="0.3">
      <c r="A1728" s="103" t="s">
        <v>740</v>
      </c>
      <c r="B1728" t="s">
        <v>1992</v>
      </c>
      <c r="C1728" t="s">
        <v>112</v>
      </c>
      <c r="D1728" t="s">
        <v>5000</v>
      </c>
      <c r="E1728" t="s">
        <v>1716</v>
      </c>
      <c r="F1728" s="101" t="s">
        <v>5326</v>
      </c>
      <c r="G1728" s="101" t="s">
        <v>5327</v>
      </c>
      <c r="H1728" s="2">
        <v>66454.900000000009</v>
      </c>
      <c r="I1728" s="2">
        <v>20378800</v>
      </c>
      <c r="J1728" s="2">
        <v>455058.60399999999</v>
      </c>
      <c r="K1728">
        <v>2025</v>
      </c>
    </row>
    <row r="1729" spans="1:11" x14ac:dyDescent="0.3">
      <c r="A1729" s="103" t="s">
        <v>740</v>
      </c>
      <c r="B1729" t="s">
        <v>1992</v>
      </c>
      <c r="C1729" t="s">
        <v>112</v>
      </c>
      <c r="D1729" t="s">
        <v>5001</v>
      </c>
      <c r="E1729" t="s">
        <v>5090</v>
      </c>
      <c r="F1729" s="101" t="s">
        <v>5328</v>
      </c>
      <c r="G1729" s="101" t="s">
        <v>5329</v>
      </c>
      <c r="H1729" s="2">
        <v>118567.61</v>
      </c>
      <c r="I1729" s="2">
        <v>21663000</v>
      </c>
      <c r="J1729" s="2">
        <v>483734.79</v>
      </c>
      <c r="K1729">
        <v>2025</v>
      </c>
    </row>
    <row r="1730" spans="1:11" x14ac:dyDescent="0.3">
      <c r="A1730" s="103" t="s">
        <v>740</v>
      </c>
      <c r="B1730" t="s">
        <v>1992</v>
      </c>
      <c r="C1730" t="s">
        <v>112</v>
      </c>
      <c r="D1730" t="s">
        <v>5002</v>
      </c>
      <c r="E1730" t="s">
        <v>5090</v>
      </c>
      <c r="F1730" s="101" t="s">
        <v>5328</v>
      </c>
      <c r="G1730" s="101" t="s">
        <v>5330</v>
      </c>
      <c r="H1730" s="2">
        <v>8184.69</v>
      </c>
      <c r="I1730" s="2">
        <v>1804500</v>
      </c>
      <c r="J1730" s="2">
        <v>40294.485000000001</v>
      </c>
      <c r="K1730">
        <v>2025</v>
      </c>
    </row>
    <row r="1731" spans="1:11" x14ac:dyDescent="0.3">
      <c r="A1731" s="103" t="s">
        <v>740</v>
      </c>
      <c r="B1731" t="s">
        <v>1992</v>
      </c>
      <c r="C1731" t="s">
        <v>112</v>
      </c>
      <c r="D1731" t="s">
        <v>5003</v>
      </c>
      <c r="E1731" t="s">
        <v>5090</v>
      </c>
      <c r="F1731" s="101" t="s">
        <v>5331</v>
      </c>
      <c r="G1731" s="101" t="s">
        <v>5332</v>
      </c>
      <c r="H1731" s="2">
        <v>160204</v>
      </c>
      <c r="I1731" s="2">
        <v>36634000</v>
      </c>
      <c r="J1731" s="2">
        <v>818037.22</v>
      </c>
      <c r="K1731">
        <v>2025</v>
      </c>
    </row>
    <row r="1732" spans="1:11" x14ac:dyDescent="0.3">
      <c r="A1732" s="103" t="s">
        <v>740</v>
      </c>
      <c r="B1732" t="s">
        <v>1992</v>
      </c>
      <c r="C1732" t="s">
        <v>112</v>
      </c>
      <c r="D1732" t="s">
        <v>5004</v>
      </c>
      <c r="E1732" t="s">
        <v>1717</v>
      </c>
      <c r="F1732" s="101" t="s">
        <v>5333</v>
      </c>
      <c r="G1732" s="101" t="s">
        <v>5334</v>
      </c>
      <c r="H1732" s="2">
        <v>755137.27</v>
      </c>
      <c r="I1732" s="2">
        <v>19410000</v>
      </c>
      <c r="J1732" s="2">
        <v>433425.3</v>
      </c>
      <c r="K1732">
        <v>2025</v>
      </c>
    </row>
    <row r="1733" spans="1:11" x14ac:dyDescent="0.3">
      <c r="A1733" s="103" t="s">
        <v>740</v>
      </c>
      <c r="B1733" t="s">
        <v>1992</v>
      </c>
      <c r="C1733" t="s">
        <v>112</v>
      </c>
      <c r="D1733" t="s">
        <v>5005</v>
      </c>
      <c r="E1733" t="s">
        <v>1717</v>
      </c>
      <c r="F1733" s="101" t="s">
        <v>5335</v>
      </c>
      <c r="G1733" s="101" t="s">
        <v>5336</v>
      </c>
      <c r="H1733" s="2">
        <v>0</v>
      </c>
      <c r="I1733" s="2">
        <v>93438000</v>
      </c>
      <c r="J1733" s="2">
        <v>2086470.54</v>
      </c>
      <c r="K1733">
        <v>2025</v>
      </c>
    </row>
    <row r="1734" spans="1:11" x14ac:dyDescent="0.3">
      <c r="A1734" s="103" t="s">
        <v>740</v>
      </c>
      <c r="B1734" t="s">
        <v>1992</v>
      </c>
      <c r="C1734" t="s">
        <v>112</v>
      </c>
      <c r="D1734" t="s">
        <v>5006</v>
      </c>
      <c r="E1734" t="s">
        <v>5090</v>
      </c>
      <c r="F1734" s="101" t="s">
        <v>5337</v>
      </c>
      <c r="G1734" s="101" t="s">
        <v>5338</v>
      </c>
      <c r="H1734" s="2">
        <v>832686.2</v>
      </c>
      <c r="I1734" s="2">
        <v>51808600</v>
      </c>
      <c r="J1734" s="2">
        <v>1156886.0379999999</v>
      </c>
      <c r="K1734">
        <v>2025</v>
      </c>
    </row>
    <row r="1735" spans="1:11" x14ac:dyDescent="0.3">
      <c r="A1735" s="103" t="s">
        <v>740</v>
      </c>
      <c r="B1735" t="s">
        <v>1992</v>
      </c>
      <c r="C1735" t="s">
        <v>112</v>
      </c>
      <c r="D1735" t="s">
        <v>5007</v>
      </c>
      <c r="E1735" t="s">
        <v>5090</v>
      </c>
      <c r="F1735" s="101" t="s">
        <v>5339</v>
      </c>
      <c r="G1735" s="101" t="s">
        <v>5340</v>
      </c>
      <c r="H1735" s="2">
        <v>1085065.48</v>
      </c>
      <c r="I1735" s="2">
        <v>63712300</v>
      </c>
      <c r="J1735" s="2">
        <v>1422695.659</v>
      </c>
      <c r="K1735">
        <v>2025</v>
      </c>
    </row>
    <row r="1736" spans="1:11" x14ac:dyDescent="0.3">
      <c r="A1736" s="103" t="s">
        <v>740</v>
      </c>
      <c r="B1736" t="s">
        <v>1992</v>
      </c>
      <c r="C1736" t="s">
        <v>112</v>
      </c>
      <c r="D1736" t="s">
        <v>5008</v>
      </c>
      <c r="E1736" t="s">
        <v>5090</v>
      </c>
      <c r="F1736" s="101" t="s">
        <v>5341</v>
      </c>
      <c r="G1736" s="101" t="s">
        <v>5342</v>
      </c>
      <c r="H1736" s="2">
        <v>960990.04</v>
      </c>
      <c r="I1736" s="2">
        <v>140732000</v>
      </c>
      <c r="J1736" s="2">
        <v>3142545.56</v>
      </c>
      <c r="K1736">
        <v>2025</v>
      </c>
    </row>
    <row r="1737" spans="1:11" x14ac:dyDescent="0.3">
      <c r="A1737" s="103" t="s">
        <v>740</v>
      </c>
      <c r="B1737" t="s">
        <v>1992</v>
      </c>
      <c r="C1737" t="s">
        <v>112</v>
      </c>
      <c r="D1737" t="s">
        <v>5009</v>
      </c>
      <c r="E1737" t="s">
        <v>5090</v>
      </c>
      <c r="F1737" s="101" t="s">
        <v>5343</v>
      </c>
      <c r="G1737" s="101" t="s">
        <v>5344</v>
      </c>
      <c r="H1737" s="2">
        <v>1855364.33</v>
      </c>
      <c r="I1737" s="2">
        <v>110200000</v>
      </c>
      <c r="J1737" s="2">
        <v>2460766</v>
      </c>
      <c r="K1737">
        <v>2025</v>
      </c>
    </row>
    <row r="1738" spans="1:11" x14ac:dyDescent="0.3">
      <c r="A1738" s="103" t="s">
        <v>740</v>
      </c>
      <c r="B1738" t="s">
        <v>1992</v>
      </c>
      <c r="C1738" t="s">
        <v>112</v>
      </c>
      <c r="D1738" t="s">
        <v>5010</v>
      </c>
      <c r="E1738" t="s">
        <v>5090</v>
      </c>
      <c r="F1738" s="101" t="s">
        <v>5345</v>
      </c>
      <c r="G1738" s="101" t="s">
        <v>5346</v>
      </c>
      <c r="H1738" s="2">
        <v>493873.77</v>
      </c>
      <c r="I1738" s="2">
        <v>41172200</v>
      </c>
      <c r="J1738" s="2">
        <v>919375.22599999979</v>
      </c>
      <c r="K1738">
        <v>2025</v>
      </c>
    </row>
    <row r="1739" spans="1:11" x14ac:dyDescent="0.3">
      <c r="A1739" s="103" t="s">
        <v>740</v>
      </c>
      <c r="B1739" t="s">
        <v>1992</v>
      </c>
      <c r="C1739" t="s">
        <v>112</v>
      </c>
      <c r="D1739" t="s">
        <v>5011</v>
      </c>
      <c r="E1739" t="s">
        <v>5090</v>
      </c>
      <c r="F1739" s="101" t="s">
        <v>5347</v>
      </c>
      <c r="G1739" s="101" t="s">
        <v>5348</v>
      </c>
      <c r="H1739" s="2">
        <v>218034.6</v>
      </c>
      <c r="I1739" s="2">
        <v>15894500</v>
      </c>
      <c r="J1739" s="2">
        <v>354924.185</v>
      </c>
      <c r="K1739">
        <v>2025</v>
      </c>
    </row>
    <row r="1740" spans="1:11" x14ac:dyDescent="0.3">
      <c r="A1740" s="103" t="s">
        <v>740</v>
      </c>
      <c r="B1740" t="s">
        <v>1992</v>
      </c>
      <c r="C1740" t="s">
        <v>112</v>
      </c>
      <c r="D1740" t="s">
        <v>5012</v>
      </c>
      <c r="E1740" t="s">
        <v>5090</v>
      </c>
      <c r="F1740" s="101" t="s">
        <v>5326</v>
      </c>
      <c r="G1740" s="101" t="s">
        <v>5349</v>
      </c>
      <c r="H1740" s="2">
        <v>112482.69</v>
      </c>
      <c r="I1740" s="2">
        <v>9516500</v>
      </c>
      <c r="J1740" s="2">
        <v>212503.44500000001</v>
      </c>
      <c r="K1740">
        <v>2025</v>
      </c>
    </row>
    <row r="1741" spans="1:11" x14ac:dyDescent="0.3">
      <c r="A1741" s="103" t="s">
        <v>740</v>
      </c>
      <c r="B1741" t="s">
        <v>1992</v>
      </c>
      <c r="C1741" t="s">
        <v>112</v>
      </c>
      <c r="D1741" t="s">
        <v>5013</v>
      </c>
      <c r="E1741" t="s">
        <v>5090</v>
      </c>
      <c r="F1741" s="101" t="s">
        <v>5350</v>
      </c>
      <c r="G1741" s="101" t="s">
        <v>5351</v>
      </c>
      <c r="H1741" s="2">
        <v>2413064.0299999998</v>
      </c>
      <c r="I1741" s="2">
        <v>156853200</v>
      </c>
      <c r="J1741" s="2">
        <v>3502531.9559999998</v>
      </c>
      <c r="K1741">
        <v>2025</v>
      </c>
    </row>
    <row r="1742" spans="1:11" x14ac:dyDescent="0.3">
      <c r="A1742" s="103" t="s">
        <v>740</v>
      </c>
      <c r="B1742" t="s">
        <v>1992</v>
      </c>
      <c r="C1742" t="s">
        <v>112</v>
      </c>
      <c r="D1742" t="s">
        <v>5014</v>
      </c>
      <c r="E1742" t="s">
        <v>5090</v>
      </c>
      <c r="F1742" s="101" t="s">
        <v>5352</v>
      </c>
      <c r="G1742" s="101" t="s">
        <v>5353</v>
      </c>
      <c r="H1742" s="2">
        <v>237782.05</v>
      </c>
      <c r="I1742" s="2">
        <v>19454800</v>
      </c>
      <c r="J1742" s="2">
        <v>434425.68400000001</v>
      </c>
      <c r="K1742">
        <v>2025</v>
      </c>
    </row>
    <row r="1743" spans="1:11" x14ac:dyDescent="0.3">
      <c r="A1743" s="103" t="s">
        <v>740</v>
      </c>
      <c r="B1743" t="s">
        <v>1992</v>
      </c>
      <c r="C1743" t="s">
        <v>112</v>
      </c>
      <c r="D1743" t="s">
        <v>5015</v>
      </c>
      <c r="E1743" t="s">
        <v>5090</v>
      </c>
      <c r="F1743" s="101" t="s">
        <v>5354</v>
      </c>
      <c r="G1743" s="101" t="s">
        <v>5355</v>
      </c>
      <c r="H1743" s="2">
        <v>6326932.25</v>
      </c>
      <c r="I1743" s="2">
        <v>438201600</v>
      </c>
      <c r="J1743" s="2">
        <v>9785041.7280000001</v>
      </c>
      <c r="K1743">
        <v>2025</v>
      </c>
    </row>
    <row r="1744" spans="1:11" x14ac:dyDescent="0.3">
      <c r="A1744" s="103" t="s">
        <v>740</v>
      </c>
      <c r="B1744" t="s">
        <v>1992</v>
      </c>
      <c r="C1744" t="s">
        <v>112</v>
      </c>
      <c r="D1744" t="s">
        <v>5016</v>
      </c>
      <c r="E1744" t="s">
        <v>5090</v>
      </c>
      <c r="F1744" s="101" t="s">
        <v>5356</v>
      </c>
      <c r="G1744" s="101" t="s">
        <v>5357</v>
      </c>
      <c r="H1744" s="2">
        <v>1256245.0900000001</v>
      </c>
      <c r="I1744" s="2">
        <v>88750100</v>
      </c>
      <c r="J1744" s="2">
        <v>1981789.733</v>
      </c>
      <c r="K1744">
        <v>2025</v>
      </c>
    </row>
    <row r="1745" spans="1:11" x14ac:dyDescent="0.3">
      <c r="A1745" s="103" t="s">
        <v>740</v>
      </c>
      <c r="B1745" t="s">
        <v>1992</v>
      </c>
      <c r="C1745" t="s">
        <v>112</v>
      </c>
      <c r="D1745" t="s">
        <v>5017</v>
      </c>
      <c r="E1745" t="s">
        <v>5090</v>
      </c>
      <c r="F1745" s="101" t="s">
        <v>5358</v>
      </c>
      <c r="G1745" s="101" t="s">
        <v>5359</v>
      </c>
      <c r="H1745" s="2">
        <v>857051.4</v>
      </c>
      <c r="I1745" s="2">
        <v>109444800</v>
      </c>
      <c r="J1745" s="2">
        <v>2443902.3840000001</v>
      </c>
      <c r="K1745">
        <v>2025</v>
      </c>
    </row>
    <row r="1746" spans="1:11" x14ac:dyDescent="0.3">
      <c r="A1746" s="103" t="s">
        <v>740</v>
      </c>
      <c r="B1746" t="s">
        <v>1992</v>
      </c>
      <c r="C1746" t="s">
        <v>112</v>
      </c>
      <c r="D1746" t="s">
        <v>5018</v>
      </c>
      <c r="E1746" t="s">
        <v>5090</v>
      </c>
      <c r="F1746" s="101" t="s">
        <v>5360</v>
      </c>
      <c r="G1746" s="101" t="s">
        <v>5361</v>
      </c>
      <c r="H1746" s="2">
        <v>3318647.35</v>
      </c>
      <c r="I1746" s="2">
        <v>207685800</v>
      </c>
      <c r="J1746" s="2">
        <v>4637623.9139999999</v>
      </c>
      <c r="K1746">
        <v>2025</v>
      </c>
    </row>
    <row r="1747" spans="1:11" x14ac:dyDescent="0.3">
      <c r="A1747" s="103" t="s">
        <v>740</v>
      </c>
      <c r="B1747" t="s">
        <v>1992</v>
      </c>
      <c r="C1747" t="s">
        <v>112</v>
      </c>
      <c r="D1747" t="s">
        <v>5019</v>
      </c>
      <c r="E1747" t="s">
        <v>5090</v>
      </c>
      <c r="F1747" s="101" t="s">
        <v>5362</v>
      </c>
      <c r="G1747" s="101" t="s">
        <v>5363</v>
      </c>
      <c r="H1747" s="2">
        <v>57263.12</v>
      </c>
      <c r="I1747" s="2">
        <v>6138700</v>
      </c>
      <c r="J1747" s="2">
        <v>137077.171</v>
      </c>
      <c r="K1747">
        <v>2025</v>
      </c>
    </row>
    <row r="1748" spans="1:11" x14ac:dyDescent="0.3">
      <c r="A1748" s="103" t="s">
        <v>740</v>
      </c>
      <c r="B1748" t="s">
        <v>1992</v>
      </c>
      <c r="C1748" t="s">
        <v>112</v>
      </c>
      <c r="D1748" t="s">
        <v>5020</v>
      </c>
      <c r="E1748" t="s">
        <v>1716</v>
      </c>
      <c r="F1748" s="101" t="s">
        <v>5362</v>
      </c>
      <c r="G1748" s="101" t="s">
        <v>5363</v>
      </c>
      <c r="H1748" s="2">
        <v>647.6</v>
      </c>
      <c r="I1748" s="2">
        <v>619600</v>
      </c>
      <c r="J1748" s="2">
        <v>13835.668</v>
      </c>
      <c r="K1748">
        <v>2025</v>
      </c>
    </row>
    <row r="1749" spans="1:11" x14ac:dyDescent="0.3">
      <c r="A1749" s="103" t="s">
        <v>740</v>
      </c>
      <c r="B1749" t="s">
        <v>1992</v>
      </c>
      <c r="C1749" t="s">
        <v>112</v>
      </c>
      <c r="D1749" t="s">
        <v>5021</v>
      </c>
      <c r="E1749" t="s">
        <v>5090</v>
      </c>
      <c r="F1749" s="101" t="s">
        <v>5347</v>
      </c>
      <c r="G1749" s="101" t="s">
        <v>5348</v>
      </c>
      <c r="H1749" s="2">
        <v>423738.61</v>
      </c>
      <c r="I1749" s="2">
        <v>28860300</v>
      </c>
      <c r="J1749" s="2">
        <v>644450.49899999995</v>
      </c>
      <c r="K1749">
        <v>2025</v>
      </c>
    </row>
    <row r="1750" spans="1:11" x14ac:dyDescent="0.3">
      <c r="A1750" s="103" t="s">
        <v>740</v>
      </c>
      <c r="B1750" t="s">
        <v>1992</v>
      </c>
      <c r="C1750" t="s">
        <v>112</v>
      </c>
      <c r="D1750" t="s">
        <v>5022</v>
      </c>
      <c r="E1750" t="s">
        <v>5090</v>
      </c>
      <c r="F1750" s="101" t="s">
        <v>5364</v>
      </c>
      <c r="G1750" s="101" t="s">
        <v>5365</v>
      </c>
      <c r="H1750" s="2">
        <v>168414.22</v>
      </c>
      <c r="I1750" s="2">
        <v>15001500</v>
      </c>
      <c r="J1750" s="2">
        <v>334983.495</v>
      </c>
      <c r="K1750">
        <v>2025</v>
      </c>
    </row>
    <row r="1751" spans="1:11" x14ac:dyDescent="0.3">
      <c r="A1751" s="103" t="s">
        <v>740</v>
      </c>
      <c r="B1751" t="s">
        <v>1992</v>
      </c>
      <c r="C1751" t="s">
        <v>112</v>
      </c>
      <c r="D1751" t="s">
        <v>5023</v>
      </c>
      <c r="E1751" t="s">
        <v>5090</v>
      </c>
      <c r="F1751" s="101" t="s">
        <v>5366</v>
      </c>
      <c r="G1751" s="101" t="s">
        <v>5367</v>
      </c>
      <c r="H1751" s="2">
        <v>735818.82</v>
      </c>
      <c r="I1751" s="2">
        <v>44745700</v>
      </c>
      <c r="J1751" s="2">
        <v>999171.4809999998</v>
      </c>
      <c r="K1751">
        <v>2025</v>
      </c>
    </row>
    <row r="1752" spans="1:11" x14ac:dyDescent="0.3">
      <c r="A1752" s="103" t="s">
        <v>740</v>
      </c>
      <c r="B1752" t="s">
        <v>1992</v>
      </c>
      <c r="C1752" t="s">
        <v>112</v>
      </c>
      <c r="D1752" t="s">
        <v>5024</v>
      </c>
      <c r="E1752" t="s">
        <v>5090</v>
      </c>
      <c r="F1752" s="101" t="s">
        <v>5368</v>
      </c>
      <c r="G1752" s="101" t="s">
        <v>5369</v>
      </c>
      <c r="H1752" s="2">
        <v>423056.2</v>
      </c>
      <c r="I1752" s="2">
        <v>25987300</v>
      </c>
      <c r="J1752" s="2">
        <v>580296.40899999999</v>
      </c>
      <c r="K1752">
        <v>2025</v>
      </c>
    </row>
    <row r="1753" spans="1:11" x14ac:dyDescent="0.3">
      <c r="A1753" s="103" t="s">
        <v>740</v>
      </c>
      <c r="B1753" t="s">
        <v>1992</v>
      </c>
      <c r="C1753" t="s">
        <v>112</v>
      </c>
      <c r="D1753" t="s">
        <v>5025</v>
      </c>
      <c r="E1753" t="s">
        <v>5090</v>
      </c>
      <c r="F1753" s="101" t="s">
        <v>5370</v>
      </c>
      <c r="G1753" s="101" t="s">
        <v>5371</v>
      </c>
      <c r="H1753" s="2">
        <v>618099.14</v>
      </c>
      <c r="I1753" s="2">
        <v>38582800</v>
      </c>
      <c r="J1753" s="2">
        <v>861553.924</v>
      </c>
      <c r="K1753">
        <v>2025</v>
      </c>
    </row>
    <row r="1754" spans="1:11" x14ac:dyDescent="0.3">
      <c r="A1754" s="103" t="s">
        <v>740</v>
      </c>
      <c r="B1754" t="s">
        <v>1992</v>
      </c>
      <c r="C1754" t="s">
        <v>112</v>
      </c>
      <c r="D1754" t="s">
        <v>5039</v>
      </c>
      <c r="E1754" t="s">
        <v>1716</v>
      </c>
      <c r="F1754" s="101" t="s">
        <v>5391</v>
      </c>
      <c r="G1754" s="101" t="s">
        <v>5392</v>
      </c>
      <c r="H1754" s="2">
        <v>129900.77</v>
      </c>
      <c r="I1754" s="2">
        <v>4003900</v>
      </c>
      <c r="J1754" s="2">
        <v>89407.087</v>
      </c>
      <c r="K1754">
        <v>2025</v>
      </c>
    </row>
    <row r="1755" spans="1:11" x14ac:dyDescent="0.3">
      <c r="A1755" s="103" t="s">
        <v>740</v>
      </c>
      <c r="B1755" t="s">
        <v>1992</v>
      </c>
      <c r="C1755" t="s">
        <v>112</v>
      </c>
      <c r="D1755" t="s">
        <v>5040</v>
      </c>
      <c r="E1755" t="s">
        <v>1716</v>
      </c>
      <c r="F1755" s="101" t="s">
        <v>5393</v>
      </c>
      <c r="G1755" s="101" t="s">
        <v>5394</v>
      </c>
      <c r="H1755" s="2">
        <v>50788.939999999995</v>
      </c>
      <c r="I1755" s="2">
        <v>4858900</v>
      </c>
      <c r="J1755" s="2">
        <v>108499.23699999999</v>
      </c>
      <c r="K1755">
        <v>2025</v>
      </c>
    </row>
    <row r="1756" spans="1:11" x14ac:dyDescent="0.3">
      <c r="A1756" s="103" t="s">
        <v>740</v>
      </c>
      <c r="B1756" t="s">
        <v>1992</v>
      </c>
      <c r="C1756" t="s">
        <v>112</v>
      </c>
      <c r="D1756" t="s">
        <v>5041</v>
      </c>
      <c r="E1756" t="s">
        <v>1716</v>
      </c>
      <c r="F1756" s="101" t="s">
        <v>5395</v>
      </c>
      <c r="G1756" s="101" t="s">
        <v>5213</v>
      </c>
      <c r="H1756" s="2">
        <v>6886.04</v>
      </c>
      <c r="I1756" s="2">
        <v>4724800</v>
      </c>
      <c r="J1756" s="2">
        <v>105504.784</v>
      </c>
      <c r="K1756">
        <v>2025</v>
      </c>
    </row>
    <row r="1757" spans="1:11" x14ac:dyDescent="0.3">
      <c r="A1757" s="103" t="s">
        <v>740</v>
      </c>
      <c r="B1757" t="s">
        <v>1992</v>
      </c>
      <c r="C1757" t="s">
        <v>112</v>
      </c>
      <c r="D1757" t="s">
        <v>5042</v>
      </c>
      <c r="E1757" t="s">
        <v>5090</v>
      </c>
      <c r="F1757" s="101" t="s">
        <v>5396</v>
      </c>
      <c r="G1757" s="101" t="s">
        <v>5397</v>
      </c>
      <c r="H1757" s="2">
        <v>355994.82</v>
      </c>
      <c r="I1757" s="2">
        <v>32148900</v>
      </c>
      <c r="J1757" s="2">
        <v>717884.93699999992</v>
      </c>
      <c r="K1757">
        <v>2025</v>
      </c>
    </row>
    <row r="1758" spans="1:11" x14ac:dyDescent="0.3">
      <c r="A1758" s="103" t="s">
        <v>740</v>
      </c>
      <c r="B1758" t="s">
        <v>1992</v>
      </c>
      <c r="C1758" t="s">
        <v>112</v>
      </c>
      <c r="D1758" t="s">
        <v>5043</v>
      </c>
      <c r="E1758" t="s">
        <v>1716</v>
      </c>
      <c r="F1758" s="101" t="s">
        <v>5398</v>
      </c>
      <c r="G1758" s="101" t="s">
        <v>5392</v>
      </c>
      <c r="H1758" s="2">
        <v>9877.14</v>
      </c>
      <c r="I1758" s="2">
        <v>7528100</v>
      </c>
      <c r="J1758" s="2">
        <v>168102.473</v>
      </c>
      <c r="K1758">
        <v>2025</v>
      </c>
    </row>
    <row r="1759" spans="1:11" x14ac:dyDescent="0.3">
      <c r="A1759" s="103" t="s">
        <v>740</v>
      </c>
      <c r="B1759" t="s">
        <v>1992</v>
      </c>
      <c r="C1759" t="s">
        <v>112</v>
      </c>
      <c r="D1759" t="s">
        <v>5044</v>
      </c>
      <c r="E1759" t="s">
        <v>1716</v>
      </c>
      <c r="F1759" s="101" t="s">
        <v>5399</v>
      </c>
      <c r="G1759" s="101" t="s">
        <v>5268</v>
      </c>
      <c r="H1759" s="2">
        <v>111912.53</v>
      </c>
      <c r="I1759" s="2">
        <v>9171200</v>
      </c>
      <c r="J1759" s="2">
        <v>204792.89600000001</v>
      </c>
      <c r="K1759">
        <v>2025</v>
      </c>
    </row>
    <row r="1760" spans="1:11" x14ac:dyDescent="0.3">
      <c r="A1760" s="103" t="s">
        <v>740</v>
      </c>
      <c r="B1760" t="s">
        <v>1992</v>
      </c>
      <c r="C1760" t="s">
        <v>112</v>
      </c>
      <c r="D1760" t="s">
        <v>5045</v>
      </c>
      <c r="E1760" t="s">
        <v>5090</v>
      </c>
      <c r="F1760" s="101" t="s">
        <v>5400</v>
      </c>
      <c r="G1760" s="101" t="s">
        <v>5401</v>
      </c>
      <c r="H1760" s="2">
        <v>512779.31999999995</v>
      </c>
      <c r="I1760" s="2">
        <v>84168700</v>
      </c>
      <c r="J1760" s="2">
        <v>1879487.071</v>
      </c>
      <c r="K1760">
        <v>2025</v>
      </c>
    </row>
    <row r="1761" spans="1:11" x14ac:dyDescent="0.3">
      <c r="A1761" s="103" t="s">
        <v>740</v>
      </c>
      <c r="B1761" t="s">
        <v>1992</v>
      </c>
      <c r="C1761" t="s">
        <v>112</v>
      </c>
      <c r="D1761" t="s">
        <v>5046</v>
      </c>
      <c r="E1761" t="s">
        <v>1716</v>
      </c>
      <c r="F1761" s="101" t="s">
        <v>5402</v>
      </c>
      <c r="G1761" s="101" t="s">
        <v>5403</v>
      </c>
      <c r="H1761" s="2">
        <v>57689.53</v>
      </c>
      <c r="I1761" s="2">
        <v>4367500</v>
      </c>
      <c r="J1761" s="2">
        <v>97526.274999999994</v>
      </c>
      <c r="K1761">
        <v>2025</v>
      </c>
    </row>
    <row r="1762" spans="1:11" x14ac:dyDescent="0.3">
      <c r="A1762" s="103" t="s">
        <v>740</v>
      </c>
      <c r="B1762" t="s">
        <v>1992</v>
      </c>
      <c r="C1762" t="s">
        <v>112</v>
      </c>
      <c r="D1762" t="s">
        <v>5047</v>
      </c>
      <c r="E1762" t="s">
        <v>1716</v>
      </c>
      <c r="F1762" s="101" t="s">
        <v>5404</v>
      </c>
      <c r="G1762" s="101" t="s">
        <v>5405</v>
      </c>
      <c r="H1762" s="2">
        <v>0</v>
      </c>
      <c r="I1762" s="2">
        <v>14308000</v>
      </c>
      <c r="J1762" s="2">
        <v>319497.64</v>
      </c>
      <c r="K1762">
        <v>2025</v>
      </c>
    </row>
    <row r="1763" spans="1:11" x14ac:dyDescent="0.3">
      <c r="A1763" s="103" t="s">
        <v>740</v>
      </c>
      <c r="B1763" t="s">
        <v>1992</v>
      </c>
      <c r="C1763" t="s">
        <v>112</v>
      </c>
      <c r="D1763" t="s">
        <v>5048</v>
      </c>
      <c r="E1763" t="s">
        <v>1717</v>
      </c>
      <c r="F1763" s="101" t="s">
        <v>5406</v>
      </c>
      <c r="G1763" s="101" t="s">
        <v>5407</v>
      </c>
      <c r="H1763" s="2">
        <v>1817184.15</v>
      </c>
      <c r="I1763" s="2">
        <v>218564800</v>
      </c>
      <c r="J1763" s="2">
        <v>4880551.9840000002</v>
      </c>
      <c r="K1763">
        <v>2025</v>
      </c>
    </row>
    <row r="1764" spans="1:11" x14ac:dyDescent="0.3">
      <c r="A1764" s="103" t="s">
        <v>740</v>
      </c>
      <c r="B1764" t="s">
        <v>1992</v>
      </c>
      <c r="C1764" t="s">
        <v>112</v>
      </c>
      <c r="D1764" t="s">
        <v>5049</v>
      </c>
      <c r="E1764" t="s">
        <v>1716</v>
      </c>
      <c r="F1764" s="101" t="s">
        <v>5408</v>
      </c>
      <c r="G1764" s="101" t="s">
        <v>5409</v>
      </c>
      <c r="H1764" s="2">
        <v>11206.21</v>
      </c>
      <c r="I1764" s="2">
        <v>2826200</v>
      </c>
      <c r="J1764" s="2">
        <v>63109.045999999995</v>
      </c>
      <c r="K1764">
        <v>2025</v>
      </c>
    </row>
    <row r="1765" spans="1:11" x14ac:dyDescent="0.3">
      <c r="A1765" s="103" t="s">
        <v>740</v>
      </c>
      <c r="B1765" t="s">
        <v>1992</v>
      </c>
      <c r="C1765" t="s">
        <v>112</v>
      </c>
      <c r="D1765" t="s">
        <v>5050</v>
      </c>
      <c r="E1765" t="s">
        <v>5090</v>
      </c>
      <c r="F1765" s="101" t="s">
        <v>5410</v>
      </c>
      <c r="G1765" s="101" t="s">
        <v>5411</v>
      </c>
      <c r="H1765" s="2">
        <v>1870260.7</v>
      </c>
      <c r="I1765" s="2">
        <v>218874900</v>
      </c>
      <c r="J1765" s="2">
        <v>4887476.517</v>
      </c>
      <c r="K1765">
        <v>2025</v>
      </c>
    </row>
    <row r="1766" spans="1:11" x14ac:dyDescent="0.3">
      <c r="A1766" s="103" t="s">
        <v>740</v>
      </c>
      <c r="B1766" t="s">
        <v>1992</v>
      </c>
      <c r="C1766" t="s">
        <v>112</v>
      </c>
      <c r="D1766" t="s">
        <v>5051</v>
      </c>
      <c r="E1766" t="s">
        <v>5090</v>
      </c>
      <c r="F1766" s="101" t="s">
        <v>5412</v>
      </c>
      <c r="G1766" s="101" t="s">
        <v>5413</v>
      </c>
      <c r="H1766" s="2">
        <v>41486.410000000003</v>
      </c>
      <c r="I1766" s="2">
        <v>7982200</v>
      </c>
      <c r="J1766" s="2">
        <v>178242.52599999998</v>
      </c>
      <c r="K1766">
        <v>2025</v>
      </c>
    </row>
    <row r="1767" spans="1:11" x14ac:dyDescent="0.3">
      <c r="A1767" s="103" t="s">
        <v>740</v>
      </c>
      <c r="B1767" t="s">
        <v>1992</v>
      </c>
      <c r="C1767" t="s">
        <v>112</v>
      </c>
      <c r="D1767" t="s">
        <v>5052</v>
      </c>
      <c r="E1767" t="s">
        <v>5087</v>
      </c>
      <c r="F1767" s="101" t="s">
        <v>5414</v>
      </c>
      <c r="G1767" s="101" t="s">
        <v>5415</v>
      </c>
      <c r="H1767" s="2">
        <v>3342.63</v>
      </c>
      <c r="I1767" s="2">
        <v>1423500</v>
      </c>
      <c r="J1767" s="2">
        <v>31786.754999999997</v>
      </c>
      <c r="K1767">
        <v>2025</v>
      </c>
    </row>
    <row r="1768" spans="1:11" x14ac:dyDescent="0.3">
      <c r="A1768" s="103" t="s">
        <v>740</v>
      </c>
      <c r="B1768" t="s">
        <v>1992</v>
      </c>
      <c r="C1768" t="s">
        <v>112</v>
      </c>
      <c r="D1768" t="s">
        <v>5053</v>
      </c>
      <c r="E1768" t="s">
        <v>1716</v>
      </c>
      <c r="F1768" s="101" t="s">
        <v>5416</v>
      </c>
      <c r="G1768" s="101" t="s">
        <v>5417</v>
      </c>
      <c r="H1768" s="2">
        <v>54108.480000000003</v>
      </c>
      <c r="I1768" s="2">
        <v>1589400</v>
      </c>
      <c r="J1768" s="2">
        <v>35491.301999999996</v>
      </c>
      <c r="K1768">
        <v>2025</v>
      </c>
    </row>
    <row r="1769" spans="1:11" x14ac:dyDescent="0.3">
      <c r="A1769" s="103" t="s">
        <v>740</v>
      </c>
      <c r="B1769" t="s">
        <v>1992</v>
      </c>
      <c r="C1769" t="s">
        <v>112</v>
      </c>
      <c r="D1769" t="s">
        <v>5054</v>
      </c>
      <c r="E1769" t="s">
        <v>5090</v>
      </c>
      <c r="F1769" s="101" t="s">
        <v>5237</v>
      </c>
      <c r="G1769" s="101" t="s">
        <v>5418</v>
      </c>
      <c r="H1769" s="2">
        <v>20868.800000000003</v>
      </c>
      <c r="I1769" s="2">
        <v>2439900</v>
      </c>
      <c r="J1769" s="2">
        <v>54482.966999999997</v>
      </c>
      <c r="K1769">
        <v>2025</v>
      </c>
    </row>
    <row r="1770" spans="1:11" x14ac:dyDescent="0.3">
      <c r="A1770" s="103" t="s">
        <v>740</v>
      </c>
      <c r="B1770" t="s">
        <v>1992</v>
      </c>
      <c r="C1770" t="s">
        <v>112</v>
      </c>
      <c r="D1770" t="s">
        <v>5055</v>
      </c>
      <c r="E1770" t="s">
        <v>5090</v>
      </c>
      <c r="F1770" s="101" t="s">
        <v>5419</v>
      </c>
      <c r="G1770" s="101" t="s">
        <v>5420</v>
      </c>
      <c r="H1770" s="2">
        <v>462031.4499999999</v>
      </c>
      <c r="I1770" s="2">
        <v>40273800</v>
      </c>
      <c r="J1770" s="2">
        <v>899313.95399999979</v>
      </c>
      <c r="K1770">
        <v>2025</v>
      </c>
    </row>
    <row r="1771" spans="1:11" x14ac:dyDescent="0.3">
      <c r="A1771" s="103" t="s">
        <v>740</v>
      </c>
      <c r="B1771" t="s">
        <v>1992</v>
      </c>
      <c r="C1771" t="s">
        <v>112</v>
      </c>
      <c r="D1771" t="s">
        <v>5056</v>
      </c>
      <c r="E1771" t="s">
        <v>5090</v>
      </c>
      <c r="F1771" s="101" t="s">
        <v>5421</v>
      </c>
      <c r="G1771" s="101" t="s">
        <v>5422</v>
      </c>
      <c r="H1771" s="2">
        <v>327691.87</v>
      </c>
      <c r="I1771" s="2">
        <v>48100000</v>
      </c>
      <c r="J1771" s="2">
        <v>1074073</v>
      </c>
      <c r="K1771">
        <v>2025</v>
      </c>
    </row>
    <row r="1772" spans="1:11" x14ac:dyDescent="0.3">
      <c r="A1772" s="103" t="s">
        <v>740</v>
      </c>
      <c r="B1772" t="s">
        <v>1992</v>
      </c>
      <c r="C1772" t="s">
        <v>112</v>
      </c>
      <c r="D1772" t="s">
        <v>5057</v>
      </c>
      <c r="E1772" t="s">
        <v>5090</v>
      </c>
      <c r="F1772" s="101" t="s">
        <v>5423</v>
      </c>
      <c r="G1772" s="101" t="s">
        <v>5424</v>
      </c>
      <c r="H1772" s="2">
        <v>615628.12</v>
      </c>
      <c r="I1772" s="2">
        <v>56133100</v>
      </c>
      <c r="J1772" s="2">
        <v>1253452.1229999999</v>
      </c>
      <c r="K1772">
        <v>2025</v>
      </c>
    </row>
    <row r="1773" spans="1:11" x14ac:dyDescent="0.3">
      <c r="A1773" s="103" t="s">
        <v>740</v>
      </c>
      <c r="B1773" t="s">
        <v>1992</v>
      </c>
      <c r="C1773" t="s">
        <v>112</v>
      </c>
      <c r="D1773" t="s">
        <v>5058</v>
      </c>
      <c r="E1773" t="s">
        <v>1716</v>
      </c>
      <c r="F1773" s="101" t="s">
        <v>5425</v>
      </c>
      <c r="G1773" s="101" t="s">
        <v>5224</v>
      </c>
      <c r="H1773" s="2">
        <v>52352.76</v>
      </c>
      <c r="I1773" s="2">
        <v>4051700</v>
      </c>
      <c r="J1773" s="2">
        <v>90474.460999999996</v>
      </c>
      <c r="K1773">
        <v>2025</v>
      </c>
    </row>
    <row r="1774" spans="1:11" x14ac:dyDescent="0.3">
      <c r="A1774" s="103" t="s">
        <v>740</v>
      </c>
      <c r="B1774" t="s">
        <v>1992</v>
      </c>
      <c r="C1774" t="s">
        <v>112</v>
      </c>
      <c r="D1774" t="s">
        <v>5059</v>
      </c>
      <c r="E1774" t="s">
        <v>1716</v>
      </c>
      <c r="F1774" s="101" t="s">
        <v>5426</v>
      </c>
      <c r="G1774" s="101" t="s">
        <v>5427</v>
      </c>
      <c r="H1774" s="2">
        <v>48924.070000000007</v>
      </c>
      <c r="I1774" s="2">
        <v>10834000</v>
      </c>
      <c r="J1774" s="2">
        <v>241923.22</v>
      </c>
      <c r="K1774">
        <v>2025</v>
      </c>
    </row>
    <row r="1775" spans="1:11" x14ac:dyDescent="0.3">
      <c r="A1775" s="103" t="s">
        <v>740</v>
      </c>
      <c r="B1775" t="s">
        <v>1992</v>
      </c>
      <c r="C1775" t="s">
        <v>112</v>
      </c>
      <c r="D1775" t="s">
        <v>5060</v>
      </c>
      <c r="E1775" t="s">
        <v>5090</v>
      </c>
      <c r="F1775" s="101" t="s">
        <v>5428</v>
      </c>
      <c r="G1775" s="101" t="s">
        <v>5429</v>
      </c>
      <c r="H1775" s="2">
        <v>270907.42</v>
      </c>
      <c r="I1775" s="2">
        <v>28530800</v>
      </c>
      <c r="J1775" s="2">
        <v>637092.76399999997</v>
      </c>
      <c r="K1775">
        <v>2025</v>
      </c>
    </row>
    <row r="1776" spans="1:11" x14ac:dyDescent="0.3">
      <c r="A1776" s="103" t="s">
        <v>740</v>
      </c>
      <c r="B1776" t="s">
        <v>1992</v>
      </c>
      <c r="C1776" t="s">
        <v>112</v>
      </c>
      <c r="D1776" t="s">
        <v>5061</v>
      </c>
      <c r="E1776" t="s">
        <v>5090</v>
      </c>
      <c r="F1776" s="101" t="s">
        <v>5430</v>
      </c>
      <c r="G1776" s="101" t="s">
        <v>5431</v>
      </c>
      <c r="H1776" s="2">
        <v>2930281.51</v>
      </c>
      <c r="I1776" s="2">
        <v>219655000</v>
      </c>
      <c r="J1776" s="2">
        <v>4904896.1499999994</v>
      </c>
      <c r="K1776">
        <v>2025</v>
      </c>
    </row>
    <row r="1777" spans="1:11" x14ac:dyDescent="0.3">
      <c r="A1777" s="103" t="s">
        <v>740</v>
      </c>
      <c r="B1777" t="s">
        <v>1992</v>
      </c>
      <c r="C1777" t="s">
        <v>112</v>
      </c>
      <c r="D1777" t="s">
        <v>5062</v>
      </c>
      <c r="E1777" t="s">
        <v>1716</v>
      </c>
      <c r="F1777" s="101" t="s">
        <v>5432</v>
      </c>
      <c r="G1777" s="101" t="s">
        <v>5433</v>
      </c>
      <c r="H1777" s="2">
        <v>26146.720000000001</v>
      </c>
      <c r="I1777" s="2">
        <v>8648900</v>
      </c>
      <c r="J1777" s="2">
        <v>193129.93700000001</v>
      </c>
      <c r="K1777">
        <v>2025</v>
      </c>
    </row>
    <row r="1778" spans="1:11" x14ac:dyDescent="0.3">
      <c r="A1778" s="103" t="s">
        <v>740</v>
      </c>
      <c r="B1778" t="s">
        <v>1992</v>
      </c>
      <c r="C1778" t="s">
        <v>112</v>
      </c>
      <c r="D1778" t="s">
        <v>5063</v>
      </c>
      <c r="E1778" t="s">
        <v>1716</v>
      </c>
      <c r="F1778" s="101" t="s">
        <v>5434</v>
      </c>
      <c r="G1778" s="101" t="s">
        <v>5435</v>
      </c>
      <c r="H1778" s="2">
        <v>32360.39</v>
      </c>
      <c r="I1778" s="2">
        <v>6321600</v>
      </c>
      <c r="J1778" s="2">
        <v>141161.32800000001</v>
      </c>
      <c r="K1778">
        <v>2025</v>
      </c>
    </row>
    <row r="1779" spans="1:11" x14ac:dyDescent="0.3">
      <c r="A1779" s="103" t="s">
        <v>740</v>
      </c>
      <c r="B1779" t="s">
        <v>1992</v>
      </c>
      <c r="C1779" t="s">
        <v>112</v>
      </c>
      <c r="D1779" t="s">
        <v>5064</v>
      </c>
      <c r="E1779" t="s">
        <v>1716</v>
      </c>
      <c r="F1779" s="101" t="s">
        <v>5436</v>
      </c>
      <c r="G1779" s="101" t="s">
        <v>5437</v>
      </c>
      <c r="H1779" s="2">
        <v>63240.859999999993</v>
      </c>
      <c r="I1779" s="2">
        <v>2896400</v>
      </c>
      <c r="J1779" s="2">
        <v>64676.612000000001</v>
      </c>
      <c r="K1779">
        <v>2025</v>
      </c>
    </row>
    <row r="1780" spans="1:11" x14ac:dyDescent="0.3">
      <c r="A1780" s="103" t="s">
        <v>740</v>
      </c>
      <c r="B1780" t="s">
        <v>1992</v>
      </c>
      <c r="C1780" t="s">
        <v>112</v>
      </c>
      <c r="D1780" t="s">
        <v>5065</v>
      </c>
      <c r="E1780" t="s">
        <v>1717</v>
      </c>
      <c r="F1780" s="101" t="s">
        <v>5438</v>
      </c>
      <c r="G1780" s="101" t="s">
        <v>5439</v>
      </c>
      <c r="H1780" s="2">
        <v>1360030.16</v>
      </c>
      <c r="I1780" s="2">
        <v>34831200</v>
      </c>
      <c r="J1780" s="2">
        <v>777780.696</v>
      </c>
      <c r="K1780">
        <v>2025</v>
      </c>
    </row>
    <row r="1781" spans="1:11" x14ac:dyDescent="0.3">
      <c r="A1781" s="103" t="s">
        <v>740</v>
      </c>
      <c r="B1781" t="s">
        <v>1992</v>
      </c>
      <c r="C1781" t="s">
        <v>112</v>
      </c>
      <c r="D1781" t="s">
        <v>5066</v>
      </c>
      <c r="E1781" t="s">
        <v>5090</v>
      </c>
      <c r="F1781" s="101" t="s">
        <v>5461</v>
      </c>
      <c r="G1781" s="101" t="s">
        <v>5462</v>
      </c>
      <c r="H1781" s="2">
        <v>806841.56</v>
      </c>
      <c r="I1781" s="2">
        <v>51608700</v>
      </c>
      <c r="J1781" s="2">
        <v>1152422.2709999999</v>
      </c>
      <c r="K1781">
        <v>2025</v>
      </c>
    </row>
    <row r="1782" spans="1:11" x14ac:dyDescent="0.3">
      <c r="A1782" s="103" t="s">
        <v>740</v>
      </c>
      <c r="B1782" t="s">
        <v>1992</v>
      </c>
      <c r="C1782" t="s">
        <v>112</v>
      </c>
      <c r="D1782" t="s">
        <v>5067</v>
      </c>
      <c r="E1782" t="s">
        <v>5090</v>
      </c>
      <c r="F1782" s="101" t="s">
        <v>5463</v>
      </c>
      <c r="G1782" s="101" t="s">
        <v>5464</v>
      </c>
      <c r="H1782" s="2">
        <v>62486.23</v>
      </c>
      <c r="I1782" s="2">
        <v>9624500</v>
      </c>
      <c r="J1782" s="2">
        <v>214915.08499999999</v>
      </c>
      <c r="K1782">
        <v>2025</v>
      </c>
    </row>
    <row r="1783" spans="1:11" x14ac:dyDescent="0.3">
      <c r="A1783" s="103" t="s">
        <v>740</v>
      </c>
      <c r="B1783" t="s">
        <v>1992</v>
      </c>
      <c r="C1783" t="s">
        <v>112</v>
      </c>
      <c r="D1783" t="s">
        <v>5068</v>
      </c>
      <c r="E1783" t="s">
        <v>5090</v>
      </c>
      <c r="F1783" s="101" t="s">
        <v>5465</v>
      </c>
      <c r="G1783" s="101" t="s">
        <v>5466</v>
      </c>
      <c r="H1783" s="2">
        <v>968594.7</v>
      </c>
      <c r="I1783" s="2">
        <v>60206000</v>
      </c>
      <c r="J1783" s="2">
        <v>1344399.98</v>
      </c>
      <c r="K1783">
        <v>2025</v>
      </c>
    </row>
    <row r="1784" spans="1:11" x14ac:dyDescent="0.3">
      <c r="A1784" s="103" t="s">
        <v>740</v>
      </c>
      <c r="B1784" t="s">
        <v>1992</v>
      </c>
      <c r="C1784" t="s">
        <v>112</v>
      </c>
      <c r="D1784" t="s">
        <v>5069</v>
      </c>
      <c r="E1784" t="s">
        <v>5090</v>
      </c>
      <c r="F1784" s="101" t="s">
        <v>5467</v>
      </c>
      <c r="G1784" s="101" t="s">
        <v>5468</v>
      </c>
      <c r="H1784" s="2">
        <v>1396727.72</v>
      </c>
      <c r="I1784" s="2">
        <v>90832000</v>
      </c>
      <c r="J1784" s="2">
        <v>2028278.56</v>
      </c>
      <c r="K1784">
        <v>2025</v>
      </c>
    </row>
    <row r="1785" spans="1:11" x14ac:dyDescent="0.3">
      <c r="A1785" s="103" t="s">
        <v>740</v>
      </c>
      <c r="B1785" t="s">
        <v>1992</v>
      </c>
      <c r="C1785" t="s">
        <v>112</v>
      </c>
      <c r="D1785" t="s">
        <v>5070</v>
      </c>
      <c r="E1785" t="s">
        <v>5090</v>
      </c>
      <c r="F1785" s="101" t="s">
        <v>5469</v>
      </c>
      <c r="G1785" s="101" t="s">
        <v>5470</v>
      </c>
      <c r="H1785" s="2">
        <v>6174210.1500000004</v>
      </c>
      <c r="I1785" s="2">
        <v>365295400</v>
      </c>
      <c r="J1785" s="2">
        <v>8157046.2819999997</v>
      </c>
      <c r="K1785">
        <v>2025</v>
      </c>
    </row>
    <row r="1786" spans="1:11" x14ac:dyDescent="0.3">
      <c r="A1786" s="103" t="s">
        <v>740</v>
      </c>
      <c r="B1786" t="s">
        <v>1992</v>
      </c>
      <c r="C1786" t="s">
        <v>112</v>
      </c>
      <c r="D1786" t="s">
        <v>5071</v>
      </c>
      <c r="E1786" t="s">
        <v>15</v>
      </c>
      <c r="F1786" s="101" t="s">
        <v>5469</v>
      </c>
      <c r="G1786" s="101" t="s">
        <v>5470</v>
      </c>
      <c r="H1786" s="2">
        <v>206724.73</v>
      </c>
      <c r="I1786" s="2">
        <v>11760000</v>
      </c>
      <c r="J1786" s="2">
        <v>262600.8</v>
      </c>
      <c r="K1786">
        <v>2025</v>
      </c>
    </row>
    <row r="1787" spans="1:11" x14ac:dyDescent="0.3">
      <c r="A1787" s="103" t="s">
        <v>740</v>
      </c>
      <c r="B1787" t="s">
        <v>1992</v>
      </c>
      <c r="C1787" t="s">
        <v>112</v>
      </c>
      <c r="D1787" t="s">
        <v>5072</v>
      </c>
      <c r="E1787" t="s">
        <v>5090</v>
      </c>
      <c r="F1787" s="101" t="s">
        <v>5471</v>
      </c>
      <c r="G1787" s="101" t="s">
        <v>5472</v>
      </c>
      <c r="H1787" s="2">
        <v>1030484.03</v>
      </c>
      <c r="I1787" s="2">
        <v>86426100</v>
      </c>
      <c r="J1787" s="2">
        <v>1929894.8130000001</v>
      </c>
      <c r="K1787">
        <v>2025</v>
      </c>
    </row>
    <row r="1788" spans="1:11" x14ac:dyDescent="0.3">
      <c r="A1788" s="103" t="s">
        <v>740</v>
      </c>
      <c r="B1788" t="s">
        <v>1992</v>
      </c>
      <c r="C1788" t="s">
        <v>112</v>
      </c>
      <c r="D1788" t="s">
        <v>5073</v>
      </c>
      <c r="E1788" t="s">
        <v>5090</v>
      </c>
      <c r="F1788" s="101" t="s">
        <v>5473</v>
      </c>
      <c r="G1788" s="101" t="s">
        <v>5194</v>
      </c>
      <c r="H1788" s="2">
        <v>366322.77</v>
      </c>
      <c r="I1788" s="2">
        <v>35622000</v>
      </c>
      <c r="J1788" s="2">
        <v>795439.26</v>
      </c>
      <c r="K1788">
        <v>2025</v>
      </c>
    </row>
    <row r="1789" spans="1:11" x14ac:dyDescent="0.3">
      <c r="A1789" s="103" t="s">
        <v>740</v>
      </c>
      <c r="B1789" t="s">
        <v>1992</v>
      </c>
      <c r="C1789" t="s">
        <v>112</v>
      </c>
      <c r="D1789" t="s">
        <v>5074</v>
      </c>
      <c r="E1789" t="s">
        <v>5090</v>
      </c>
      <c r="F1789" s="101" t="s">
        <v>5474</v>
      </c>
      <c r="G1789" s="101" t="s">
        <v>5475</v>
      </c>
      <c r="H1789" s="2">
        <v>1768947.96</v>
      </c>
      <c r="I1789" s="2">
        <v>112303700</v>
      </c>
      <c r="J1789" s="2">
        <v>2507741.6209999998</v>
      </c>
      <c r="K1789">
        <v>2025</v>
      </c>
    </row>
    <row r="1790" spans="1:11" x14ac:dyDescent="0.3">
      <c r="A1790" s="103" t="s">
        <v>740</v>
      </c>
      <c r="B1790" t="s">
        <v>1992</v>
      </c>
      <c r="C1790" t="s">
        <v>112</v>
      </c>
      <c r="D1790" t="s">
        <v>5075</v>
      </c>
      <c r="E1790" t="s">
        <v>1716</v>
      </c>
      <c r="F1790" s="101" t="s">
        <v>5476</v>
      </c>
      <c r="G1790" s="101" t="s">
        <v>5477</v>
      </c>
      <c r="H1790" s="2">
        <v>1930.65</v>
      </c>
      <c r="I1790" s="2">
        <v>2260000</v>
      </c>
      <c r="J1790" s="2">
        <v>50465.8</v>
      </c>
      <c r="K1790">
        <v>2025</v>
      </c>
    </row>
    <row r="1791" spans="1:11" x14ac:dyDescent="0.3">
      <c r="A1791" s="103" t="s">
        <v>740</v>
      </c>
      <c r="B1791" t="s">
        <v>1992</v>
      </c>
      <c r="C1791" t="s">
        <v>112</v>
      </c>
      <c r="D1791" t="s">
        <v>5076</v>
      </c>
      <c r="E1791" t="s">
        <v>5090</v>
      </c>
      <c r="F1791" s="101" t="s">
        <v>5478</v>
      </c>
      <c r="G1791" s="101" t="s">
        <v>5479</v>
      </c>
      <c r="H1791" s="2">
        <v>86021.84</v>
      </c>
      <c r="I1791" s="2">
        <v>32907900</v>
      </c>
      <c r="J1791" s="2">
        <v>734833.40700000001</v>
      </c>
      <c r="K1791">
        <v>2025</v>
      </c>
    </row>
    <row r="1792" spans="1:11" x14ac:dyDescent="0.3">
      <c r="A1792" s="103" t="s">
        <v>740</v>
      </c>
      <c r="B1792" t="s">
        <v>1992</v>
      </c>
      <c r="C1792" t="s">
        <v>112</v>
      </c>
      <c r="D1792" t="s">
        <v>5077</v>
      </c>
      <c r="E1792" t="s">
        <v>5090</v>
      </c>
      <c r="F1792" s="101" t="s">
        <v>5185</v>
      </c>
      <c r="G1792" s="101" t="s">
        <v>5480</v>
      </c>
      <c r="H1792" s="2">
        <v>1485470.95</v>
      </c>
      <c r="I1792" s="2">
        <v>90126700</v>
      </c>
      <c r="J1792" s="2">
        <v>2012529.2109999999</v>
      </c>
      <c r="K1792">
        <v>2025</v>
      </c>
    </row>
    <row r="1793" spans="1:11" x14ac:dyDescent="0.3">
      <c r="A1793" s="103" t="s">
        <v>740</v>
      </c>
      <c r="B1793" t="s">
        <v>1992</v>
      </c>
      <c r="C1793" t="s">
        <v>112</v>
      </c>
      <c r="D1793" t="s">
        <v>5078</v>
      </c>
      <c r="E1793" t="s">
        <v>5090</v>
      </c>
      <c r="F1793" s="101" t="s">
        <v>5481</v>
      </c>
      <c r="G1793" s="101" t="s">
        <v>5482</v>
      </c>
      <c r="H1793" s="2">
        <v>189614.73</v>
      </c>
      <c r="I1793" s="2">
        <v>12865700</v>
      </c>
      <c r="J1793" s="2">
        <v>287291.08100000001</v>
      </c>
      <c r="K1793">
        <v>2025</v>
      </c>
    </row>
    <row r="1794" spans="1:11" x14ac:dyDescent="0.3">
      <c r="A1794" s="103" t="s">
        <v>740</v>
      </c>
      <c r="B1794" t="s">
        <v>1992</v>
      </c>
      <c r="C1794" t="s">
        <v>112</v>
      </c>
      <c r="D1794" t="s">
        <v>5079</v>
      </c>
      <c r="E1794" t="s">
        <v>5090</v>
      </c>
      <c r="F1794" s="101" t="s">
        <v>5483</v>
      </c>
      <c r="G1794" s="101" t="s">
        <v>5484</v>
      </c>
      <c r="H1794" s="2">
        <v>314260.65000000002</v>
      </c>
      <c r="I1794" s="2">
        <v>11976700</v>
      </c>
      <c r="J1794" s="2">
        <v>267439.71100000001</v>
      </c>
      <c r="K1794">
        <v>2025</v>
      </c>
    </row>
    <row r="1795" spans="1:11" x14ac:dyDescent="0.3">
      <c r="A1795" s="103" t="s">
        <v>740</v>
      </c>
      <c r="B1795" t="s">
        <v>1992</v>
      </c>
      <c r="C1795" t="s">
        <v>112</v>
      </c>
      <c r="D1795" t="s">
        <v>5080</v>
      </c>
      <c r="E1795" t="s">
        <v>5090</v>
      </c>
      <c r="F1795" s="101" t="s">
        <v>5485</v>
      </c>
      <c r="G1795" s="101" t="s">
        <v>5486</v>
      </c>
      <c r="H1795" s="2">
        <v>1319375.8899999999</v>
      </c>
      <c r="I1795" s="2">
        <v>82288300</v>
      </c>
      <c r="J1795" s="2">
        <v>1837497.7390000001</v>
      </c>
      <c r="K1795">
        <v>2025</v>
      </c>
    </row>
    <row r="1796" spans="1:11" x14ac:dyDescent="0.3">
      <c r="A1796" s="103" t="s">
        <v>740</v>
      </c>
      <c r="B1796" t="s">
        <v>1992</v>
      </c>
      <c r="C1796" t="s">
        <v>112</v>
      </c>
      <c r="D1796" t="s">
        <v>5081</v>
      </c>
      <c r="E1796" t="s">
        <v>5090</v>
      </c>
      <c r="F1796" s="101" t="s">
        <v>5487</v>
      </c>
      <c r="G1796" s="101" t="s">
        <v>5488</v>
      </c>
      <c r="H1796" s="2">
        <v>23853.26</v>
      </c>
      <c r="I1796" s="2">
        <v>9137700</v>
      </c>
      <c r="J1796" s="2">
        <v>204044.84099999999</v>
      </c>
      <c r="K1796">
        <v>2025</v>
      </c>
    </row>
    <row r="1797" spans="1:11" x14ac:dyDescent="0.3">
      <c r="A1797" s="103" t="s">
        <v>740</v>
      </c>
      <c r="B1797" t="s">
        <v>1992</v>
      </c>
      <c r="C1797" t="s">
        <v>112</v>
      </c>
      <c r="D1797" t="s">
        <v>5082</v>
      </c>
      <c r="E1797" t="s">
        <v>5090</v>
      </c>
      <c r="F1797" s="101" t="s">
        <v>5489</v>
      </c>
      <c r="G1797" s="101" t="s">
        <v>5490</v>
      </c>
      <c r="H1797" s="2">
        <v>1582864.31</v>
      </c>
      <c r="I1797" s="2">
        <v>97800100</v>
      </c>
      <c r="J1797" s="2">
        <v>2183876.233</v>
      </c>
      <c r="K1797">
        <v>2025</v>
      </c>
    </row>
    <row r="1798" spans="1:11" x14ac:dyDescent="0.3">
      <c r="A1798" s="103" t="s">
        <v>740</v>
      </c>
      <c r="B1798" t="s">
        <v>1992</v>
      </c>
      <c r="C1798" t="s">
        <v>112</v>
      </c>
      <c r="D1798" t="s">
        <v>5083</v>
      </c>
      <c r="E1798" t="s">
        <v>5090</v>
      </c>
      <c r="F1798" s="101" t="s">
        <v>5491</v>
      </c>
      <c r="G1798" s="101" t="s">
        <v>5492</v>
      </c>
      <c r="H1798" s="2">
        <v>2697959.57</v>
      </c>
      <c r="I1798" s="2">
        <v>370055500</v>
      </c>
      <c r="J1798" s="2">
        <v>8263339.3150000004</v>
      </c>
      <c r="K1798">
        <v>2025</v>
      </c>
    </row>
    <row r="1799" spans="1:11" x14ac:dyDescent="0.3">
      <c r="A1799" s="103" t="s">
        <v>740</v>
      </c>
      <c r="B1799" t="s">
        <v>1992</v>
      </c>
      <c r="C1799" t="s">
        <v>112</v>
      </c>
      <c r="D1799" t="s">
        <v>5084</v>
      </c>
      <c r="E1799" t="s">
        <v>5090</v>
      </c>
      <c r="F1799" s="101" t="s">
        <v>5493</v>
      </c>
      <c r="G1799" s="101" t="s">
        <v>5494</v>
      </c>
      <c r="H1799" s="2">
        <v>3411639.41</v>
      </c>
      <c r="I1799" s="2">
        <v>219924400</v>
      </c>
      <c r="J1799" s="2">
        <v>4910911.852</v>
      </c>
      <c r="K1799">
        <v>2025</v>
      </c>
    </row>
    <row r="1800" spans="1:11" x14ac:dyDescent="0.3">
      <c r="A1800" s="103" t="s">
        <v>740</v>
      </c>
      <c r="B1800" t="s">
        <v>1992</v>
      </c>
      <c r="C1800" t="s">
        <v>112</v>
      </c>
      <c r="D1800" t="s">
        <v>5085</v>
      </c>
      <c r="E1800" t="s">
        <v>5090</v>
      </c>
      <c r="F1800" s="101" t="s">
        <v>5495</v>
      </c>
      <c r="G1800" s="101" t="s">
        <v>5496</v>
      </c>
      <c r="H1800" s="2">
        <v>3518478.53</v>
      </c>
      <c r="I1800" s="2">
        <v>215360400</v>
      </c>
      <c r="J1800" s="2">
        <v>4808997.7319999998</v>
      </c>
      <c r="K1800">
        <v>2025</v>
      </c>
    </row>
    <row r="1801" spans="1:11" x14ac:dyDescent="0.3">
      <c r="A1801" s="103" t="s">
        <v>740</v>
      </c>
      <c r="B1801" t="s">
        <v>1992</v>
      </c>
      <c r="C1801" t="s">
        <v>112</v>
      </c>
      <c r="D1801" t="s">
        <v>5086</v>
      </c>
      <c r="E1801" t="s">
        <v>5090</v>
      </c>
      <c r="F1801" s="101" t="s">
        <v>5497</v>
      </c>
      <c r="G1801" s="101" t="s">
        <v>5498</v>
      </c>
      <c r="H1801" s="2">
        <v>5125058.2</v>
      </c>
      <c r="I1801" s="2">
        <v>315741100</v>
      </c>
      <c r="J1801" s="2">
        <v>7050498.7629999993</v>
      </c>
      <c r="K1801">
        <v>2025</v>
      </c>
    </row>
    <row r="1802" spans="1:11" x14ac:dyDescent="0.3">
      <c r="A1802" s="103" t="s">
        <v>1075</v>
      </c>
      <c r="B1802" t="s">
        <v>1997</v>
      </c>
      <c r="C1802" t="s">
        <v>112</v>
      </c>
      <c r="D1802" t="s">
        <v>3727</v>
      </c>
      <c r="E1802" t="s">
        <v>5089</v>
      </c>
      <c r="F1802" s="100" t="s">
        <v>1745</v>
      </c>
      <c r="G1802" s="100" t="s">
        <v>1745</v>
      </c>
      <c r="H1802" s="2">
        <v>671640.9</v>
      </c>
      <c r="I1802" s="2">
        <v>33088400</v>
      </c>
      <c r="J1802" s="2">
        <v>578054.35</v>
      </c>
      <c r="K1802">
        <v>2025</v>
      </c>
    </row>
    <row r="1803" spans="1:11" x14ac:dyDescent="0.3">
      <c r="A1803" s="103" t="s">
        <v>1075</v>
      </c>
      <c r="B1803" t="s">
        <v>1997</v>
      </c>
      <c r="C1803" t="s">
        <v>112</v>
      </c>
      <c r="D1803" t="s">
        <v>3728</v>
      </c>
      <c r="E1803" t="s">
        <v>5089</v>
      </c>
      <c r="F1803" s="100" t="s">
        <v>1745</v>
      </c>
      <c r="G1803" s="100" t="s">
        <v>1745</v>
      </c>
      <c r="H1803" s="2">
        <v>1351000</v>
      </c>
      <c r="I1803" s="2">
        <v>103764300</v>
      </c>
      <c r="J1803" s="2">
        <v>1812762.32</v>
      </c>
      <c r="K1803">
        <v>2025</v>
      </c>
    </row>
    <row r="1804" spans="1:11" x14ac:dyDescent="0.3">
      <c r="A1804" s="103" t="s">
        <v>1075</v>
      </c>
      <c r="B1804" t="s">
        <v>1997</v>
      </c>
      <c r="C1804" t="s">
        <v>112</v>
      </c>
      <c r="D1804" t="s">
        <v>3729</v>
      </c>
      <c r="E1804" t="s">
        <v>5089</v>
      </c>
      <c r="F1804" s="100" t="s">
        <v>1745</v>
      </c>
      <c r="G1804" s="100" t="s">
        <v>1745</v>
      </c>
      <c r="H1804" s="2">
        <v>383259.27</v>
      </c>
      <c r="I1804" s="2">
        <v>22354100</v>
      </c>
      <c r="J1804" s="2">
        <v>390526.13</v>
      </c>
      <c r="K1804">
        <v>2025</v>
      </c>
    </row>
    <row r="1805" spans="1:11" x14ac:dyDescent="0.3">
      <c r="A1805" s="103" t="s">
        <v>1075</v>
      </c>
      <c r="B1805" t="s">
        <v>1997</v>
      </c>
      <c r="C1805" t="s">
        <v>112</v>
      </c>
      <c r="D1805" t="s">
        <v>3730</v>
      </c>
      <c r="E1805" t="s">
        <v>1716</v>
      </c>
      <c r="F1805" s="100" t="s">
        <v>1745</v>
      </c>
      <c r="G1805" s="100" t="s">
        <v>1745</v>
      </c>
      <c r="H1805" s="2">
        <v>562000</v>
      </c>
      <c r="I1805" s="2">
        <v>51192400</v>
      </c>
      <c r="J1805" s="2">
        <v>894331.23</v>
      </c>
      <c r="K1805">
        <v>2025</v>
      </c>
    </row>
    <row r="1806" spans="1:11" x14ac:dyDescent="0.3">
      <c r="A1806" s="103" t="s">
        <v>1075</v>
      </c>
      <c r="B1806" t="s">
        <v>1997</v>
      </c>
      <c r="C1806" t="s">
        <v>112</v>
      </c>
      <c r="D1806" t="s">
        <v>3731</v>
      </c>
      <c r="E1806" t="s">
        <v>15</v>
      </c>
      <c r="F1806" s="100" t="s">
        <v>1745</v>
      </c>
      <c r="G1806" s="100" t="s">
        <v>1745</v>
      </c>
      <c r="H1806" s="2">
        <v>544448.01</v>
      </c>
      <c r="I1806" s="2">
        <v>10220700</v>
      </c>
      <c r="J1806" s="2">
        <v>178555.63</v>
      </c>
      <c r="K1806">
        <v>2025</v>
      </c>
    </row>
    <row r="1807" spans="1:11" x14ac:dyDescent="0.3">
      <c r="A1807" s="103" t="s">
        <v>1075</v>
      </c>
      <c r="B1807" t="s">
        <v>1997</v>
      </c>
      <c r="C1807" t="s">
        <v>112</v>
      </c>
      <c r="D1807" t="s">
        <v>3732</v>
      </c>
      <c r="E1807" t="s">
        <v>15</v>
      </c>
      <c r="F1807" s="100" t="s">
        <v>1745</v>
      </c>
      <c r="G1807" s="100" t="s">
        <v>1745</v>
      </c>
      <c r="H1807" s="2">
        <v>1116400.48</v>
      </c>
      <c r="I1807" s="2">
        <v>70876900</v>
      </c>
      <c r="J1807" s="2">
        <v>1238219.44</v>
      </c>
      <c r="K1807">
        <v>2025</v>
      </c>
    </row>
    <row r="1808" spans="1:11" x14ac:dyDescent="0.3">
      <c r="A1808" s="103" t="s">
        <v>1075</v>
      </c>
      <c r="B1808" t="s">
        <v>1997</v>
      </c>
      <c r="C1808" t="s">
        <v>112</v>
      </c>
      <c r="D1808" t="s">
        <v>3733</v>
      </c>
      <c r="E1808" t="s">
        <v>15</v>
      </c>
      <c r="F1808" s="100" t="s">
        <v>1745</v>
      </c>
      <c r="G1808" s="100" t="s">
        <v>1745</v>
      </c>
      <c r="H1808" s="2">
        <v>64480</v>
      </c>
      <c r="I1808" s="2">
        <v>39739600</v>
      </c>
      <c r="J1808" s="2">
        <v>694250.81</v>
      </c>
      <c r="K1808">
        <v>2025</v>
      </c>
    </row>
    <row r="1809" spans="1:11" x14ac:dyDescent="0.3">
      <c r="A1809" s="103" t="s">
        <v>1075</v>
      </c>
      <c r="B1809" t="s">
        <v>1997</v>
      </c>
      <c r="C1809" t="s">
        <v>112</v>
      </c>
      <c r="D1809" t="s">
        <v>3734</v>
      </c>
      <c r="E1809" t="s">
        <v>15</v>
      </c>
      <c r="F1809" s="100" t="s">
        <v>1745</v>
      </c>
      <c r="G1809" s="100" t="s">
        <v>1745</v>
      </c>
      <c r="H1809" s="2">
        <v>100000</v>
      </c>
      <c r="I1809" s="2">
        <v>1070000</v>
      </c>
      <c r="J1809" s="2">
        <v>18692.900000000001</v>
      </c>
      <c r="K1809">
        <v>2025</v>
      </c>
    </row>
    <row r="1810" spans="1:11" x14ac:dyDescent="0.3">
      <c r="A1810" s="103" t="s">
        <v>1075</v>
      </c>
      <c r="B1810" t="s">
        <v>1997</v>
      </c>
      <c r="C1810" t="s">
        <v>112</v>
      </c>
      <c r="D1810" t="s">
        <v>3735</v>
      </c>
      <c r="E1810" t="s">
        <v>15</v>
      </c>
      <c r="F1810" s="100" t="s">
        <v>1745</v>
      </c>
      <c r="G1810" s="100" t="s">
        <v>1745</v>
      </c>
      <c r="H1810" s="2">
        <v>75000</v>
      </c>
      <c r="I1810" s="2">
        <v>4749800</v>
      </c>
      <c r="J1810" s="2">
        <v>82979.009999999995</v>
      </c>
      <c r="K1810">
        <v>2025</v>
      </c>
    </row>
    <row r="1811" spans="1:11" x14ac:dyDescent="0.3">
      <c r="A1811" s="103" t="s">
        <v>1377</v>
      </c>
      <c r="B1811" t="s">
        <v>1994</v>
      </c>
      <c r="C1811" t="s">
        <v>112</v>
      </c>
      <c r="D1811" t="s">
        <v>3736</v>
      </c>
      <c r="E1811" t="s">
        <v>15</v>
      </c>
      <c r="F1811" s="100" t="s">
        <v>1745</v>
      </c>
      <c r="G1811" s="100" t="s">
        <v>1745</v>
      </c>
      <c r="H1811" s="98" t="s">
        <v>1745</v>
      </c>
      <c r="I1811" s="2">
        <v>87800</v>
      </c>
      <c r="J1811" s="2">
        <v>3592.78</v>
      </c>
      <c r="K1811">
        <v>2025</v>
      </c>
    </row>
    <row r="1812" spans="1:11" x14ac:dyDescent="0.3">
      <c r="A1812" s="103" t="s">
        <v>1377</v>
      </c>
      <c r="B1812" t="s">
        <v>1994</v>
      </c>
      <c r="C1812" t="s">
        <v>112</v>
      </c>
      <c r="D1812" t="s">
        <v>3737</v>
      </c>
      <c r="E1812" t="s">
        <v>15</v>
      </c>
      <c r="F1812" s="100" t="s">
        <v>1745</v>
      </c>
      <c r="G1812" s="100" t="s">
        <v>1745</v>
      </c>
      <c r="H1812" s="2">
        <v>9500</v>
      </c>
      <c r="I1812" s="2">
        <v>1100000</v>
      </c>
      <c r="J1812" s="2">
        <v>45012</v>
      </c>
      <c r="K1812">
        <v>2025</v>
      </c>
    </row>
    <row r="1813" spans="1:11" x14ac:dyDescent="0.3">
      <c r="A1813" s="103" t="s">
        <v>1377</v>
      </c>
      <c r="B1813" t="s">
        <v>1994</v>
      </c>
      <c r="C1813" t="s">
        <v>112</v>
      </c>
      <c r="D1813" t="s">
        <v>4725</v>
      </c>
      <c r="E1813" t="s">
        <v>15</v>
      </c>
      <c r="F1813" s="100" t="s">
        <v>1745</v>
      </c>
      <c r="G1813" s="100" t="s">
        <v>1745</v>
      </c>
      <c r="H1813" s="2">
        <v>359285.09</v>
      </c>
      <c r="I1813" s="2">
        <v>25515000</v>
      </c>
      <c r="J1813" s="2">
        <v>1044073.8</v>
      </c>
      <c r="K1813">
        <v>2025</v>
      </c>
    </row>
    <row r="1814" spans="1:11" x14ac:dyDescent="0.3">
      <c r="A1814" s="103" t="s">
        <v>1377</v>
      </c>
      <c r="B1814" t="s">
        <v>1994</v>
      </c>
      <c r="C1814" t="s">
        <v>112</v>
      </c>
      <c r="D1814" t="s">
        <v>4726</v>
      </c>
      <c r="E1814" t="s">
        <v>1716</v>
      </c>
      <c r="F1814" s="100" t="s">
        <v>1745</v>
      </c>
      <c r="G1814" s="100" t="s">
        <v>1745</v>
      </c>
      <c r="H1814" s="2">
        <v>87975.56</v>
      </c>
      <c r="I1814" s="2">
        <v>4765500</v>
      </c>
      <c r="J1814" s="2">
        <v>237479.22</v>
      </c>
      <c r="K1814">
        <v>2025</v>
      </c>
    </row>
    <row r="1815" spans="1:11" x14ac:dyDescent="0.3">
      <c r="A1815" s="103" t="s">
        <v>1377</v>
      </c>
      <c r="B1815" t="s">
        <v>1994</v>
      </c>
      <c r="C1815" t="s">
        <v>112</v>
      </c>
      <c r="D1815" t="s">
        <v>4727</v>
      </c>
      <c r="E1815" t="s">
        <v>15</v>
      </c>
      <c r="F1815" s="100" t="s">
        <v>1745</v>
      </c>
      <c r="G1815" s="100" t="s">
        <v>1745</v>
      </c>
      <c r="H1815" s="2">
        <v>1293074.6100000001</v>
      </c>
      <c r="I1815" s="2">
        <v>107604400</v>
      </c>
      <c r="J1815" s="2">
        <v>4403172.05</v>
      </c>
      <c r="K1815">
        <v>2025</v>
      </c>
    </row>
    <row r="1816" spans="1:11" x14ac:dyDescent="0.3">
      <c r="A1816" s="103" t="s">
        <v>1377</v>
      </c>
      <c r="B1816" t="s">
        <v>1994</v>
      </c>
      <c r="C1816" t="s">
        <v>112</v>
      </c>
      <c r="D1816" t="s">
        <v>4728</v>
      </c>
      <c r="E1816" t="s">
        <v>15</v>
      </c>
      <c r="F1816" s="100" t="s">
        <v>1745</v>
      </c>
      <c r="G1816" s="100" t="s">
        <v>1745</v>
      </c>
      <c r="H1816" s="2">
        <v>316550</v>
      </c>
      <c r="I1816" s="2">
        <v>60826700</v>
      </c>
      <c r="J1816" s="2">
        <v>2489028.56</v>
      </c>
      <c r="K1816">
        <v>2025</v>
      </c>
    </row>
    <row r="1817" spans="1:11" x14ac:dyDescent="0.3">
      <c r="A1817" s="103" t="s">
        <v>1519</v>
      </c>
      <c r="B1817" t="s">
        <v>1995</v>
      </c>
      <c r="C1817" t="s">
        <v>112</v>
      </c>
      <c r="D1817" t="s">
        <v>3738</v>
      </c>
      <c r="E1817" t="s">
        <v>1716</v>
      </c>
      <c r="F1817" s="100" t="s">
        <v>1745</v>
      </c>
      <c r="G1817" s="100" t="s">
        <v>1745</v>
      </c>
      <c r="H1817" s="2">
        <v>30976.400000000001</v>
      </c>
      <c r="I1817" s="2">
        <v>6961000</v>
      </c>
      <c r="J1817" s="2">
        <v>128639.28</v>
      </c>
      <c r="K1817">
        <v>2025</v>
      </c>
    </row>
    <row r="1818" spans="1:11" x14ac:dyDescent="0.3">
      <c r="A1818" s="103" t="s">
        <v>1519</v>
      </c>
      <c r="B1818" t="s">
        <v>1995</v>
      </c>
      <c r="C1818" t="s">
        <v>112</v>
      </c>
      <c r="D1818" t="s">
        <v>3739</v>
      </c>
      <c r="E1818" t="s">
        <v>1716</v>
      </c>
      <c r="F1818" s="100" t="s">
        <v>1745</v>
      </c>
      <c r="G1818" s="100" t="s">
        <v>1745</v>
      </c>
      <c r="H1818" s="2">
        <v>378635.7</v>
      </c>
      <c r="I1818" s="2">
        <v>27472500</v>
      </c>
      <c r="J1818" s="2">
        <v>507691.8</v>
      </c>
      <c r="K1818">
        <v>2025</v>
      </c>
    </row>
    <row r="1819" spans="1:11" x14ac:dyDescent="0.3">
      <c r="A1819" s="103" t="s">
        <v>1519</v>
      </c>
      <c r="B1819" t="s">
        <v>1995</v>
      </c>
      <c r="C1819" t="s">
        <v>112</v>
      </c>
      <c r="D1819" t="s">
        <v>3740</v>
      </c>
      <c r="E1819" t="s">
        <v>1716</v>
      </c>
      <c r="F1819" s="100" t="s">
        <v>1745</v>
      </c>
      <c r="G1819" s="100" t="s">
        <v>1745</v>
      </c>
      <c r="H1819" s="2">
        <v>39699.160000000003</v>
      </c>
      <c r="I1819" s="2">
        <v>20400000</v>
      </c>
      <c r="J1819" s="2">
        <v>376992</v>
      </c>
      <c r="K1819">
        <v>2025</v>
      </c>
    </row>
    <row r="1820" spans="1:11" x14ac:dyDescent="0.3">
      <c r="A1820" s="103" t="s">
        <v>1519</v>
      </c>
      <c r="B1820" t="s">
        <v>1995</v>
      </c>
      <c r="C1820" t="s">
        <v>112</v>
      </c>
      <c r="D1820" t="s">
        <v>3741</v>
      </c>
      <c r="E1820" t="s">
        <v>1716</v>
      </c>
      <c r="F1820" s="100" t="s">
        <v>1745</v>
      </c>
      <c r="G1820" s="100" t="s">
        <v>1745</v>
      </c>
      <c r="H1820" s="2">
        <v>20000</v>
      </c>
      <c r="I1820" s="2">
        <v>3696300</v>
      </c>
      <c r="J1820" s="2">
        <v>68307.62</v>
      </c>
      <c r="K1820">
        <v>2025</v>
      </c>
    </row>
    <row r="1821" spans="1:11" x14ac:dyDescent="0.3">
      <c r="A1821" s="103" t="s">
        <v>1519</v>
      </c>
      <c r="B1821" t="s">
        <v>1995</v>
      </c>
      <c r="C1821" t="s">
        <v>112</v>
      </c>
      <c r="D1821" t="s">
        <v>3742</v>
      </c>
      <c r="E1821" t="s">
        <v>1716</v>
      </c>
      <c r="F1821" s="100" t="s">
        <v>1745</v>
      </c>
      <c r="G1821" s="100" t="s">
        <v>1745</v>
      </c>
      <c r="H1821" s="2">
        <v>15170.75</v>
      </c>
      <c r="I1821" s="2">
        <v>11830000</v>
      </c>
      <c r="J1821" s="2">
        <v>218618.4</v>
      </c>
      <c r="K1821">
        <v>2025</v>
      </c>
    </row>
    <row r="1822" spans="1:11" x14ac:dyDescent="0.3">
      <c r="A1822" s="103" t="s">
        <v>1604</v>
      </c>
      <c r="B1822" t="s">
        <v>1998</v>
      </c>
      <c r="C1822" t="s">
        <v>112</v>
      </c>
      <c r="D1822" t="s">
        <v>3743</v>
      </c>
      <c r="E1822" t="s">
        <v>15</v>
      </c>
      <c r="F1822" s="100" t="s">
        <v>1745</v>
      </c>
      <c r="G1822" s="100" t="s">
        <v>1745</v>
      </c>
      <c r="H1822" s="2">
        <v>2374807.85</v>
      </c>
      <c r="I1822" s="2">
        <v>104580000</v>
      </c>
      <c r="J1822" s="2">
        <v>2115653.4</v>
      </c>
      <c r="K1822">
        <v>2025</v>
      </c>
    </row>
    <row r="1823" spans="1:11" x14ac:dyDescent="0.3">
      <c r="A1823" s="103" t="s">
        <v>1604</v>
      </c>
      <c r="B1823" t="s">
        <v>1998</v>
      </c>
      <c r="C1823" t="s">
        <v>112</v>
      </c>
      <c r="D1823" t="s">
        <v>3744</v>
      </c>
      <c r="E1823" t="s">
        <v>15</v>
      </c>
      <c r="F1823" s="100" t="s">
        <v>1745</v>
      </c>
      <c r="G1823" s="100" t="s">
        <v>1745</v>
      </c>
      <c r="H1823" s="2">
        <v>882240.43</v>
      </c>
      <c r="I1823" s="2">
        <v>50400000</v>
      </c>
      <c r="J1823" s="2">
        <v>1019592</v>
      </c>
      <c r="K1823">
        <v>2025</v>
      </c>
    </row>
    <row r="1824" spans="1:11" x14ac:dyDescent="0.3">
      <c r="A1824" s="103" t="s">
        <v>1604</v>
      </c>
      <c r="B1824" t="s">
        <v>1998</v>
      </c>
      <c r="C1824" t="s">
        <v>112</v>
      </c>
      <c r="D1824" t="s">
        <v>3745</v>
      </c>
      <c r="E1824" t="s">
        <v>15</v>
      </c>
      <c r="F1824" s="100" t="s">
        <v>1745</v>
      </c>
      <c r="G1824" s="100" t="s">
        <v>1745</v>
      </c>
      <c r="H1824" s="2">
        <v>1286769.1299999999</v>
      </c>
      <c r="I1824" s="2">
        <v>53100000</v>
      </c>
      <c r="J1824" s="2">
        <v>1074213</v>
      </c>
      <c r="K1824">
        <v>2025</v>
      </c>
    </row>
    <row r="1825" spans="1:11" x14ac:dyDescent="0.3">
      <c r="A1825" s="103" t="s">
        <v>1604</v>
      </c>
      <c r="B1825" t="s">
        <v>1998</v>
      </c>
      <c r="C1825" t="s">
        <v>112</v>
      </c>
      <c r="D1825" t="s">
        <v>3746</v>
      </c>
      <c r="E1825" t="s">
        <v>1717</v>
      </c>
      <c r="F1825" s="100" t="s">
        <v>1745</v>
      </c>
      <c r="G1825" s="100" t="s">
        <v>1745</v>
      </c>
      <c r="H1825" s="2">
        <v>1217815.04</v>
      </c>
      <c r="I1825" s="2">
        <v>51324000</v>
      </c>
      <c r="J1825" s="2">
        <v>1038284.52</v>
      </c>
      <c r="K1825">
        <v>2025</v>
      </c>
    </row>
    <row r="1826" spans="1:11" x14ac:dyDescent="0.3">
      <c r="A1826" s="103" t="s">
        <v>1604</v>
      </c>
      <c r="B1826" t="s">
        <v>1998</v>
      </c>
      <c r="C1826" t="s">
        <v>112</v>
      </c>
      <c r="D1826" t="s">
        <v>3747</v>
      </c>
      <c r="E1826" t="s">
        <v>1716</v>
      </c>
      <c r="F1826" s="100" t="s">
        <v>1745</v>
      </c>
      <c r="G1826" s="100" t="s">
        <v>1745</v>
      </c>
      <c r="H1826" s="2">
        <v>0</v>
      </c>
      <c r="I1826" s="2">
        <v>21605400</v>
      </c>
      <c r="J1826" s="2">
        <v>437077.24200000003</v>
      </c>
      <c r="K1826">
        <v>2025</v>
      </c>
    </row>
    <row r="1827" spans="1:11" x14ac:dyDescent="0.3">
      <c r="A1827" s="103" t="s">
        <v>1604</v>
      </c>
      <c r="B1827" t="s">
        <v>1998</v>
      </c>
      <c r="C1827" t="s">
        <v>112</v>
      </c>
      <c r="D1827" t="s">
        <v>3748</v>
      </c>
      <c r="E1827" t="s">
        <v>15</v>
      </c>
      <c r="F1827" s="100" t="s">
        <v>1745</v>
      </c>
      <c r="G1827" s="100" t="s">
        <v>1745</v>
      </c>
      <c r="H1827" s="2">
        <v>927542.02</v>
      </c>
      <c r="I1827" s="2">
        <v>43245000</v>
      </c>
      <c r="J1827" s="2">
        <v>874846.35</v>
      </c>
      <c r="K1827">
        <v>2025</v>
      </c>
    </row>
    <row r="1828" spans="1:11" x14ac:dyDescent="0.3">
      <c r="A1828" s="103" t="s">
        <v>1604</v>
      </c>
      <c r="B1828" t="s">
        <v>1998</v>
      </c>
      <c r="C1828" t="s">
        <v>112</v>
      </c>
      <c r="D1828" t="s">
        <v>3749</v>
      </c>
      <c r="E1828" t="s">
        <v>1717</v>
      </c>
      <c r="F1828" s="100" t="s">
        <v>1745</v>
      </c>
      <c r="G1828" s="100" t="s">
        <v>1745</v>
      </c>
      <c r="H1828" s="2">
        <v>70090.59</v>
      </c>
      <c r="I1828" s="2">
        <v>3575700</v>
      </c>
      <c r="J1828" s="2">
        <v>72336.410999999993</v>
      </c>
      <c r="K1828">
        <v>2025</v>
      </c>
    </row>
    <row r="1829" spans="1:11" x14ac:dyDescent="0.3">
      <c r="A1829" s="103" t="s">
        <v>1604</v>
      </c>
      <c r="B1829" t="s">
        <v>1998</v>
      </c>
      <c r="C1829" t="s">
        <v>112</v>
      </c>
      <c r="D1829" t="s">
        <v>4729</v>
      </c>
      <c r="E1829" t="s">
        <v>15</v>
      </c>
      <c r="F1829" s="100" t="s">
        <v>1745</v>
      </c>
      <c r="G1829" s="100" t="s">
        <v>1745</v>
      </c>
      <c r="H1829" s="2">
        <v>75274.759999999995</v>
      </c>
      <c r="I1829" s="2">
        <v>2000000</v>
      </c>
      <c r="J1829" s="2">
        <v>40460.000000000007</v>
      </c>
      <c r="K1829">
        <v>2025</v>
      </c>
    </row>
    <row r="1830" spans="1:11" x14ac:dyDescent="0.3">
      <c r="A1830" s="103" t="s">
        <v>1604</v>
      </c>
      <c r="B1830" t="s">
        <v>1998</v>
      </c>
      <c r="C1830" t="s">
        <v>112</v>
      </c>
      <c r="D1830" t="s">
        <v>3750</v>
      </c>
      <c r="E1830" t="s">
        <v>15</v>
      </c>
      <c r="F1830" s="100" t="s">
        <v>1745</v>
      </c>
      <c r="G1830" s="100" t="s">
        <v>1745</v>
      </c>
      <c r="H1830" s="2">
        <v>2050470.9</v>
      </c>
      <c r="I1830" s="2">
        <v>74200000</v>
      </c>
      <c r="J1830" s="2">
        <v>1501066</v>
      </c>
      <c r="K1830">
        <v>2025</v>
      </c>
    </row>
    <row r="1831" spans="1:11" x14ac:dyDescent="0.3">
      <c r="A1831" s="103" t="s">
        <v>1604</v>
      </c>
      <c r="B1831" t="s">
        <v>1998</v>
      </c>
      <c r="C1831" t="s">
        <v>112</v>
      </c>
      <c r="D1831" t="s">
        <v>3751</v>
      </c>
      <c r="E1831" t="s">
        <v>15</v>
      </c>
      <c r="F1831" s="100" t="s">
        <v>1745</v>
      </c>
      <c r="G1831" s="100" t="s">
        <v>1745</v>
      </c>
      <c r="H1831" s="2">
        <v>1286579.46</v>
      </c>
      <c r="I1831" s="2">
        <v>82945000</v>
      </c>
      <c r="J1831" s="2">
        <v>1677977.35</v>
      </c>
      <c r="K1831">
        <v>2025</v>
      </c>
    </row>
    <row r="1832" spans="1:11" x14ac:dyDescent="0.3">
      <c r="A1832" s="103" t="s">
        <v>1604</v>
      </c>
      <c r="B1832" t="s">
        <v>1998</v>
      </c>
      <c r="C1832" t="s">
        <v>112</v>
      </c>
      <c r="D1832" t="s">
        <v>4730</v>
      </c>
      <c r="E1832" t="s">
        <v>15</v>
      </c>
      <c r="F1832" s="100" t="s">
        <v>1745</v>
      </c>
      <c r="G1832" s="100" t="s">
        <v>1745</v>
      </c>
      <c r="H1832" s="2">
        <v>120286.16</v>
      </c>
      <c r="I1832" s="2">
        <v>13500000</v>
      </c>
      <c r="J1832" s="2">
        <v>273105</v>
      </c>
      <c r="K1832">
        <v>2025</v>
      </c>
    </row>
    <row r="1833" spans="1:11" x14ac:dyDescent="0.3">
      <c r="A1833" s="103" t="s">
        <v>1628</v>
      </c>
      <c r="B1833" t="s">
        <v>1996</v>
      </c>
      <c r="C1833" t="s">
        <v>112</v>
      </c>
      <c r="D1833" t="s">
        <v>3752</v>
      </c>
      <c r="E1833" t="s">
        <v>5090</v>
      </c>
      <c r="F1833" s="99" t="s">
        <v>5133</v>
      </c>
      <c r="G1833" s="99" t="s">
        <v>5133</v>
      </c>
      <c r="H1833" s="2">
        <v>4761044.03</v>
      </c>
      <c r="I1833" s="2">
        <v>76201100</v>
      </c>
      <c r="J1833" s="2">
        <v>6293448.8489999995</v>
      </c>
      <c r="K1833">
        <v>2025</v>
      </c>
    </row>
    <row r="1834" spans="1:11" x14ac:dyDescent="0.3">
      <c r="A1834" s="103" t="s">
        <v>1628</v>
      </c>
      <c r="B1834" t="s">
        <v>1996</v>
      </c>
      <c r="C1834" t="s">
        <v>112</v>
      </c>
      <c r="D1834" t="s">
        <v>3753</v>
      </c>
      <c r="E1834" t="s">
        <v>5090</v>
      </c>
      <c r="F1834" s="99">
        <v>36431</v>
      </c>
      <c r="G1834" s="99">
        <v>47389</v>
      </c>
      <c r="H1834" s="2">
        <v>2387511</v>
      </c>
      <c r="I1834" s="2">
        <v>38640000</v>
      </c>
      <c r="J1834" s="2">
        <v>3191277.6</v>
      </c>
      <c r="K1834">
        <v>2025</v>
      </c>
    </row>
    <row r="1835" spans="1:11" x14ac:dyDescent="0.3">
      <c r="A1835" s="103" t="s">
        <v>1628</v>
      </c>
      <c r="B1835" t="s">
        <v>1996</v>
      </c>
      <c r="C1835" t="s">
        <v>112</v>
      </c>
      <c r="D1835" t="s">
        <v>4731</v>
      </c>
      <c r="E1835" t="s">
        <v>5090</v>
      </c>
      <c r="F1835" s="99">
        <v>39022</v>
      </c>
      <c r="G1835" s="99">
        <v>49978</v>
      </c>
      <c r="H1835" s="2">
        <v>2258359.2400000002</v>
      </c>
      <c r="I1835" s="2">
        <v>36279000</v>
      </c>
      <c r="J1835" s="2">
        <v>2996282.61</v>
      </c>
      <c r="K1835">
        <v>2025</v>
      </c>
    </row>
    <row r="1836" spans="1:11" x14ac:dyDescent="0.3">
      <c r="A1836" s="103" t="s">
        <v>1628</v>
      </c>
      <c r="B1836" t="s">
        <v>1996</v>
      </c>
      <c r="C1836" t="s">
        <v>112</v>
      </c>
      <c r="D1836" t="s">
        <v>3754</v>
      </c>
      <c r="E1836" t="s">
        <v>5090</v>
      </c>
      <c r="F1836" s="99" t="s">
        <v>5133</v>
      </c>
      <c r="G1836" s="99" t="s">
        <v>5133</v>
      </c>
      <c r="H1836" s="2">
        <v>2153901.09</v>
      </c>
      <c r="I1836" s="2">
        <v>71705000</v>
      </c>
      <c r="J1836" s="2">
        <v>5922115.9500000002</v>
      </c>
      <c r="K1836">
        <v>2025</v>
      </c>
    </row>
    <row r="1837" spans="1:11" x14ac:dyDescent="0.3">
      <c r="A1837" s="103" t="s">
        <v>1628</v>
      </c>
      <c r="B1837" t="s">
        <v>1996</v>
      </c>
      <c r="C1837" t="s">
        <v>112</v>
      </c>
      <c r="D1837" t="s">
        <v>4732</v>
      </c>
      <c r="E1837" t="s">
        <v>5090</v>
      </c>
      <c r="F1837" s="99" t="s">
        <v>5133</v>
      </c>
      <c r="G1837" s="99" t="s">
        <v>5133</v>
      </c>
      <c r="H1837" s="2">
        <v>4976337.5199999996</v>
      </c>
      <c r="I1837" s="2">
        <v>61699200</v>
      </c>
      <c r="J1837" s="2">
        <v>5095736.9279999994</v>
      </c>
      <c r="K1837">
        <v>2025</v>
      </c>
    </row>
    <row r="1838" spans="1:11" x14ac:dyDescent="0.3">
      <c r="A1838" s="103" t="s">
        <v>1628</v>
      </c>
      <c r="B1838" t="s">
        <v>1996</v>
      </c>
      <c r="C1838" t="s">
        <v>112</v>
      </c>
      <c r="D1838" t="s">
        <v>3755</v>
      </c>
      <c r="E1838" t="s">
        <v>5090</v>
      </c>
      <c r="F1838" s="99">
        <v>36923</v>
      </c>
      <c r="G1838" s="99">
        <v>47879</v>
      </c>
      <c r="H1838" s="2">
        <v>1551262.26</v>
      </c>
      <c r="I1838" s="2">
        <v>25472700</v>
      </c>
      <c r="J1838" s="2">
        <v>2103790.2930000001</v>
      </c>
      <c r="K1838">
        <v>2025</v>
      </c>
    </row>
    <row r="1839" spans="1:11" x14ac:dyDescent="0.3">
      <c r="A1839" s="103" t="s">
        <v>1628</v>
      </c>
      <c r="B1839" t="s">
        <v>1996</v>
      </c>
      <c r="C1839" t="s">
        <v>112</v>
      </c>
      <c r="D1839" t="s">
        <v>3756</v>
      </c>
      <c r="E1839" t="s">
        <v>5090</v>
      </c>
      <c r="F1839" s="99" t="s">
        <v>5094</v>
      </c>
      <c r="G1839" s="99" t="s">
        <v>5094</v>
      </c>
      <c r="H1839" s="2">
        <v>0</v>
      </c>
      <c r="I1839" s="2">
        <v>0</v>
      </c>
      <c r="J1839" s="2">
        <v>0</v>
      </c>
      <c r="K1839">
        <v>2025</v>
      </c>
    </row>
    <row r="1840" spans="1:11" x14ac:dyDescent="0.3">
      <c r="A1840" s="103" t="s">
        <v>1628</v>
      </c>
      <c r="B1840" t="s">
        <v>1996</v>
      </c>
      <c r="C1840" t="s">
        <v>112</v>
      </c>
      <c r="D1840" t="s">
        <v>3757</v>
      </c>
      <c r="E1840" t="s">
        <v>5090</v>
      </c>
      <c r="F1840" s="99">
        <v>41852</v>
      </c>
      <c r="G1840" s="99">
        <v>52809</v>
      </c>
      <c r="H1840" s="2">
        <v>1746144.65</v>
      </c>
      <c r="I1840" s="2">
        <v>43559200</v>
      </c>
      <c r="J1840" s="2">
        <v>3597554.3279999997</v>
      </c>
      <c r="K1840">
        <v>2025</v>
      </c>
    </row>
    <row r="1841" spans="1:11" x14ac:dyDescent="0.3">
      <c r="A1841" s="103" t="s">
        <v>1628</v>
      </c>
      <c r="B1841" t="s">
        <v>1996</v>
      </c>
      <c r="C1841" t="s">
        <v>112</v>
      </c>
      <c r="D1841" t="s">
        <v>3758</v>
      </c>
      <c r="E1841" t="s">
        <v>5087</v>
      </c>
      <c r="F1841" s="99">
        <v>43770</v>
      </c>
      <c r="G1841" s="99">
        <v>52170</v>
      </c>
      <c r="H1841" s="2">
        <v>1944147.64</v>
      </c>
      <c r="I1841" s="2">
        <v>21151900</v>
      </c>
      <c r="J1841" s="2">
        <v>1746935.4210000001</v>
      </c>
      <c r="K1841">
        <v>2025</v>
      </c>
    </row>
    <row r="1842" spans="1:11" x14ac:dyDescent="0.3">
      <c r="A1842" s="103" t="s">
        <v>1628</v>
      </c>
      <c r="B1842" t="s">
        <v>1996</v>
      </c>
      <c r="C1842" t="s">
        <v>112</v>
      </c>
      <c r="D1842" t="s">
        <v>4733</v>
      </c>
      <c r="E1842" t="s">
        <v>5087</v>
      </c>
      <c r="F1842" s="99">
        <v>43770</v>
      </c>
      <c r="G1842" s="99">
        <v>54362</v>
      </c>
      <c r="H1842" s="2">
        <v>600000</v>
      </c>
      <c r="I1842" s="2">
        <v>34711000</v>
      </c>
      <c r="J1842" s="2">
        <v>2866781.49</v>
      </c>
      <c r="K1842">
        <v>2025</v>
      </c>
    </row>
    <row r="1843" spans="1:11" x14ac:dyDescent="0.3">
      <c r="A1843" s="103" t="s">
        <v>1628</v>
      </c>
      <c r="B1843" t="s">
        <v>1996</v>
      </c>
      <c r="C1843" t="s">
        <v>112</v>
      </c>
      <c r="D1843" t="s">
        <v>3759</v>
      </c>
      <c r="E1843" t="s">
        <v>5090</v>
      </c>
      <c r="F1843" s="99" t="s">
        <v>5133</v>
      </c>
      <c r="G1843" s="99" t="s">
        <v>5133</v>
      </c>
      <c r="H1843" s="2">
        <v>3434830.71</v>
      </c>
      <c r="I1843" s="2">
        <v>101642800</v>
      </c>
      <c r="J1843" s="2">
        <v>8394678.852</v>
      </c>
      <c r="K1843">
        <v>2025</v>
      </c>
    </row>
    <row r="1844" spans="1:11" x14ac:dyDescent="0.3">
      <c r="A1844" s="103" t="s">
        <v>309</v>
      </c>
      <c r="B1844" t="s">
        <v>2002</v>
      </c>
      <c r="C1844" t="s">
        <v>25</v>
      </c>
      <c r="D1844" t="s">
        <v>4734</v>
      </c>
      <c r="E1844" t="s">
        <v>5087</v>
      </c>
      <c r="F1844" s="99">
        <v>45170</v>
      </c>
      <c r="G1844" s="99">
        <v>56128</v>
      </c>
      <c r="H1844" s="2">
        <v>186393</v>
      </c>
      <c r="I1844" s="2">
        <v>3910500</v>
      </c>
      <c r="J1844" s="2">
        <v>3.01</v>
      </c>
      <c r="K1844">
        <v>2025</v>
      </c>
    </row>
    <row r="1845" spans="1:11" x14ac:dyDescent="0.3">
      <c r="A1845" s="103" t="s">
        <v>312</v>
      </c>
      <c r="B1845" t="s">
        <v>2014</v>
      </c>
      <c r="C1845" t="s">
        <v>25</v>
      </c>
      <c r="D1845" t="s">
        <v>3760</v>
      </c>
      <c r="E1845" t="s">
        <v>1716</v>
      </c>
      <c r="F1845" s="99">
        <v>44409</v>
      </c>
      <c r="G1845" s="99">
        <v>55364</v>
      </c>
      <c r="H1845" s="2">
        <v>42474.400000000001</v>
      </c>
      <c r="I1845" s="2">
        <v>15577400</v>
      </c>
      <c r="J1845" s="2">
        <v>450031.09</v>
      </c>
      <c r="K1845">
        <v>2025</v>
      </c>
    </row>
    <row r="1846" spans="1:11" x14ac:dyDescent="0.3">
      <c r="A1846" s="103" t="s">
        <v>779</v>
      </c>
      <c r="B1846" t="s">
        <v>2008</v>
      </c>
      <c r="C1846" t="s">
        <v>25</v>
      </c>
      <c r="D1846" t="s">
        <v>3761</v>
      </c>
      <c r="E1846" t="s">
        <v>1716</v>
      </c>
      <c r="F1846" s="100" t="s">
        <v>1745</v>
      </c>
      <c r="G1846" s="100" t="s">
        <v>1745</v>
      </c>
      <c r="H1846" s="2">
        <v>63800</v>
      </c>
      <c r="I1846" s="2">
        <v>2625300</v>
      </c>
      <c r="J1846" s="2">
        <v>60670.68299999999</v>
      </c>
      <c r="K1846">
        <v>2025</v>
      </c>
    </row>
    <row r="1847" spans="1:11" x14ac:dyDescent="0.3">
      <c r="A1847" s="103" t="s">
        <v>779</v>
      </c>
      <c r="B1847" t="s">
        <v>2008</v>
      </c>
      <c r="C1847" t="s">
        <v>25</v>
      </c>
      <c r="D1847" t="s">
        <v>3762</v>
      </c>
      <c r="E1847" t="s">
        <v>1716</v>
      </c>
      <c r="F1847" s="100" t="s">
        <v>1745</v>
      </c>
      <c r="G1847" s="100" t="s">
        <v>1745</v>
      </c>
      <c r="H1847" s="2">
        <v>52000</v>
      </c>
      <c r="I1847" s="2">
        <v>10255400</v>
      </c>
      <c r="J1847" s="2">
        <v>237002.29399999991</v>
      </c>
      <c r="K1847">
        <v>2025</v>
      </c>
    </row>
    <row r="1848" spans="1:11" x14ac:dyDescent="0.3">
      <c r="A1848" s="103" t="s">
        <v>779</v>
      </c>
      <c r="B1848" t="s">
        <v>2008</v>
      </c>
      <c r="C1848" t="s">
        <v>25</v>
      </c>
      <c r="D1848" t="s">
        <v>3763</v>
      </c>
      <c r="E1848" t="s">
        <v>1716</v>
      </c>
      <c r="F1848" s="100" t="s">
        <v>1745</v>
      </c>
      <c r="G1848" s="100" t="s">
        <v>1745</v>
      </c>
      <c r="H1848" s="2">
        <v>12100</v>
      </c>
      <c r="I1848" s="2">
        <v>1570000</v>
      </c>
      <c r="J1848" s="2">
        <v>36282.69999999999</v>
      </c>
      <c r="K1848">
        <v>2025</v>
      </c>
    </row>
    <row r="1849" spans="1:11" x14ac:dyDescent="0.3">
      <c r="A1849" s="103" t="s">
        <v>1267</v>
      </c>
      <c r="B1849" t="s">
        <v>2020</v>
      </c>
      <c r="C1849" t="s">
        <v>25</v>
      </c>
      <c r="D1849" t="s">
        <v>3764</v>
      </c>
      <c r="E1849" t="s">
        <v>1716</v>
      </c>
      <c r="F1849" s="100" t="s">
        <v>1745</v>
      </c>
      <c r="G1849" s="100" t="s">
        <v>1745</v>
      </c>
      <c r="H1849" s="2">
        <v>52188</v>
      </c>
      <c r="I1849" s="2">
        <v>6449000</v>
      </c>
      <c r="J1849" s="2">
        <v>186827.53</v>
      </c>
      <c r="K1849">
        <v>2025</v>
      </c>
    </row>
    <row r="1850" spans="1:11" x14ac:dyDescent="0.3">
      <c r="A1850" s="103" t="s">
        <v>1267</v>
      </c>
      <c r="B1850" t="s">
        <v>2020</v>
      </c>
      <c r="C1850" t="s">
        <v>25</v>
      </c>
      <c r="D1850" t="s">
        <v>3765</v>
      </c>
      <c r="E1850" t="s">
        <v>1716</v>
      </c>
      <c r="F1850" s="100" t="s">
        <v>1745</v>
      </c>
      <c r="G1850" s="100" t="s">
        <v>1745</v>
      </c>
      <c r="H1850" s="2">
        <v>75960</v>
      </c>
      <c r="I1850" s="2">
        <v>9429100</v>
      </c>
      <c r="J1850" s="2">
        <v>273161.03000000003</v>
      </c>
      <c r="K1850">
        <v>2025</v>
      </c>
    </row>
    <row r="1851" spans="1:11" x14ac:dyDescent="0.3">
      <c r="A1851" s="103" t="s">
        <v>1270</v>
      </c>
      <c r="B1851" t="s">
        <v>2021</v>
      </c>
      <c r="C1851" t="s">
        <v>25</v>
      </c>
      <c r="D1851" t="s">
        <v>3766</v>
      </c>
      <c r="E1851" t="s">
        <v>1716</v>
      </c>
      <c r="F1851" s="100" t="s">
        <v>1745</v>
      </c>
      <c r="G1851" s="100" t="s">
        <v>1745</v>
      </c>
      <c r="H1851" s="98" t="s">
        <v>1745</v>
      </c>
      <c r="I1851" s="2">
        <v>1560000</v>
      </c>
      <c r="J1851" s="97" t="s">
        <v>1745</v>
      </c>
      <c r="K1851">
        <v>2025</v>
      </c>
    </row>
    <row r="1852" spans="1:11" x14ac:dyDescent="0.3">
      <c r="A1852" s="103" t="s">
        <v>1270</v>
      </c>
      <c r="B1852" t="s">
        <v>2021</v>
      </c>
      <c r="C1852" t="s">
        <v>25</v>
      </c>
      <c r="D1852" t="s">
        <v>3766</v>
      </c>
      <c r="E1852" t="s">
        <v>1716</v>
      </c>
      <c r="F1852" s="100" t="s">
        <v>1745</v>
      </c>
      <c r="G1852" s="100" t="s">
        <v>1745</v>
      </c>
      <c r="H1852" s="98" t="s">
        <v>1745</v>
      </c>
      <c r="I1852" s="2">
        <v>3120000</v>
      </c>
      <c r="J1852" s="97" t="s">
        <v>1745</v>
      </c>
      <c r="K1852">
        <v>2025</v>
      </c>
    </row>
    <row r="1853" spans="1:11" x14ac:dyDescent="0.3">
      <c r="A1853" s="103" t="s">
        <v>1270</v>
      </c>
      <c r="B1853" t="s">
        <v>2021</v>
      </c>
      <c r="C1853" t="s">
        <v>25</v>
      </c>
      <c r="D1853" t="s">
        <v>4735</v>
      </c>
      <c r="E1853" t="s">
        <v>15</v>
      </c>
      <c r="F1853" s="100" t="s">
        <v>1745</v>
      </c>
      <c r="G1853" s="100" t="s">
        <v>1745</v>
      </c>
      <c r="H1853" s="98" t="s">
        <v>1745</v>
      </c>
      <c r="I1853" s="2">
        <v>4500</v>
      </c>
      <c r="J1853" s="97" t="s">
        <v>1745</v>
      </c>
      <c r="K1853">
        <v>2025</v>
      </c>
    </row>
    <row r="1854" spans="1:11" x14ac:dyDescent="0.3">
      <c r="A1854" s="103" t="s">
        <v>1270</v>
      </c>
      <c r="B1854" t="s">
        <v>2021</v>
      </c>
      <c r="C1854" t="s">
        <v>25</v>
      </c>
      <c r="D1854" t="s">
        <v>4736</v>
      </c>
      <c r="E1854" t="s">
        <v>15</v>
      </c>
      <c r="F1854" s="100" t="s">
        <v>1745</v>
      </c>
      <c r="G1854" s="100" t="s">
        <v>1745</v>
      </c>
      <c r="H1854" s="98" t="s">
        <v>1745</v>
      </c>
      <c r="I1854" s="2">
        <v>3965000</v>
      </c>
      <c r="J1854" s="97" t="s">
        <v>1745</v>
      </c>
      <c r="K1854">
        <v>2025</v>
      </c>
    </row>
    <row r="1855" spans="1:11" x14ac:dyDescent="0.3">
      <c r="A1855" s="103" t="s">
        <v>402</v>
      </c>
      <c r="B1855" t="s">
        <v>2029</v>
      </c>
      <c r="C1855" t="s">
        <v>404</v>
      </c>
      <c r="D1855" t="s">
        <v>3767</v>
      </c>
      <c r="E1855" t="s">
        <v>1716</v>
      </c>
      <c r="F1855" s="99">
        <v>42325</v>
      </c>
      <c r="G1855" s="99">
        <v>48709</v>
      </c>
      <c r="H1855" s="2">
        <v>167156</v>
      </c>
      <c r="I1855" s="2">
        <v>9230000</v>
      </c>
      <c r="J1855" s="2">
        <v>343356</v>
      </c>
      <c r="K1855">
        <v>2025</v>
      </c>
    </row>
    <row r="1856" spans="1:11" x14ac:dyDescent="0.3">
      <c r="A1856" s="103" t="s">
        <v>402</v>
      </c>
      <c r="B1856" t="s">
        <v>2029</v>
      </c>
      <c r="C1856" t="s">
        <v>404</v>
      </c>
      <c r="D1856" t="s">
        <v>3768</v>
      </c>
      <c r="E1856" t="s">
        <v>1716</v>
      </c>
      <c r="F1856" s="99">
        <v>41275</v>
      </c>
      <c r="G1856" s="100" t="s">
        <v>1745</v>
      </c>
      <c r="H1856" s="2">
        <v>36385.4</v>
      </c>
      <c r="I1856" s="2">
        <v>7050000</v>
      </c>
      <c r="J1856" s="2">
        <v>262260</v>
      </c>
      <c r="K1856">
        <v>2025</v>
      </c>
    </row>
    <row r="1857" spans="1:11" x14ac:dyDescent="0.3">
      <c r="A1857" s="103" t="s">
        <v>402</v>
      </c>
      <c r="B1857" t="s">
        <v>2029</v>
      </c>
      <c r="C1857" t="s">
        <v>404</v>
      </c>
      <c r="D1857" t="s">
        <v>3769</v>
      </c>
      <c r="E1857" t="s">
        <v>1717</v>
      </c>
      <c r="F1857" s="99">
        <v>43210</v>
      </c>
      <c r="G1857" s="100" t="s">
        <v>1745</v>
      </c>
      <c r="H1857" s="2">
        <v>833182.68</v>
      </c>
      <c r="I1857" s="2">
        <v>45382400</v>
      </c>
      <c r="J1857" s="2">
        <v>1688225.28</v>
      </c>
      <c r="K1857">
        <v>2025</v>
      </c>
    </row>
    <row r="1858" spans="1:11" x14ac:dyDescent="0.3">
      <c r="A1858" s="103" t="s">
        <v>402</v>
      </c>
      <c r="B1858" t="s">
        <v>2029</v>
      </c>
      <c r="C1858" t="s">
        <v>404</v>
      </c>
      <c r="D1858" t="s">
        <v>4737</v>
      </c>
      <c r="E1858" t="s">
        <v>1717</v>
      </c>
      <c r="F1858" s="99">
        <v>45491</v>
      </c>
      <c r="G1858" s="100" t="s">
        <v>1745</v>
      </c>
      <c r="H1858" s="2">
        <v>418555.78</v>
      </c>
      <c r="I1858" s="2">
        <v>9299100</v>
      </c>
      <c r="J1858" s="2">
        <v>345926.52</v>
      </c>
      <c r="K1858">
        <v>2025</v>
      </c>
    </row>
    <row r="1859" spans="1:11" x14ac:dyDescent="0.3">
      <c r="A1859" s="103" t="s">
        <v>463</v>
      </c>
      <c r="B1859" t="s">
        <v>2030</v>
      </c>
      <c r="C1859" t="s">
        <v>404</v>
      </c>
      <c r="D1859" t="s">
        <v>3770</v>
      </c>
      <c r="E1859" t="s">
        <v>1716</v>
      </c>
      <c r="F1859" s="99">
        <v>39814</v>
      </c>
      <c r="G1859" s="99">
        <v>51135</v>
      </c>
      <c r="H1859" s="2">
        <v>28507</v>
      </c>
      <c r="I1859" s="2">
        <v>7677500</v>
      </c>
      <c r="J1859" s="2">
        <v>301956.07500000001</v>
      </c>
      <c r="K1859">
        <v>2025</v>
      </c>
    </row>
    <row r="1860" spans="1:11" x14ac:dyDescent="0.3">
      <c r="A1860" s="103" t="s">
        <v>463</v>
      </c>
      <c r="B1860" t="s">
        <v>2030</v>
      </c>
      <c r="C1860" t="s">
        <v>404</v>
      </c>
      <c r="D1860" t="s">
        <v>4738</v>
      </c>
      <c r="E1860" t="s">
        <v>5089</v>
      </c>
      <c r="F1860" s="99">
        <v>42370</v>
      </c>
      <c r="G1860" s="99">
        <v>53692</v>
      </c>
      <c r="H1860" s="2">
        <v>144421.82999999999</v>
      </c>
      <c r="I1860" s="2">
        <v>4527000</v>
      </c>
      <c r="J1860" s="2">
        <v>178046.91</v>
      </c>
      <c r="K1860">
        <v>2025</v>
      </c>
    </row>
    <row r="1861" spans="1:11" x14ac:dyDescent="0.3">
      <c r="A1861" s="103" t="s">
        <v>463</v>
      </c>
      <c r="B1861" t="s">
        <v>2030</v>
      </c>
      <c r="C1861" t="s">
        <v>404</v>
      </c>
      <c r="D1861" t="s">
        <v>3773</v>
      </c>
      <c r="E1861" t="s">
        <v>1716</v>
      </c>
      <c r="F1861" s="99">
        <v>43466</v>
      </c>
      <c r="G1861" s="99">
        <v>54788</v>
      </c>
      <c r="H1861" s="2">
        <v>8068.39</v>
      </c>
      <c r="I1861" s="2">
        <v>1518900</v>
      </c>
      <c r="J1861" s="2">
        <v>59738.337</v>
      </c>
      <c r="K1861">
        <v>2025</v>
      </c>
    </row>
    <row r="1862" spans="1:11" x14ac:dyDescent="0.3">
      <c r="A1862" s="103" t="s">
        <v>463</v>
      </c>
      <c r="B1862" t="s">
        <v>2030</v>
      </c>
      <c r="C1862" t="s">
        <v>404</v>
      </c>
      <c r="D1862" t="s">
        <v>4739</v>
      </c>
      <c r="E1862" t="s">
        <v>1716</v>
      </c>
      <c r="F1862" s="99">
        <v>43101</v>
      </c>
      <c r="G1862" s="99">
        <v>54423</v>
      </c>
      <c r="H1862" s="2">
        <v>209737.08</v>
      </c>
      <c r="I1862" s="2">
        <v>17679200</v>
      </c>
      <c r="J1862" s="2">
        <v>695322.93599999999</v>
      </c>
      <c r="K1862">
        <v>2025</v>
      </c>
    </row>
    <row r="1863" spans="1:11" x14ac:dyDescent="0.3">
      <c r="A1863" s="103" t="s">
        <v>463</v>
      </c>
      <c r="B1863" t="s">
        <v>2030</v>
      </c>
      <c r="C1863" t="s">
        <v>404</v>
      </c>
      <c r="D1863" t="s">
        <v>4740</v>
      </c>
      <c r="E1863" t="s">
        <v>5089</v>
      </c>
      <c r="F1863" s="99">
        <v>44197</v>
      </c>
      <c r="G1863" s="99">
        <v>55518</v>
      </c>
      <c r="H1863" s="2">
        <v>663616</v>
      </c>
      <c r="I1863" s="2">
        <v>112235700</v>
      </c>
      <c r="J1863" s="2">
        <v>4414230.0810000002</v>
      </c>
      <c r="K1863">
        <v>2025</v>
      </c>
    </row>
    <row r="1864" spans="1:11" x14ac:dyDescent="0.3">
      <c r="A1864" s="103" t="s">
        <v>463</v>
      </c>
      <c r="B1864" t="s">
        <v>2030</v>
      </c>
      <c r="C1864" t="s">
        <v>404</v>
      </c>
      <c r="D1864" t="s">
        <v>3772</v>
      </c>
      <c r="E1864" t="s">
        <v>1716</v>
      </c>
      <c r="F1864" s="99">
        <v>40909</v>
      </c>
      <c r="G1864" s="99">
        <v>52231</v>
      </c>
      <c r="H1864" s="2">
        <v>23385.62</v>
      </c>
      <c r="I1864" s="2">
        <v>2466400</v>
      </c>
      <c r="J1864" s="2">
        <v>97003.512000000002</v>
      </c>
      <c r="K1864">
        <v>2025</v>
      </c>
    </row>
    <row r="1865" spans="1:11" x14ac:dyDescent="0.3">
      <c r="A1865" s="103" t="s">
        <v>463</v>
      </c>
      <c r="B1865" t="s">
        <v>2030</v>
      </c>
      <c r="C1865" t="s">
        <v>404</v>
      </c>
      <c r="D1865" t="s">
        <v>3771</v>
      </c>
      <c r="E1865" t="s">
        <v>1716</v>
      </c>
      <c r="F1865" s="99">
        <v>43101</v>
      </c>
      <c r="G1865" s="99">
        <v>54423</v>
      </c>
      <c r="H1865" s="2">
        <v>12061.26</v>
      </c>
      <c r="I1865" s="2">
        <v>1184800</v>
      </c>
      <c r="J1865" s="2">
        <v>46598.184000000001</v>
      </c>
      <c r="K1865">
        <v>2025</v>
      </c>
    </row>
    <row r="1866" spans="1:11" x14ac:dyDescent="0.3">
      <c r="A1866" s="103" t="s">
        <v>613</v>
      </c>
      <c r="B1866" t="s">
        <v>1765</v>
      </c>
      <c r="C1866" t="s">
        <v>404</v>
      </c>
      <c r="D1866" t="s">
        <v>3774</v>
      </c>
      <c r="E1866" t="s">
        <v>1717</v>
      </c>
      <c r="F1866" s="99">
        <v>38342</v>
      </c>
      <c r="G1866" s="99">
        <v>12774</v>
      </c>
      <c r="H1866" s="2">
        <v>1373695</v>
      </c>
      <c r="I1866" s="2">
        <v>58753400</v>
      </c>
      <c r="J1866" s="2">
        <v>220429.72</v>
      </c>
      <c r="K1866">
        <v>2025</v>
      </c>
    </row>
    <row r="1867" spans="1:11" x14ac:dyDescent="0.3">
      <c r="A1867" s="103" t="s">
        <v>613</v>
      </c>
      <c r="B1867" t="s">
        <v>1765</v>
      </c>
      <c r="C1867" t="s">
        <v>404</v>
      </c>
      <c r="D1867" t="s">
        <v>3775</v>
      </c>
      <c r="E1867" t="s">
        <v>1716</v>
      </c>
      <c r="F1867" s="99">
        <v>26689</v>
      </c>
      <c r="G1867" s="99">
        <v>48964</v>
      </c>
      <c r="H1867" s="2">
        <v>145150</v>
      </c>
      <c r="I1867" s="2">
        <v>10736800</v>
      </c>
      <c r="J1867" s="2">
        <v>378364.83</v>
      </c>
      <c r="K1867">
        <v>2025</v>
      </c>
    </row>
    <row r="1868" spans="1:11" x14ac:dyDescent="0.3">
      <c r="A1868" s="103" t="s">
        <v>613</v>
      </c>
      <c r="B1868" t="s">
        <v>1765</v>
      </c>
      <c r="C1868" t="s">
        <v>404</v>
      </c>
      <c r="D1868" t="s">
        <v>4741</v>
      </c>
      <c r="E1868" t="s">
        <v>1716</v>
      </c>
      <c r="F1868" s="99">
        <v>43753</v>
      </c>
      <c r="G1868" s="99">
        <v>56537</v>
      </c>
      <c r="H1868" s="2">
        <v>174100</v>
      </c>
      <c r="I1868" s="2">
        <v>9003200</v>
      </c>
      <c r="J1868" s="2">
        <v>317272.77</v>
      </c>
      <c r="K1868">
        <v>2025</v>
      </c>
    </row>
    <row r="1869" spans="1:11" x14ac:dyDescent="0.3">
      <c r="A1869" s="103" t="s">
        <v>613</v>
      </c>
      <c r="B1869" t="s">
        <v>1765</v>
      </c>
      <c r="C1869" t="s">
        <v>404</v>
      </c>
      <c r="D1869" t="s">
        <v>4742</v>
      </c>
      <c r="E1869" t="s">
        <v>1716</v>
      </c>
      <c r="F1869" s="99">
        <v>36039</v>
      </c>
      <c r="G1869" s="99">
        <v>46997</v>
      </c>
      <c r="H1869" s="2">
        <v>34800</v>
      </c>
      <c r="I1869" s="2">
        <v>2426000</v>
      </c>
      <c r="J1869" s="2">
        <v>85492.24</v>
      </c>
      <c r="K1869">
        <v>2025</v>
      </c>
    </row>
    <row r="1870" spans="1:11" x14ac:dyDescent="0.3">
      <c r="A1870" s="103" t="s">
        <v>613</v>
      </c>
      <c r="B1870" t="s">
        <v>1765</v>
      </c>
      <c r="C1870" t="s">
        <v>404</v>
      </c>
      <c r="D1870" t="s">
        <v>3776</v>
      </c>
      <c r="E1870" t="s">
        <v>1716</v>
      </c>
      <c r="F1870" s="99">
        <v>36210</v>
      </c>
      <c r="G1870" s="99">
        <v>47168</v>
      </c>
      <c r="H1870" s="2">
        <v>12850</v>
      </c>
      <c r="I1870" s="2">
        <v>4102700</v>
      </c>
      <c r="J1870" s="2">
        <v>144579.15</v>
      </c>
      <c r="K1870">
        <v>2025</v>
      </c>
    </row>
    <row r="1871" spans="1:11" x14ac:dyDescent="0.3">
      <c r="A1871" s="103" t="s">
        <v>613</v>
      </c>
      <c r="B1871" t="s">
        <v>1765</v>
      </c>
      <c r="C1871" t="s">
        <v>404</v>
      </c>
      <c r="D1871" t="s">
        <v>3777</v>
      </c>
      <c r="E1871" t="s">
        <v>1717</v>
      </c>
      <c r="F1871" s="99">
        <v>43913</v>
      </c>
      <c r="G1871" s="99">
        <v>54870</v>
      </c>
      <c r="H1871" s="2">
        <v>975682</v>
      </c>
      <c r="I1871" s="2">
        <v>114837100</v>
      </c>
      <c r="J1871" s="2">
        <v>220109.04</v>
      </c>
      <c r="K1871">
        <v>2025</v>
      </c>
    </row>
    <row r="1872" spans="1:11" x14ac:dyDescent="0.3">
      <c r="A1872" s="103" t="s">
        <v>613</v>
      </c>
      <c r="B1872" t="s">
        <v>1765</v>
      </c>
      <c r="C1872" t="s">
        <v>404</v>
      </c>
      <c r="D1872" t="s">
        <v>4743</v>
      </c>
      <c r="E1872" t="s">
        <v>15</v>
      </c>
      <c r="F1872" s="99">
        <v>44927</v>
      </c>
      <c r="G1872" s="99">
        <v>47118</v>
      </c>
      <c r="H1872" s="2">
        <v>82394.070000000007</v>
      </c>
      <c r="I1872" s="2">
        <v>6570500</v>
      </c>
      <c r="J1872" s="2">
        <v>231544.42</v>
      </c>
      <c r="K1872">
        <v>2025</v>
      </c>
    </row>
    <row r="1873" spans="1:11" x14ac:dyDescent="0.3">
      <c r="A1873" s="103" t="s">
        <v>613</v>
      </c>
      <c r="B1873" t="s">
        <v>1765</v>
      </c>
      <c r="C1873" t="s">
        <v>404</v>
      </c>
      <c r="D1873" t="s">
        <v>4744</v>
      </c>
      <c r="E1873" t="s">
        <v>1716</v>
      </c>
      <c r="F1873" s="100" t="s">
        <v>1745</v>
      </c>
      <c r="G1873" s="100" t="s">
        <v>1745</v>
      </c>
      <c r="H1873" s="98" t="s">
        <v>1745</v>
      </c>
      <c r="I1873" s="2">
        <v>15598700</v>
      </c>
      <c r="J1873" s="2">
        <v>549698.18999999994</v>
      </c>
      <c r="K1873">
        <v>2025</v>
      </c>
    </row>
    <row r="1874" spans="1:11" x14ac:dyDescent="0.3">
      <c r="A1874" s="103" t="s">
        <v>714</v>
      </c>
      <c r="B1874" t="s">
        <v>1939</v>
      </c>
      <c r="C1874" t="s">
        <v>404</v>
      </c>
      <c r="D1874" t="s">
        <v>4745</v>
      </c>
      <c r="E1874" t="s">
        <v>1716</v>
      </c>
      <c r="F1874" s="100" t="s">
        <v>1745</v>
      </c>
      <c r="G1874" s="100" t="s">
        <v>1745</v>
      </c>
      <c r="H1874" s="2">
        <v>60000</v>
      </c>
      <c r="I1874" s="2">
        <v>15000000</v>
      </c>
      <c r="J1874" s="2">
        <v>473550</v>
      </c>
      <c r="K1874">
        <v>2025</v>
      </c>
    </row>
    <row r="1875" spans="1:11" x14ac:dyDescent="0.3">
      <c r="A1875" s="103" t="s">
        <v>714</v>
      </c>
      <c r="B1875" t="s">
        <v>1939</v>
      </c>
      <c r="C1875" t="s">
        <v>404</v>
      </c>
      <c r="D1875" t="s">
        <v>3776</v>
      </c>
      <c r="E1875" t="s">
        <v>1716</v>
      </c>
      <c r="F1875" s="100" t="s">
        <v>1745</v>
      </c>
      <c r="G1875" s="100" t="s">
        <v>1745</v>
      </c>
      <c r="H1875" s="2">
        <v>35000</v>
      </c>
      <c r="I1875" s="2">
        <v>9000000</v>
      </c>
      <c r="J1875" s="2">
        <v>284130</v>
      </c>
      <c r="K1875">
        <v>2025</v>
      </c>
    </row>
    <row r="1876" spans="1:11" x14ac:dyDescent="0.3">
      <c r="A1876" s="103" t="s">
        <v>714</v>
      </c>
      <c r="B1876" t="s">
        <v>1939</v>
      </c>
      <c r="C1876" t="s">
        <v>404</v>
      </c>
      <c r="D1876" t="s">
        <v>3778</v>
      </c>
      <c r="E1876" t="s">
        <v>15</v>
      </c>
      <c r="F1876" s="100" t="s">
        <v>1745</v>
      </c>
      <c r="G1876" s="100" t="s">
        <v>1745</v>
      </c>
      <c r="H1876" s="2">
        <v>350017</v>
      </c>
      <c r="I1876" s="97" t="s">
        <v>1745</v>
      </c>
      <c r="J1876" s="97" t="s">
        <v>1745</v>
      </c>
      <c r="K1876">
        <v>2025</v>
      </c>
    </row>
    <row r="1877" spans="1:11" x14ac:dyDescent="0.3">
      <c r="A1877" s="103" t="s">
        <v>714</v>
      </c>
      <c r="B1877" t="s">
        <v>1939</v>
      </c>
      <c r="C1877" t="s">
        <v>404</v>
      </c>
      <c r="D1877" t="s">
        <v>4746</v>
      </c>
      <c r="E1877" t="s">
        <v>1716</v>
      </c>
      <c r="F1877" s="100" t="s">
        <v>1745</v>
      </c>
      <c r="G1877" s="100" t="s">
        <v>1745</v>
      </c>
      <c r="H1877" s="2">
        <v>750000</v>
      </c>
      <c r="I1877" s="2">
        <v>10677000</v>
      </c>
      <c r="J1877" s="2">
        <v>337073</v>
      </c>
      <c r="K1877">
        <v>2025</v>
      </c>
    </row>
    <row r="1878" spans="1:11" x14ac:dyDescent="0.3">
      <c r="A1878" s="103" t="s">
        <v>714</v>
      </c>
      <c r="B1878" t="s">
        <v>1939</v>
      </c>
      <c r="C1878" t="s">
        <v>404</v>
      </c>
      <c r="D1878" t="s">
        <v>4747</v>
      </c>
      <c r="E1878" t="s">
        <v>5087</v>
      </c>
      <c r="F1878" s="100" t="s">
        <v>1745</v>
      </c>
      <c r="G1878" s="100" t="s">
        <v>1745</v>
      </c>
      <c r="H1878" s="2">
        <v>1800000</v>
      </c>
      <c r="I1878" s="2">
        <v>86857500</v>
      </c>
      <c r="J1878" s="2">
        <v>2742091</v>
      </c>
      <c r="K1878">
        <v>2025</v>
      </c>
    </row>
    <row r="1879" spans="1:11" x14ac:dyDescent="0.3">
      <c r="A1879" s="103" t="s">
        <v>714</v>
      </c>
      <c r="B1879" t="s">
        <v>1939</v>
      </c>
      <c r="C1879" t="s">
        <v>404</v>
      </c>
      <c r="D1879" t="s">
        <v>4748</v>
      </c>
      <c r="E1879" t="s">
        <v>5087</v>
      </c>
      <c r="F1879" s="100" t="s">
        <v>1745</v>
      </c>
      <c r="G1879" s="100" t="s">
        <v>1745</v>
      </c>
      <c r="H1879" s="2">
        <v>500000</v>
      </c>
      <c r="I1879" s="2">
        <v>26928500</v>
      </c>
      <c r="J1879" s="2">
        <v>839410</v>
      </c>
      <c r="K1879">
        <v>2025</v>
      </c>
    </row>
    <row r="1880" spans="1:11" x14ac:dyDescent="0.3">
      <c r="A1880" s="103" t="s">
        <v>794</v>
      </c>
      <c r="B1880" t="s">
        <v>1940</v>
      </c>
      <c r="C1880" t="s">
        <v>404</v>
      </c>
      <c r="D1880" t="s">
        <v>3779</v>
      </c>
      <c r="E1880" t="s">
        <v>1717</v>
      </c>
      <c r="F1880" s="99">
        <v>43101</v>
      </c>
      <c r="G1880" s="99">
        <v>58075</v>
      </c>
      <c r="H1880" s="2">
        <v>427590.96</v>
      </c>
      <c r="I1880" s="2">
        <v>9900000</v>
      </c>
      <c r="J1880" s="2">
        <v>306702</v>
      </c>
      <c r="K1880">
        <v>2025</v>
      </c>
    </row>
    <row r="1881" spans="1:11" x14ac:dyDescent="0.3">
      <c r="A1881" s="103" t="s">
        <v>794</v>
      </c>
      <c r="B1881" t="s">
        <v>1940</v>
      </c>
      <c r="C1881" t="s">
        <v>404</v>
      </c>
      <c r="D1881" t="s">
        <v>3780</v>
      </c>
      <c r="E1881" t="s">
        <v>1717</v>
      </c>
      <c r="F1881" s="99">
        <v>44562</v>
      </c>
      <c r="G1881" s="99">
        <v>55884</v>
      </c>
      <c r="H1881" s="2">
        <v>226812.99</v>
      </c>
      <c r="I1881" s="2">
        <v>12544300</v>
      </c>
      <c r="J1881" s="2">
        <v>388622.41399999999</v>
      </c>
      <c r="K1881">
        <v>2025</v>
      </c>
    </row>
    <row r="1882" spans="1:11" x14ac:dyDescent="0.3">
      <c r="A1882" s="103" t="s">
        <v>794</v>
      </c>
      <c r="B1882" t="s">
        <v>1940</v>
      </c>
      <c r="C1882" t="s">
        <v>404</v>
      </c>
      <c r="D1882" t="s">
        <v>3781</v>
      </c>
      <c r="E1882" t="s">
        <v>1717</v>
      </c>
      <c r="F1882" s="99">
        <v>39083</v>
      </c>
      <c r="G1882" s="99">
        <v>50405</v>
      </c>
      <c r="H1882" s="2">
        <v>91552.69</v>
      </c>
      <c r="I1882" s="2">
        <v>12646700</v>
      </c>
      <c r="J1882" s="2">
        <v>391794.766</v>
      </c>
      <c r="K1882">
        <v>2025</v>
      </c>
    </row>
    <row r="1883" spans="1:11" x14ac:dyDescent="0.3">
      <c r="A1883" s="103" t="s">
        <v>794</v>
      </c>
      <c r="B1883" t="s">
        <v>1940</v>
      </c>
      <c r="C1883" t="s">
        <v>404</v>
      </c>
      <c r="D1883" t="s">
        <v>3782</v>
      </c>
      <c r="E1883" t="s">
        <v>1717</v>
      </c>
      <c r="F1883" s="99">
        <v>38811</v>
      </c>
      <c r="G1883" s="99">
        <v>49769</v>
      </c>
      <c r="H1883" s="2">
        <v>34202.120000000003</v>
      </c>
      <c r="I1883" s="2">
        <v>8057500</v>
      </c>
      <c r="J1883" s="2">
        <v>249621.35</v>
      </c>
      <c r="K1883">
        <v>2025</v>
      </c>
    </row>
    <row r="1884" spans="1:11" x14ac:dyDescent="0.3">
      <c r="A1884" s="103" t="s">
        <v>794</v>
      </c>
      <c r="B1884" t="s">
        <v>1940</v>
      </c>
      <c r="C1884" t="s">
        <v>404</v>
      </c>
      <c r="D1884" t="s">
        <v>3783</v>
      </c>
      <c r="E1884" t="s">
        <v>1717</v>
      </c>
      <c r="F1884" s="99">
        <v>36592</v>
      </c>
      <c r="G1884" s="99">
        <v>47549</v>
      </c>
      <c r="H1884" s="2">
        <v>13804.68</v>
      </c>
      <c r="I1884" s="2">
        <v>5688500</v>
      </c>
      <c r="J1884" s="2">
        <v>176229.72999999998</v>
      </c>
      <c r="K1884">
        <v>2025</v>
      </c>
    </row>
    <row r="1885" spans="1:11" x14ac:dyDescent="0.3">
      <c r="A1885" s="103" t="s">
        <v>1510</v>
      </c>
      <c r="B1885" t="s">
        <v>2028</v>
      </c>
      <c r="C1885" t="s">
        <v>404</v>
      </c>
      <c r="D1885" t="s">
        <v>3808</v>
      </c>
      <c r="E1885" t="s">
        <v>1717</v>
      </c>
      <c r="F1885" s="99">
        <v>39448</v>
      </c>
      <c r="G1885" s="99">
        <v>50405</v>
      </c>
      <c r="H1885" s="2">
        <v>90000</v>
      </c>
      <c r="I1885" s="2">
        <v>10999600</v>
      </c>
      <c r="J1885" s="2">
        <v>638086.80000000005</v>
      </c>
      <c r="K1885">
        <v>2025</v>
      </c>
    </row>
    <row r="1886" spans="1:11" x14ac:dyDescent="0.3">
      <c r="A1886" s="103" t="s">
        <v>1510</v>
      </c>
      <c r="B1886" t="s">
        <v>2028</v>
      </c>
      <c r="C1886" t="s">
        <v>404</v>
      </c>
      <c r="D1886" t="s">
        <v>3784</v>
      </c>
      <c r="E1886" t="s">
        <v>1717</v>
      </c>
      <c r="F1886" s="99">
        <v>41474</v>
      </c>
      <c r="G1886" s="99">
        <v>50605</v>
      </c>
      <c r="H1886" s="2">
        <v>53000</v>
      </c>
      <c r="I1886" s="2">
        <v>2894900</v>
      </c>
      <c r="J1886" s="2">
        <v>167933.15</v>
      </c>
      <c r="K1886">
        <v>2025</v>
      </c>
    </row>
    <row r="1887" spans="1:11" x14ac:dyDescent="0.3">
      <c r="A1887" s="103" t="s">
        <v>1510</v>
      </c>
      <c r="B1887" t="s">
        <v>2028</v>
      </c>
      <c r="C1887" t="s">
        <v>404</v>
      </c>
      <c r="D1887" t="s">
        <v>4749</v>
      </c>
      <c r="E1887" t="s">
        <v>15</v>
      </c>
      <c r="F1887" s="99">
        <v>43196</v>
      </c>
      <c r="G1887" s="99">
        <v>46848</v>
      </c>
      <c r="H1887" s="2">
        <v>16000</v>
      </c>
      <c r="I1887" s="2">
        <v>940000</v>
      </c>
      <c r="J1887" s="2">
        <v>54529.4</v>
      </c>
      <c r="K1887">
        <v>2025</v>
      </c>
    </row>
    <row r="1888" spans="1:11" x14ac:dyDescent="0.3">
      <c r="A1888" s="103" t="s">
        <v>1510</v>
      </c>
      <c r="B1888" t="s">
        <v>2028</v>
      </c>
      <c r="C1888" t="s">
        <v>404</v>
      </c>
      <c r="D1888" t="s">
        <v>3789</v>
      </c>
      <c r="E1888" t="s">
        <v>5089</v>
      </c>
      <c r="F1888" s="99">
        <v>39372</v>
      </c>
      <c r="G1888" s="99">
        <v>53981</v>
      </c>
      <c r="H1888" s="2">
        <v>59000</v>
      </c>
      <c r="I1888" s="2">
        <v>14598000</v>
      </c>
      <c r="J1888" s="2">
        <v>846829.98</v>
      </c>
      <c r="K1888">
        <v>2025</v>
      </c>
    </row>
    <row r="1889" spans="1:11" x14ac:dyDescent="0.3">
      <c r="A1889" s="103" t="s">
        <v>1510</v>
      </c>
      <c r="B1889" t="s">
        <v>2028</v>
      </c>
      <c r="C1889" t="s">
        <v>404</v>
      </c>
      <c r="D1889" t="s">
        <v>3790</v>
      </c>
      <c r="E1889" t="s">
        <v>15</v>
      </c>
      <c r="F1889" s="99">
        <v>39372</v>
      </c>
      <c r="G1889" s="99">
        <v>53981</v>
      </c>
      <c r="H1889" s="98" t="s">
        <v>1745</v>
      </c>
      <c r="I1889" s="2">
        <v>347700</v>
      </c>
      <c r="J1889" s="2">
        <v>20170.080000000002</v>
      </c>
      <c r="K1889">
        <v>2025</v>
      </c>
    </row>
    <row r="1890" spans="1:11" x14ac:dyDescent="0.3">
      <c r="A1890" s="103" t="s">
        <v>1510</v>
      </c>
      <c r="B1890" t="s">
        <v>2028</v>
      </c>
      <c r="C1890" t="s">
        <v>404</v>
      </c>
      <c r="D1890" t="s">
        <v>3788</v>
      </c>
      <c r="E1890" t="s">
        <v>5089</v>
      </c>
      <c r="F1890" s="99">
        <v>43365</v>
      </c>
      <c r="G1890" s="99">
        <v>46388</v>
      </c>
      <c r="H1890" s="2">
        <v>90000</v>
      </c>
      <c r="I1890" s="2">
        <v>6280800</v>
      </c>
      <c r="J1890" s="2">
        <v>364349.21</v>
      </c>
      <c r="K1890">
        <v>2025</v>
      </c>
    </row>
    <row r="1891" spans="1:11" x14ac:dyDescent="0.3">
      <c r="A1891" s="103" t="s">
        <v>1510</v>
      </c>
      <c r="B1891" t="s">
        <v>2028</v>
      </c>
      <c r="C1891" t="s">
        <v>404</v>
      </c>
      <c r="D1891" t="s">
        <v>3788</v>
      </c>
      <c r="E1891" t="s">
        <v>15</v>
      </c>
      <c r="F1891" s="99">
        <v>43365</v>
      </c>
      <c r="G1891" s="99">
        <v>46388</v>
      </c>
      <c r="H1891" s="98" t="s">
        <v>1745</v>
      </c>
      <c r="I1891" s="2">
        <v>155300</v>
      </c>
      <c r="J1891" s="2">
        <v>9008.9500000000007</v>
      </c>
      <c r="K1891">
        <v>2025</v>
      </c>
    </row>
    <row r="1892" spans="1:11" x14ac:dyDescent="0.3">
      <c r="A1892" s="103" t="s">
        <v>1510</v>
      </c>
      <c r="B1892" t="s">
        <v>2028</v>
      </c>
      <c r="C1892" t="s">
        <v>404</v>
      </c>
      <c r="D1892" t="s">
        <v>3807</v>
      </c>
      <c r="E1892" t="s">
        <v>1717</v>
      </c>
      <c r="F1892" s="99">
        <v>44135</v>
      </c>
      <c r="G1892" s="99">
        <v>51441</v>
      </c>
      <c r="H1892" s="98" t="s">
        <v>1745</v>
      </c>
      <c r="I1892" s="2">
        <v>2895000</v>
      </c>
      <c r="J1892" s="2">
        <v>167938.95</v>
      </c>
      <c r="K1892">
        <v>2025</v>
      </c>
    </row>
    <row r="1893" spans="1:11" x14ac:dyDescent="0.3">
      <c r="A1893" s="103" t="s">
        <v>1510</v>
      </c>
      <c r="B1893" t="s">
        <v>2028</v>
      </c>
      <c r="C1893" t="s">
        <v>404</v>
      </c>
      <c r="D1893" t="s">
        <v>3798</v>
      </c>
      <c r="E1893" t="s">
        <v>5089</v>
      </c>
      <c r="F1893" s="99">
        <v>36892</v>
      </c>
      <c r="G1893" s="99">
        <v>47849</v>
      </c>
      <c r="H1893" s="98" t="s">
        <v>1745</v>
      </c>
      <c r="I1893" s="2">
        <v>110800</v>
      </c>
      <c r="J1893" s="2">
        <v>6427.51</v>
      </c>
      <c r="K1893">
        <v>2025</v>
      </c>
    </row>
    <row r="1894" spans="1:11" x14ac:dyDescent="0.3">
      <c r="A1894" s="103" t="s">
        <v>1510</v>
      </c>
      <c r="B1894" t="s">
        <v>2028</v>
      </c>
      <c r="C1894" t="s">
        <v>404</v>
      </c>
      <c r="D1894" t="s">
        <v>3798</v>
      </c>
      <c r="E1894" t="s">
        <v>5089</v>
      </c>
      <c r="F1894" s="99">
        <v>36892</v>
      </c>
      <c r="G1894" s="99">
        <v>47849</v>
      </c>
      <c r="H1894" s="98" t="s">
        <v>1745</v>
      </c>
      <c r="I1894" s="2">
        <v>114900</v>
      </c>
      <c r="J1894" s="2">
        <v>6665.35</v>
      </c>
      <c r="K1894">
        <v>2025</v>
      </c>
    </row>
    <row r="1895" spans="1:11" x14ac:dyDescent="0.3">
      <c r="A1895" s="103" t="s">
        <v>1510</v>
      </c>
      <c r="B1895" t="s">
        <v>2028</v>
      </c>
      <c r="C1895" t="s">
        <v>404</v>
      </c>
      <c r="D1895" t="s">
        <v>3801</v>
      </c>
      <c r="E1895" t="s">
        <v>5089</v>
      </c>
      <c r="F1895" s="99">
        <v>37072</v>
      </c>
      <c r="G1895" s="99">
        <v>48028</v>
      </c>
      <c r="H1895" s="2">
        <v>15000</v>
      </c>
      <c r="I1895" s="2">
        <v>241900</v>
      </c>
      <c r="J1895" s="2">
        <v>14032.62</v>
      </c>
      <c r="K1895">
        <v>2025</v>
      </c>
    </row>
    <row r="1896" spans="1:11" x14ac:dyDescent="0.3">
      <c r="A1896" s="103" t="s">
        <v>1510</v>
      </c>
      <c r="B1896" t="s">
        <v>2028</v>
      </c>
      <c r="C1896" t="s">
        <v>404</v>
      </c>
      <c r="D1896" t="s">
        <v>3785</v>
      </c>
      <c r="E1896" t="s">
        <v>5089</v>
      </c>
      <c r="F1896" s="99">
        <v>44039</v>
      </c>
      <c r="G1896" s="99">
        <v>54997</v>
      </c>
      <c r="H1896" s="98" t="s">
        <v>1745</v>
      </c>
      <c r="I1896" s="2">
        <v>3351000</v>
      </c>
      <c r="J1896" s="2">
        <v>209468.31</v>
      </c>
      <c r="K1896">
        <v>2025</v>
      </c>
    </row>
    <row r="1897" spans="1:11" x14ac:dyDescent="0.3">
      <c r="A1897" s="103" t="s">
        <v>1510</v>
      </c>
      <c r="B1897" t="s">
        <v>2028</v>
      </c>
      <c r="C1897" t="s">
        <v>404</v>
      </c>
      <c r="D1897" t="s">
        <v>3798</v>
      </c>
      <c r="E1897" t="s">
        <v>5089</v>
      </c>
      <c r="F1897" s="99">
        <v>36892</v>
      </c>
      <c r="G1897" s="99">
        <v>47849</v>
      </c>
      <c r="H1897" s="98" t="s">
        <v>1745</v>
      </c>
      <c r="I1897" s="2">
        <v>78500</v>
      </c>
      <c r="J1897" s="2">
        <v>4553.79</v>
      </c>
      <c r="K1897">
        <v>2025</v>
      </c>
    </row>
    <row r="1898" spans="1:11" x14ac:dyDescent="0.3">
      <c r="A1898" s="103" t="s">
        <v>1510</v>
      </c>
      <c r="B1898" t="s">
        <v>2028</v>
      </c>
      <c r="C1898" t="s">
        <v>404</v>
      </c>
      <c r="D1898" t="s">
        <v>3798</v>
      </c>
      <c r="E1898" t="s">
        <v>5089</v>
      </c>
      <c r="F1898" s="99">
        <v>36892</v>
      </c>
      <c r="G1898" s="99">
        <v>47849</v>
      </c>
      <c r="H1898" s="98" t="s">
        <v>1745</v>
      </c>
      <c r="I1898" s="2">
        <v>66800</v>
      </c>
      <c r="J1898" s="2">
        <v>3875.07</v>
      </c>
      <c r="K1898">
        <v>2025</v>
      </c>
    </row>
    <row r="1899" spans="1:11" x14ac:dyDescent="0.3">
      <c r="A1899" s="103" t="s">
        <v>1510</v>
      </c>
      <c r="B1899" t="s">
        <v>2028</v>
      </c>
      <c r="C1899" t="s">
        <v>404</v>
      </c>
      <c r="D1899" t="s">
        <v>3801</v>
      </c>
      <c r="E1899" t="s">
        <v>5089</v>
      </c>
      <c r="F1899" s="99">
        <v>37072</v>
      </c>
      <c r="G1899" s="99">
        <v>48028</v>
      </c>
      <c r="H1899" s="98" t="s">
        <v>1745</v>
      </c>
      <c r="I1899" s="2">
        <v>114400</v>
      </c>
      <c r="J1899" s="2">
        <v>6636.34</v>
      </c>
      <c r="K1899">
        <v>2025</v>
      </c>
    </row>
    <row r="1900" spans="1:11" x14ac:dyDescent="0.3">
      <c r="A1900" s="103" t="s">
        <v>1510</v>
      </c>
      <c r="B1900" t="s">
        <v>2028</v>
      </c>
      <c r="C1900" t="s">
        <v>404</v>
      </c>
      <c r="D1900" t="s">
        <v>3801</v>
      </c>
      <c r="E1900" t="s">
        <v>5089</v>
      </c>
      <c r="F1900" s="99">
        <v>37072</v>
      </c>
      <c r="G1900" s="99">
        <v>48028</v>
      </c>
      <c r="H1900" s="98" t="s">
        <v>1745</v>
      </c>
      <c r="I1900" s="2">
        <v>108300</v>
      </c>
      <c r="J1900" s="2">
        <v>6282.48</v>
      </c>
      <c r="K1900">
        <v>2025</v>
      </c>
    </row>
    <row r="1901" spans="1:11" x14ac:dyDescent="0.3">
      <c r="A1901" s="103" t="s">
        <v>1510</v>
      </c>
      <c r="B1901" t="s">
        <v>2028</v>
      </c>
      <c r="C1901" t="s">
        <v>404</v>
      </c>
      <c r="D1901" t="s">
        <v>3821</v>
      </c>
      <c r="E1901" t="s">
        <v>5089</v>
      </c>
      <c r="F1901" s="99">
        <v>42523</v>
      </c>
      <c r="G1901" s="99">
        <v>49827</v>
      </c>
      <c r="H1901" s="98" t="s">
        <v>1745</v>
      </c>
      <c r="I1901" s="2">
        <v>47100</v>
      </c>
      <c r="J1901" s="2">
        <v>2732.27</v>
      </c>
      <c r="K1901">
        <v>2025</v>
      </c>
    </row>
    <row r="1902" spans="1:11" x14ac:dyDescent="0.3">
      <c r="A1902" s="103" t="s">
        <v>1510</v>
      </c>
      <c r="B1902" t="s">
        <v>2028</v>
      </c>
      <c r="C1902" t="s">
        <v>404</v>
      </c>
      <c r="D1902" t="s">
        <v>3795</v>
      </c>
      <c r="E1902" t="s">
        <v>5089</v>
      </c>
      <c r="F1902" s="99">
        <v>42522</v>
      </c>
      <c r="G1902" s="99">
        <v>49826</v>
      </c>
      <c r="H1902" s="98" t="s">
        <v>1745</v>
      </c>
      <c r="I1902" s="2">
        <v>81500</v>
      </c>
      <c r="J1902" s="2">
        <v>4727.82</v>
      </c>
      <c r="K1902">
        <v>2025</v>
      </c>
    </row>
    <row r="1903" spans="1:11" x14ac:dyDescent="0.3">
      <c r="A1903" s="103" t="s">
        <v>1510</v>
      </c>
      <c r="B1903" t="s">
        <v>2028</v>
      </c>
      <c r="C1903" t="s">
        <v>404</v>
      </c>
      <c r="D1903" t="s">
        <v>3821</v>
      </c>
      <c r="E1903" t="s">
        <v>5089</v>
      </c>
      <c r="F1903" s="99">
        <v>42523</v>
      </c>
      <c r="G1903" s="99">
        <v>49827</v>
      </c>
      <c r="H1903" s="98" t="s">
        <v>1745</v>
      </c>
      <c r="I1903" s="2">
        <v>64100</v>
      </c>
      <c r="J1903" s="2">
        <v>3718.44</v>
      </c>
      <c r="K1903">
        <v>2025</v>
      </c>
    </row>
    <row r="1904" spans="1:11" x14ac:dyDescent="0.3">
      <c r="A1904" s="103" t="s">
        <v>1510</v>
      </c>
      <c r="B1904" t="s">
        <v>2028</v>
      </c>
      <c r="C1904" t="s">
        <v>404</v>
      </c>
      <c r="D1904" t="s">
        <v>3821</v>
      </c>
      <c r="E1904" t="s">
        <v>5089</v>
      </c>
      <c r="F1904" s="99">
        <v>42523</v>
      </c>
      <c r="G1904" s="99">
        <v>49827</v>
      </c>
      <c r="H1904" s="98" t="s">
        <v>1745</v>
      </c>
      <c r="I1904" s="2">
        <v>73600</v>
      </c>
      <c r="J1904" s="2">
        <v>4269.54</v>
      </c>
      <c r="K1904">
        <v>2025</v>
      </c>
    </row>
    <row r="1905" spans="1:11" x14ac:dyDescent="0.3">
      <c r="A1905" s="103" t="s">
        <v>1510</v>
      </c>
      <c r="B1905" t="s">
        <v>2028</v>
      </c>
      <c r="C1905" t="s">
        <v>404</v>
      </c>
      <c r="D1905" t="s">
        <v>3822</v>
      </c>
      <c r="E1905" t="s">
        <v>5089</v>
      </c>
      <c r="F1905" s="99">
        <v>43255</v>
      </c>
      <c r="G1905" s="99">
        <v>50559</v>
      </c>
      <c r="H1905" s="98" t="s">
        <v>1745</v>
      </c>
      <c r="I1905" s="2">
        <v>82200</v>
      </c>
      <c r="J1905" s="2">
        <v>4768.42</v>
      </c>
      <c r="K1905">
        <v>2025</v>
      </c>
    </row>
    <row r="1906" spans="1:11" x14ac:dyDescent="0.3">
      <c r="A1906" s="103" t="s">
        <v>1510</v>
      </c>
      <c r="B1906" t="s">
        <v>2028</v>
      </c>
      <c r="C1906" t="s">
        <v>404</v>
      </c>
      <c r="D1906" t="s">
        <v>3796</v>
      </c>
      <c r="E1906" t="s">
        <v>5089</v>
      </c>
      <c r="F1906" s="99">
        <v>43276</v>
      </c>
      <c r="G1906" s="99">
        <v>50580</v>
      </c>
      <c r="H1906" s="98" t="s">
        <v>1745</v>
      </c>
      <c r="I1906" s="2">
        <v>583000</v>
      </c>
      <c r="J1906" s="2">
        <v>33819.83</v>
      </c>
      <c r="K1906">
        <v>2025</v>
      </c>
    </row>
    <row r="1907" spans="1:11" x14ac:dyDescent="0.3">
      <c r="A1907" s="103" t="s">
        <v>1510</v>
      </c>
      <c r="B1907" t="s">
        <v>2028</v>
      </c>
      <c r="C1907" t="s">
        <v>404</v>
      </c>
      <c r="D1907" t="s">
        <v>3801</v>
      </c>
      <c r="E1907" t="s">
        <v>5089</v>
      </c>
      <c r="F1907" s="99">
        <v>37072</v>
      </c>
      <c r="G1907" s="99">
        <v>48028</v>
      </c>
      <c r="H1907" s="98" t="s">
        <v>1745</v>
      </c>
      <c r="I1907" s="2">
        <v>91000</v>
      </c>
      <c r="J1907" s="2">
        <v>5278.91</v>
      </c>
      <c r="K1907">
        <v>2025</v>
      </c>
    </row>
    <row r="1908" spans="1:11" x14ac:dyDescent="0.3">
      <c r="A1908" s="103" t="s">
        <v>1510</v>
      </c>
      <c r="B1908" t="s">
        <v>2028</v>
      </c>
      <c r="C1908" t="s">
        <v>404</v>
      </c>
      <c r="D1908" t="s">
        <v>3822</v>
      </c>
      <c r="E1908" t="s">
        <v>5089</v>
      </c>
      <c r="F1908" s="99">
        <v>43123</v>
      </c>
      <c r="G1908" s="99">
        <v>50427</v>
      </c>
      <c r="H1908" s="98" t="s">
        <v>1745</v>
      </c>
      <c r="I1908" s="2">
        <v>116600</v>
      </c>
      <c r="J1908" s="2">
        <v>6763.97</v>
      </c>
      <c r="K1908">
        <v>2025</v>
      </c>
    </row>
    <row r="1909" spans="1:11" x14ac:dyDescent="0.3">
      <c r="A1909" s="103" t="s">
        <v>1510</v>
      </c>
      <c r="B1909" t="s">
        <v>2028</v>
      </c>
      <c r="C1909" t="s">
        <v>404</v>
      </c>
      <c r="D1909" t="s">
        <v>3822</v>
      </c>
      <c r="E1909" t="s">
        <v>5089</v>
      </c>
      <c r="F1909" s="99">
        <v>43054</v>
      </c>
      <c r="G1909" s="99">
        <v>50358</v>
      </c>
      <c r="H1909" s="98" t="s">
        <v>1745</v>
      </c>
      <c r="I1909" s="2">
        <v>41500</v>
      </c>
      <c r="J1909" s="2">
        <v>2407.42</v>
      </c>
      <c r="K1909">
        <v>2025</v>
      </c>
    </row>
    <row r="1910" spans="1:11" x14ac:dyDescent="0.3">
      <c r="A1910" s="103" t="s">
        <v>1510</v>
      </c>
      <c r="B1910" t="s">
        <v>2028</v>
      </c>
      <c r="C1910" t="s">
        <v>404</v>
      </c>
      <c r="D1910" t="s">
        <v>3797</v>
      </c>
      <c r="E1910" t="s">
        <v>15</v>
      </c>
      <c r="F1910" s="99">
        <v>37072</v>
      </c>
      <c r="G1910" s="99">
        <v>48028</v>
      </c>
      <c r="H1910" s="98" t="s">
        <v>1745</v>
      </c>
      <c r="I1910" s="2">
        <v>20900</v>
      </c>
      <c r="J1910" s="2">
        <v>1212.4100000000001</v>
      </c>
      <c r="K1910">
        <v>2025</v>
      </c>
    </row>
    <row r="1911" spans="1:11" x14ac:dyDescent="0.3">
      <c r="A1911" s="103" t="s">
        <v>1510</v>
      </c>
      <c r="B1911" t="s">
        <v>2028</v>
      </c>
      <c r="C1911" t="s">
        <v>404</v>
      </c>
      <c r="D1911" t="s">
        <v>3801</v>
      </c>
      <c r="E1911" t="s">
        <v>5089</v>
      </c>
      <c r="F1911" s="99">
        <v>37071</v>
      </c>
      <c r="G1911" s="99">
        <v>48029</v>
      </c>
      <c r="H1911" s="98" t="s">
        <v>1745</v>
      </c>
      <c r="I1911" s="2">
        <v>269900</v>
      </c>
      <c r="J1911" s="2">
        <v>15656.9</v>
      </c>
      <c r="K1911">
        <v>2025</v>
      </c>
    </row>
    <row r="1912" spans="1:11" x14ac:dyDescent="0.3">
      <c r="A1912" s="103" t="s">
        <v>1510</v>
      </c>
      <c r="B1912" t="s">
        <v>2028</v>
      </c>
      <c r="C1912" t="s">
        <v>404</v>
      </c>
      <c r="D1912" t="s">
        <v>3825</v>
      </c>
      <c r="E1912" t="s">
        <v>5089</v>
      </c>
      <c r="F1912" s="101" t="s">
        <v>5221</v>
      </c>
      <c r="G1912" s="101" t="s">
        <v>5222</v>
      </c>
      <c r="H1912" s="98" t="s">
        <v>1745</v>
      </c>
      <c r="I1912" s="2">
        <v>35900</v>
      </c>
      <c r="J1912" s="2">
        <v>2082.56</v>
      </c>
      <c r="K1912">
        <v>2025</v>
      </c>
    </row>
    <row r="1913" spans="1:11" x14ac:dyDescent="0.3">
      <c r="A1913" s="103" t="s">
        <v>1510</v>
      </c>
      <c r="B1913" t="s">
        <v>2028</v>
      </c>
      <c r="C1913" t="s">
        <v>404</v>
      </c>
      <c r="D1913" t="s">
        <v>3825</v>
      </c>
      <c r="E1913" t="s">
        <v>5089</v>
      </c>
      <c r="F1913" s="101" t="s">
        <v>5221</v>
      </c>
      <c r="G1913" s="101" t="s">
        <v>5222</v>
      </c>
      <c r="H1913" s="98" t="s">
        <v>1745</v>
      </c>
      <c r="I1913" s="2">
        <v>32800</v>
      </c>
      <c r="J1913" s="2">
        <v>1902.73</v>
      </c>
      <c r="K1913">
        <v>2025</v>
      </c>
    </row>
    <row r="1914" spans="1:11" x14ac:dyDescent="0.3">
      <c r="A1914" s="103" t="s">
        <v>1510</v>
      </c>
      <c r="B1914" t="s">
        <v>2028</v>
      </c>
      <c r="C1914" t="s">
        <v>404</v>
      </c>
      <c r="D1914" t="s">
        <v>3825</v>
      </c>
      <c r="E1914" t="s">
        <v>5089</v>
      </c>
      <c r="F1914" s="101" t="s">
        <v>5221</v>
      </c>
      <c r="G1914" s="101" t="s">
        <v>5222</v>
      </c>
      <c r="H1914" s="98" t="s">
        <v>1745</v>
      </c>
      <c r="I1914" s="2">
        <v>46500</v>
      </c>
      <c r="J1914" s="2">
        <v>2697.47</v>
      </c>
      <c r="K1914">
        <v>2025</v>
      </c>
    </row>
    <row r="1915" spans="1:11" x14ac:dyDescent="0.3">
      <c r="A1915" s="103" t="s">
        <v>1510</v>
      </c>
      <c r="B1915" t="s">
        <v>2028</v>
      </c>
      <c r="C1915" t="s">
        <v>404</v>
      </c>
      <c r="D1915" t="s">
        <v>3826</v>
      </c>
      <c r="E1915" t="s">
        <v>5089</v>
      </c>
      <c r="F1915" s="101" t="s">
        <v>5221</v>
      </c>
      <c r="G1915" s="101" t="s">
        <v>5222</v>
      </c>
      <c r="H1915" s="2">
        <v>10400</v>
      </c>
      <c r="I1915" s="2">
        <v>123400</v>
      </c>
      <c r="J1915" s="2">
        <v>7158.43</v>
      </c>
      <c r="K1915">
        <v>2025</v>
      </c>
    </row>
    <row r="1916" spans="1:11" x14ac:dyDescent="0.3">
      <c r="A1916" s="103" t="s">
        <v>1510</v>
      </c>
      <c r="B1916" t="s">
        <v>2028</v>
      </c>
      <c r="C1916" t="s">
        <v>404</v>
      </c>
      <c r="D1916" t="s">
        <v>3825</v>
      </c>
      <c r="E1916" t="s">
        <v>5089</v>
      </c>
      <c r="F1916" s="101" t="s">
        <v>5221</v>
      </c>
      <c r="G1916" s="101" t="s">
        <v>5222</v>
      </c>
      <c r="H1916" s="98" t="s">
        <v>1745</v>
      </c>
      <c r="I1916" s="2">
        <v>45000</v>
      </c>
      <c r="J1916" s="2">
        <v>2610.4499999999998</v>
      </c>
      <c r="K1916">
        <v>2025</v>
      </c>
    </row>
    <row r="1917" spans="1:11" x14ac:dyDescent="0.3">
      <c r="A1917" s="103" t="s">
        <v>1510</v>
      </c>
      <c r="B1917" t="s">
        <v>2028</v>
      </c>
      <c r="C1917" t="s">
        <v>404</v>
      </c>
      <c r="D1917" t="s">
        <v>3825</v>
      </c>
      <c r="E1917" t="s">
        <v>5089</v>
      </c>
      <c r="F1917" s="101" t="s">
        <v>5221</v>
      </c>
      <c r="G1917" s="101" t="s">
        <v>5222</v>
      </c>
      <c r="H1917" s="98" t="s">
        <v>1745</v>
      </c>
      <c r="I1917" s="2">
        <v>64600</v>
      </c>
      <c r="J1917" s="2">
        <v>3747.45</v>
      </c>
      <c r="K1917">
        <v>2025</v>
      </c>
    </row>
    <row r="1918" spans="1:11" x14ac:dyDescent="0.3">
      <c r="A1918" s="103" t="s">
        <v>1510</v>
      </c>
      <c r="B1918" t="s">
        <v>2028</v>
      </c>
      <c r="C1918" t="s">
        <v>404</v>
      </c>
      <c r="D1918" t="s">
        <v>3825</v>
      </c>
      <c r="E1918" t="s">
        <v>5089</v>
      </c>
      <c r="F1918" s="101" t="s">
        <v>5221</v>
      </c>
      <c r="G1918" s="101" t="s">
        <v>5222</v>
      </c>
      <c r="H1918" s="98" t="s">
        <v>1745</v>
      </c>
      <c r="I1918" s="2">
        <v>83300</v>
      </c>
      <c r="J1918" s="2">
        <v>4832.2299999999996</v>
      </c>
      <c r="K1918">
        <v>2025</v>
      </c>
    </row>
    <row r="1919" spans="1:11" x14ac:dyDescent="0.3">
      <c r="A1919" s="103" t="s">
        <v>1510</v>
      </c>
      <c r="B1919" t="s">
        <v>2028</v>
      </c>
      <c r="C1919" t="s">
        <v>404</v>
      </c>
      <c r="D1919" t="s">
        <v>3825</v>
      </c>
      <c r="E1919" t="s">
        <v>5089</v>
      </c>
      <c r="F1919" s="101" t="s">
        <v>5221</v>
      </c>
      <c r="G1919" s="101" t="s">
        <v>5222</v>
      </c>
      <c r="H1919" s="98" t="s">
        <v>1745</v>
      </c>
      <c r="I1919" s="2">
        <v>75500</v>
      </c>
      <c r="J1919" s="2">
        <v>4379.76</v>
      </c>
      <c r="K1919">
        <v>2025</v>
      </c>
    </row>
    <row r="1920" spans="1:11" x14ac:dyDescent="0.3">
      <c r="A1920" s="103" t="s">
        <v>1510</v>
      </c>
      <c r="B1920" t="s">
        <v>2028</v>
      </c>
      <c r="C1920" t="s">
        <v>404</v>
      </c>
      <c r="D1920" t="s">
        <v>3825</v>
      </c>
      <c r="E1920" t="s">
        <v>5089</v>
      </c>
      <c r="F1920" s="101" t="s">
        <v>5221</v>
      </c>
      <c r="G1920" s="101" t="s">
        <v>5222</v>
      </c>
      <c r="H1920" s="98" t="s">
        <v>1745</v>
      </c>
      <c r="I1920" s="2">
        <v>53300</v>
      </c>
      <c r="J1920" s="2">
        <v>3091.93</v>
      </c>
      <c r="K1920">
        <v>2025</v>
      </c>
    </row>
    <row r="1921" spans="1:11" x14ac:dyDescent="0.3">
      <c r="A1921" s="103" t="s">
        <v>1510</v>
      </c>
      <c r="B1921" t="s">
        <v>2028</v>
      </c>
      <c r="C1921" t="s">
        <v>404</v>
      </c>
      <c r="D1921" t="s">
        <v>3825</v>
      </c>
      <c r="E1921" t="s">
        <v>5089</v>
      </c>
      <c r="F1921" s="101" t="s">
        <v>5221</v>
      </c>
      <c r="G1921" s="101" t="s">
        <v>5222</v>
      </c>
      <c r="H1921" s="98" t="s">
        <v>1745</v>
      </c>
      <c r="I1921" s="2">
        <v>53700</v>
      </c>
      <c r="J1921" s="2">
        <v>3115.14</v>
      </c>
      <c r="K1921">
        <v>2025</v>
      </c>
    </row>
    <row r="1922" spans="1:11" x14ac:dyDescent="0.3">
      <c r="A1922" s="103" t="s">
        <v>1510</v>
      </c>
      <c r="B1922" t="s">
        <v>2028</v>
      </c>
      <c r="C1922" t="s">
        <v>404</v>
      </c>
      <c r="D1922" t="s">
        <v>3825</v>
      </c>
      <c r="E1922" t="s">
        <v>5089</v>
      </c>
      <c r="F1922" s="101" t="s">
        <v>5221</v>
      </c>
      <c r="G1922" s="101" t="s">
        <v>5222</v>
      </c>
      <c r="H1922" s="98" t="s">
        <v>1745</v>
      </c>
      <c r="I1922" s="2">
        <v>31200</v>
      </c>
      <c r="J1922" s="2">
        <v>1809.91</v>
      </c>
      <c r="K1922">
        <v>2025</v>
      </c>
    </row>
    <row r="1923" spans="1:11" x14ac:dyDescent="0.3">
      <c r="A1923" s="103" t="s">
        <v>1510</v>
      </c>
      <c r="B1923" t="s">
        <v>2028</v>
      </c>
      <c r="C1923" t="s">
        <v>404</v>
      </c>
      <c r="D1923" t="s">
        <v>3825</v>
      </c>
      <c r="E1923" t="s">
        <v>5089</v>
      </c>
      <c r="F1923" s="101" t="s">
        <v>5221</v>
      </c>
      <c r="G1923" s="101" t="s">
        <v>5222</v>
      </c>
      <c r="H1923" s="98" t="s">
        <v>1745</v>
      </c>
      <c r="I1923" s="2">
        <v>53400</v>
      </c>
      <c r="J1923" s="2">
        <v>3097.73</v>
      </c>
      <c r="K1923">
        <v>2025</v>
      </c>
    </row>
    <row r="1924" spans="1:11" x14ac:dyDescent="0.3">
      <c r="A1924" s="103" t="s">
        <v>1510</v>
      </c>
      <c r="B1924" t="s">
        <v>2028</v>
      </c>
      <c r="C1924" t="s">
        <v>404</v>
      </c>
      <c r="D1924" t="s">
        <v>3793</v>
      </c>
      <c r="E1924" t="s">
        <v>5089</v>
      </c>
      <c r="F1924" s="101" t="s">
        <v>5223</v>
      </c>
      <c r="G1924" s="101" t="s">
        <v>5224</v>
      </c>
      <c r="H1924" s="98" t="s">
        <v>1745</v>
      </c>
      <c r="I1924" s="2">
        <v>540100</v>
      </c>
      <c r="J1924" s="2">
        <v>31331.200000000001</v>
      </c>
      <c r="K1924">
        <v>2025</v>
      </c>
    </row>
    <row r="1925" spans="1:11" x14ac:dyDescent="0.3">
      <c r="A1925" s="103" t="s">
        <v>1510</v>
      </c>
      <c r="B1925" t="s">
        <v>2028</v>
      </c>
      <c r="C1925" t="s">
        <v>404</v>
      </c>
      <c r="D1925" t="s">
        <v>3815</v>
      </c>
      <c r="E1925" t="s">
        <v>5089</v>
      </c>
      <c r="F1925" s="101" t="s">
        <v>5225</v>
      </c>
      <c r="G1925" s="101" t="s">
        <v>5226</v>
      </c>
      <c r="H1925" s="2">
        <v>128000</v>
      </c>
      <c r="I1925" s="2">
        <v>5291400</v>
      </c>
      <c r="J1925" s="2">
        <v>306954.11</v>
      </c>
      <c r="K1925">
        <v>2025</v>
      </c>
    </row>
    <row r="1926" spans="1:11" x14ac:dyDescent="0.3">
      <c r="A1926" s="103" t="s">
        <v>1510</v>
      </c>
      <c r="B1926" t="s">
        <v>2028</v>
      </c>
      <c r="C1926" t="s">
        <v>404</v>
      </c>
      <c r="D1926" t="s">
        <v>3815</v>
      </c>
      <c r="E1926" t="s">
        <v>5089</v>
      </c>
      <c r="F1926" s="101" t="s">
        <v>5225</v>
      </c>
      <c r="G1926" s="101" t="s">
        <v>5226</v>
      </c>
      <c r="H1926" s="2">
        <v>190000</v>
      </c>
      <c r="I1926" s="2">
        <v>14317200</v>
      </c>
      <c r="J1926" s="2">
        <v>830540.77</v>
      </c>
      <c r="K1926">
        <v>2025</v>
      </c>
    </row>
    <row r="1927" spans="1:11" x14ac:dyDescent="0.3">
      <c r="A1927" s="103" t="s">
        <v>1510</v>
      </c>
      <c r="B1927" t="s">
        <v>2028</v>
      </c>
      <c r="C1927" t="s">
        <v>404</v>
      </c>
      <c r="D1927" t="s">
        <v>3820</v>
      </c>
      <c r="E1927" t="s">
        <v>5089</v>
      </c>
      <c r="F1927" s="101" t="s">
        <v>5227</v>
      </c>
      <c r="G1927" s="101" t="s">
        <v>5228</v>
      </c>
      <c r="H1927" s="2">
        <v>135000</v>
      </c>
      <c r="I1927" s="2">
        <v>16820700</v>
      </c>
      <c r="J1927" s="2">
        <v>975768.81</v>
      </c>
      <c r="K1927">
        <v>2025</v>
      </c>
    </row>
    <row r="1928" spans="1:11" x14ac:dyDescent="0.3">
      <c r="A1928" s="103" t="s">
        <v>1510</v>
      </c>
      <c r="B1928" t="s">
        <v>2028</v>
      </c>
      <c r="C1928" t="s">
        <v>404</v>
      </c>
      <c r="D1928" t="s">
        <v>3819</v>
      </c>
      <c r="E1928" t="s">
        <v>5089</v>
      </c>
      <c r="F1928" s="101" t="s">
        <v>5227</v>
      </c>
      <c r="G1928" s="101" t="s">
        <v>5228</v>
      </c>
      <c r="H1928" s="2">
        <v>115000</v>
      </c>
      <c r="I1928" s="2">
        <v>10890000</v>
      </c>
      <c r="J1928" s="2">
        <v>631728.9</v>
      </c>
      <c r="K1928">
        <v>2025</v>
      </c>
    </row>
    <row r="1929" spans="1:11" x14ac:dyDescent="0.3">
      <c r="A1929" s="103" t="s">
        <v>1510</v>
      </c>
      <c r="B1929" t="s">
        <v>2028</v>
      </c>
      <c r="C1929" t="s">
        <v>404</v>
      </c>
      <c r="D1929" t="s">
        <v>3794</v>
      </c>
      <c r="E1929" t="s">
        <v>5089</v>
      </c>
      <c r="F1929" s="101" t="s">
        <v>5229</v>
      </c>
      <c r="G1929" s="101" t="s">
        <v>5230</v>
      </c>
      <c r="H1929" s="98" t="s">
        <v>1745</v>
      </c>
      <c r="I1929" s="2">
        <v>135600</v>
      </c>
      <c r="J1929" s="2">
        <v>7866.16</v>
      </c>
      <c r="K1929">
        <v>2025</v>
      </c>
    </row>
    <row r="1930" spans="1:11" x14ac:dyDescent="0.3">
      <c r="A1930" s="103" t="s">
        <v>1510</v>
      </c>
      <c r="B1930" t="s">
        <v>2028</v>
      </c>
      <c r="C1930" t="s">
        <v>404</v>
      </c>
      <c r="D1930" t="s">
        <v>3794</v>
      </c>
      <c r="E1930" t="s">
        <v>5089</v>
      </c>
      <c r="F1930" s="101" t="s">
        <v>5229</v>
      </c>
      <c r="G1930" s="101" t="s">
        <v>5230</v>
      </c>
      <c r="H1930" s="98" t="s">
        <v>1745</v>
      </c>
      <c r="I1930" s="2">
        <v>133600</v>
      </c>
      <c r="J1930" s="2">
        <v>7750.14</v>
      </c>
      <c r="K1930">
        <v>2025</v>
      </c>
    </row>
    <row r="1931" spans="1:11" x14ac:dyDescent="0.3">
      <c r="A1931" s="103" t="s">
        <v>1510</v>
      </c>
      <c r="B1931" t="s">
        <v>2028</v>
      </c>
      <c r="C1931" t="s">
        <v>404</v>
      </c>
      <c r="D1931" t="s">
        <v>3794</v>
      </c>
      <c r="E1931" t="s">
        <v>5089</v>
      </c>
      <c r="F1931" s="101" t="s">
        <v>5229</v>
      </c>
      <c r="G1931" s="101" t="s">
        <v>5230</v>
      </c>
      <c r="H1931" s="2">
        <v>11000</v>
      </c>
      <c r="I1931" s="2">
        <v>133900</v>
      </c>
      <c r="J1931" s="2">
        <v>7767.54</v>
      </c>
      <c r="K1931">
        <v>2025</v>
      </c>
    </row>
    <row r="1932" spans="1:11" x14ac:dyDescent="0.3">
      <c r="A1932" s="103" t="s">
        <v>1510</v>
      </c>
      <c r="B1932" t="s">
        <v>2028</v>
      </c>
      <c r="C1932" t="s">
        <v>404</v>
      </c>
      <c r="D1932" t="s">
        <v>3827</v>
      </c>
      <c r="E1932" t="s">
        <v>5089</v>
      </c>
      <c r="F1932" s="101" t="s">
        <v>5231</v>
      </c>
      <c r="G1932" s="101" t="s">
        <v>5232</v>
      </c>
      <c r="H1932" s="98" t="s">
        <v>1745</v>
      </c>
      <c r="I1932" s="2">
        <v>2275000</v>
      </c>
      <c r="J1932" s="2">
        <v>131972.75</v>
      </c>
      <c r="K1932">
        <v>2025</v>
      </c>
    </row>
    <row r="1933" spans="1:11" x14ac:dyDescent="0.3">
      <c r="A1933" s="103" t="s">
        <v>1510</v>
      </c>
      <c r="B1933" t="s">
        <v>2028</v>
      </c>
      <c r="C1933" t="s">
        <v>404</v>
      </c>
      <c r="D1933" t="s">
        <v>3828</v>
      </c>
      <c r="E1933" t="s">
        <v>5089</v>
      </c>
      <c r="F1933" s="101" t="s">
        <v>5233</v>
      </c>
      <c r="G1933" s="101" t="s">
        <v>5234</v>
      </c>
      <c r="H1933" s="98" t="s">
        <v>1745</v>
      </c>
      <c r="I1933" s="2">
        <v>3600400</v>
      </c>
      <c r="J1933" s="2">
        <v>208859.2</v>
      </c>
      <c r="K1933">
        <v>2025</v>
      </c>
    </row>
    <row r="1934" spans="1:11" x14ac:dyDescent="0.3">
      <c r="A1934" s="103" t="s">
        <v>1510</v>
      </c>
      <c r="B1934" t="s">
        <v>2028</v>
      </c>
      <c r="C1934" t="s">
        <v>404</v>
      </c>
      <c r="D1934" t="s">
        <v>3794</v>
      </c>
      <c r="E1934" t="s">
        <v>5089</v>
      </c>
      <c r="F1934" s="101" t="s">
        <v>5229</v>
      </c>
      <c r="G1934" s="101" t="s">
        <v>5230</v>
      </c>
      <c r="H1934" s="98" t="s">
        <v>1745</v>
      </c>
      <c r="I1934" s="2">
        <v>117000</v>
      </c>
      <c r="J1934" s="2">
        <v>6787.17</v>
      </c>
      <c r="K1934">
        <v>2025</v>
      </c>
    </row>
    <row r="1935" spans="1:11" x14ac:dyDescent="0.3">
      <c r="A1935" s="103" t="s">
        <v>1510</v>
      </c>
      <c r="B1935" t="s">
        <v>2028</v>
      </c>
      <c r="C1935" t="s">
        <v>404</v>
      </c>
      <c r="D1935" t="s">
        <v>3824</v>
      </c>
      <c r="E1935" t="s">
        <v>5089</v>
      </c>
      <c r="F1935" s="101" t="s">
        <v>5235</v>
      </c>
      <c r="G1935" s="101" t="s">
        <v>5236</v>
      </c>
      <c r="H1935" s="98" t="s">
        <v>1745</v>
      </c>
      <c r="I1935" s="2">
        <v>2335000</v>
      </c>
      <c r="J1935" s="2">
        <v>135453.35</v>
      </c>
      <c r="K1935">
        <v>2025</v>
      </c>
    </row>
    <row r="1936" spans="1:11" x14ac:dyDescent="0.3">
      <c r="A1936" s="103" t="s">
        <v>1510</v>
      </c>
      <c r="B1936" t="s">
        <v>2028</v>
      </c>
      <c r="C1936" t="s">
        <v>404</v>
      </c>
      <c r="D1936" t="s">
        <v>3791</v>
      </c>
      <c r="E1936" t="s">
        <v>5089</v>
      </c>
      <c r="F1936" s="101" t="s">
        <v>5237</v>
      </c>
      <c r="G1936" s="101" t="s">
        <v>5238</v>
      </c>
      <c r="H1936" s="2">
        <v>150000</v>
      </c>
      <c r="I1936" s="2">
        <v>20424000</v>
      </c>
      <c r="J1936" s="2">
        <v>1184796.24</v>
      </c>
      <c r="K1936">
        <v>2025</v>
      </c>
    </row>
    <row r="1937" spans="1:11" x14ac:dyDescent="0.3">
      <c r="A1937" s="103" t="s">
        <v>1510</v>
      </c>
      <c r="B1937" t="s">
        <v>2028</v>
      </c>
      <c r="C1937" t="s">
        <v>404</v>
      </c>
      <c r="D1937" t="s">
        <v>3812</v>
      </c>
      <c r="E1937" t="s">
        <v>5089</v>
      </c>
      <c r="F1937" s="101" t="s">
        <v>5239</v>
      </c>
      <c r="G1937" s="101" t="s">
        <v>5240</v>
      </c>
      <c r="H1937" s="2">
        <v>19000</v>
      </c>
      <c r="I1937" s="2">
        <v>3423200</v>
      </c>
      <c r="J1937" s="2">
        <v>198579.83</v>
      </c>
      <c r="K1937">
        <v>2025</v>
      </c>
    </row>
    <row r="1938" spans="1:11" x14ac:dyDescent="0.3">
      <c r="A1938" s="103" t="s">
        <v>1510</v>
      </c>
      <c r="B1938" t="s">
        <v>2028</v>
      </c>
      <c r="C1938" t="s">
        <v>404</v>
      </c>
      <c r="D1938" t="s">
        <v>3805</v>
      </c>
      <c r="E1938" t="s">
        <v>1717</v>
      </c>
      <c r="F1938" s="101" t="s">
        <v>5241</v>
      </c>
      <c r="G1938" s="101" t="s">
        <v>5242</v>
      </c>
      <c r="H1938" s="2">
        <v>105000</v>
      </c>
      <c r="I1938" s="2">
        <v>3277600</v>
      </c>
      <c r="J1938" s="2">
        <v>190133.58</v>
      </c>
      <c r="K1938">
        <v>2025</v>
      </c>
    </row>
    <row r="1939" spans="1:11" x14ac:dyDescent="0.3">
      <c r="A1939" s="103" t="s">
        <v>1510</v>
      </c>
      <c r="B1939" t="s">
        <v>2028</v>
      </c>
      <c r="C1939" t="s">
        <v>404</v>
      </c>
      <c r="D1939" t="s">
        <v>3810</v>
      </c>
      <c r="E1939" t="s">
        <v>5089</v>
      </c>
      <c r="F1939" s="101" t="s">
        <v>5243</v>
      </c>
      <c r="G1939" s="101" t="s">
        <v>5244</v>
      </c>
      <c r="H1939" s="98" t="s">
        <v>1745</v>
      </c>
      <c r="I1939" s="2">
        <v>14200000</v>
      </c>
      <c r="J1939" s="2">
        <v>823742</v>
      </c>
      <c r="K1939">
        <v>2025</v>
      </c>
    </row>
    <row r="1940" spans="1:11" x14ac:dyDescent="0.3">
      <c r="A1940" s="103" t="s">
        <v>1510</v>
      </c>
      <c r="B1940" t="s">
        <v>2028</v>
      </c>
      <c r="C1940" t="s">
        <v>404</v>
      </c>
      <c r="D1940" t="s">
        <v>3801</v>
      </c>
      <c r="E1940" t="s">
        <v>5089</v>
      </c>
      <c r="F1940" s="99">
        <v>37072</v>
      </c>
      <c r="G1940" s="101" t="s">
        <v>5291</v>
      </c>
      <c r="H1940" s="98" t="s">
        <v>1745</v>
      </c>
      <c r="I1940" s="2">
        <v>182000</v>
      </c>
      <c r="J1940" s="2">
        <v>10557.82</v>
      </c>
      <c r="K1940">
        <v>2025</v>
      </c>
    </row>
    <row r="1941" spans="1:11" x14ac:dyDescent="0.3">
      <c r="A1941" s="103" t="s">
        <v>1510</v>
      </c>
      <c r="B1941" t="s">
        <v>2028</v>
      </c>
      <c r="C1941" t="s">
        <v>404</v>
      </c>
      <c r="D1941" t="s">
        <v>3823</v>
      </c>
      <c r="E1941" t="s">
        <v>5089</v>
      </c>
      <c r="F1941" s="99">
        <v>43023</v>
      </c>
      <c r="G1941" s="101" t="s">
        <v>5292</v>
      </c>
      <c r="H1941" s="98" t="s">
        <v>1745</v>
      </c>
      <c r="I1941" s="2">
        <v>169300</v>
      </c>
      <c r="J1941" s="2">
        <v>9821.09</v>
      </c>
      <c r="K1941">
        <v>2025</v>
      </c>
    </row>
    <row r="1942" spans="1:11" x14ac:dyDescent="0.3">
      <c r="A1942" s="103" t="s">
        <v>1510</v>
      </c>
      <c r="B1942" t="s">
        <v>2028</v>
      </c>
      <c r="C1942" t="s">
        <v>404</v>
      </c>
      <c r="D1942" t="s">
        <v>3816</v>
      </c>
      <c r="E1942" t="s">
        <v>5089</v>
      </c>
      <c r="F1942" s="99">
        <v>36161</v>
      </c>
      <c r="G1942" s="101" t="s">
        <v>5293</v>
      </c>
      <c r="H1942" s="2">
        <v>17000</v>
      </c>
      <c r="I1942" s="2">
        <v>2880000</v>
      </c>
      <c r="J1942" s="2">
        <v>167068.79999999999</v>
      </c>
      <c r="K1942">
        <v>2025</v>
      </c>
    </row>
    <row r="1943" spans="1:11" x14ac:dyDescent="0.3">
      <c r="A1943" s="103" t="s">
        <v>1510</v>
      </c>
      <c r="B1943" t="s">
        <v>2028</v>
      </c>
      <c r="C1943" t="s">
        <v>404</v>
      </c>
      <c r="D1943" t="s">
        <v>3813</v>
      </c>
      <c r="E1943" t="s">
        <v>5089</v>
      </c>
      <c r="F1943" s="99">
        <v>42369</v>
      </c>
      <c r="G1943" s="101" t="s">
        <v>5294</v>
      </c>
      <c r="H1943" s="2">
        <v>6000</v>
      </c>
      <c r="I1943" s="2">
        <v>2400000</v>
      </c>
      <c r="J1943" s="2">
        <v>139224</v>
      </c>
      <c r="K1943">
        <v>2025</v>
      </c>
    </row>
    <row r="1944" spans="1:11" x14ac:dyDescent="0.3">
      <c r="A1944" s="103" t="s">
        <v>1510</v>
      </c>
      <c r="B1944" t="s">
        <v>2028</v>
      </c>
      <c r="C1944" t="s">
        <v>404</v>
      </c>
      <c r="D1944" t="s">
        <v>3814</v>
      </c>
      <c r="E1944" t="s">
        <v>15</v>
      </c>
      <c r="F1944" s="99">
        <v>30317</v>
      </c>
      <c r="G1944" s="101" t="s">
        <v>5295</v>
      </c>
      <c r="H1944" s="98" t="s">
        <v>1745</v>
      </c>
      <c r="I1944" s="2">
        <v>1851400</v>
      </c>
      <c r="J1944" s="2">
        <v>107399.71</v>
      </c>
      <c r="K1944">
        <v>2025</v>
      </c>
    </row>
    <row r="1945" spans="1:11" x14ac:dyDescent="0.3">
      <c r="A1945" s="103" t="s">
        <v>1510</v>
      </c>
      <c r="B1945" t="s">
        <v>2028</v>
      </c>
      <c r="C1945" t="s">
        <v>404</v>
      </c>
      <c r="D1945" t="s">
        <v>3814</v>
      </c>
      <c r="E1945" t="s">
        <v>5089</v>
      </c>
      <c r="F1945" s="99">
        <v>30317</v>
      </c>
      <c r="G1945" s="101" t="s">
        <v>5295</v>
      </c>
      <c r="H1945" s="2">
        <v>100000</v>
      </c>
      <c r="I1945" s="2">
        <v>7409600</v>
      </c>
      <c r="J1945" s="2">
        <v>429830.9</v>
      </c>
      <c r="K1945">
        <v>2025</v>
      </c>
    </row>
    <row r="1946" spans="1:11" x14ac:dyDescent="0.3">
      <c r="A1946" s="103" t="s">
        <v>1510</v>
      </c>
      <c r="B1946" t="s">
        <v>2028</v>
      </c>
      <c r="C1946" t="s">
        <v>404</v>
      </c>
      <c r="D1946" t="s">
        <v>3818</v>
      </c>
      <c r="E1946" t="s">
        <v>5089</v>
      </c>
      <c r="F1946" s="99">
        <v>36356</v>
      </c>
      <c r="G1946" s="101" t="s">
        <v>5296</v>
      </c>
      <c r="H1946" s="2">
        <v>46000</v>
      </c>
      <c r="I1946" s="2">
        <v>1860000</v>
      </c>
      <c r="J1946" s="2">
        <v>107898.6</v>
      </c>
      <c r="K1946">
        <v>2025</v>
      </c>
    </row>
    <row r="1947" spans="1:11" x14ac:dyDescent="0.3">
      <c r="A1947" s="103" t="s">
        <v>1510</v>
      </c>
      <c r="B1947" t="s">
        <v>2028</v>
      </c>
      <c r="C1947" t="s">
        <v>404</v>
      </c>
      <c r="D1947" t="s">
        <v>3792</v>
      </c>
      <c r="E1947" t="s">
        <v>5089</v>
      </c>
      <c r="F1947" s="99">
        <v>31413</v>
      </c>
      <c r="G1947" s="101" t="s">
        <v>5297</v>
      </c>
      <c r="H1947" s="2">
        <v>90000</v>
      </c>
      <c r="I1947" s="2">
        <v>8082800</v>
      </c>
      <c r="J1947" s="2">
        <v>468883.23</v>
      </c>
      <c r="K1947">
        <v>2025</v>
      </c>
    </row>
    <row r="1948" spans="1:11" x14ac:dyDescent="0.3">
      <c r="A1948" s="103" t="s">
        <v>1510</v>
      </c>
      <c r="B1948" t="s">
        <v>2028</v>
      </c>
      <c r="C1948" t="s">
        <v>404</v>
      </c>
      <c r="D1948" t="s">
        <v>3831</v>
      </c>
      <c r="E1948" t="s">
        <v>5089</v>
      </c>
      <c r="F1948" s="99">
        <v>36373</v>
      </c>
      <c r="G1948" s="101" t="s">
        <v>5298</v>
      </c>
      <c r="H1948" s="2">
        <v>8000</v>
      </c>
      <c r="I1948" s="2">
        <v>71600</v>
      </c>
      <c r="J1948" s="2">
        <v>4153.5200000000004</v>
      </c>
      <c r="K1948">
        <v>2025</v>
      </c>
    </row>
    <row r="1949" spans="1:11" x14ac:dyDescent="0.3">
      <c r="A1949" s="103" t="s">
        <v>1510</v>
      </c>
      <c r="B1949" t="s">
        <v>2028</v>
      </c>
      <c r="C1949" t="s">
        <v>404</v>
      </c>
      <c r="D1949" t="s">
        <v>3833</v>
      </c>
      <c r="E1949" t="s">
        <v>5089</v>
      </c>
      <c r="F1949" s="99">
        <v>36373</v>
      </c>
      <c r="G1949" s="101" t="s">
        <v>5298</v>
      </c>
      <c r="H1949" s="98" t="s">
        <v>1745</v>
      </c>
      <c r="I1949" s="2">
        <v>103800</v>
      </c>
      <c r="J1949" s="2">
        <v>6021.44</v>
      </c>
      <c r="K1949">
        <v>2025</v>
      </c>
    </row>
    <row r="1950" spans="1:11" x14ac:dyDescent="0.3">
      <c r="A1950" s="103" t="s">
        <v>1510</v>
      </c>
      <c r="B1950" t="s">
        <v>2028</v>
      </c>
      <c r="C1950" t="s">
        <v>404</v>
      </c>
      <c r="D1950" t="s">
        <v>4987</v>
      </c>
      <c r="E1950" t="s">
        <v>5089</v>
      </c>
      <c r="F1950" s="99">
        <v>36373</v>
      </c>
      <c r="G1950" s="101" t="s">
        <v>5298</v>
      </c>
      <c r="H1950" s="98" t="s">
        <v>1745</v>
      </c>
      <c r="I1950" s="2">
        <v>126300</v>
      </c>
      <c r="J1950" s="2">
        <v>7326.66</v>
      </c>
      <c r="K1950">
        <v>2025</v>
      </c>
    </row>
    <row r="1951" spans="1:11" x14ac:dyDescent="0.3">
      <c r="A1951" s="103" t="s">
        <v>1510</v>
      </c>
      <c r="B1951" t="s">
        <v>2028</v>
      </c>
      <c r="C1951" t="s">
        <v>404</v>
      </c>
      <c r="D1951" t="s">
        <v>4987</v>
      </c>
      <c r="E1951" t="s">
        <v>5089</v>
      </c>
      <c r="F1951" s="99">
        <v>36373</v>
      </c>
      <c r="G1951" s="101" t="s">
        <v>5298</v>
      </c>
      <c r="H1951" s="98" t="s">
        <v>1745</v>
      </c>
      <c r="I1951" s="2">
        <v>126300</v>
      </c>
      <c r="J1951" s="2">
        <v>7326.66</v>
      </c>
      <c r="K1951">
        <v>2025</v>
      </c>
    </row>
    <row r="1952" spans="1:11" x14ac:dyDescent="0.3">
      <c r="A1952" s="103" t="s">
        <v>1510</v>
      </c>
      <c r="B1952" t="s">
        <v>2028</v>
      </c>
      <c r="C1952" t="s">
        <v>404</v>
      </c>
      <c r="D1952" t="s">
        <v>3832</v>
      </c>
      <c r="E1952" t="s">
        <v>5089</v>
      </c>
      <c r="F1952" s="99">
        <v>36373</v>
      </c>
      <c r="G1952" s="101" t="s">
        <v>5298</v>
      </c>
      <c r="H1952" s="98" t="s">
        <v>1745</v>
      </c>
      <c r="I1952" s="2">
        <v>76500</v>
      </c>
      <c r="J1952" s="2">
        <v>4437.7700000000004</v>
      </c>
      <c r="K1952">
        <v>2025</v>
      </c>
    </row>
    <row r="1953" spans="1:11" x14ac:dyDescent="0.3">
      <c r="A1953" s="103" t="s">
        <v>1510</v>
      </c>
      <c r="B1953" t="s">
        <v>2028</v>
      </c>
      <c r="C1953" t="s">
        <v>404</v>
      </c>
      <c r="D1953" t="s">
        <v>3833</v>
      </c>
      <c r="E1953" t="s">
        <v>5089</v>
      </c>
      <c r="F1953" s="99">
        <v>36373</v>
      </c>
      <c r="G1953" s="101" t="s">
        <v>5298</v>
      </c>
      <c r="H1953" s="98" t="s">
        <v>1745</v>
      </c>
      <c r="I1953" s="2">
        <v>76500</v>
      </c>
      <c r="J1953" s="2">
        <v>4437.7700000000004</v>
      </c>
      <c r="K1953">
        <v>2025</v>
      </c>
    </row>
    <row r="1954" spans="1:11" x14ac:dyDescent="0.3">
      <c r="A1954" s="103" t="s">
        <v>1510</v>
      </c>
      <c r="B1954" t="s">
        <v>2028</v>
      </c>
      <c r="C1954" t="s">
        <v>404</v>
      </c>
      <c r="D1954" t="s">
        <v>3833</v>
      </c>
      <c r="E1954" t="s">
        <v>5089</v>
      </c>
      <c r="F1954" s="99">
        <v>36373</v>
      </c>
      <c r="G1954" s="101" t="s">
        <v>5298</v>
      </c>
      <c r="H1954" s="98" t="s">
        <v>1745</v>
      </c>
      <c r="I1954" s="2">
        <v>225900</v>
      </c>
      <c r="J1954" s="2">
        <v>13104.46</v>
      </c>
      <c r="K1954">
        <v>2025</v>
      </c>
    </row>
    <row r="1955" spans="1:11" x14ac:dyDescent="0.3">
      <c r="A1955" s="103" t="s">
        <v>1510</v>
      </c>
      <c r="B1955" t="s">
        <v>2028</v>
      </c>
      <c r="C1955" t="s">
        <v>404</v>
      </c>
      <c r="D1955" t="s">
        <v>3833</v>
      </c>
      <c r="E1955" t="s">
        <v>5089</v>
      </c>
      <c r="F1955" s="99">
        <v>36373</v>
      </c>
      <c r="G1955" s="101" t="s">
        <v>5298</v>
      </c>
      <c r="H1955" s="98" t="s">
        <v>1745</v>
      </c>
      <c r="I1955" s="2">
        <v>83300</v>
      </c>
      <c r="J1955" s="2">
        <v>4832.2299999999996</v>
      </c>
      <c r="K1955">
        <v>2025</v>
      </c>
    </row>
    <row r="1956" spans="1:11" x14ac:dyDescent="0.3">
      <c r="A1956" s="103" t="s">
        <v>1510</v>
      </c>
      <c r="B1956" t="s">
        <v>2028</v>
      </c>
      <c r="C1956" t="s">
        <v>404</v>
      </c>
      <c r="D1956" t="s">
        <v>3787</v>
      </c>
      <c r="E1956" t="s">
        <v>1717</v>
      </c>
      <c r="F1956" s="99">
        <v>39083</v>
      </c>
      <c r="G1956" s="101" t="s">
        <v>5159</v>
      </c>
      <c r="H1956" s="2">
        <v>20000</v>
      </c>
      <c r="I1956" s="2">
        <v>2234000</v>
      </c>
      <c r="J1956" s="2">
        <v>129594.34</v>
      </c>
      <c r="K1956">
        <v>2025</v>
      </c>
    </row>
    <row r="1957" spans="1:11" x14ac:dyDescent="0.3">
      <c r="A1957" s="103" t="s">
        <v>1510</v>
      </c>
      <c r="B1957" t="s">
        <v>2028</v>
      </c>
      <c r="C1957" t="s">
        <v>404</v>
      </c>
      <c r="D1957" t="s">
        <v>3830</v>
      </c>
      <c r="E1957" t="s">
        <v>5089</v>
      </c>
      <c r="F1957" s="99">
        <v>36526</v>
      </c>
      <c r="G1957" s="101" t="s">
        <v>5299</v>
      </c>
      <c r="H1957" s="98" t="s">
        <v>1745</v>
      </c>
      <c r="I1957" s="2">
        <v>103700</v>
      </c>
      <c r="J1957" s="2">
        <v>5708.18</v>
      </c>
      <c r="K1957">
        <v>2025</v>
      </c>
    </row>
    <row r="1958" spans="1:11" x14ac:dyDescent="0.3">
      <c r="A1958" s="103" t="s">
        <v>1510</v>
      </c>
      <c r="B1958" t="s">
        <v>2028</v>
      </c>
      <c r="C1958" t="s">
        <v>404</v>
      </c>
      <c r="D1958" t="s">
        <v>3830</v>
      </c>
      <c r="E1958" t="s">
        <v>5089</v>
      </c>
      <c r="F1958" s="99">
        <v>36526</v>
      </c>
      <c r="G1958" s="101" t="s">
        <v>5299</v>
      </c>
      <c r="H1958" s="98" t="s">
        <v>1745</v>
      </c>
      <c r="I1958" s="2">
        <v>102100</v>
      </c>
      <c r="J1958" s="2">
        <v>5592.16</v>
      </c>
      <c r="K1958">
        <v>2025</v>
      </c>
    </row>
    <row r="1959" spans="1:11" x14ac:dyDescent="0.3">
      <c r="A1959" s="103" t="s">
        <v>1510</v>
      </c>
      <c r="B1959" t="s">
        <v>2028</v>
      </c>
      <c r="C1959" t="s">
        <v>404</v>
      </c>
      <c r="D1959" t="s">
        <v>3830</v>
      </c>
      <c r="E1959" t="s">
        <v>5089</v>
      </c>
      <c r="F1959" s="99">
        <v>36526</v>
      </c>
      <c r="G1959" s="101" t="s">
        <v>5299</v>
      </c>
      <c r="H1959" s="98" t="s">
        <v>1745</v>
      </c>
      <c r="I1959" s="2">
        <v>106600</v>
      </c>
      <c r="J1959" s="2">
        <v>5853.21</v>
      </c>
      <c r="K1959">
        <v>2025</v>
      </c>
    </row>
    <row r="1960" spans="1:11" x14ac:dyDescent="0.3">
      <c r="A1960" s="103" t="s">
        <v>1510</v>
      </c>
      <c r="B1960" t="s">
        <v>2028</v>
      </c>
      <c r="C1960" t="s">
        <v>404</v>
      </c>
      <c r="D1960" t="s">
        <v>3809</v>
      </c>
      <c r="E1960" t="s">
        <v>5089</v>
      </c>
      <c r="F1960" s="99">
        <v>28389</v>
      </c>
      <c r="G1960" s="101" t="s">
        <v>5300</v>
      </c>
      <c r="H1960" s="98" t="s">
        <v>1745</v>
      </c>
      <c r="I1960" s="2">
        <v>11013100</v>
      </c>
      <c r="J1960" s="2">
        <v>638869.93000000005</v>
      </c>
      <c r="K1960">
        <v>2025</v>
      </c>
    </row>
    <row r="1961" spans="1:11" x14ac:dyDescent="0.3">
      <c r="A1961" s="103" t="s">
        <v>1510</v>
      </c>
      <c r="B1961" t="s">
        <v>2028</v>
      </c>
      <c r="C1961" t="s">
        <v>404</v>
      </c>
      <c r="D1961" t="s">
        <v>3809</v>
      </c>
      <c r="E1961" t="s">
        <v>5089</v>
      </c>
      <c r="F1961" s="99">
        <v>28389</v>
      </c>
      <c r="G1961" s="101" t="s">
        <v>5300</v>
      </c>
      <c r="H1961" s="2">
        <v>175000</v>
      </c>
      <c r="I1961" s="2">
        <v>5438800</v>
      </c>
      <c r="J1961" s="2">
        <v>315504.78999999998</v>
      </c>
      <c r="K1961">
        <v>2025</v>
      </c>
    </row>
    <row r="1962" spans="1:11" x14ac:dyDescent="0.3">
      <c r="A1962" s="103" t="s">
        <v>1510</v>
      </c>
      <c r="B1962" t="s">
        <v>2028</v>
      </c>
      <c r="C1962" t="s">
        <v>404</v>
      </c>
      <c r="D1962" t="s">
        <v>3809</v>
      </c>
      <c r="E1962" t="s">
        <v>5089</v>
      </c>
      <c r="F1962" s="99">
        <v>28389</v>
      </c>
      <c r="G1962" s="101" t="s">
        <v>5300</v>
      </c>
      <c r="H1962" s="98" t="s">
        <v>1745</v>
      </c>
      <c r="I1962" s="2">
        <v>1570000</v>
      </c>
      <c r="J1962" s="2">
        <v>91075.7</v>
      </c>
      <c r="K1962">
        <v>2025</v>
      </c>
    </row>
    <row r="1963" spans="1:11" x14ac:dyDescent="0.3">
      <c r="A1963" s="103" t="s">
        <v>1510</v>
      </c>
      <c r="B1963" t="s">
        <v>2028</v>
      </c>
      <c r="C1963" t="s">
        <v>404</v>
      </c>
      <c r="D1963" t="s">
        <v>4988</v>
      </c>
      <c r="E1963" t="s">
        <v>5089</v>
      </c>
      <c r="F1963" s="99">
        <v>42635</v>
      </c>
      <c r="G1963" s="101" t="s">
        <v>5301</v>
      </c>
      <c r="H1963" s="98" t="s">
        <v>1745</v>
      </c>
      <c r="I1963" s="2">
        <v>17700</v>
      </c>
      <c r="J1963" s="2">
        <v>1026.78</v>
      </c>
      <c r="K1963">
        <v>2025</v>
      </c>
    </row>
    <row r="1964" spans="1:11" x14ac:dyDescent="0.3">
      <c r="A1964" s="103" t="s">
        <v>1510</v>
      </c>
      <c r="B1964" t="s">
        <v>2028</v>
      </c>
      <c r="C1964" t="s">
        <v>404</v>
      </c>
      <c r="D1964" t="s">
        <v>3798</v>
      </c>
      <c r="E1964" t="s">
        <v>5089</v>
      </c>
      <c r="F1964" s="99">
        <v>36892</v>
      </c>
      <c r="G1964" s="101" t="s">
        <v>5302</v>
      </c>
      <c r="H1964" s="98" t="s">
        <v>1745</v>
      </c>
      <c r="I1964" s="2">
        <v>103700</v>
      </c>
      <c r="J1964" s="2">
        <v>6015.64</v>
      </c>
      <c r="K1964">
        <v>2025</v>
      </c>
    </row>
    <row r="1965" spans="1:11" x14ac:dyDescent="0.3">
      <c r="A1965" s="103" t="s">
        <v>1510</v>
      </c>
      <c r="B1965" t="s">
        <v>2028</v>
      </c>
      <c r="C1965" t="s">
        <v>404</v>
      </c>
      <c r="D1965" t="s">
        <v>3821</v>
      </c>
      <c r="E1965" t="s">
        <v>5089</v>
      </c>
      <c r="F1965" s="99">
        <v>42718</v>
      </c>
      <c r="G1965" s="101" t="s">
        <v>5303</v>
      </c>
      <c r="H1965" s="98" t="s">
        <v>1745</v>
      </c>
      <c r="I1965" s="2">
        <v>49900</v>
      </c>
      <c r="J1965" s="2">
        <v>2894.7</v>
      </c>
      <c r="K1965">
        <v>2025</v>
      </c>
    </row>
    <row r="1966" spans="1:11" x14ac:dyDescent="0.3">
      <c r="A1966" s="103" t="s">
        <v>1510</v>
      </c>
      <c r="B1966" t="s">
        <v>2028</v>
      </c>
      <c r="C1966" t="s">
        <v>404</v>
      </c>
      <c r="D1966" t="s">
        <v>3821</v>
      </c>
      <c r="E1966" t="s">
        <v>5089</v>
      </c>
      <c r="F1966" s="99">
        <v>42835</v>
      </c>
      <c r="G1966" s="101" t="s">
        <v>5304</v>
      </c>
      <c r="H1966" s="98" t="s">
        <v>1745</v>
      </c>
      <c r="I1966" s="2">
        <v>75100</v>
      </c>
      <c r="J1966" s="2">
        <v>4356.55</v>
      </c>
      <c r="K1966">
        <v>2025</v>
      </c>
    </row>
    <row r="1967" spans="1:11" x14ac:dyDescent="0.3">
      <c r="A1967" s="103" t="s">
        <v>1510</v>
      </c>
      <c r="B1967" t="s">
        <v>2028</v>
      </c>
      <c r="C1967" t="s">
        <v>404</v>
      </c>
      <c r="D1967" t="s">
        <v>3804</v>
      </c>
      <c r="E1967" t="s">
        <v>1717</v>
      </c>
      <c r="F1967" s="101" t="s">
        <v>5372</v>
      </c>
      <c r="G1967" s="101" t="s">
        <v>5373</v>
      </c>
      <c r="H1967" s="2">
        <v>45000</v>
      </c>
      <c r="I1967" s="2">
        <v>2085800</v>
      </c>
      <c r="J1967" s="2">
        <v>120997.26</v>
      </c>
      <c r="K1967">
        <v>2025</v>
      </c>
    </row>
    <row r="1968" spans="1:11" x14ac:dyDescent="0.3">
      <c r="A1968" s="103" t="s">
        <v>1510</v>
      </c>
      <c r="B1968" t="s">
        <v>2028</v>
      </c>
      <c r="C1968" t="s">
        <v>404</v>
      </c>
      <c r="D1968" t="s">
        <v>3817</v>
      </c>
      <c r="E1968" t="s">
        <v>5089</v>
      </c>
      <c r="F1968" s="101" t="s">
        <v>5374</v>
      </c>
      <c r="G1968" s="101" t="s">
        <v>5230</v>
      </c>
      <c r="H1968" s="98" t="s">
        <v>1745</v>
      </c>
      <c r="I1968" s="2">
        <v>540700</v>
      </c>
      <c r="J1968" s="2">
        <v>31366.01</v>
      </c>
      <c r="K1968">
        <v>2025</v>
      </c>
    </row>
    <row r="1969" spans="1:11" x14ac:dyDescent="0.3">
      <c r="A1969" s="103" t="s">
        <v>1510</v>
      </c>
      <c r="B1969" t="s">
        <v>2028</v>
      </c>
      <c r="C1969" t="s">
        <v>404</v>
      </c>
      <c r="D1969" t="s">
        <v>3817</v>
      </c>
      <c r="E1969" t="s">
        <v>5089</v>
      </c>
      <c r="F1969" s="101" t="s">
        <v>5375</v>
      </c>
      <c r="G1969" s="101" t="s">
        <v>5376</v>
      </c>
      <c r="H1969" s="2">
        <v>17000</v>
      </c>
      <c r="I1969" s="2">
        <v>897900</v>
      </c>
      <c r="J1969" s="2">
        <v>52087.18</v>
      </c>
      <c r="K1969">
        <v>2025</v>
      </c>
    </row>
    <row r="1970" spans="1:11" x14ac:dyDescent="0.3">
      <c r="A1970" s="103" t="s">
        <v>1510</v>
      </c>
      <c r="B1970" t="s">
        <v>2028</v>
      </c>
      <c r="C1970" t="s">
        <v>404</v>
      </c>
      <c r="D1970" t="s">
        <v>3786</v>
      </c>
      <c r="E1970" t="s">
        <v>5089</v>
      </c>
      <c r="F1970" s="101" t="s">
        <v>5377</v>
      </c>
      <c r="G1970" s="101" t="s">
        <v>5378</v>
      </c>
      <c r="H1970" s="98" t="s">
        <v>1745</v>
      </c>
      <c r="I1970" s="2">
        <v>298700</v>
      </c>
      <c r="J1970" s="2">
        <v>17327.59</v>
      </c>
      <c r="K1970">
        <v>2025</v>
      </c>
    </row>
    <row r="1971" spans="1:11" x14ac:dyDescent="0.3">
      <c r="A1971" s="103" t="s">
        <v>1510</v>
      </c>
      <c r="B1971" t="s">
        <v>2028</v>
      </c>
      <c r="C1971" t="s">
        <v>404</v>
      </c>
      <c r="D1971" t="s">
        <v>3829</v>
      </c>
      <c r="E1971" t="s">
        <v>5089</v>
      </c>
      <c r="F1971" s="100" t="s">
        <v>1745</v>
      </c>
      <c r="G1971" s="100" t="s">
        <v>1745</v>
      </c>
      <c r="H1971" s="2">
        <v>41113.199999999997</v>
      </c>
      <c r="I1971" s="2">
        <v>1905300</v>
      </c>
      <c r="J1971" s="2">
        <v>110525.02402500001</v>
      </c>
      <c r="K1971">
        <v>2025</v>
      </c>
    </row>
    <row r="1972" spans="1:11" x14ac:dyDescent="0.3">
      <c r="A1972" s="103" t="s">
        <v>1510</v>
      </c>
      <c r="B1972" t="s">
        <v>2028</v>
      </c>
      <c r="C1972" t="s">
        <v>404</v>
      </c>
      <c r="D1972" t="s">
        <v>5026</v>
      </c>
      <c r="E1972" t="s">
        <v>1717</v>
      </c>
      <c r="F1972" s="100" t="s">
        <v>1745</v>
      </c>
      <c r="G1972" s="100" t="s">
        <v>1745</v>
      </c>
      <c r="H1972" s="2">
        <v>44000</v>
      </c>
      <c r="I1972" s="2">
        <v>3100000</v>
      </c>
      <c r="J1972" s="2">
        <v>179828.67500000002</v>
      </c>
      <c r="K1972">
        <v>2025</v>
      </c>
    </row>
    <row r="1973" spans="1:11" x14ac:dyDescent="0.3">
      <c r="A1973" s="103" t="s">
        <v>1510</v>
      </c>
      <c r="B1973" t="s">
        <v>2028</v>
      </c>
      <c r="C1973" t="s">
        <v>404</v>
      </c>
      <c r="D1973" t="s">
        <v>5027</v>
      </c>
      <c r="E1973" t="s">
        <v>5089</v>
      </c>
      <c r="F1973" s="101" t="s">
        <v>5379</v>
      </c>
      <c r="G1973" s="101" t="s">
        <v>5380</v>
      </c>
      <c r="H1973" s="2">
        <v>5000</v>
      </c>
      <c r="I1973" s="2">
        <v>4568300</v>
      </c>
      <c r="J1973" s="2">
        <v>265003.65677500004</v>
      </c>
      <c r="K1973">
        <v>2025</v>
      </c>
    </row>
    <row r="1974" spans="1:11" x14ac:dyDescent="0.3">
      <c r="A1974" s="103" t="s">
        <v>1510</v>
      </c>
      <c r="B1974" t="s">
        <v>2028</v>
      </c>
      <c r="C1974" t="s">
        <v>404</v>
      </c>
      <c r="D1974" t="s">
        <v>5028</v>
      </c>
      <c r="E1974" t="s">
        <v>5089</v>
      </c>
      <c r="F1974" s="101" t="s">
        <v>5381</v>
      </c>
      <c r="G1974" s="101" t="s">
        <v>5382</v>
      </c>
      <c r="H1974" s="2">
        <v>46000</v>
      </c>
      <c r="I1974" s="2">
        <v>8415700</v>
      </c>
      <c r="J1974" s="2">
        <v>488188.44522499997</v>
      </c>
      <c r="K1974">
        <v>2025</v>
      </c>
    </row>
    <row r="1975" spans="1:11" x14ac:dyDescent="0.3">
      <c r="A1975" s="103" t="s">
        <v>1510</v>
      </c>
      <c r="B1975" t="s">
        <v>2028</v>
      </c>
      <c r="C1975" t="s">
        <v>404</v>
      </c>
      <c r="D1975" t="s">
        <v>3811</v>
      </c>
      <c r="E1975" t="s">
        <v>5089</v>
      </c>
      <c r="F1975" s="101" t="s">
        <v>5383</v>
      </c>
      <c r="G1975" s="101" t="s">
        <v>5384</v>
      </c>
      <c r="H1975" s="2">
        <v>54000</v>
      </c>
      <c r="I1975" s="2">
        <v>3538400</v>
      </c>
      <c r="J1975" s="2">
        <v>205259.9302</v>
      </c>
      <c r="K1975">
        <v>2025</v>
      </c>
    </row>
    <row r="1976" spans="1:11" x14ac:dyDescent="0.3">
      <c r="A1976" s="103" t="s">
        <v>1510</v>
      </c>
      <c r="B1976" t="s">
        <v>2028</v>
      </c>
      <c r="C1976" t="s">
        <v>404</v>
      </c>
      <c r="D1976" t="s">
        <v>5029</v>
      </c>
      <c r="E1976" t="s">
        <v>1716</v>
      </c>
      <c r="F1976" s="101" t="s">
        <v>5385</v>
      </c>
      <c r="G1976" s="101" t="s">
        <v>5386</v>
      </c>
      <c r="H1976" s="2">
        <v>33000</v>
      </c>
      <c r="I1976" s="2">
        <v>12492500</v>
      </c>
      <c r="J1976" s="2">
        <v>724680.55562500004</v>
      </c>
      <c r="K1976">
        <v>2025</v>
      </c>
    </row>
    <row r="1977" spans="1:11" x14ac:dyDescent="0.3">
      <c r="A1977" s="103" t="s">
        <v>1510</v>
      </c>
      <c r="B1977" t="s">
        <v>2028</v>
      </c>
      <c r="C1977" t="s">
        <v>404</v>
      </c>
      <c r="D1977" t="s">
        <v>5030</v>
      </c>
      <c r="E1977" t="s">
        <v>5089</v>
      </c>
      <c r="F1977" s="101" t="s">
        <v>5387</v>
      </c>
      <c r="G1977" s="101" t="s">
        <v>5388</v>
      </c>
      <c r="H1977" s="2">
        <v>12000</v>
      </c>
      <c r="I1977" s="2">
        <v>885000</v>
      </c>
      <c r="J1977" s="2">
        <v>51338.186250000006</v>
      </c>
      <c r="K1977">
        <v>2025</v>
      </c>
    </row>
    <row r="1978" spans="1:11" x14ac:dyDescent="0.3">
      <c r="A1978" s="103" t="s">
        <v>1510</v>
      </c>
      <c r="B1978" t="s">
        <v>2028</v>
      </c>
      <c r="C1978" t="s">
        <v>404</v>
      </c>
      <c r="D1978" t="s">
        <v>5031</v>
      </c>
      <c r="E1978" t="s">
        <v>5089</v>
      </c>
      <c r="F1978" s="101" t="s">
        <v>5389</v>
      </c>
      <c r="G1978" s="101" t="s">
        <v>5246</v>
      </c>
      <c r="H1978" s="2">
        <v>320000</v>
      </c>
      <c r="I1978" s="2">
        <v>15869500</v>
      </c>
      <c r="J1978" s="2">
        <v>920577.79287500004</v>
      </c>
      <c r="K1978">
        <v>2025</v>
      </c>
    </row>
    <row r="1979" spans="1:11" x14ac:dyDescent="0.3">
      <c r="A1979" s="103" t="s">
        <v>1510</v>
      </c>
      <c r="B1979" t="s">
        <v>2028</v>
      </c>
      <c r="C1979" t="s">
        <v>404</v>
      </c>
      <c r="D1979" t="s">
        <v>5032</v>
      </c>
      <c r="E1979" t="s">
        <v>1717</v>
      </c>
      <c r="F1979" s="100" t="s">
        <v>1745</v>
      </c>
      <c r="G1979" s="100" t="s">
        <v>1745</v>
      </c>
      <c r="H1979" s="2">
        <v>2681143.86</v>
      </c>
      <c r="I1979" s="2">
        <v>130001000</v>
      </c>
      <c r="J1979" s="2">
        <v>7541260.5092500001</v>
      </c>
      <c r="K1979">
        <v>2025</v>
      </c>
    </row>
    <row r="1980" spans="1:11" x14ac:dyDescent="0.3">
      <c r="A1980" s="103" t="s">
        <v>1510</v>
      </c>
      <c r="B1980" t="s">
        <v>2028</v>
      </c>
      <c r="C1980" t="s">
        <v>404</v>
      </c>
      <c r="D1980" t="s">
        <v>3798</v>
      </c>
      <c r="E1980" t="s">
        <v>15</v>
      </c>
      <c r="F1980" s="101" t="s">
        <v>5440</v>
      </c>
      <c r="G1980" s="101" t="s">
        <v>5302</v>
      </c>
      <c r="H1980" s="2">
        <v>15000</v>
      </c>
      <c r="I1980" s="2">
        <v>193000</v>
      </c>
      <c r="J1980" s="2">
        <v>11195.93</v>
      </c>
      <c r="K1980">
        <v>2025</v>
      </c>
    </row>
    <row r="1981" spans="1:11" x14ac:dyDescent="0.3">
      <c r="A1981" s="103" t="s">
        <v>1510</v>
      </c>
      <c r="B1981" t="s">
        <v>2028</v>
      </c>
      <c r="C1981" t="s">
        <v>404</v>
      </c>
      <c r="D1981" t="s">
        <v>3798</v>
      </c>
      <c r="E1981" t="s">
        <v>15</v>
      </c>
      <c r="F1981" s="101" t="s">
        <v>5440</v>
      </c>
      <c r="G1981" s="101" t="s">
        <v>5302</v>
      </c>
      <c r="H1981" s="98" t="s">
        <v>1745</v>
      </c>
      <c r="I1981" s="2">
        <v>116600</v>
      </c>
      <c r="J1981" s="2">
        <v>6763.97</v>
      </c>
      <c r="K1981">
        <v>2025</v>
      </c>
    </row>
    <row r="1982" spans="1:11" x14ac:dyDescent="0.3">
      <c r="A1982" s="103" t="s">
        <v>1510</v>
      </c>
      <c r="B1982" t="s">
        <v>2028</v>
      </c>
      <c r="C1982" t="s">
        <v>404</v>
      </c>
      <c r="D1982" t="s">
        <v>3798</v>
      </c>
      <c r="E1982" t="s">
        <v>15</v>
      </c>
      <c r="F1982" s="101" t="s">
        <v>5440</v>
      </c>
      <c r="G1982" s="101" t="s">
        <v>5302</v>
      </c>
      <c r="H1982" s="98" t="s">
        <v>1745</v>
      </c>
      <c r="I1982" s="2">
        <v>86300</v>
      </c>
      <c r="J1982" s="2">
        <v>5006.26</v>
      </c>
      <c r="K1982">
        <v>2025</v>
      </c>
    </row>
    <row r="1983" spans="1:11" x14ac:dyDescent="0.3">
      <c r="A1983" s="103" t="s">
        <v>1510</v>
      </c>
      <c r="B1983" t="s">
        <v>2028</v>
      </c>
      <c r="C1983" t="s">
        <v>404</v>
      </c>
      <c r="D1983" t="s">
        <v>3798</v>
      </c>
      <c r="E1983" t="s">
        <v>15</v>
      </c>
      <c r="F1983" s="101" t="s">
        <v>5440</v>
      </c>
      <c r="G1983" s="101" t="s">
        <v>5302</v>
      </c>
      <c r="H1983" s="98" t="s">
        <v>1745</v>
      </c>
      <c r="I1983" s="2">
        <v>83800</v>
      </c>
      <c r="J1983" s="2">
        <v>4861.24</v>
      </c>
      <c r="K1983">
        <v>2025</v>
      </c>
    </row>
    <row r="1984" spans="1:11" x14ac:dyDescent="0.3">
      <c r="A1984" s="103" t="s">
        <v>1510</v>
      </c>
      <c r="B1984" t="s">
        <v>2028</v>
      </c>
      <c r="C1984" t="s">
        <v>404</v>
      </c>
      <c r="D1984" t="s">
        <v>3798</v>
      </c>
      <c r="E1984" t="s">
        <v>15</v>
      </c>
      <c r="F1984" s="101" t="s">
        <v>5440</v>
      </c>
      <c r="G1984" s="101" t="s">
        <v>5302</v>
      </c>
      <c r="H1984" s="98" t="s">
        <v>1745</v>
      </c>
      <c r="I1984" s="2">
        <v>112500</v>
      </c>
      <c r="J1984" s="2">
        <v>6526.13</v>
      </c>
      <c r="K1984">
        <v>2025</v>
      </c>
    </row>
    <row r="1985" spans="1:11" x14ac:dyDescent="0.3">
      <c r="A1985" s="103" t="s">
        <v>1510</v>
      </c>
      <c r="B1985" t="s">
        <v>2028</v>
      </c>
      <c r="C1985" t="s">
        <v>404</v>
      </c>
      <c r="D1985" t="s">
        <v>3798</v>
      </c>
      <c r="E1985" t="s">
        <v>15</v>
      </c>
      <c r="F1985" s="101" t="s">
        <v>5440</v>
      </c>
      <c r="G1985" s="101" t="s">
        <v>5302</v>
      </c>
      <c r="H1985" s="98" t="s">
        <v>1745</v>
      </c>
      <c r="I1985" s="2">
        <v>97100</v>
      </c>
      <c r="J1985" s="2">
        <v>5632.77</v>
      </c>
      <c r="K1985">
        <v>2025</v>
      </c>
    </row>
    <row r="1986" spans="1:11" x14ac:dyDescent="0.3">
      <c r="A1986" s="103" t="s">
        <v>1510</v>
      </c>
      <c r="B1986" t="s">
        <v>2028</v>
      </c>
      <c r="C1986" t="s">
        <v>404</v>
      </c>
      <c r="D1986" t="s">
        <v>3798</v>
      </c>
      <c r="E1986" t="s">
        <v>15</v>
      </c>
      <c r="F1986" s="101" t="s">
        <v>5440</v>
      </c>
      <c r="G1986" s="101" t="s">
        <v>5302</v>
      </c>
      <c r="H1986" s="98" t="s">
        <v>1745</v>
      </c>
      <c r="I1986" s="2">
        <v>79300</v>
      </c>
      <c r="J1986" s="2">
        <v>4600.1899999999996</v>
      </c>
      <c r="K1986">
        <v>2025</v>
      </c>
    </row>
    <row r="1987" spans="1:11" x14ac:dyDescent="0.3">
      <c r="A1987" s="103" t="s">
        <v>1510</v>
      </c>
      <c r="B1987" t="s">
        <v>2028</v>
      </c>
      <c r="C1987" t="s">
        <v>404</v>
      </c>
      <c r="D1987" t="s">
        <v>3798</v>
      </c>
      <c r="E1987" t="s">
        <v>15</v>
      </c>
      <c r="F1987" s="101" t="s">
        <v>5440</v>
      </c>
      <c r="G1987" s="101" t="s">
        <v>5302</v>
      </c>
      <c r="H1987" s="98" t="s">
        <v>1745</v>
      </c>
      <c r="I1987" s="2">
        <v>73800</v>
      </c>
      <c r="J1987" s="2">
        <v>4281.1400000000003</v>
      </c>
      <c r="K1987">
        <v>2025</v>
      </c>
    </row>
    <row r="1988" spans="1:11" x14ac:dyDescent="0.3">
      <c r="A1988" s="103" t="s">
        <v>1510</v>
      </c>
      <c r="B1988" t="s">
        <v>2028</v>
      </c>
      <c r="C1988" t="s">
        <v>404</v>
      </c>
      <c r="D1988" t="s">
        <v>3798</v>
      </c>
      <c r="E1988" t="s">
        <v>15</v>
      </c>
      <c r="F1988" s="101" t="s">
        <v>5440</v>
      </c>
      <c r="G1988" s="101" t="s">
        <v>5302</v>
      </c>
      <c r="H1988" s="98" t="s">
        <v>1745</v>
      </c>
      <c r="I1988" s="2">
        <v>184400</v>
      </c>
      <c r="J1988" s="2">
        <v>10697.04</v>
      </c>
      <c r="K1988">
        <v>2025</v>
      </c>
    </row>
    <row r="1989" spans="1:11" x14ac:dyDescent="0.3">
      <c r="A1989" s="103" t="s">
        <v>1510</v>
      </c>
      <c r="B1989" t="s">
        <v>2028</v>
      </c>
      <c r="C1989" t="s">
        <v>404</v>
      </c>
      <c r="D1989" t="s">
        <v>3798</v>
      </c>
      <c r="E1989" t="s">
        <v>15</v>
      </c>
      <c r="F1989" s="101" t="s">
        <v>5440</v>
      </c>
      <c r="G1989" s="101" t="s">
        <v>5302</v>
      </c>
      <c r="H1989" s="98" t="s">
        <v>1745</v>
      </c>
      <c r="I1989" s="2">
        <v>231900</v>
      </c>
      <c r="J1989" s="2">
        <v>13452.52</v>
      </c>
      <c r="K1989">
        <v>2025</v>
      </c>
    </row>
    <row r="1990" spans="1:11" x14ac:dyDescent="0.3">
      <c r="A1990" s="103" t="s">
        <v>1510</v>
      </c>
      <c r="B1990" t="s">
        <v>2028</v>
      </c>
      <c r="C1990" t="s">
        <v>404</v>
      </c>
      <c r="D1990" t="s">
        <v>3801</v>
      </c>
      <c r="E1990" t="s">
        <v>15</v>
      </c>
      <c r="F1990" s="101" t="s">
        <v>5441</v>
      </c>
      <c r="G1990" s="101" t="s">
        <v>5291</v>
      </c>
      <c r="H1990" s="98" t="s">
        <v>1745</v>
      </c>
      <c r="I1990" s="2">
        <v>87900</v>
      </c>
      <c r="J1990" s="2">
        <v>5099.08</v>
      </c>
      <c r="K1990">
        <v>2025</v>
      </c>
    </row>
    <row r="1991" spans="1:11" x14ac:dyDescent="0.3">
      <c r="A1991" s="103" t="s">
        <v>1510</v>
      </c>
      <c r="B1991" t="s">
        <v>2028</v>
      </c>
      <c r="C1991" t="s">
        <v>404</v>
      </c>
      <c r="D1991" t="s">
        <v>3802</v>
      </c>
      <c r="E1991" t="s">
        <v>15</v>
      </c>
      <c r="F1991" s="101" t="s">
        <v>5442</v>
      </c>
      <c r="G1991" s="101" t="s">
        <v>5301</v>
      </c>
      <c r="H1991" s="98" t="s">
        <v>1745</v>
      </c>
      <c r="I1991" s="2">
        <v>68400</v>
      </c>
      <c r="J1991" s="2">
        <v>3967.88</v>
      </c>
      <c r="K1991">
        <v>2025</v>
      </c>
    </row>
    <row r="1992" spans="1:11" x14ac:dyDescent="0.3">
      <c r="A1992" s="103" t="s">
        <v>1510</v>
      </c>
      <c r="B1992" t="s">
        <v>2028</v>
      </c>
      <c r="C1992" t="s">
        <v>404</v>
      </c>
      <c r="D1992" t="s">
        <v>3803</v>
      </c>
      <c r="E1992" t="s">
        <v>15</v>
      </c>
      <c r="F1992" s="101" t="s">
        <v>5443</v>
      </c>
      <c r="G1992" s="101" t="s">
        <v>5444</v>
      </c>
      <c r="H1992" s="98" t="s">
        <v>1745</v>
      </c>
      <c r="I1992" s="2">
        <v>99600</v>
      </c>
      <c r="J1992" s="2">
        <v>5777.8</v>
      </c>
      <c r="K1992">
        <v>2025</v>
      </c>
    </row>
    <row r="1993" spans="1:11" x14ac:dyDescent="0.3">
      <c r="A1993" s="103" t="s">
        <v>1510</v>
      </c>
      <c r="B1993" t="s">
        <v>2028</v>
      </c>
      <c r="C1993" t="s">
        <v>404</v>
      </c>
      <c r="D1993" t="s">
        <v>3822</v>
      </c>
      <c r="E1993" t="s">
        <v>15</v>
      </c>
      <c r="F1993" s="101" t="s">
        <v>5445</v>
      </c>
      <c r="G1993" s="101" t="s">
        <v>5446</v>
      </c>
      <c r="H1993" s="98" t="s">
        <v>1745</v>
      </c>
      <c r="I1993" s="2">
        <v>57800</v>
      </c>
      <c r="J1993" s="2">
        <v>3352.98</v>
      </c>
      <c r="K1993">
        <v>2025</v>
      </c>
    </row>
    <row r="1994" spans="1:11" x14ac:dyDescent="0.3">
      <c r="A1994" s="103" t="s">
        <v>1510</v>
      </c>
      <c r="B1994" t="s">
        <v>2028</v>
      </c>
      <c r="C1994" t="s">
        <v>404</v>
      </c>
      <c r="D1994" t="s">
        <v>3822</v>
      </c>
      <c r="E1994" t="s">
        <v>15</v>
      </c>
      <c r="F1994" s="101" t="s">
        <v>5447</v>
      </c>
      <c r="G1994" s="101" t="s">
        <v>5448</v>
      </c>
      <c r="H1994" s="98" t="s">
        <v>1745</v>
      </c>
      <c r="I1994" s="2">
        <v>82100</v>
      </c>
      <c r="J1994" s="2">
        <v>4762.62</v>
      </c>
      <c r="K1994">
        <v>2025</v>
      </c>
    </row>
    <row r="1995" spans="1:11" x14ac:dyDescent="0.3">
      <c r="A1995" s="103" t="s">
        <v>1510</v>
      </c>
      <c r="B1995" t="s">
        <v>2028</v>
      </c>
      <c r="C1995" t="s">
        <v>404</v>
      </c>
      <c r="D1995" t="s">
        <v>3822</v>
      </c>
      <c r="E1995" t="s">
        <v>15</v>
      </c>
      <c r="F1995" s="101" t="s">
        <v>5447</v>
      </c>
      <c r="G1995" s="101" t="s">
        <v>5448</v>
      </c>
      <c r="H1995" s="98" t="s">
        <v>1745</v>
      </c>
      <c r="I1995" s="2">
        <v>71700</v>
      </c>
      <c r="J1995" s="2">
        <v>4159.32</v>
      </c>
      <c r="K1995">
        <v>2025</v>
      </c>
    </row>
    <row r="1996" spans="1:11" x14ac:dyDescent="0.3">
      <c r="A1996" s="103" t="s">
        <v>1510</v>
      </c>
      <c r="B1996" t="s">
        <v>2028</v>
      </c>
      <c r="C1996" t="s">
        <v>404</v>
      </c>
      <c r="D1996" t="s">
        <v>3822</v>
      </c>
      <c r="E1996" t="s">
        <v>15</v>
      </c>
      <c r="F1996" s="101" t="s">
        <v>5447</v>
      </c>
      <c r="G1996" s="101" t="s">
        <v>5448</v>
      </c>
      <c r="H1996" s="98" t="s">
        <v>1745</v>
      </c>
      <c r="I1996" s="2">
        <v>69200</v>
      </c>
      <c r="J1996" s="2">
        <v>4014.29</v>
      </c>
      <c r="K1996">
        <v>2025</v>
      </c>
    </row>
    <row r="1997" spans="1:11" x14ac:dyDescent="0.3">
      <c r="A1997" s="103" t="s">
        <v>1510</v>
      </c>
      <c r="B1997" t="s">
        <v>2028</v>
      </c>
      <c r="C1997" t="s">
        <v>404</v>
      </c>
      <c r="D1997" t="s">
        <v>3799</v>
      </c>
      <c r="E1997" t="s">
        <v>15</v>
      </c>
      <c r="F1997" s="101" t="s">
        <v>5449</v>
      </c>
      <c r="G1997" s="101" t="s">
        <v>5450</v>
      </c>
      <c r="H1997" s="2">
        <v>22000</v>
      </c>
      <c r="I1997" s="2">
        <v>2871100</v>
      </c>
      <c r="J1997" s="2">
        <v>166552.51</v>
      </c>
      <c r="K1997">
        <v>2025</v>
      </c>
    </row>
    <row r="1998" spans="1:11" x14ac:dyDescent="0.3">
      <c r="A1998" s="103" t="s">
        <v>1510</v>
      </c>
      <c r="B1998" t="s">
        <v>2028</v>
      </c>
      <c r="C1998" t="s">
        <v>404</v>
      </c>
      <c r="D1998" t="s">
        <v>3811</v>
      </c>
      <c r="E1998" t="s">
        <v>15</v>
      </c>
      <c r="F1998" s="101" t="s">
        <v>5451</v>
      </c>
      <c r="G1998" s="101" t="s">
        <v>5452</v>
      </c>
      <c r="H1998" s="98" t="s">
        <v>1745</v>
      </c>
      <c r="I1998" s="2">
        <v>11739200</v>
      </c>
      <c r="J1998" s="2">
        <v>680990.99</v>
      </c>
      <c r="K1998">
        <v>2025</v>
      </c>
    </row>
    <row r="1999" spans="1:11" x14ac:dyDescent="0.3">
      <c r="A1999" s="103" t="s">
        <v>1510</v>
      </c>
      <c r="B1999" t="s">
        <v>2028</v>
      </c>
      <c r="C1999" t="s">
        <v>404</v>
      </c>
      <c r="D1999" t="s">
        <v>3806</v>
      </c>
      <c r="E1999" t="s">
        <v>5089</v>
      </c>
      <c r="F1999" s="101" t="s">
        <v>5453</v>
      </c>
      <c r="G1999" s="101" t="s">
        <v>5454</v>
      </c>
      <c r="H1999" s="2">
        <v>170000</v>
      </c>
      <c r="I1999" s="2">
        <v>9332700</v>
      </c>
      <c r="J1999" s="2">
        <v>541389.93000000005</v>
      </c>
      <c r="K1999">
        <v>2025</v>
      </c>
    </row>
    <row r="2000" spans="1:11" x14ac:dyDescent="0.3">
      <c r="A2000" s="103" t="s">
        <v>1510</v>
      </c>
      <c r="B2000" t="s">
        <v>2028</v>
      </c>
      <c r="C2000" t="s">
        <v>404</v>
      </c>
      <c r="D2000" t="s">
        <v>3800</v>
      </c>
      <c r="E2000" t="s">
        <v>1717</v>
      </c>
      <c r="F2000" s="101" t="s">
        <v>5455</v>
      </c>
      <c r="G2000" s="101" t="s">
        <v>5456</v>
      </c>
      <c r="H2000" s="98" t="s">
        <v>1745</v>
      </c>
      <c r="I2000" s="2">
        <v>7276700</v>
      </c>
      <c r="J2000" s="2">
        <v>422121.37</v>
      </c>
      <c r="K2000">
        <v>2025</v>
      </c>
    </row>
    <row r="2001" spans="1:11" x14ac:dyDescent="0.3">
      <c r="A2001" s="103" t="s">
        <v>1510</v>
      </c>
      <c r="B2001" t="s">
        <v>2028</v>
      </c>
      <c r="C2001" t="s">
        <v>404</v>
      </c>
      <c r="D2001" t="s">
        <v>3825</v>
      </c>
      <c r="E2001" t="s">
        <v>5089</v>
      </c>
      <c r="F2001" s="101" t="s">
        <v>5221</v>
      </c>
      <c r="G2001" s="101" t="s">
        <v>5222</v>
      </c>
      <c r="H2001" s="98" t="s">
        <v>1745</v>
      </c>
      <c r="I2001" s="2">
        <v>65200</v>
      </c>
      <c r="J2001" s="2">
        <v>3782.25</v>
      </c>
      <c r="K2001">
        <v>2025</v>
      </c>
    </row>
    <row r="2002" spans="1:11" x14ac:dyDescent="0.3">
      <c r="A2002" s="103" t="s">
        <v>1510</v>
      </c>
      <c r="B2002" t="s">
        <v>2028</v>
      </c>
      <c r="C2002" t="s">
        <v>404</v>
      </c>
      <c r="D2002" t="s">
        <v>3825</v>
      </c>
      <c r="E2002" t="s">
        <v>5089</v>
      </c>
      <c r="F2002" s="101" t="s">
        <v>5221</v>
      </c>
      <c r="G2002" s="101" t="s">
        <v>5222</v>
      </c>
      <c r="H2002" s="98" t="s">
        <v>1745</v>
      </c>
      <c r="I2002" s="2">
        <v>99700</v>
      </c>
      <c r="J2002" s="2">
        <v>5783.6</v>
      </c>
      <c r="K2002">
        <v>2025</v>
      </c>
    </row>
    <row r="2003" spans="1:11" x14ac:dyDescent="0.3">
      <c r="A2003" s="103" t="s">
        <v>1510</v>
      </c>
      <c r="B2003" t="s">
        <v>2028</v>
      </c>
      <c r="C2003" t="s">
        <v>404</v>
      </c>
      <c r="D2003" t="s">
        <v>3825</v>
      </c>
      <c r="E2003" t="s">
        <v>5089</v>
      </c>
      <c r="F2003" s="101" t="s">
        <v>5221</v>
      </c>
      <c r="G2003" s="101" t="s">
        <v>5222</v>
      </c>
      <c r="H2003" s="98" t="s">
        <v>1745</v>
      </c>
      <c r="I2003" s="2">
        <v>99500</v>
      </c>
      <c r="J2003" s="2">
        <v>5772</v>
      </c>
      <c r="K2003">
        <v>2025</v>
      </c>
    </row>
    <row r="2004" spans="1:11" x14ac:dyDescent="0.3">
      <c r="A2004" s="103" t="s">
        <v>1510</v>
      </c>
      <c r="B2004" t="s">
        <v>2028</v>
      </c>
      <c r="C2004" t="s">
        <v>404</v>
      </c>
      <c r="D2004" t="s">
        <v>3825</v>
      </c>
      <c r="E2004" t="s">
        <v>5089</v>
      </c>
      <c r="F2004" s="101" t="s">
        <v>5221</v>
      </c>
      <c r="G2004" s="101" t="s">
        <v>5222</v>
      </c>
      <c r="H2004" s="98" t="s">
        <v>1745</v>
      </c>
      <c r="I2004" s="2">
        <v>54800</v>
      </c>
      <c r="J2004" s="2">
        <v>3178.95</v>
      </c>
      <c r="K2004">
        <v>2025</v>
      </c>
    </row>
    <row r="2005" spans="1:11" x14ac:dyDescent="0.3">
      <c r="A2005" s="103" t="s">
        <v>1510</v>
      </c>
      <c r="B2005" t="s">
        <v>2028</v>
      </c>
      <c r="C2005" t="s">
        <v>404</v>
      </c>
      <c r="D2005" t="s">
        <v>3825</v>
      </c>
      <c r="E2005" t="s">
        <v>5089</v>
      </c>
      <c r="F2005" s="101" t="s">
        <v>5221</v>
      </c>
      <c r="G2005" s="101" t="s">
        <v>5222</v>
      </c>
      <c r="H2005" s="98" t="s">
        <v>1745</v>
      </c>
      <c r="I2005" s="2">
        <v>35900</v>
      </c>
      <c r="J2005" s="2">
        <v>2082.56</v>
      </c>
      <c r="K2005">
        <v>2025</v>
      </c>
    </row>
    <row r="2006" spans="1:11" x14ac:dyDescent="0.3">
      <c r="A2006" s="103" t="s">
        <v>1510</v>
      </c>
      <c r="B2006" t="s">
        <v>2028</v>
      </c>
      <c r="C2006" t="s">
        <v>404</v>
      </c>
      <c r="D2006" t="s">
        <v>3825</v>
      </c>
      <c r="E2006" t="s">
        <v>5089</v>
      </c>
      <c r="F2006" s="101" t="s">
        <v>5221</v>
      </c>
      <c r="G2006" s="101" t="s">
        <v>5222</v>
      </c>
      <c r="H2006" s="98" t="s">
        <v>1745</v>
      </c>
      <c r="I2006" s="2">
        <v>69300</v>
      </c>
      <c r="J2006" s="2">
        <v>4020.09</v>
      </c>
      <c r="K2006">
        <v>2025</v>
      </c>
    </row>
    <row r="2007" spans="1:11" x14ac:dyDescent="0.3">
      <c r="A2007" s="103" t="s">
        <v>1303</v>
      </c>
      <c r="B2007" t="s">
        <v>2031</v>
      </c>
      <c r="C2007" t="s">
        <v>404</v>
      </c>
      <c r="D2007" t="s">
        <v>3834</v>
      </c>
      <c r="E2007" t="s">
        <v>1716</v>
      </c>
      <c r="F2007" s="99">
        <v>41640</v>
      </c>
      <c r="G2007" s="99">
        <v>47483</v>
      </c>
      <c r="H2007" s="2">
        <v>9340</v>
      </c>
      <c r="I2007" s="2">
        <v>3758700</v>
      </c>
      <c r="J2007" s="2">
        <v>125615.754</v>
      </c>
      <c r="K2007">
        <v>2025</v>
      </c>
    </row>
    <row r="2008" spans="1:11" x14ac:dyDescent="0.3">
      <c r="A2008" s="103" t="s">
        <v>1303</v>
      </c>
      <c r="B2008" t="s">
        <v>2031</v>
      </c>
      <c r="C2008" t="s">
        <v>404</v>
      </c>
      <c r="D2008" t="s">
        <v>3835</v>
      </c>
      <c r="E2008" t="s">
        <v>1717</v>
      </c>
      <c r="F2008" s="99">
        <v>41640</v>
      </c>
      <c r="G2008" s="99">
        <v>49309</v>
      </c>
      <c r="H2008" s="2">
        <v>528209.67000000004</v>
      </c>
      <c r="I2008" s="2">
        <v>30500000</v>
      </c>
      <c r="J2008" s="2">
        <v>1019310</v>
      </c>
      <c r="K2008">
        <v>2025</v>
      </c>
    </row>
    <row r="2009" spans="1:11" x14ac:dyDescent="0.3">
      <c r="A2009" s="103" t="s">
        <v>1303</v>
      </c>
      <c r="B2009" t="s">
        <v>2031</v>
      </c>
      <c r="C2009" t="s">
        <v>404</v>
      </c>
      <c r="D2009" t="s">
        <v>3836</v>
      </c>
      <c r="E2009" t="s">
        <v>1717</v>
      </c>
      <c r="F2009" s="99">
        <v>41640</v>
      </c>
      <c r="G2009" s="99">
        <v>49309</v>
      </c>
      <c r="H2009" s="2">
        <v>96975.03</v>
      </c>
      <c r="I2009" s="2">
        <v>7000000</v>
      </c>
      <c r="J2009" s="2">
        <v>233940</v>
      </c>
      <c r="K2009">
        <v>2025</v>
      </c>
    </row>
    <row r="2010" spans="1:11" x14ac:dyDescent="0.3">
      <c r="A2010" s="103" t="s">
        <v>1303</v>
      </c>
      <c r="B2010" t="s">
        <v>2031</v>
      </c>
      <c r="C2010" t="s">
        <v>404</v>
      </c>
      <c r="D2010" t="s">
        <v>3837</v>
      </c>
      <c r="E2010" t="s">
        <v>1717</v>
      </c>
      <c r="F2010" s="99">
        <v>42005</v>
      </c>
      <c r="G2010" s="99">
        <v>49674</v>
      </c>
      <c r="H2010" s="2">
        <v>76237.509999999995</v>
      </c>
      <c r="I2010" s="2">
        <v>12000000</v>
      </c>
      <c r="J2010" s="2">
        <v>401040</v>
      </c>
      <c r="K2010">
        <v>2025</v>
      </c>
    </row>
    <row r="2011" spans="1:11" x14ac:dyDescent="0.3">
      <c r="A2011" s="103" t="s">
        <v>1303</v>
      </c>
      <c r="B2011" t="s">
        <v>2031</v>
      </c>
      <c r="C2011" t="s">
        <v>404</v>
      </c>
      <c r="D2011" t="s">
        <v>3838</v>
      </c>
      <c r="E2011" t="s">
        <v>1717</v>
      </c>
      <c r="F2011" s="99">
        <v>43466</v>
      </c>
      <c r="G2011" s="99">
        <v>47848</v>
      </c>
      <c r="H2011" s="2">
        <v>105507.43</v>
      </c>
      <c r="I2011" s="2">
        <v>15100000</v>
      </c>
      <c r="J2011" s="2">
        <v>504642</v>
      </c>
      <c r="K2011">
        <v>2025</v>
      </c>
    </row>
    <row r="2012" spans="1:11" x14ac:dyDescent="0.3">
      <c r="A2012" s="103" t="s">
        <v>1303</v>
      </c>
      <c r="B2012" t="s">
        <v>2031</v>
      </c>
      <c r="C2012" t="s">
        <v>404</v>
      </c>
      <c r="D2012" t="s">
        <v>3839</v>
      </c>
      <c r="E2012" t="s">
        <v>1717</v>
      </c>
      <c r="F2012" s="99">
        <v>43466</v>
      </c>
      <c r="G2012" s="99">
        <v>47848</v>
      </c>
      <c r="H2012" s="2">
        <v>135781.26</v>
      </c>
      <c r="I2012" s="2">
        <v>19000000</v>
      </c>
      <c r="J2012" s="2">
        <v>634980</v>
      </c>
      <c r="K2012">
        <v>2025</v>
      </c>
    </row>
    <row r="2013" spans="1:11" x14ac:dyDescent="0.3">
      <c r="A2013" s="103" t="s">
        <v>1303</v>
      </c>
      <c r="B2013" t="s">
        <v>2031</v>
      </c>
      <c r="C2013" t="s">
        <v>404</v>
      </c>
      <c r="D2013" t="s">
        <v>2370</v>
      </c>
      <c r="E2013" t="s">
        <v>1716</v>
      </c>
      <c r="F2013" s="99">
        <v>41640</v>
      </c>
      <c r="G2013" s="99">
        <v>47483</v>
      </c>
      <c r="H2013" s="2">
        <v>1499.34</v>
      </c>
      <c r="I2013" s="2">
        <v>275000</v>
      </c>
      <c r="J2013" s="2">
        <v>9190.5</v>
      </c>
      <c r="K2013">
        <v>2025</v>
      </c>
    </row>
    <row r="2014" spans="1:11" x14ac:dyDescent="0.3">
      <c r="A2014" s="103" t="s">
        <v>1303</v>
      </c>
      <c r="B2014" t="s">
        <v>2031</v>
      </c>
      <c r="C2014" t="s">
        <v>404</v>
      </c>
      <c r="D2014" t="s">
        <v>3840</v>
      </c>
      <c r="E2014" t="s">
        <v>1716</v>
      </c>
      <c r="F2014" s="99">
        <v>41640</v>
      </c>
      <c r="G2014" s="99">
        <v>47483</v>
      </c>
      <c r="H2014" s="2">
        <v>1499.93</v>
      </c>
      <c r="I2014" s="2">
        <v>365000</v>
      </c>
      <c r="J2014" s="2">
        <v>12198.3</v>
      </c>
      <c r="K2014">
        <v>2025</v>
      </c>
    </row>
    <row r="2015" spans="1:11" x14ac:dyDescent="0.3">
      <c r="A2015" s="103" t="s">
        <v>1303</v>
      </c>
      <c r="B2015" t="s">
        <v>2031</v>
      </c>
      <c r="C2015" t="s">
        <v>404</v>
      </c>
      <c r="D2015" t="s">
        <v>3841</v>
      </c>
      <c r="E2015" t="s">
        <v>1716</v>
      </c>
      <c r="F2015" s="99">
        <v>42005</v>
      </c>
      <c r="G2015" s="99">
        <v>47848</v>
      </c>
      <c r="H2015" s="2">
        <v>1500.01</v>
      </c>
      <c r="I2015" s="2">
        <v>297500</v>
      </c>
      <c r="J2015" s="2">
        <v>9942.4500000000007</v>
      </c>
      <c r="K2015">
        <v>2025</v>
      </c>
    </row>
    <row r="2016" spans="1:11" x14ac:dyDescent="0.3">
      <c r="A2016" s="103" t="s">
        <v>1303</v>
      </c>
      <c r="B2016" t="s">
        <v>2031</v>
      </c>
      <c r="C2016" t="s">
        <v>404</v>
      </c>
      <c r="D2016" t="s">
        <v>3843</v>
      </c>
      <c r="E2016" t="s">
        <v>1716</v>
      </c>
      <c r="F2016" s="99">
        <v>44197</v>
      </c>
      <c r="G2016" s="99">
        <v>55518</v>
      </c>
      <c r="H2016" s="2">
        <v>43959.9</v>
      </c>
      <c r="I2016" s="2">
        <v>4500000</v>
      </c>
      <c r="J2016" s="2">
        <v>150390</v>
      </c>
      <c r="K2016">
        <v>2025</v>
      </c>
    </row>
    <row r="2017" spans="1:11" x14ac:dyDescent="0.3">
      <c r="A2017" s="103" t="s">
        <v>1303</v>
      </c>
      <c r="B2017" t="s">
        <v>2031</v>
      </c>
      <c r="C2017" t="s">
        <v>404</v>
      </c>
      <c r="D2017" t="s">
        <v>4750</v>
      </c>
      <c r="E2017" t="s">
        <v>1716</v>
      </c>
      <c r="F2017" s="99">
        <v>42736</v>
      </c>
      <c r="G2017" s="99">
        <v>48579</v>
      </c>
      <c r="H2017" s="2">
        <v>1500</v>
      </c>
      <c r="I2017" s="2">
        <v>159800</v>
      </c>
      <c r="J2017" s="2">
        <v>5340.5159999999996</v>
      </c>
      <c r="K2017">
        <v>2025</v>
      </c>
    </row>
    <row r="2018" spans="1:11" x14ac:dyDescent="0.3">
      <c r="A2018" s="103" t="s">
        <v>1303</v>
      </c>
      <c r="B2018" t="s">
        <v>2031</v>
      </c>
      <c r="C2018" t="s">
        <v>404</v>
      </c>
      <c r="D2018" t="s">
        <v>4751</v>
      </c>
      <c r="E2018" t="s">
        <v>1716</v>
      </c>
      <c r="F2018" s="99">
        <v>42736</v>
      </c>
      <c r="G2018" s="99">
        <v>48579</v>
      </c>
      <c r="H2018" s="2">
        <v>1499.99</v>
      </c>
      <c r="I2018" s="2">
        <v>136200</v>
      </c>
      <c r="J2018" s="2">
        <v>4551.8040000000001</v>
      </c>
      <c r="K2018">
        <v>2025</v>
      </c>
    </row>
    <row r="2019" spans="1:11" x14ac:dyDescent="0.3">
      <c r="A2019" s="103" t="s">
        <v>1303</v>
      </c>
      <c r="B2019" t="s">
        <v>2031</v>
      </c>
      <c r="C2019" t="s">
        <v>404</v>
      </c>
      <c r="D2019" t="s">
        <v>4752</v>
      </c>
      <c r="E2019" t="s">
        <v>1716</v>
      </c>
      <c r="F2019" s="99">
        <v>43101</v>
      </c>
      <c r="G2019" s="99">
        <v>48944</v>
      </c>
      <c r="H2019" s="2">
        <v>1499.47</v>
      </c>
      <c r="I2019" s="2">
        <v>520100</v>
      </c>
      <c r="J2019" s="2">
        <v>17381.741999999998</v>
      </c>
      <c r="K2019">
        <v>2025</v>
      </c>
    </row>
    <row r="2020" spans="1:11" x14ac:dyDescent="0.3">
      <c r="A2020" s="103" t="s">
        <v>1303</v>
      </c>
      <c r="B2020" t="s">
        <v>2031</v>
      </c>
      <c r="C2020" t="s">
        <v>404</v>
      </c>
      <c r="D2020" t="s">
        <v>4753</v>
      </c>
      <c r="E2020" t="s">
        <v>1716</v>
      </c>
      <c r="F2020" s="99">
        <v>43831</v>
      </c>
      <c r="G2020" s="99">
        <v>49674</v>
      </c>
      <c r="H2020" s="2">
        <v>1499.99</v>
      </c>
      <c r="I2020" s="2">
        <v>122800</v>
      </c>
      <c r="J2020" s="2">
        <v>4103.9760000000006</v>
      </c>
      <c r="K2020">
        <v>2025</v>
      </c>
    </row>
    <row r="2021" spans="1:11" x14ac:dyDescent="0.3">
      <c r="A2021" s="103" t="s">
        <v>1303</v>
      </c>
      <c r="B2021" t="s">
        <v>2031</v>
      </c>
      <c r="C2021" t="s">
        <v>404</v>
      </c>
      <c r="D2021" t="s">
        <v>4754</v>
      </c>
      <c r="E2021" t="s">
        <v>1716</v>
      </c>
      <c r="F2021" s="99">
        <v>43831</v>
      </c>
      <c r="G2021" s="99">
        <v>49674</v>
      </c>
      <c r="H2021" s="2">
        <v>1504.09</v>
      </c>
      <c r="I2021" s="2">
        <v>392200</v>
      </c>
      <c r="J2021" s="2">
        <v>13107.324000000001</v>
      </c>
      <c r="K2021">
        <v>2025</v>
      </c>
    </row>
    <row r="2022" spans="1:11" x14ac:dyDescent="0.3">
      <c r="A2022" s="103" t="s">
        <v>1303</v>
      </c>
      <c r="B2022" t="s">
        <v>2031</v>
      </c>
      <c r="C2022" t="s">
        <v>404</v>
      </c>
      <c r="D2022" t="s">
        <v>4755</v>
      </c>
      <c r="E2022" t="s">
        <v>1716</v>
      </c>
      <c r="F2022" s="99">
        <v>43831</v>
      </c>
      <c r="G2022" s="99">
        <v>49674</v>
      </c>
      <c r="H2022" s="2">
        <v>1504.09</v>
      </c>
      <c r="I2022" s="2">
        <v>485200</v>
      </c>
      <c r="J2022" s="2">
        <v>16215.384000000002</v>
      </c>
      <c r="K2022">
        <v>2025</v>
      </c>
    </row>
    <row r="2023" spans="1:11" x14ac:dyDescent="0.3">
      <c r="A2023" s="103" t="s">
        <v>1303</v>
      </c>
      <c r="B2023" t="s">
        <v>2031</v>
      </c>
      <c r="C2023" t="s">
        <v>404</v>
      </c>
      <c r="D2023" t="s">
        <v>4756</v>
      </c>
      <c r="E2023" t="s">
        <v>1716</v>
      </c>
      <c r="F2023" s="99">
        <v>43101</v>
      </c>
      <c r="G2023" s="99">
        <v>48944</v>
      </c>
      <c r="H2023" s="2">
        <v>1504.09</v>
      </c>
      <c r="I2023" s="2">
        <v>401500</v>
      </c>
      <c r="J2023" s="2">
        <v>13418.13</v>
      </c>
      <c r="K2023">
        <v>2025</v>
      </c>
    </row>
    <row r="2024" spans="1:11" x14ac:dyDescent="0.3">
      <c r="A2024" s="103" t="s">
        <v>1303</v>
      </c>
      <c r="B2024" t="s">
        <v>2031</v>
      </c>
      <c r="C2024" t="s">
        <v>404</v>
      </c>
      <c r="D2024" t="s">
        <v>4757</v>
      </c>
      <c r="E2024" t="s">
        <v>1716</v>
      </c>
      <c r="F2024" s="99">
        <v>43831</v>
      </c>
      <c r="G2024" s="99">
        <v>49674</v>
      </c>
      <c r="H2024" s="2">
        <v>1504.09</v>
      </c>
      <c r="I2024" s="2">
        <v>363800</v>
      </c>
      <c r="J2024" s="2">
        <v>12158.196000000002</v>
      </c>
      <c r="K2024">
        <v>2025</v>
      </c>
    </row>
    <row r="2025" spans="1:11" x14ac:dyDescent="0.3">
      <c r="A2025" s="103" t="s">
        <v>1303</v>
      </c>
      <c r="B2025" t="s">
        <v>2031</v>
      </c>
      <c r="C2025" t="s">
        <v>404</v>
      </c>
      <c r="D2025" t="s">
        <v>4758</v>
      </c>
      <c r="E2025" t="s">
        <v>1716</v>
      </c>
      <c r="F2025" s="99">
        <v>43101</v>
      </c>
      <c r="G2025" s="99">
        <v>48944</v>
      </c>
      <c r="H2025" s="2">
        <v>1504.09</v>
      </c>
      <c r="I2025" s="2">
        <v>491200</v>
      </c>
      <c r="J2025" s="2">
        <v>16415.904000000002</v>
      </c>
      <c r="K2025">
        <v>2025</v>
      </c>
    </row>
    <row r="2026" spans="1:11" x14ac:dyDescent="0.3">
      <c r="A2026" s="103" t="s">
        <v>1303</v>
      </c>
      <c r="B2026" t="s">
        <v>2031</v>
      </c>
      <c r="C2026" t="s">
        <v>404</v>
      </c>
      <c r="D2026" t="s">
        <v>4759</v>
      </c>
      <c r="E2026" t="s">
        <v>1716</v>
      </c>
      <c r="F2026" s="99">
        <v>43466</v>
      </c>
      <c r="G2026" s="99">
        <v>49309</v>
      </c>
      <c r="H2026" s="2">
        <v>1504.09</v>
      </c>
      <c r="I2026" s="2">
        <v>422400</v>
      </c>
      <c r="J2026" s="2">
        <v>14116.608</v>
      </c>
      <c r="K2026">
        <v>2025</v>
      </c>
    </row>
    <row r="2027" spans="1:11" x14ac:dyDescent="0.3">
      <c r="A2027" s="103" t="s">
        <v>1303</v>
      </c>
      <c r="B2027" t="s">
        <v>2031</v>
      </c>
      <c r="C2027" t="s">
        <v>404</v>
      </c>
      <c r="D2027" t="s">
        <v>4760</v>
      </c>
      <c r="E2027" t="s">
        <v>1716</v>
      </c>
      <c r="F2027" s="99">
        <v>42736</v>
      </c>
      <c r="G2027" s="99">
        <v>48579</v>
      </c>
      <c r="H2027" s="2">
        <v>1504.09</v>
      </c>
      <c r="I2027" s="2">
        <v>397000</v>
      </c>
      <c r="J2027" s="2">
        <v>13267.74</v>
      </c>
      <c r="K2027">
        <v>2025</v>
      </c>
    </row>
    <row r="2028" spans="1:11" x14ac:dyDescent="0.3">
      <c r="A2028" s="103" t="s">
        <v>1637</v>
      </c>
      <c r="B2028" t="s">
        <v>2032</v>
      </c>
      <c r="C2028" t="s">
        <v>404</v>
      </c>
      <c r="D2028" t="s">
        <v>3844</v>
      </c>
      <c r="E2028" t="s">
        <v>1716</v>
      </c>
      <c r="F2028" s="99">
        <v>36150</v>
      </c>
      <c r="G2028" s="100" t="s">
        <v>1745</v>
      </c>
      <c r="H2028" s="2">
        <v>5370600</v>
      </c>
      <c r="I2028" s="2">
        <v>164608.89000000001</v>
      </c>
      <c r="J2028" s="97" t="s">
        <v>1745</v>
      </c>
      <c r="K2028">
        <v>2025</v>
      </c>
    </row>
    <row r="2029" spans="1:11" x14ac:dyDescent="0.3">
      <c r="A2029" s="103" t="s">
        <v>1637</v>
      </c>
      <c r="B2029" t="s">
        <v>2032</v>
      </c>
      <c r="C2029" t="s">
        <v>404</v>
      </c>
      <c r="D2029" t="s">
        <v>3776</v>
      </c>
      <c r="E2029" t="s">
        <v>1716</v>
      </c>
      <c r="F2029" s="99">
        <v>40928.559999999998</v>
      </c>
      <c r="G2029" s="100" t="s">
        <v>1745</v>
      </c>
      <c r="H2029" s="2">
        <v>9072000</v>
      </c>
      <c r="I2029" s="2">
        <v>278056.8</v>
      </c>
      <c r="J2029" s="97" t="s">
        <v>1745</v>
      </c>
      <c r="K2029">
        <v>2025</v>
      </c>
    </row>
    <row r="2030" spans="1:11" x14ac:dyDescent="0.3">
      <c r="A2030" s="103" t="s">
        <v>1246</v>
      </c>
      <c r="B2030" t="s">
        <v>5505</v>
      </c>
      <c r="C2030" t="s">
        <v>404</v>
      </c>
      <c r="D2030" t="s">
        <v>4154</v>
      </c>
      <c r="E2030" t="s">
        <v>5087</v>
      </c>
      <c r="F2030" s="100" t="s">
        <v>1745</v>
      </c>
      <c r="G2030" s="100" t="s">
        <v>1745</v>
      </c>
      <c r="H2030" s="2">
        <v>727229</v>
      </c>
      <c r="I2030" s="2">
        <v>56566200</v>
      </c>
      <c r="J2030" s="2">
        <v>1506357.906</v>
      </c>
      <c r="K2030">
        <v>2025</v>
      </c>
    </row>
    <row r="2031" spans="1:11" x14ac:dyDescent="0.3">
      <c r="A2031" s="103" t="s">
        <v>261</v>
      </c>
      <c r="B2031" t="s">
        <v>2033</v>
      </c>
      <c r="C2031" t="s">
        <v>263</v>
      </c>
      <c r="D2031" t="s">
        <v>3845</v>
      </c>
      <c r="E2031" t="s">
        <v>1716</v>
      </c>
      <c r="F2031" s="100" t="s">
        <v>1745</v>
      </c>
      <c r="G2031" s="100" t="s">
        <v>1745</v>
      </c>
      <c r="H2031" s="2">
        <v>7529</v>
      </c>
      <c r="I2031" s="2">
        <v>421400</v>
      </c>
      <c r="J2031" s="2">
        <v>12119.464</v>
      </c>
      <c r="K2031">
        <v>2025</v>
      </c>
    </row>
    <row r="2032" spans="1:11" x14ac:dyDescent="0.3">
      <c r="A2032" s="103" t="s">
        <v>261</v>
      </c>
      <c r="B2032" t="s">
        <v>2033</v>
      </c>
      <c r="C2032" t="s">
        <v>263</v>
      </c>
      <c r="D2032" t="s">
        <v>3846</v>
      </c>
      <c r="E2032" t="s">
        <v>1716</v>
      </c>
      <c r="F2032" s="100" t="s">
        <v>1745</v>
      </c>
      <c r="G2032" s="100" t="s">
        <v>1745</v>
      </c>
      <c r="H2032" s="2">
        <v>17847</v>
      </c>
      <c r="I2032" s="2">
        <v>390100</v>
      </c>
      <c r="J2032" s="2">
        <v>11219.275999999998</v>
      </c>
      <c r="K2032">
        <v>2025</v>
      </c>
    </row>
    <row r="2033" spans="1:11" x14ac:dyDescent="0.3">
      <c r="A2033" s="103" t="s">
        <v>261</v>
      </c>
      <c r="B2033" t="s">
        <v>2033</v>
      </c>
      <c r="C2033" t="s">
        <v>263</v>
      </c>
      <c r="D2033" t="s">
        <v>3847</v>
      </c>
      <c r="E2033" t="s">
        <v>1716</v>
      </c>
      <c r="F2033" s="100" t="s">
        <v>1745</v>
      </c>
      <c r="G2033" s="100" t="s">
        <v>1745</v>
      </c>
      <c r="H2033" s="2">
        <v>9358</v>
      </c>
      <c r="I2033" s="2">
        <v>1380000</v>
      </c>
      <c r="J2033" s="2">
        <v>39688.800000000003</v>
      </c>
      <c r="K2033">
        <v>2025</v>
      </c>
    </row>
    <row r="2034" spans="1:11" x14ac:dyDescent="0.3">
      <c r="A2034" s="103" t="s">
        <v>261</v>
      </c>
      <c r="B2034" t="s">
        <v>2033</v>
      </c>
      <c r="C2034" t="s">
        <v>263</v>
      </c>
      <c r="D2034" t="s">
        <v>3848</v>
      </c>
      <c r="E2034" t="s">
        <v>1716</v>
      </c>
      <c r="F2034" s="100" t="s">
        <v>1745</v>
      </c>
      <c r="G2034" s="100" t="s">
        <v>1745</v>
      </c>
      <c r="H2034" s="2">
        <v>16500.03</v>
      </c>
      <c r="I2034" s="2">
        <v>2954100</v>
      </c>
      <c r="J2034" s="2">
        <v>84959.915999999997</v>
      </c>
      <c r="K2034">
        <v>2025</v>
      </c>
    </row>
    <row r="2035" spans="1:11" x14ac:dyDescent="0.3">
      <c r="A2035" s="103" t="s">
        <v>261</v>
      </c>
      <c r="B2035" t="s">
        <v>2033</v>
      </c>
      <c r="C2035" t="s">
        <v>263</v>
      </c>
      <c r="D2035" t="s">
        <v>3849</v>
      </c>
      <c r="E2035" t="s">
        <v>1716</v>
      </c>
      <c r="F2035" s="100" t="s">
        <v>1745</v>
      </c>
      <c r="G2035" s="100" t="s">
        <v>1745</v>
      </c>
      <c r="H2035" s="2">
        <v>29503.5</v>
      </c>
      <c r="I2035" s="2">
        <v>3780600</v>
      </c>
      <c r="J2035" s="2">
        <v>108730.056</v>
      </c>
      <c r="K2035">
        <v>2025</v>
      </c>
    </row>
    <row r="2036" spans="1:11" x14ac:dyDescent="0.3">
      <c r="A2036" s="103" t="s">
        <v>261</v>
      </c>
      <c r="B2036" t="s">
        <v>2033</v>
      </c>
      <c r="C2036" t="s">
        <v>263</v>
      </c>
      <c r="D2036" t="s">
        <v>3850</v>
      </c>
      <c r="E2036" t="s">
        <v>1716</v>
      </c>
      <c r="F2036" s="100" t="s">
        <v>1745</v>
      </c>
      <c r="G2036" s="100" t="s">
        <v>1745</v>
      </c>
      <c r="H2036" s="2">
        <v>10000</v>
      </c>
      <c r="I2036" s="2">
        <v>931500</v>
      </c>
      <c r="J2036" s="2">
        <v>26789.94</v>
      </c>
      <c r="K2036">
        <v>2025</v>
      </c>
    </row>
    <row r="2037" spans="1:11" x14ac:dyDescent="0.3">
      <c r="A2037" s="103" t="s">
        <v>261</v>
      </c>
      <c r="B2037" t="s">
        <v>2033</v>
      </c>
      <c r="C2037" t="s">
        <v>263</v>
      </c>
      <c r="D2037" t="s">
        <v>2381</v>
      </c>
      <c r="E2037" t="s">
        <v>1716</v>
      </c>
      <c r="F2037" s="100" t="s">
        <v>1745</v>
      </c>
      <c r="G2037" s="100" t="s">
        <v>1745</v>
      </c>
      <c r="H2037" s="98" t="s">
        <v>1745</v>
      </c>
      <c r="I2037" s="2" t="s">
        <v>5501</v>
      </c>
      <c r="J2037" s="97" t="s">
        <v>1745</v>
      </c>
      <c r="K2037">
        <v>2025</v>
      </c>
    </row>
    <row r="2038" spans="1:11" x14ac:dyDescent="0.3">
      <c r="A2038" s="103" t="s">
        <v>261</v>
      </c>
      <c r="B2038" t="s">
        <v>2033</v>
      </c>
      <c r="C2038" t="s">
        <v>263</v>
      </c>
      <c r="D2038" t="s">
        <v>3851</v>
      </c>
      <c r="E2038" t="s">
        <v>1717</v>
      </c>
      <c r="F2038" s="100" t="s">
        <v>1745</v>
      </c>
      <c r="G2038" s="100" t="s">
        <v>1745</v>
      </c>
      <c r="H2038" s="2">
        <v>1005795.24</v>
      </c>
      <c r="I2038" s="2">
        <v>29937900</v>
      </c>
      <c r="J2038" s="2">
        <v>861014.00399999996</v>
      </c>
      <c r="K2038">
        <v>2025</v>
      </c>
    </row>
    <row r="2039" spans="1:11" x14ac:dyDescent="0.3">
      <c r="A2039" s="103" t="s">
        <v>261</v>
      </c>
      <c r="B2039" t="s">
        <v>2033</v>
      </c>
      <c r="C2039" t="s">
        <v>263</v>
      </c>
      <c r="D2039" t="s">
        <v>3851</v>
      </c>
      <c r="E2039" t="s">
        <v>1717</v>
      </c>
      <c r="F2039" s="100" t="s">
        <v>1745</v>
      </c>
      <c r="G2039" s="100" t="s">
        <v>1745</v>
      </c>
      <c r="H2039" s="2">
        <v>132161.04999999999</v>
      </c>
      <c r="I2039" s="2">
        <v>12830500</v>
      </c>
      <c r="J2039" s="2">
        <v>369005.18</v>
      </c>
      <c r="K2039">
        <v>2025</v>
      </c>
    </row>
    <row r="2040" spans="1:11" x14ac:dyDescent="0.3">
      <c r="A2040" s="103" t="s">
        <v>261</v>
      </c>
      <c r="B2040" t="s">
        <v>2033</v>
      </c>
      <c r="C2040" t="s">
        <v>263</v>
      </c>
      <c r="D2040" t="s">
        <v>3852</v>
      </c>
      <c r="E2040" t="s">
        <v>1717</v>
      </c>
      <c r="F2040" s="100" t="s">
        <v>1745</v>
      </c>
      <c r="G2040" s="100" t="s">
        <v>1745</v>
      </c>
      <c r="H2040" s="2">
        <v>333831.76</v>
      </c>
      <c r="I2040" s="2">
        <v>58981800</v>
      </c>
      <c r="J2040" s="2">
        <v>1696316.5679999995</v>
      </c>
      <c r="K2040">
        <v>2025</v>
      </c>
    </row>
    <row r="2041" spans="1:11" x14ac:dyDescent="0.3">
      <c r="A2041" s="103" t="s">
        <v>261</v>
      </c>
      <c r="B2041" t="s">
        <v>2033</v>
      </c>
      <c r="C2041" t="s">
        <v>263</v>
      </c>
      <c r="D2041" t="s">
        <v>3853</v>
      </c>
      <c r="E2041" t="s">
        <v>1717</v>
      </c>
      <c r="F2041" s="100" t="s">
        <v>1745</v>
      </c>
      <c r="G2041" s="100" t="s">
        <v>1745</v>
      </c>
      <c r="H2041" s="2">
        <v>660667.86</v>
      </c>
      <c r="I2041" s="2">
        <v>72551900</v>
      </c>
      <c r="J2041" s="2">
        <v>2086592.6440000001</v>
      </c>
      <c r="K2041">
        <v>2025</v>
      </c>
    </row>
    <row r="2042" spans="1:11" x14ac:dyDescent="0.3">
      <c r="A2042" s="103" t="s">
        <v>261</v>
      </c>
      <c r="B2042" t="s">
        <v>2033</v>
      </c>
      <c r="C2042" t="s">
        <v>263</v>
      </c>
      <c r="D2042" t="s">
        <v>3854</v>
      </c>
      <c r="E2042" t="s">
        <v>1717</v>
      </c>
      <c r="F2042" s="100" t="s">
        <v>1745</v>
      </c>
      <c r="G2042" s="100" t="s">
        <v>1745</v>
      </c>
      <c r="H2042" s="2">
        <v>352216.75</v>
      </c>
      <c r="I2042" s="2">
        <v>28809100</v>
      </c>
      <c r="J2042" s="2">
        <v>828549.7159999999</v>
      </c>
      <c r="K2042">
        <v>2025</v>
      </c>
    </row>
    <row r="2043" spans="1:11" x14ac:dyDescent="0.3">
      <c r="A2043" s="103" t="s">
        <v>261</v>
      </c>
      <c r="B2043" t="s">
        <v>2033</v>
      </c>
      <c r="C2043" t="s">
        <v>263</v>
      </c>
      <c r="D2043" t="s">
        <v>3855</v>
      </c>
      <c r="E2043" t="s">
        <v>1717</v>
      </c>
      <c r="F2043" s="100" t="s">
        <v>1745</v>
      </c>
      <c r="G2043" s="100" t="s">
        <v>1745</v>
      </c>
      <c r="H2043" s="2">
        <v>146479.66</v>
      </c>
      <c r="I2043" s="2">
        <v>4654900</v>
      </c>
      <c r="J2043" s="2">
        <v>133874.924</v>
      </c>
      <c r="K2043">
        <v>2025</v>
      </c>
    </row>
    <row r="2044" spans="1:11" x14ac:dyDescent="0.3">
      <c r="A2044" s="103" t="s">
        <v>261</v>
      </c>
      <c r="B2044" t="s">
        <v>2033</v>
      </c>
      <c r="C2044" t="s">
        <v>263</v>
      </c>
      <c r="D2044" t="s">
        <v>3856</v>
      </c>
      <c r="E2044" t="s">
        <v>1717</v>
      </c>
      <c r="F2044" s="100" t="s">
        <v>1745</v>
      </c>
      <c r="G2044" s="100" t="s">
        <v>1745</v>
      </c>
      <c r="H2044" s="2">
        <v>1125623.48</v>
      </c>
      <c r="I2044" s="2">
        <v>27400000</v>
      </c>
      <c r="J2044" s="2">
        <v>788024</v>
      </c>
      <c r="K2044">
        <v>2025</v>
      </c>
    </row>
    <row r="2045" spans="1:11" x14ac:dyDescent="0.3">
      <c r="A2045" s="103" t="s">
        <v>261</v>
      </c>
      <c r="B2045" t="s">
        <v>2033</v>
      </c>
      <c r="C2045" t="s">
        <v>263</v>
      </c>
      <c r="D2045" t="s">
        <v>3857</v>
      </c>
      <c r="E2045" t="s">
        <v>1717</v>
      </c>
      <c r="F2045" s="100" t="s">
        <v>1745</v>
      </c>
      <c r="G2045" s="100" t="s">
        <v>1745</v>
      </c>
      <c r="H2045" s="2">
        <v>296381.93</v>
      </c>
      <c r="I2045" s="2">
        <v>17764200</v>
      </c>
      <c r="J2045" s="2">
        <v>510898.39199999993</v>
      </c>
      <c r="K2045">
        <v>2025</v>
      </c>
    </row>
    <row r="2046" spans="1:11" x14ac:dyDescent="0.3">
      <c r="A2046" s="103" t="s">
        <v>261</v>
      </c>
      <c r="B2046" t="s">
        <v>2033</v>
      </c>
      <c r="C2046" t="s">
        <v>263</v>
      </c>
      <c r="D2046" t="s">
        <v>3858</v>
      </c>
      <c r="E2046" t="s">
        <v>1716</v>
      </c>
      <c r="F2046" s="100" t="s">
        <v>1745</v>
      </c>
      <c r="G2046" s="100" t="s">
        <v>1745</v>
      </c>
      <c r="H2046" s="2">
        <v>96134.080000000002</v>
      </c>
      <c r="I2046" s="2">
        <v>11476000</v>
      </c>
      <c r="J2046" s="2">
        <v>330049.76</v>
      </c>
      <c r="K2046">
        <v>2025</v>
      </c>
    </row>
    <row r="2047" spans="1:11" x14ac:dyDescent="0.3">
      <c r="A2047" s="103" t="s">
        <v>261</v>
      </c>
      <c r="B2047" t="s">
        <v>2033</v>
      </c>
      <c r="C2047" t="s">
        <v>263</v>
      </c>
      <c r="D2047" t="s">
        <v>3859</v>
      </c>
      <c r="E2047" t="s">
        <v>1716</v>
      </c>
      <c r="F2047" s="100" t="s">
        <v>1745</v>
      </c>
      <c r="G2047" s="100" t="s">
        <v>1745</v>
      </c>
      <c r="H2047" s="2">
        <v>310333.71999999997</v>
      </c>
      <c r="I2047" s="2">
        <v>463318</v>
      </c>
      <c r="J2047" s="2">
        <v>13325.025680000001</v>
      </c>
      <c r="K2047">
        <v>2025</v>
      </c>
    </row>
    <row r="2048" spans="1:11" x14ac:dyDescent="0.3">
      <c r="A2048" s="103" t="s">
        <v>375</v>
      </c>
      <c r="B2048" t="s">
        <v>2034</v>
      </c>
      <c r="C2048" t="s">
        <v>263</v>
      </c>
      <c r="D2048" t="s">
        <v>3860</v>
      </c>
      <c r="E2048" t="s">
        <v>1716</v>
      </c>
      <c r="F2048" s="99">
        <v>45017</v>
      </c>
      <c r="G2048" s="99">
        <v>55974</v>
      </c>
      <c r="H2048" s="2">
        <v>689016.58</v>
      </c>
      <c r="I2048" s="2">
        <v>51390000</v>
      </c>
      <c r="J2048" s="2">
        <v>1288861.2</v>
      </c>
      <c r="K2048">
        <v>2025</v>
      </c>
    </row>
    <row r="2049" spans="1:11" x14ac:dyDescent="0.3">
      <c r="A2049" s="103" t="s">
        <v>375</v>
      </c>
      <c r="B2049" t="s">
        <v>2034</v>
      </c>
      <c r="C2049" t="s">
        <v>263</v>
      </c>
      <c r="D2049" t="s">
        <v>3861</v>
      </c>
      <c r="E2049" t="s">
        <v>1716</v>
      </c>
      <c r="F2049" s="99">
        <v>44866</v>
      </c>
      <c r="G2049" s="99">
        <v>55823</v>
      </c>
      <c r="H2049" s="2">
        <v>673067.70000000007</v>
      </c>
      <c r="I2049" s="2">
        <v>80106000</v>
      </c>
      <c r="J2049" s="2">
        <v>2009058.48</v>
      </c>
      <c r="K2049">
        <v>2025</v>
      </c>
    </row>
    <row r="2050" spans="1:11" x14ac:dyDescent="0.3">
      <c r="A2050" s="103" t="s">
        <v>375</v>
      </c>
      <c r="B2050" t="s">
        <v>2034</v>
      </c>
      <c r="C2050" t="s">
        <v>263</v>
      </c>
      <c r="D2050" t="s">
        <v>4761</v>
      </c>
      <c r="E2050" t="s">
        <v>5090</v>
      </c>
      <c r="F2050" s="99">
        <v>45352</v>
      </c>
      <c r="G2050" s="99">
        <v>19783</v>
      </c>
      <c r="H2050" s="2">
        <v>31034.52</v>
      </c>
      <c r="I2050" s="2">
        <v>2336700</v>
      </c>
      <c r="J2050" s="2">
        <v>58604.435999999994</v>
      </c>
      <c r="K2050">
        <v>2025</v>
      </c>
    </row>
    <row r="2051" spans="1:11" x14ac:dyDescent="0.3">
      <c r="A2051" s="103" t="s">
        <v>375</v>
      </c>
      <c r="B2051" t="s">
        <v>2034</v>
      </c>
      <c r="C2051" t="s">
        <v>263</v>
      </c>
      <c r="D2051" t="s">
        <v>4762</v>
      </c>
      <c r="E2051" t="s">
        <v>5090</v>
      </c>
      <c r="F2051" s="99">
        <v>45566</v>
      </c>
      <c r="G2051" s="99">
        <v>56522</v>
      </c>
      <c r="H2051" s="2">
        <v>12036</v>
      </c>
      <c r="I2051" s="2">
        <v>7172700</v>
      </c>
      <c r="J2051" s="2">
        <v>179891.31600000002</v>
      </c>
      <c r="K2051">
        <v>2025</v>
      </c>
    </row>
    <row r="2052" spans="1:11" x14ac:dyDescent="0.3">
      <c r="A2052" s="103" t="s">
        <v>384</v>
      </c>
      <c r="B2052" t="s">
        <v>2049</v>
      </c>
      <c r="C2052" t="s">
        <v>263</v>
      </c>
      <c r="D2052" t="s">
        <v>4763</v>
      </c>
      <c r="E2052" t="s">
        <v>1717</v>
      </c>
      <c r="F2052" s="99" t="s">
        <v>5134</v>
      </c>
      <c r="G2052" s="99">
        <v>51756</v>
      </c>
      <c r="H2052" s="2">
        <v>474362.58</v>
      </c>
      <c r="I2052" s="2">
        <v>1525500</v>
      </c>
      <c r="J2052" s="2">
        <v>183136.28</v>
      </c>
      <c r="K2052">
        <v>2025</v>
      </c>
    </row>
    <row r="2053" spans="1:11" x14ac:dyDescent="0.3">
      <c r="A2053" s="103" t="s">
        <v>384</v>
      </c>
      <c r="B2053" t="s">
        <v>2049</v>
      </c>
      <c r="C2053" t="s">
        <v>263</v>
      </c>
      <c r="D2053" t="s">
        <v>4764</v>
      </c>
      <c r="E2053" t="s">
        <v>5089</v>
      </c>
      <c r="F2053" s="99">
        <v>40798</v>
      </c>
      <c r="G2053" s="99">
        <v>51756</v>
      </c>
      <c r="H2053" s="2">
        <v>1450385.1</v>
      </c>
      <c r="I2053" s="2">
        <v>23277600</v>
      </c>
      <c r="J2053" s="2">
        <v>2794475.88</v>
      </c>
      <c r="K2053">
        <v>2025</v>
      </c>
    </row>
    <row r="2054" spans="1:11" x14ac:dyDescent="0.3">
      <c r="A2054" s="103" t="s">
        <v>384</v>
      </c>
      <c r="B2054" t="s">
        <v>2049</v>
      </c>
      <c r="C2054" t="s">
        <v>263</v>
      </c>
      <c r="D2054" t="s">
        <v>4765</v>
      </c>
      <c r="E2054" t="s">
        <v>1717</v>
      </c>
      <c r="F2054" s="99">
        <v>44285</v>
      </c>
      <c r="G2054" s="99">
        <v>62547</v>
      </c>
      <c r="H2054" s="2">
        <v>402192</v>
      </c>
      <c r="I2054" s="2">
        <v>8783400</v>
      </c>
      <c r="J2054" s="2">
        <v>1054447.17</v>
      </c>
      <c r="K2054">
        <v>2025</v>
      </c>
    </row>
    <row r="2055" spans="1:11" x14ac:dyDescent="0.3">
      <c r="A2055" s="103" t="s">
        <v>384</v>
      </c>
      <c r="B2055" t="s">
        <v>2049</v>
      </c>
      <c r="C2055" t="s">
        <v>263</v>
      </c>
      <c r="D2055" t="s">
        <v>3863</v>
      </c>
      <c r="E2055" t="s">
        <v>1716</v>
      </c>
      <c r="F2055" s="99">
        <v>28843</v>
      </c>
      <c r="G2055" s="99">
        <v>47106</v>
      </c>
      <c r="H2055" s="2">
        <v>175700</v>
      </c>
      <c r="I2055" s="2">
        <v>6205100</v>
      </c>
      <c r="J2055" s="2">
        <v>744922.26</v>
      </c>
      <c r="K2055">
        <v>2025</v>
      </c>
    </row>
    <row r="2056" spans="1:11" x14ac:dyDescent="0.3">
      <c r="A2056" s="103" t="s">
        <v>384</v>
      </c>
      <c r="B2056" t="s">
        <v>2049</v>
      </c>
      <c r="C2056" t="s">
        <v>263</v>
      </c>
      <c r="D2056" t="s">
        <v>3862</v>
      </c>
      <c r="E2056" t="s">
        <v>1716</v>
      </c>
      <c r="F2056" s="99">
        <v>32330</v>
      </c>
      <c r="G2056" s="99">
        <v>50592</v>
      </c>
      <c r="H2056" s="2">
        <v>52489.35</v>
      </c>
      <c r="I2056" s="2">
        <v>3905400</v>
      </c>
      <c r="J2056" s="2">
        <v>476224.48</v>
      </c>
      <c r="K2056">
        <v>2025</v>
      </c>
    </row>
    <row r="2057" spans="1:11" x14ac:dyDescent="0.3">
      <c r="A2057" s="103" t="s">
        <v>384</v>
      </c>
      <c r="B2057" t="s">
        <v>2049</v>
      </c>
      <c r="C2057" t="s">
        <v>263</v>
      </c>
      <c r="D2057" t="s">
        <v>4766</v>
      </c>
      <c r="E2057" t="s">
        <v>1717</v>
      </c>
      <c r="F2057" s="99">
        <v>45195</v>
      </c>
      <c r="G2057" s="99">
        <v>49578</v>
      </c>
      <c r="H2057" s="2">
        <v>1403813.69</v>
      </c>
      <c r="I2057" s="2">
        <v>8864000</v>
      </c>
      <c r="J2057" s="2">
        <v>1064123.2</v>
      </c>
      <c r="K2057">
        <v>2025</v>
      </c>
    </row>
    <row r="2058" spans="1:11" x14ac:dyDescent="0.3">
      <c r="A2058" s="103" t="s">
        <v>384</v>
      </c>
      <c r="B2058" t="s">
        <v>2049</v>
      </c>
      <c r="C2058" t="s">
        <v>263</v>
      </c>
      <c r="D2058" t="s">
        <v>1553</v>
      </c>
      <c r="E2058" t="s">
        <v>1716</v>
      </c>
      <c r="F2058" s="99">
        <v>29599</v>
      </c>
      <c r="G2058" s="99">
        <v>47861</v>
      </c>
      <c r="H2058" s="2">
        <v>15398</v>
      </c>
      <c r="I2058" s="2">
        <v>316700</v>
      </c>
      <c r="J2058" s="2">
        <v>38019.834999999999</v>
      </c>
      <c r="K2058">
        <v>2025</v>
      </c>
    </row>
    <row r="2059" spans="1:11" x14ac:dyDescent="0.3">
      <c r="A2059" s="103" t="s">
        <v>384</v>
      </c>
      <c r="B2059" t="s">
        <v>2049</v>
      </c>
      <c r="C2059" t="s">
        <v>263</v>
      </c>
      <c r="D2059" t="s">
        <v>4767</v>
      </c>
      <c r="E2059" t="s">
        <v>1716</v>
      </c>
      <c r="F2059" s="99">
        <v>45615</v>
      </c>
      <c r="G2059" s="99">
        <v>56572</v>
      </c>
      <c r="H2059" s="98" t="s">
        <v>1745</v>
      </c>
      <c r="I2059" s="97" t="s">
        <v>1745</v>
      </c>
      <c r="J2059" s="97" t="s">
        <v>1745</v>
      </c>
      <c r="K2059">
        <v>2025</v>
      </c>
    </row>
    <row r="2060" spans="1:11" x14ac:dyDescent="0.3">
      <c r="A2060" s="75" t="s">
        <v>418</v>
      </c>
      <c r="B2060" t="s">
        <v>3864</v>
      </c>
      <c r="C2060" t="s">
        <v>263</v>
      </c>
      <c r="D2060" t="s">
        <v>3865</v>
      </c>
      <c r="E2060" t="s">
        <v>1716</v>
      </c>
      <c r="F2060" s="102" t="s">
        <v>1745</v>
      </c>
      <c r="G2060" s="102" t="s">
        <v>1745</v>
      </c>
      <c r="H2060" s="2">
        <v>46580.58</v>
      </c>
      <c r="I2060" s="2">
        <v>12555200</v>
      </c>
      <c r="J2060" s="2">
        <v>716023.06</v>
      </c>
      <c r="K2060">
        <v>2024</v>
      </c>
    </row>
    <row r="2061" spans="1:11" x14ac:dyDescent="0.3">
      <c r="A2061" s="75" t="s">
        <v>418</v>
      </c>
      <c r="B2061" t="s">
        <v>3864</v>
      </c>
      <c r="C2061" t="s">
        <v>263</v>
      </c>
      <c r="D2061" t="s">
        <v>3866</v>
      </c>
      <c r="E2061" t="s">
        <v>1716</v>
      </c>
      <c r="F2061" s="102" t="s">
        <v>1745</v>
      </c>
      <c r="G2061" s="102" t="s">
        <v>1745</v>
      </c>
      <c r="H2061" s="2">
        <v>0</v>
      </c>
      <c r="I2061" s="2">
        <v>0</v>
      </c>
      <c r="J2061" s="2">
        <v>0</v>
      </c>
      <c r="K2061">
        <v>2024</v>
      </c>
    </row>
    <row r="2062" spans="1:11" x14ac:dyDescent="0.3">
      <c r="A2062" s="75" t="s">
        <v>418</v>
      </c>
      <c r="B2062" t="s">
        <v>3864</v>
      </c>
      <c r="C2062" t="s">
        <v>263</v>
      </c>
      <c r="D2062" t="s">
        <v>3867</v>
      </c>
      <c r="E2062" t="s">
        <v>1716</v>
      </c>
      <c r="F2062" s="102" t="s">
        <v>1745</v>
      </c>
      <c r="G2062" s="102" t="s">
        <v>1745</v>
      </c>
      <c r="H2062" s="2">
        <v>39867</v>
      </c>
      <c r="I2062" s="2">
        <v>9029700</v>
      </c>
      <c r="J2062" s="2">
        <v>514963.79</v>
      </c>
      <c r="K2062">
        <v>2024</v>
      </c>
    </row>
    <row r="2063" spans="1:11" x14ac:dyDescent="0.3">
      <c r="A2063" s="75" t="s">
        <v>418</v>
      </c>
      <c r="B2063" t="s">
        <v>3864</v>
      </c>
      <c r="C2063" t="s">
        <v>263</v>
      </c>
      <c r="D2063" t="s">
        <v>3868</v>
      </c>
      <c r="E2063" t="s">
        <v>1716</v>
      </c>
      <c r="F2063" s="102" t="s">
        <v>1745</v>
      </c>
      <c r="G2063" s="102" t="s">
        <v>1745</v>
      </c>
      <c r="H2063" s="2">
        <v>37683.75</v>
      </c>
      <c r="I2063" s="2">
        <v>3450000</v>
      </c>
      <c r="J2063" s="2">
        <v>196753.5</v>
      </c>
      <c r="K2063">
        <v>2024</v>
      </c>
    </row>
    <row r="2064" spans="1:11" x14ac:dyDescent="0.3">
      <c r="A2064" s="75" t="s">
        <v>418</v>
      </c>
      <c r="B2064" t="s">
        <v>3864</v>
      </c>
      <c r="C2064" t="s">
        <v>263</v>
      </c>
      <c r="D2064" t="s">
        <v>3869</v>
      </c>
      <c r="E2064" t="s">
        <v>1716</v>
      </c>
      <c r="F2064" s="102" t="s">
        <v>1745</v>
      </c>
      <c r="G2064" s="102" t="s">
        <v>1745</v>
      </c>
      <c r="H2064" s="2">
        <v>56754.8</v>
      </c>
      <c r="I2064" s="2">
        <v>6510000</v>
      </c>
      <c r="J2064" s="2">
        <v>371265.3</v>
      </c>
      <c r="K2064">
        <v>2024</v>
      </c>
    </row>
    <row r="2065" spans="1:11" x14ac:dyDescent="0.3">
      <c r="A2065" s="75" t="s">
        <v>418</v>
      </c>
      <c r="B2065" t="s">
        <v>3864</v>
      </c>
      <c r="C2065" t="s">
        <v>263</v>
      </c>
      <c r="D2065" t="s">
        <v>3870</v>
      </c>
      <c r="E2065" t="s">
        <v>1716</v>
      </c>
      <c r="F2065" s="102" t="s">
        <v>1745</v>
      </c>
      <c r="G2065" s="102" t="s">
        <v>1745</v>
      </c>
      <c r="H2065" s="2">
        <v>171241</v>
      </c>
      <c r="I2065" s="2">
        <v>2400000</v>
      </c>
      <c r="J2065" s="2">
        <v>136872</v>
      </c>
      <c r="K2065">
        <v>2024</v>
      </c>
    </row>
    <row r="2066" spans="1:11" x14ac:dyDescent="0.3">
      <c r="A2066" s="75" t="s">
        <v>418</v>
      </c>
      <c r="B2066" t="s">
        <v>3864</v>
      </c>
      <c r="C2066" t="s">
        <v>263</v>
      </c>
      <c r="D2066" t="s">
        <v>3871</v>
      </c>
      <c r="E2066" t="s">
        <v>1716</v>
      </c>
      <c r="F2066" s="102" t="s">
        <v>1745</v>
      </c>
      <c r="G2066" s="102" t="s">
        <v>1745</v>
      </c>
      <c r="H2066" s="2">
        <v>170014</v>
      </c>
      <c r="I2066" s="2">
        <v>2400000</v>
      </c>
      <c r="J2066" s="2">
        <v>136872</v>
      </c>
      <c r="K2066">
        <v>2024</v>
      </c>
    </row>
    <row r="2067" spans="1:11" x14ac:dyDescent="0.3">
      <c r="A2067" s="75" t="s">
        <v>418</v>
      </c>
      <c r="B2067" t="s">
        <v>3864</v>
      </c>
      <c r="C2067" t="s">
        <v>263</v>
      </c>
      <c r="D2067" t="s">
        <v>3872</v>
      </c>
      <c r="E2067" t="s">
        <v>15</v>
      </c>
      <c r="F2067" s="102" t="s">
        <v>1745</v>
      </c>
      <c r="G2067" s="102" t="s">
        <v>1745</v>
      </c>
      <c r="H2067" s="2">
        <v>84768</v>
      </c>
      <c r="I2067" s="2">
        <v>9000000</v>
      </c>
      <c r="J2067" s="2">
        <v>513270</v>
      </c>
      <c r="K2067">
        <v>2024</v>
      </c>
    </row>
    <row r="2068" spans="1:11" x14ac:dyDescent="0.3">
      <c r="A2068" s="75" t="s">
        <v>418</v>
      </c>
      <c r="B2068" t="s">
        <v>3864</v>
      </c>
      <c r="C2068" t="s">
        <v>263</v>
      </c>
      <c r="D2068" t="s">
        <v>3873</v>
      </c>
      <c r="E2068" t="s">
        <v>1717</v>
      </c>
      <c r="F2068" s="102" t="s">
        <v>1745</v>
      </c>
      <c r="G2068" s="102" t="s">
        <v>1745</v>
      </c>
      <c r="H2068" s="2">
        <v>247068.86</v>
      </c>
      <c r="I2068" s="2">
        <v>5941700</v>
      </c>
      <c r="J2068" s="2">
        <v>338855.15</v>
      </c>
      <c r="K2068">
        <v>2024</v>
      </c>
    </row>
    <row r="2069" spans="1:11" x14ac:dyDescent="0.3">
      <c r="A2069" s="75" t="s">
        <v>418</v>
      </c>
      <c r="B2069" t="s">
        <v>3864</v>
      </c>
      <c r="C2069" t="s">
        <v>263</v>
      </c>
      <c r="D2069" t="s">
        <v>3874</v>
      </c>
      <c r="E2069" t="s">
        <v>1716</v>
      </c>
      <c r="F2069" s="102" t="s">
        <v>1745</v>
      </c>
      <c r="G2069" s="102" t="s">
        <v>1745</v>
      </c>
      <c r="H2069" s="2">
        <v>81147.759999999995</v>
      </c>
      <c r="I2069" s="2">
        <v>390800</v>
      </c>
      <c r="J2069" s="2">
        <v>22287.32</v>
      </c>
      <c r="K2069">
        <v>2024</v>
      </c>
    </row>
    <row r="2070" spans="1:11" x14ac:dyDescent="0.3">
      <c r="A2070" s="75" t="s">
        <v>418</v>
      </c>
      <c r="B2070" t="s">
        <v>3864</v>
      </c>
      <c r="C2070" t="s">
        <v>263</v>
      </c>
      <c r="D2070" t="s">
        <v>3875</v>
      </c>
      <c r="E2070" t="s">
        <v>1716</v>
      </c>
      <c r="F2070" s="102" t="s">
        <v>1745</v>
      </c>
      <c r="G2070" s="102" t="s">
        <v>1745</v>
      </c>
      <c r="H2070" s="2">
        <v>75314.179999999993</v>
      </c>
      <c r="I2070" s="2">
        <v>390800</v>
      </c>
      <c r="J2070" s="2">
        <v>22287.32</v>
      </c>
      <c r="K2070">
        <v>2024</v>
      </c>
    </row>
    <row r="2071" spans="1:11" x14ac:dyDescent="0.3">
      <c r="A2071" s="75" t="s">
        <v>418</v>
      </c>
      <c r="B2071" t="s">
        <v>3864</v>
      </c>
      <c r="C2071" t="s">
        <v>263</v>
      </c>
      <c r="D2071" t="s">
        <v>3876</v>
      </c>
      <c r="E2071" t="s">
        <v>1717</v>
      </c>
      <c r="F2071" s="102" t="s">
        <v>1745</v>
      </c>
      <c r="G2071" s="102" t="s">
        <v>1745</v>
      </c>
      <c r="H2071" s="2">
        <v>1686664</v>
      </c>
      <c r="I2071" s="2">
        <v>11226400</v>
      </c>
      <c r="J2071" s="2">
        <v>640241.59</v>
      </c>
      <c r="K2071">
        <v>2024</v>
      </c>
    </row>
    <row r="2072" spans="1:11" x14ac:dyDescent="0.3">
      <c r="A2072" s="75" t="s">
        <v>418</v>
      </c>
      <c r="B2072" t="s">
        <v>3864</v>
      </c>
      <c r="C2072" t="s">
        <v>263</v>
      </c>
      <c r="D2072" t="s">
        <v>3877</v>
      </c>
      <c r="E2072" t="s">
        <v>1717</v>
      </c>
      <c r="F2072" s="102" t="s">
        <v>1745</v>
      </c>
      <c r="G2072" s="102" t="s">
        <v>1745</v>
      </c>
      <c r="H2072" s="2">
        <v>649563.28</v>
      </c>
      <c r="I2072" s="2">
        <v>11226400</v>
      </c>
      <c r="J2072" s="2">
        <v>640241.59</v>
      </c>
      <c r="K2072">
        <v>2024</v>
      </c>
    </row>
    <row r="2073" spans="1:11" x14ac:dyDescent="0.3">
      <c r="A2073" s="75" t="s">
        <v>663</v>
      </c>
      <c r="B2073" t="s">
        <v>3878</v>
      </c>
      <c r="C2073" t="s">
        <v>263</v>
      </c>
      <c r="D2073" t="s">
        <v>3879</v>
      </c>
      <c r="E2073" t="s">
        <v>15</v>
      </c>
      <c r="F2073" s="102" t="s">
        <v>1745</v>
      </c>
      <c r="G2073" s="102" t="s">
        <v>1745</v>
      </c>
      <c r="H2073" s="2" t="s">
        <v>2331</v>
      </c>
      <c r="I2073" s="2">
        <v>19028600</v>
      </c>
      <c r="J2073" s="2">
        <v>620712.93200000003</v>
      </c>
      <c r="K2073">
        <v>2024</v>
      </c>
    </row>
    <row r="2074" spans="1:11" x14ac:dyDescent="0.3">
      <c r="A2074" s="103" t="s">
        <v>669</v>
      </c>
      <c r="B2074" t="s">
        <v>2036</v>
      </c>
      <c r="C2074" t="s">
        <v>263</v>
      </c>
      <c r="D2074" t="s">
        <v>4768</v>
      </c>
      <c r="E2074" t="s">
        <v>1716</v>
      </c>
      <c r="F2074" s="100" t="s">
        <v>1745</v>
      </c>
      <c r="G2074" s="100" t="s">
        <v>1745</v>
      </c>
      <c r="H2074" s="2">
        <v>27024</v>
      </c>
      <c r="I2074" s="2">
        <v>15000000</v>
      </c>
      <c r="J2074" s="2">
        <v>385650</v>
      </c>
      <c r="K2074">
        <v>2025</v>
      </c>
    </row>
    <row r="2075" spans="1:11" x14ac:dyDescent="0.3">
      <c r="A2075" s="103" t="s">
        <v>669</v>
      </c>
      <c r="B2075" t="s">
        <v>2036</v>
      </c>
      <c r="C2075" t="s">
        <v>263</v>
      </c>
      <c r="D2075" t="s">
        <v>4768</v>
      </c>
      <c r="E2075" t="s">
        <v>1716</v>
      </c>
      <c r="F2075" s="100" t="s">
        <v>1745</v>
      </c>
      <c r="G2075" s="100" t="s">
        <v>1745</v>
      </c>
      <c r="H2075" s="98" t="s">
        <v>1745</v>
      </c>
      <c r="I2075" s="2">
        <v>2700000</v>
      </c>
      <c r="J2075" s="2">
        <v>69417</v>
      </c>
      <c r="K2075">
        <v>2025</v>
      </c>
    </row>
    <row r="2076" spans="1:11" x14ac:dyDescent="0.3">
      <c r="A2076" s="103" t="s">
        <v>669</v>
      </c>
      <c r="B2076" t="s">
        <v>2036</v>
      </c>
      <c r="C2076" t="s">
        <v>263</v>
      </c>
      <c r="D2076" t="s">
        <v>3880</v>
      </c>
      <c r="E2076" t="s">
        <v>1716</v>
      </c>
      <c r="F2076" s="100" t="s">
        <v>1745</v>
      </c>
      <c r="G2076" s="100" t="s">
        <v>1745</v>
      </c>
      <c r="H2076" s="2">
        <v>8987.92</v>
      </c>
      <c r="I2076" s="2">
        <v>9000000</v>
      </c>
      <c r="J2076" s="2">
        <v>231390.00000000003</v>
      </c>
      <c r="K2076">
        <v>2025</v>
      </c>
    </row>
    <row r="2077" spans="1:11" x14ac:dyDescent="0.3">
      <c r="A2077" s="103" t="s">
        <v>669</v>
      </c>
      <c r="B2077" t="s">
        <v>2036</v>
      </c>
      <c r="C2077" t="s">
        <v>263</v>
      </c>
      <c r="D2077" t="s">
        <v>3881</v>
      </c>
      <c r="E2077" t="s">
        <v>1717</v>
      </c>
      <c r="F2077" s="99">
        <v>43571</v>
      </c>
      <c r="G2077" s="99">
        <v>54529</v>
      </c>
      <c r="H2077" s="2">
        <v>101414.32</v>
      </c>
      <c r="I2077" s="2">
        <v>10000000</v>
      </c>
      <c r="J2077" s="2">
        <v>257100.00000000003</v>
      </c>
      <c r="K2077">
        <v>2025</v>
      </c>
    </row>
    <row r="2078" spans="1:11" x14ac:dyDescent="0.3">
      <c r="A2078" s="75" t="s">
        <v>734</v>
      </c>
      <c r="B2078" t="s">
        <v>3882</v>
      </c>
      <c r="C2078" t="s">
        <v>263</v>
      </c>
      <c r="D2078" t="s">
        <v>3883</v>
      </c>
      <c r="E2078" t="s">
        <v>1716</v>
      </c>
      <c r="F2078" s="102" t="s">
        <v>1745</v>
      </c>
      <c r="G2078" s="102" t="s">
        <v>1745</v>
      </c>
      <c r="H2078" s="2">
        <v>39660</v>
      </c>
      <c r="I2078" s="2">
        <v>1800000</v>
      </c>
      <c r="J2078" s="2">
        <v>114894</v>
      </c>
      <c r="K2078" s="58">
        <v>2022</v>
      </c>
    </row>
    <row r="2079" spans="1:11" x14ac:dyDescent="0.3">
      <c r="A2079" s="75" t="s">
        <v>734</v>
      </c>
      <c r="B2079" t="s">
        <v>3882</v>
      </c>
      <c r="C2079" t="s">
        <v>263</v>
      </c>
      <c r="D2079" t="s">
        <v>3884</v>
      </c>
      <c r="E2079" t="s">
        <v>1716</v>
      </c>
      <c r="F2079" s="102" t="s">
        <v>1745</v>
      </c>
      <c r="G2079" s="102" t="s">
        <v>1745</v>
      </c>
      <c r="H2079" s="2">
        <v>8915.8700000000008</v>
      </c>
      <c r="I2079" s="2">
        <v>1647100</v>
      </c>
      <c r="J2079" s="2">
        <v>105134.39</v>
      </c>
      <c r="K2079" s="58">
        <v>2022</v>
      </c>
    </row>
    <row r="2080" spans="1:11" x14ac:dyDescent="0.3">
      <c r="A2080" s="103" t="s">
        <v>1131</v>
      </c>
      <c r="B2080" t="s">
        <v>2052</v>
      </c>
      <c r="C2080" t="s">
        <v>263</v>
      </c>
      <c r="D2080" t="s">
        <v>3885</v>
      </c>
      <c r="E2080" t="s">
        <v>1717</v>
      </c>
      <c r="F2080" s="99">
        <v>43081</v>
      </c>
      <c r="G2080" s="99">
        <v>54057</v>
      </c>
      <c r="H2080" s="2">
        <v>173209.09</v>
      </c>
      <c r="I2080" s="2">
        <v>11340000</v>
      </c>
      <c r="J2080" s="2">
        <v>651823.20000000007</v>
      </c>
      <c r="K2080">
        <v>2025</v>
      </c>
    </row>
    <row r="2081" spans="1:11" x14ac:dyDescent="0.3">
      <c r="A2081" s="103" t="s">
        <v>942</v>
      </c>
      <c r="B2081" t="s">
        <v>2038</v>
      </c>
      <c r="C2081" t="s">
        <v>263</v>
      </c>
      <c r="D2081" t="s">
        <v>3886</v>
      </c>
      <c r="E2081" t="s">
        <v>1716</v>
      </c>
      <c r="F2081" s="99">
        <v>28373</v>
      </c>
      <c r="G2081" s="99">
        <v>52170</v>
      </c>
      <c r="H2081" s="2">
        <v>25000</v>
      </c>
      <c r="I2081" s="2">
        <v>7000000</v>
      </c>
      <c r="J2081" s="2">
        <v>486850</v>
      </c>
      <c r="K2081">
        <v>2025</v>
      </c>
    </row>
    <row r="2082" spans="1:11" x14ac:dyDescent="0.3">
      <c r="A2082" s="103" t="s">
        <v>948</v>
      </c>
      <c r="B2082" t="s">
        <v>2039</v>
      </c>
      <c r="C2082" t="s">
        <v>263</v>
      </c>
      <c r="D2082" t="s">
        <v>3887</v>
      </c>
      <c r="E2082" t="s">
        <v>1716</v>
      </c>
      <c r="F2082" s="99">
        <v>34310</v>
      </c>
      <c r="G2082" s="99">
        <v>48920</v>
      </c>
      <c r="H2082" s="2">
        <v>60200</v>
      </c>
      <c r="I2082" s="2">
        <v>10496000</v>
      </c>
      <c r="J2082" s="2">
        <v>242877.44</v>
      </c>
      <c r="K2082">
        <v>2025</v>
      </c>
    </row>
    <row r="2083" spans="1:11" x14ac:dyDescent="0.3">
      <c r="A2083" s="103" t="s">
        <v>948</v>
      </c>
      <c r="B2083" t="s">
        <v>2039</v>
      </c>
      <c r="C2083" t="s">
        <v>263</v>
      </c>
      <c r="D2083" t="s">
        <v>3888</v>
      </c>
      <c r="E2083" t="s">
        <v>1716</v>
      </c>
      <c r="F2083" s="99">
        <v>43191</v>
      </c>
      <c r="G2083" s="99">
        <v>54149</v>
      </c>
      <c r="H2083" s="2">
        <v>424018</v>
      </c>
      <c r="I2083" s="2">
        <v>30800000</v>
      </c>
      <c r="J2083" s="2">
        <v>712712</v>
      </c>
      <c r="K2083">
        <v>2025</v>
      </c>
    </row>
    <row r="2084" spans="1:11" x14ac:dyDescent="0.3">
      <c r="A2084" s="103" t="s">
        <v>948</v>
      </c>
      <c r="B2084" t="s">
        <v>2039</v>
      </c>
      <c r="C2084" t="s">
        <v>263</v>
      </c>
      <c r="D2084" t="s">
        <v>3891</v>
      </c>
      <c r="E2084" t="s">
        <v>1716</v>
      </c>
      <c r="F2084" s="99">
        <v>44501</v>
      </c>
      <c r="G2084" s="99">
        <v>55458</v>
      </c>
      <c r="H2084" s="2">
        <v>516271</v>
      </c>
      <c r="I2084" s="2">
        <v>43360000</v>
      </c>
      <c r="J2084" s="2">
        <v>1003350.4</v>
      </c>
      <c r="K2084">
        <v>2025</v>
      </c>
    </row>
    <row r="2085" spans="1:11" x14ac:dyDescent="0.3">
      <c r="A2085" s="103" t="s">
        <v>948</v>
      </c>
      <c r="B2085" t="s">
        <v>2039</v>
      </c>
      <c r="C2085" t="s">
        <v>263</v>
      </c>
      <c r="D2085" t="s">
        <v>3889</v>
      </c>
      <c r="E2085" t="s">
        <v>1717</v>
      </c>
      <c r="F2085" s="99">
        <v>43497</v>
      </c>
      <c r="G2085" s="101" t="s">
        <v>5305</v>
      </c>
      <c r="H2085" s="2">
        <v>51014</v>
      </c>
      <c r="I2085" s="2">
        <v>4445800</v>
      </c>
      <c r="J2085" s="2">
        <v>102875.81200000001</v>
      </c>
      <c r="K2085">
        <v>2025</v>
      </c>
    </row>
    <row r="2086" spans="1:11" x14ac:dyDescent="0.3">
      <c r="A2086" s="103" t="s">
        <v>948</v>
      </c>
      <c r="B2086" t="s">
        <v>2039</v>
      </c>
      <c r="C2086" t="s">
        <v>263</v>
      </c>
      <c r="D2086" t="s">
        <v>3890</v>
      </c>
      <c r="E2086" t="s">
        <v>1717</v>
      </c>
      <c r="F2086" s="99">
        <v>44531</v>
      </c>
      <c r="G2086" s="101" t="s">
        <v>5306</v>
      </c>
      <c r="H2086" s="2">
        <v>501079</v>
      </c>
      <c r="I2086" s="2">
        <v>48822000</v>
      </c>
      <c r="J2086" s="2">
        <v>1129741.08</v>
      </c>
      <c r="K2086">
        <v>2025</v>
      </c>
    </row>
    <row r="2087" spans="1:11" x14ac:dyDescent="0.3">
      <c r="A2087" s="103" t="s">
        <v>948</v>
      </c>
      <c r="B2087" t="s">
        <v>2039</v>
      </c>
      <c r="C2087" t="s">
        <v>263</v>
      </c>
      <c r="D2087" t="s">
        <v>3892</v>
      </c>
      <c r="E2087" t="s">
        <v>1717</v>
      </c>
      <c r="F2087" s="99">
        <v>45139</v>
      </c>
      <c r="G2087" s="101" t="s">
        <v>5307</v>
      </c>
      <c r="H2087" s="2">
        <v>319500</v>
      </c>
      <c r="I2087" s="2">
        <v>38400000</v>
      </c>
      <c r="J2087" s="2">
        <v>888576</v>
      </c>
      <c r="K2087">
        <v>2025</v>
      </c>
    </row>
    <row r="2088" spans="1:11" x14ac:dyDescent="0.3">
      <c r="A2088" s="103" t="s">
        <v>968</v>
      </c>
      <c r="B2088" t="s">
        <v>2040</v>
      </c>
      <c r="C2088" t="s">
        <v>263</v>
      </c>
      <c r="D2088" t="s">
        <v>3893</v>
      </c>
      <c r="E2088" t="s">
        <v>1717</v>
      </c>
      <c r="F2088" s="100" t="s">
        <v>1745</v>
      </c>
      <c r="G2088" s="100" t="s">
        <v>1745</v>
      </c>
      <c r="H2088" s="2">
        <v>407000</v>
      </c>
      <c r="I2088" s="2">
        <v>13500000</v>
      </c>
      <c r="J2088" s="2">
        <v>891135</v>
      </c>
      <c r="K2088">
        <v>2025</v>
      </c>
    </row>
    <row r="2089" spans="1:11" x14ac:dyDescent="0.3">
      <c r="A2089" s="103" t="s">
        <v>1051</v>
      </c>
      <c r="B2089" t="s">
        <v>2041</v>
      </c>
      <c r="C2089" t="s">
        <v>263</v>
      </c>
      <c r="D2089" t="s">
        <v>3894</v>
      </c>
      <c r="E2089" t="s">
        <v>1717</v>
      </c>
      <c r="F2089" s="99">
        <v>38353</v>
      </c>
      <c r="G2089" s="99">
        <v>13149</v>
      </c>
      <c r="H2089" s="2">
        <v>129714.03</v>
      </c>
      <c r="I2089" s="2">
        <v>12625200</v>
      </c>
      <c r="J2089" s="2">
        <v>330527.73599999998</v>
      </c>
      <c r="K2089">
        <v>2025</v>
      </c>
    </row>
    <row r="2090" spans="1:11" x14ac:dyDescent="0.3">
      <c r="A2090" s="103" t="s">
        <v>1051</v>
      </c>
      <c r="B2090" t="s">
        <v>2041</v>
      </c>
      <c r="C2090" t="s">
        <v>263</v>
      </c>
      <c r="D2090" t="s">
        <v>3895</v>
      </c>
      <c r="E2090" t="s">
        <v>1717</v>
      </c>
      <c r="F2090" s="99">
        <v>37987</v>
      </c>
      <c r="G2090" s="99">
        <v>49309</v>
      </c>
      <c r="H2090" s="2">
        <v>306572.67</v>
      </c>
      <c r="I2090" s="2">
        <v>37871400</v>
      </c>
      <c r="J2090" s="2">
        <v>991473.25199999998</v>
      </c>
      <c r="K2090">
        <v>2025</v>
      </c>
    </row>
    <row r="2091" spans="1:11" x14ac:dyDescent="0.3">
      <c r="A2091" s="103" t="s">
        <v>1051</v>
      </c>
      <c r="B2091" t="s">
        <v>2041</v>
      </c>
      <c r="C2091" t="s">
        <v>263</v>
      </c>
      <c r="D2091" t="s">
        <v>3896</v>
      </c>
      <c r="E2091" t="s">
        <v>1717</v>
      </c>
      <c r="F2091" s="99">
        <v>41275</v>
      </c>
      <c r="G2091" s="99">
        <v>16071</v>
      </c>
      <c r="H2091" s="2">
        <v>306572.67</v>
      </c>
      <c r="I2091" s="2">
        <v>44407100</v>
      </c>
      <c r="J2091" s="2">
        <v>1162577.878</v>
      </c>
      <c r="K2091">
        <v>2025</v>
      </c>
    </row>
    <row r="2092" spans="1:11" x14ac:dyDescent="0.3">
      <c r="A2092" s="103" t="s">
        <v>1051</v>
      </c>
      <c r="B2092" t="s">
        <v>2041</v>
      </c>
      <c r="C2092" t="s">
        <v>263</v>
      </c>
      <c r="D2092" t="s">
        <v>3897</v>
      </c>
      <c r="E2092" t="s">
        <v>15</v>
      </c>
      <c r="F2092" s="99">
        <v>38353</v>
      </c>
      <c r="G2092" s="99">
        <v>13149</v>
      </c>
      <c r="H2092" s="2">
        <v>210122.5</v>
      </c>
      <c r="I2092" s="2">
        <v>57078500</v>
      </c>
      <c r="J2092" s="2">
        <v>1494315.13</v>
      </c>
      <c r="K2092">
        <v>2025</v>
      </c>
    </row>
    <row r="2093" spans="1:11" x14ac:dyDescent="0.3">
      <c r="A2093" s="103" t="s">
        <v>1051</v>
      </c>
      <c r="B2093" t="s">
        <v>2041</v>
      </c>
      <c r="C2093" t="s">
        <v>263</v>
      </c>
      <c r="D2093" t="s">
        <v>3898</v>
      </c>
      <c r="E2093" t="s">
        <v>15</v>
      </c>
      <c r="F2093" s="99">
        <v>39448</v>
      </c>
      <c r="G2093" s="99">
        <v>14245</v>
      </c>
      <c r="H2093" s="2">
        <v>505395.81</v>
      </c>
      <c r="I2093" s="2">
        <v>24106800</v>
      </c>
      <c r="J2093" s="2">
        <v>631116.02399999998</v>
      </c>
      <c r="K2093">
        <v>2025</v>
      </c>
    </row>
    <row r="2094" spans="1:11" x14ac:dyDescent="0.3">
      <c r="A2094" s="103" t="s">
        <v>1051</v>
      </c>
      <c r="B2094" t="s">
        <v>2041</v>
      </c>
      <c r="C2094" t="s">
        <v>263</v>
      </c>
      <c r="D2094" t="s">
        <v>3899</v>
      </c>
      <c r="E2094" t="s">
        <v>1717</v>
      </c>
      <c r="F2094" s="99">
        <v>40179</v>
      </c>
      <c r="G2094" s="99">
        <v>51501</v>
      </c>
      <c r="H2094" s="2">
        <v>375000</v>
      </c>
      <c r="I2094" s="2">
        <v>37809400</v>
      </c>
      <c r="J2094" s="2">
        <v>989850.09199999995</v>
      </c>
      <c r="K2094">
        <v>2025</v>
      </c>
    </row>
    <row r="2095" spans="1:11" x14ac:dyDescent="0.3">
      <c r="A2095" s="103" t="s">
        <v>1051</v>
      </c>
      <c r="B2095" t="s">
        <v>2041</v>
      </c>
      <c r="C2095" t="s">
        <v>263</v>
      </c>
      <c r="D2095" t="s">
        <v>4769</v>
      </c>
      <c r="E2095" t="s">
        <v>1717</v>
      </c>
      <c r="F2095" s="99">
        <v>44562</v>
      </c>
      <c r="G2095" s="99">
        <v>55518</v>
      </c>
      <c r="H2095" s="2">
        <v>100000</v>
      </c>
      <c r="I2095" s="2">
        <v>7677000</v>
      </c>
      <c r="J2095" s="2">
        <v>200983.86</v>
      </c>
      <c r="K2095">
        <v>2025</v>
      </c>
    </row>
    <row r="2096" spans="1:11" x14ac:dyDescent="0.3">
      <c r="A2096" s="103" t="s">
        <v>1051</v>
      </c>
      <c r="B2096" t="s">
        <v>2041</v>
      </c>
      <c r="C2096" t="s">
        <v>263</v>
      </c>
      <c r="D2096" t="s">
        <v>3900</v>
      </c>
      <c r="E2096" t="s">
        <v>15</v>
      </c>
      <c r="F2096" s="99">
        <v>35796</v>
      </c>
      <c r="G2096" s="99">
        <v>47118</v>
      </c>
      <c r="H2096" s="2">
        <v>122155.4</v>
      </c>
      <c r="I2096" s="2">
        <v>16874200</v>
      </c>
      <c r="J2096" s="2">
        <v>441766.55599999998</v>
      </c>
      <c r="K2096">
        <v>2025</v>
      </c>
    </row>
    <row r="2097" spans="1:11" x14ac:dyDescent="0.3">
      <c r="A2097" s="103" t="s">
        <v>1051</v>
      </c>
      <c r="B2097" t="s">
        <v>2041</v>
      </c>
      <c r="C2097" t="s">
        <v>263</v>
      </c>
      <c r="D2097" t="s">
        <v>3901</v>
      </c>
      <c r="E2097" t="s">
        <v>15</v>
      </c>
      <c r="F2097" s="99">
        <v>37987</v>
      </c>
      <c r="G2097" s="99">
        <v>12419</v>
      </c>
      <c r="H2097" s="2">
        <v>620551.94999999995</v>
      </c>
      <c r="I2097" s="2">
        <v>87611600</v>
      </c>
      <c r="J2097" s="2">
        <v>2293671.6879999996</v>
      </c>
      <c r="K2097">
        <v>2025</v>
      </c>
    </row>
    <row r="2098" spans="1:11" x14ac:dyDescent="0.3">
      <c r="A2098" s="103" t="s">
        <v>1051</v>
      </c>
      <c r="B2098" t="s">
        <v>2041</v>
      </c>
      <c r="C2098" t="s">
        <v>263</v>
      </c>
      <c r="D2098" t="s">
        <v>3902</v>
      </c>
      <c r="E2098" t="s">
        <v>15</v>
      </c>
      <c r="F2098" s="99">
        <v>38718</v>
      </c>
      <c r="G2098" s="99">
        <v>13515</v>
      </c>
      <c r="H2098" s="2">
        <v>303411.17</v>
      </c>
      <c r="I2098" s="2">
        <v>14615300</v>
      </c>
      <c r="J2098" s="2">
        <v>382628.554</v>
      </c>
      <c r="K2098">
        <v>2025</v>
      </c>
    </row>
    <row r="2099" spans="1:11" x14ac:dyDescent="0.3">
      <c r="A2099" s="103" t="s">
        <v>1051</v>
      </c>
      <c r="B2099" t="s">
        <v>2041</v>
      </c>
      <c r="C2099" t="s">
        <v>263</v>
      </c>
      <c r="D2099" t="s">
        <v>3903</v>
      </c>
      <c r="E2099" t="s">
        <v>1717</v>
      </c>
      <c r="F2099" s="99">
        <v>36161</v>
      </c>
      <c r="G2099" s="99">
        <v>47483</v>
      </c>
      <c r="H2099" s="2">
        <v>144059.21</v>
      </c>
      <c r="I2099" s="2">
        <v>12491800</v>
      </c>
      <c r="J2099" s="2">
        <v>327035.32399999996</v>
      </c>
      <c r="K2099">
        <v>2025</v>
      </c>
    </row>
    <row r="2100" spans="1:11" x14ac:dyDescent="0.3">
      <c r="A2100" s="103" t="s">
        <v>1051</v>
      </c>
      <c r="B2100" t="s">
        <v>2041</v>
      </c>
      <c r="C2100" t="s">
        <v>263</v>
      </c>
      <c r="D2100" t="s">
        <v>3904</v>
      </c>
      <c r="E2100" t="s">
        <v>1717</v>
      </c>
      <c r="F2100" s="99">
        <v>35065</v>
      </c>
      <c r="G2100" s="99">
        <v>46387</v>
      </c>
      <c r="H2100" s="2">
        <v>56570.400000000001</v>
      </c>
      <c r="I2100" s="2">
        <v>4066600</v>
      </c>
      <c r="J2100" s="2">
        <v>106463.588</v>
      </c>
      <c r="K2100">
        <v>2025</v>
      </c>
    </row>
    <row r="2101" spans="1:11" x14ac:dyDescent="0.3">
      <c r="A2101" s="103" t="s">
        <v>1051</v>
      </c>
      <c r="B2101" t="s">
        <v>2041</v>
      </c>
      <c r="C2101" t="s">
        <v>263</v>
      </c>
      <c r="D2101" t="s">
        <v>3905</v>
      </c>
      <c r="E2101" t="s">
        <v>1716</v>
      </c>
      <c r="F2101" s="99">
        <v>41275</v>
      </c>
      <c r="G2101" s="99">
        <v>16071</v>
      </c>
      <c r="H2101" s="2">
        <v>69223.3</v>
      </c>
      <c r="I2101" s="2">
        <v>82723200</v>
      </c>
      <c r="J2101" s="2">
        <v>2165693.3760000002</v>
      </c>
      <c r="K2101">
        <v>2025</v>
      </c>
    </row>
    <row r="2102" spans="1:11" x14ac:dyDescent="0.3">
      <c r="A2102" s="103" t="s">
        <v>1051</v>
      </c>
      <c r="B2102" t="s">
        <v>2041</v>
      </c>
      <c r="C2102" t="s">
        <v>263</v>
      </c>
      <c r="D2102" t="s">
        <v>3906</v>
      </c>
      <c r="E2102" t="s">
        <v>15</v>
      </c>
      <c r="F2102" s="99">
        <v>41275</v>
      </c>
      <c r="G2102" s="99">
        <v>52596</v>
      </c>
      <c r="H2102" s="2">
        <v>604885.94999999995</v>
      </c>
      <c r="I2102" s="2">
        <v>9000000</v>
      </c>
      <c r="J2102" s="2">
        <v>235620</v>
      </c>
      <c r="K2102">
        <v>2025</v>
      </c>
    </row>
    <row r="2103" spans="1:11" x14ac:dyDescent="0.3">
      <c r="A2103" s="103" t="s">
        <v>1051</v>
      </c>
      <c r="B2103" t="s">
        <v>2041</v>
      </c>
      <c r="C2103" t="s">
        <v>263</v>
      </c>
      <c r="D2103" t="s">
        <v>3907</v>
      </c>
      <c r="E2103" t="s">
        <v>1717</v>
      </c>
      <c r="F2103" s="99">
        <v>37622</v>
      </c>
      <c r="G2103" s="99">
        <v>48944</v>
      </c>
      <c r="H2103" s="2">
        <v>19276.189999999999</v>
      </c>
      <c r="I2103" s="2">
        <v>7963800</v>
      </c>
      <c r="J2103" s="2">
        <v>208492.28400000001</v>
      </c>
      <c r="K2103">
        <v>2025</v>
      </c>
    </row>
    <row r="2104" spans="1:11" x14ac:dyDescent="0.3">
      <c r="A2104" s="103" t="s">
        <v>1051</v>
      </c>
      <c r="B2104" t="s">
        <v>2041</v>
      </c>
      <c r="C2104" t="s">
        <v>263</v>
      </c>
      <c r="D2104" t="s">
        <v>3908</v>
      </c>
      <c r="E2104" t="s">
        <v>1716</v>
      </c>
      <c r="F2104" s="99">
        <v>37622</v>
      </c>
      <c r="G2104" s="99">
        <v>48944</v>
      </c>
      <c r="H2104" s="2">
        <v>9658.48</v>
      </c>
      <c r="I2104" s="2">
        <v>840100</v>
      </c>
      <c r="J2104" s="2">
        <v>21993.817999999999</v>
      </c>
      <c r="K2104">
        <v>2025</v>
      </c>
    </row>
    <row r="2105" spans="1:11" x14ac:dyDescent="0.3">
      <c r="A2105" s="103" t="s">
        <v>1051</v>
      </c>
      <c r="B2105" t="s">
        <v>2041</v>
      </c>
      <c r="C2105" t="s">
        <v>263</v>
      </c>
      <c r="D2105" t="s">
        <v>3909</v>
      </c>
      <c r="E2105" t="s">
        <v>1717</v>
      </c>
      <c r="F2105" s="99">
        <v>39814</v>
      </c>
      <c r="G2105" s="99">
        <v>51135</v>
      </c>
      <c r="H2105" s="2">
        <v>0</v>
      </c>
      <c r="I2105" s="2">
        <v>11184680</v>
      </c>
      <c r="J2105" s="2">
        <v>292814.92239999998</v>
      </c>
      <c r="K2105">
        <v>2025</v>
      </c>
    </row>
    <row r="2106" spans="1:11" x14ac:dyDescent="0.3">
      <c r="A2106" s="103" t="s">
        <v>1051</v>
      </c>
      <c r="B2106" t="s">
        <v>2041</v>
      </c>
      <c r="C2106" t="s">
        <v>263</v>
      </c>
      <c r="D2106" t="s">
        <v>3910</v>
      </c>
      <c r="E2106" t="s">
        <v>1716</v>
      </c>
      <c r="F2106" s="99">
        <v>39814</v>
      </c>
      <c r="G2106" s="99">
        <v>51135</v>
      </c>
      <c r="H2106" s="2">
        <v>40000</v>
      </c>
      <c r="I2106" s="2">
        <v>6022520</v>
      </c>
      <c r="J2106" s="2">
        <v>157669.5736</v>
      </c>
      <c r="K2106">
        <v>2025</v>
      </c>
    </row>
    <row r="2107" spans="1:11" x14ac:dyDescent="0.3">
      <c r="A2107" s="103" t="s">
        <v>1051</v>
      </c>
      <c r="B2107" t="s">
        <v>2041</v>
      </c>
      <c r="C2107" t="s">
        <v>263</v>
      </c>
      <c r="D2107" t="s">
        <v>3911</v>
      </c>
      <c r="E2107" t="s">
        <v>1716</v>
      </c>
      <c r="F2107" s="99">
        <v>37257</v>
      </c>
      <c r="G2107" s="99">
        <v>48579</v>
      </c>
      <c r="H2107" s="2">
        <v>110000</v>
      </c>
      <c r="I2107" s="2">
        <v>9100000</v>
      </c>
      <c r="J2107" s="2">
        <v>238238</v>
      </c>
      <c r="K2107">
        <v>2025</v>
      </c>
    </row>
    <row r="2108" spans="1:11" x14ac:dyDescent="0.3">
      <c r="A2108" s="103" t="s">
        <v>1051</v>
      </c>
      <c r="B2108" t="s">
        <v>2041</v>
      </c>
      <c r="C2108" t="s">
        <v>263</v>
      </c>
      <c r="D2108" t="s">
        <v>3912</v>
      </c>
      <c r="E2108" t="s">
        <v>1716</v>
      </c>
      <c r="F2108" s="99">
        <v>36892</v>
      </c>
      <c r="G2108" s="99">
        <v>48213</v>
      </c>
      <c r="H2108" s="2">
        <v>122984.4</v>
      </c>
      <c r="I2108" s="2">
        <v>12575000</v>
      </c>
      <c r="J2108" s="2">
        <v>329213.5</v>
      </c>
      <c r="K2108">
        <v>2025</v>
      </c>
    </row>
    <row r="2109" spans="1:11" x14ac:dyDescent="0.3">
      <c r="A2109" s="103" t="s">
        <v>1051</v>
      </c>
      <c r="B2109" t="s">
        <v>2041</v>
      </c>
      <c r="C2109" t="s">
        <v>263</v>
      </c>
      <c r="D2109" t="s">
        <v>3913</v>
      </c>
      <c r="E2109" t="s">
        <v>1716</v>
      </c>
      <c r="F2109" s="99">
        <v>39448</v>
      </c>
      <c r="G2109" s="99">
        <v>50770</v>
      </c>
      <c r="H2109" s="2">
        <v>43438.18</v>
      </c>
      <c r="I2109" s="2">
        <v>12679600</v>
      </c>
      <c r="J2109" s="2">
        <v>331951.92799999996</v>
      </c>
      <c r="K2109">
        <v>2025</v>
      </c>
    </row>
    <row r="2110" spans="1:11" x14ac:dyDescent="0.3">
      <c r="A2110" s="103" t="s">
        <v>1051</v>
      </c>
      <c r="B2110" t="s">
        <v>2041</v>
      </c>
      <c r="C2110" t="s">
        <v>263</v>
      </c>
      <c r="D2110" t="s">
        <v>3914</v>
      </c>
      <c r="E2110" t="s">
        <v>1717</v>
      </c>
      <c r="F2110" s="99">
        <v>43831</v>
      </c>
      <c r="G2110" s="99">
        <v>55153</v>
      </c>
      <c r="H2110" s="2">
        <v>1384362.98</v>
      </c>
      <c r="I2110" s="2">
        <v>55000000</v>
      </c>
      <c r="J2110" s="2">
        <v>1439900</v>
      </c>
      <c r="K2110">
        <v>2025</v>
      </c>
    </row>
    <row r="2111" spans="1:11" x14ac:dyDescent="0.3">
      <c r="A2111" s="103" t="s">
        <v>1051</v>
      </c>
      <c r="B2111" t="s">
        <v>2041</v>
      </c>
      <c r="C2111" t="s">
        <v>263</v>
      </c>
      <c r="D2111" t="s">
        <v>3915</v>
      </c>
      <c r="E2111" t="s">
        <v>15</v>
      </c>
      <c r="F2111" s="99">
        <v>39448</v>
      </c>
      <c r="G2111" s="99">
        <v>50770</v>
      </c>
      <c r="H2111" s="2">
        <v>16062.88</v>
      </c>
      <c r="I2111" s="2">
        <v>4509100</v>
      </c>
      <c r="J2111" s="2">
        <v>118048.23799999998</v>
      </c>
      <c r="K2111">
        <v>2025</v>
      </c>
    </row>
    <row r="2112" spans="1:11" x14ac:dyDescent="0.3">
      <c r="A2112" s="103" t="s">
        <v>1051</v>
      </c>
      <c r="B2112" t="s">
        <v>2041</v>
      </c>
      <c r="C2112" t="s">
        <v>263</v>
      </c>
      <c r="D2112" t="s">
        <v>3916</v>
      </c>
      <c r="E2112" t="s">
        <v>1716</v>
      </c>
      <c r="F2112" s="99">
        <v>43831</v>
      </c>
      <c r="G2112" s="99">
        <v>55153</v>
      </c>
      <c r="H2112" s="2">
        <v>1298238.75</v>
      </c>
      <c r="I2112" s="2">
        <v>55000000</v>
      </c>
      <c r="J2112" s="2">
        <v>1439900</v>
      </c>
      <c r="K2112">
        <v>2025</v>
      </c>
    </row>
    <row r="2113" spans="1:11" x14ac:dyDescent="0.3">
      <c r="A2113" s="103" t="s">
        <v>1051</v>
      </c>
      <c r="B2113" t="s">
        <v>2041</v>
      </c>
      <c r="C2113" t="s">
        <v>263</v>
      </c>
      <c r="D2113" t="s">
        <v>3917</v>
      </c>
      <c r="E2113" t="s">
        <v>15</v>
      </c>
      <c r="F2113" s="99">
        <v>38353</v>
      </c>
      <c r="G2113" s="99">
        <v>49674</v>
      </c>
      <c r="H2113" s="2">
        <v>47936.03</v>
      </c>
      <c r="I2113" s="2">
        <v>7416100</v>
      </c>
      <c r="J2113" s="2">
        <v>194153.49799999999</v>
      </c>
      <c r="K2113">
        <v>2025</v>
      </c>
    </row>
    <row r="2114" spans="1:11" x14ac:dyDescent="0.3">
      <c r="A2114" s="103" t="s">
        <v>1051</v>
      </c>
      <c r="B2114" t="s">
        <v>2041</v>
      </c>
      <c r="C2114" t="s">
        <v>263</v>
      </c>
      <c r="D2114" t="s">
        <v>3918</v>
      </c>
      <c r="E2114" t="s">
        <v>5089</v>
      </c>
      <c r="F2114" s="99">
        <v>39083</v>
      </c>
      <c r="G2114" s="101" t="s">
        <v>5292</v>
      </c>
      <c r="H2114" s="2">
        <v>509806</v>
      </c>
      <c r="I2114" s="2" t="s">
        <v>5502</v>
      </c>
      <c r="J2114" s="97" t="s">
        <v>1745</v>
      </c>
      <c r="K2114">
        <v>2025</v>
      </c>
    </row>
    <row r="2115" spans="1:11" x14ac:dyDescent="0.3">
      <c r="A2115" s="103" t="s">
        <v>1051</v>
      </c>
      <c r="B2115" t="s">
        <v>2041</v>
      </c>
      <c r="C2115" t="s">
        <v>263</v>
      </c>
      <c r="D2115" t="s">
        <v>3919</v>
      </c>
      <c r="E2115" t="s">
        <v>5089</v>
      </c>
      <c r="F2115" s="99">
        <v>39448</v>
      </c>
      <c r="G2115" s="101" t="s">
        <v>5244</v>
      </c>
      <c r="H2115" s="2">
        <v>302987</v>
      </c>
      <c r="I2115" s="2" t="s">
        <v>5502</v>
      </c>
      <c r="J2115" s="97" t="s">
        <v>1745</v>
      </c>
      <c r="K2115">
        <v>2025</v>
      </c>
    </row>
    <row r="2116" spans="1:11" x14ac:dyDescent="0.3">
      <c r="A2116" s="103" t="s">
        <v>1051</v>
      </c>
      <c r="B2116" t="s">
        <v>2041</v>
      </c>
      <c r="C2116" t="s">
        <v>263</v>
      </c>
      <c r="D2116" t="s">
        <v>3920</v>
      </c>
      <c r="E2116" t="s">
        <v>5089</v>
      </c>
      <c r="F2116" s="99">
        <v>39083</v>
      </c>
      <c r="G2116" s="101" t="s">
        <v>5292</v>
      </c>
      <c r="H2116" s="2">
        <v>71149</v>
      </c>
      <c r="I2116" s="2" t="s">
        <v>5502</v>
      </c>
      <c r="J2116" s="97" t="s">
        <v>1745</v>
      </c>
      <c r="K2116">
        <v>2025</v>
      </c>
    </row>
    <row r="2117" spans="1:11" x14ac:dyDescent="0.3">
      <c r="A2117" s="103" t="s">
        <v>1051</v>
      </c>
      <c r="B2117" t="s">
        <v>2041</v>
      </c>
      <c r="C2117" t="s">
        <v>263</v>
      </c>
      <c r="D2117" t="s">
        <v>3921</v>
      </c>
      <c r="E2117" t="s">
        <v>5089</v>
      </c>
      <c r="F2117" s="99">
        <v>38718</v>
      </c>
      <c r="G2117" s="101" t="s">
        <v>5308</v>
      </c>
      <c r="H2117" s="2">
        <v>664661</v>
      </c>
      <c r="I2117" s="2" t="s">
        <v>5502</v>
      </c>
      <c r="J2117" s="97" t="s">
        <v>1745</v>
      </c>
      <c r="K2117">
        <v>2025</v>
      </c>
    </row>
    <row r="2118" spans="1:11" x14ac:dyDescent="0.3">
      <c r="A2118" s="103" t="s">
        <v>1051</v>
      </c>
      <c r="B2118" t="s">
        <v>2041</v>
      </c>
      <c r="C2118" t="s">
        <v>263</v>
      </c>
      <c r="D2118" t="s">
        <v>3922</v>
      </c>
      <c r="E2118" t="s">
        <v>5089</v>
      </c>
      <c r="F2118" s="99">
        <v>40909</v>
      </c>
      <c r="G2118" s="101" t="s">
        <v>5309</v>
      </c>
      <c r="H2118" s="2">
        <v>169044</v>
      </c>
      <c r="I2118" s="2" t="s">
        <v>5502</v>
      </c>
      <c r="J2118" s="97" t="s">
        <v>1745</v>
      </c>
      <c r="K2118">
        <v>2025</v>
      </c>
    </row>
    <row r="2119" spans="1:11" x14ac:dyDescent="0.3">
      <c r="A2119" s="103" t="s">
        <v>1078</v>
      </c>
      <c r="B2119" t="s">
        <v>2051</v>
      </c>
      <c r="C2119" t="s">
        <v>263</v>
      </c>
      <c r="D2119" t="s">
        <v>3923</v>
      </c>
      <c r="E2119" t="s">
        <v>5089</v>
      </c>
      <c r="F2119" s="100" t="s">
        <v>1745</v>
      </c>
      <c r="G2119" s="100" t="s">
        <v>1745</v>
      </c>
      <c r="H2119" s="2">
        <v>6000000</v>
      </c>
      <c r="I2119" s="2">
        <v>380160</v>
      </c>
      <c r="J2119" s="97" t="s">
        <v>1745</v>
      </c>
      <c r="K2119">
        <v>2025</v>
      </c>
    </row>
    <row r="2120" spans="1:11" x14ac:dyDescent="0.3">
      <c r="A2120" s="103" t="s">
        <v>1078</v>
      </c>
      <c r="B2120" t="s">
        <v>2051</v>
      </c>
      <c r="C2120" t="s">
        <v>263</v>
      </c>
      <c r="D2120" t="s">
        <v>3924</v>
      </c>
      <c r="E2120" t="s">
        <v>5089</v>
      </c>
      <c r="F2120" s="100" t="s">
        <v>1745</v>
      </c>
      <c r="G2120" s="100" t="s">
        <v>1745</v>
      </c>
      <c r="H2120" s="2">
        <v>8129000</v>
      </c>
      <c r="I2120" s="2">
        <v>515053.44</v>
      </c>
      <c r="J2120" s="97" t="s">
        <v>1745</v>
      </c>
      <c r="K2120">
        <v>2025</v>
      </c>
    </row>
    <row r="2121" spans="1:11" x14ac:dyDescent="0.3">
      <c r="A2121" s="103" t="s">
        <v>1195</v>
      </c>
      <c r="B2121" t="s">
        <v>2042</v>
      </c>
      <c r="C2121" t="s">
        <v>263</v>
      </c>
      <c r="D2121" t="s">
        <v>3925</v>
      </c>
      <c r="E2121" t="s">
        <v>1716</v>
      </c>
      <c r="F2121" s="99">
        <v>37257</v>
      </c>
      <c r="G2121" s="100" t="s">
        <v>1745</v>
      </c>
      <c r="H2121" s="2">
        <v>225000</v>
      </c>
      <c r="I2121" s="2">
        <v>20003100</v>
      </c>
      <c r="J2121" s="2">
        <v>603493.527</v>
      </c>
      <c r="K2121">
        <v>2025</v>
      </c>
    </row>
    <row r="2122" spans="1:11" x14ac:dyDescent="0.3">
      <c r="A2122" s="103" t="s">
        <v>1195</v>
      </c>
      <c r="B2122" t="s">
        <v>2042</v>
      </c>
      <c r="C2122" t="s">
        <v>263</v>
      </c>
      <c r="D2122" t="s">
        <v>3926</v>
      </c>
      <c r="E2122" t="s">
        <v>1716</v>
      </c>
      <c r="F2122" s="99">
        <v>35705</v>
      </c>
      <c r="G2122" s="100" t="s">
        <v>1745</v>
      </c>
      <c r="H2122" s="2">
        <v>35705</v>
      </c>
      <c r="I2122" s="2">
        <v>3499600</v>
      </c>
      <c r="J2122" s="2">
        <v>105582.932</v>
      </c>
      <c r="K2122">
        <v>2025</v>
      </c>
    </row>
    <row r="2123" spans="1:11" x14ac:dyDescent="0.3">
      <c r="A2123" s="103" t="s">
        <v>1195</v>
      </c>
      <c r="B2123" t="s">
        <v>2042</v>
      </c>
      <c r="C2123" t="s">
        <v>263</v>
      </c>
      <c r="D2123" t="s">
        <v>3927</v>
      </c>
      <c r="E2123" t="s">
        <v>1716</v>
      </c>
      <c r="F2123" s="99">
        <v>11396</v>
      </c>
      <c r="G2123" s="100" t="s">
        <v>1745</v>
      </c>
      <c r="H2123" s="2">
        <v>11396</v>
      </c>
      <c r="I2123" s="2">
        <v>4605300</v>
      </c>
      <c r="J2123" s="2">
        <v>138941.90099999998</v>
      </c>
      <c r="K2123">
        <v>2025</v>
      </c>
    </row>
    <row r="2124" spans="1:11" x14ac:dyDescent="0.3">
      <c r="A2124" s="103" t="s">
        <v>1195</v>
      </c>
      <c r="B2124" t="s">
        <v>2042</v>
      </c>
      <c r="C2124" t="s">
        <v>263</v>
      </c>
      <c r="D2124" t="s">
        <v>3928</v>
      </c>
      <c r="E2124" t="s">
        <v>1716</v>
      </c>
      <c r="F2124" s="101">
        <v>123170</v>
      </c>
      <c r="G2124" s="100" t="s">
        <v>1745</v>
      </c>
      <c r="H2124" s="2">
        <v>123170</v>
      </c>
      <c r="I2124" s="2">
        <v>26343300</v>
      </c>
      <c r="J2124" s="2">
        <v>794777.36100000003</v>
      </c>
      <c r="K2124">
        <v>2025</v>
      </c>
    </row>
    <row r="2125" spans="1:11" x14ac:dyDescent="0.3">
      <c r="A2125" s="103" t="s">
        <v>1195</v>
      </c>
      <c r="B2125" t="s">
        <v>2042</v>
      </c>
      <c r="C2125" t="s">
        <v>263</v>
      </c>
      <c r="D2125" t="s">
        <v>4770</v>
      </c>
      <c r="E2125" t="s">
        <v>1717</v>
      </c>
      <c r="F2125" s="99">
        <v>42736</v>
      </c>
      <c r="G2125" s="99">
        <v>49310</v>
      </c>
      <c r="H2125" s="2">
        <v>1413718.89</v>
      </c>
      <c r="I2125" s="2">
        <v>107890800</v>
      </c>
      <c r="J2125" s="2">
        <v>3255065.4360000002</v>
      </c>
      <c r="K2125">
        <v>2025</v>
      </c>
    </row>
    <row r="2126" spans="1:11" x14ac:dyDescent="0.3">
      <c r="A2126" s="103" t="s">
        <v>1195</v>
      </c>
      <c r="B2126" t="s">
        <v>2042</v>
      </c>
      <c r="C2126" t="s">
        <v>263</v>
      </c>
      <c r="D2126" t="s">
        <v>3929</v>
      </c>
      <c r="E2126" t="s">
        <v>1717</v>
      </c>
      <c r="F2126" s="99">
        <v>43466</v>
      </c>
      <c r="G2126" s="99">
        <v>51867</v>
      </c>
      <c r="H2126" s="2">
        <v>1554931.78</v>
      </c>
      <c r="I2126" s="2">
        <v>1554931.78</v>
      </c>
      <c r="J2126" s="2">
        <v>46912.291802599997</v>
      </c>
      <c r="K2126">
        <v>2025</v>
      </c>
    </row>
    <row r="2127" spans="1:11" x14ac:dyDescent="0.3">
      <c r="A2127" s="103" t="s">
        <v>1195</v>
      </c>
      <c r="B2127" t="s">
        <v>2042</v>
      </c>
      <c r="C2127" t="s">
        <v>263</v>
      </c>
      <c r="D2127" t="s">
        <v>4771</v>
      </c>
      <c r="E2127" t="s">
        <v>1716</v>
      </c>
      <c r="F2127" s="99">
        <v>25934</v>
      </c>
      <c r="G2127" s="100" t="s">
        <v>1745</v>
      </c>
      <c r="H2127" s="2">
        <v>238593.51</v>
      </c>
      <c r="I2127" s="2">
        <v>4300000</v>
      </c>
      <c r="J2127" s="2">
        <v>129731</v>
      </c>
      <c r="K2127">
        <v>2025</v>
      </c>
    </row>
    <row r="2128" spans="1:11" x14ac:dyDescent="0.3">
      <c r="A2128" s="103" t="s">
        <v>1210</v>
      </c>
      <c r="B2128" t="s">
        <v>2053</v>
      </c>
      <c r="C2128" t="s">
        <v>263</v>
      </c>
      <c r="D2128" t="s">
        <v>4772</v>
      </c>
      <c r="E2128" t="s">
        <v>1717</v>
      </c>
      <c r="F2128" s="99">
        <v>43292</v>
      </c>
      <c r="G2128" s="99">
        <v>54250</v>
      </c>
      <c r="H2128" s="2">
        <v>240387.3</v>
      </c>
      <c r="I2128" s="2">
        <v>56496000</v>
      </c>
      <c r="J2128" s="2">
        <v>1105626.72</v>
      </c>
      <c r="K2128">
        <v>2025</v>
      </c>
    </row>
    <row r="2129" spans="1:11" x14ac:dyDescent="0.3">
      <c r="A2129" s="103" t="s">
        <v>1210</v>
      </c>
      <c r="B2129" t="s">
        <v>2053</v>
      </c>
      <c r="C2129" t="s">
        <v>263</v>
      </c>
      <c r="D2129" t="s">
        <v>4773</v>
      </c>
      <c r="E2129" t="s">
        <v>1717</v>
      </c>
      <c r="F2129" s="99">
        <v>44652</v>
      </c>
      <c r="G2129" s="99">
        <v>55610</v>
      </c>
      <c r="H2129" s="2">
        <v>143539.68</v>
      </c>
      <c r="I2129" s="2">
        <v>36118600</v>
      </c>
      <c r="J2129" s="2">
        <v>706841</v>
      </c>
      <c r="K2129">
        <v>2025</v>
      </c>
    </row>
    <row r="2130" spans="1:11" x14ac:dyDescent="0.3">
      <c r="A2130" s="103" t="s">
        <v>1210</v>
      </c>
      <c r="B2130" t="s">
        <v>2053</v>
      </c>
      <c r="C2130" t="s">
        <v>263</v>
      </c>
      <c r="D2130" t="s">
        <v>4774</v>
      </c>
      <c r="E2130" t="s">
        <v>1717</v>
      </c>
      <c r="F2130" s="99">
        <v>44652</v>
      </c>
      <c r="G2130" s="99">
        <v>55610</v>
      </c>
      <c r="H2130" s="2">
        <v>562392.71</v>
      </c>
      <c r="I2130" s="2">
        <v>54195800</v>
      </c>
      <c r="J2130" s="2">
        <v>1060611.81</v>
      </c>
      <c r="K2130">
        <v>2025</v>
      </c>
    </row>
    <row r="2131" spans="1:11" x14ac:dyDescent="0.3">
      <c r="A2131" s="103" t="s">
        <v>1210</v>
      </c>
      <c r="B2131" t="s">
        <v>2053</v>
      </c>
      <c r="C2131" t="s">
        <v>263</v>
      </c>
      <c r="D2131" t="s">
        <v>4775</v>
      </c>
      <c r="E2131" t="s">
        <v>1717</v>
      </c>
      <c r="F2131" s="99">
        <v>44562</v>
      </c>
      <c r="G2131" s="99">
        <v>55519</v>
      </c>
      <c r="H2131" s="2">
        <v>307421</v>
      </c>
      <c r="I2131" s="2">
        <v>75245400</v>
      </c>
      <c r="J2131" s="2">
        <v>1472552.48</v>
      </c>
      <c r="K2131">
        <v>2025</v>
      </c>
    </row>
    <row r="2132" spans="1:11" x14ac:dyDescent="0.3">
      <c r="A2132" s="103" t="s">
        <v>1210</v>
      </c>
      <c r="B2132" t="s">
        <v>2053</v>
      </c>
      <c r="C2132" t="s">
        <v>263</v>
      </c>
      <c r="D2132" t="s">
        <v>4776</v>
      </c>
      <c r="E2132" t="s">
        <v>1717</v>
      </c>
      <c r="F2132" s="99">
        <v>42992</v>
      </c>
      <c r="G2132" s="99">
        <v>53949</v>
      </c>
      <c r="H2132" s="2">
        <v>371997.96</v>
      </c>
      <c r="I2132" s="2">
        <v>87564400</v>
      </c>
      <c r="J2132" s="2">
        <v>1713635.3</v>
      </c>
      <c r="K2132">
        <v>2025</v>
      </c>
    </row>
    <row r="2133" spans="1:11" x14ac:dyDescent="0.3">
      <c r="A2133" s="103" t="s">
        <v>1210</v>
      </c>
      <c r="B2133" t="s">
        <v>2053</v>
      </c>
      <c r="C2133" t="s">
        <v>263</v>
      </c>
      <c r="D2133" t="s">
        <v>3930</v>
      </c>
      <c r="E2133" t="s">
        <v>1717</v>
      </c>
      <c r="F2133" s="99">
        <v>43314</v>
      </c>
      <c r="G2133" s="99">
        <v>54272</v>
      </c>
      <c r="H2133" s="2">
        <v>375533.93</v>
      </c>
      <c r="I2133" s="2">
        <v>50940000</v>
      </c>
      <c r="J2133" s="2">
        <v>983142</v>
      </c>
      <c r="K2133">
        <v>2025</v>
      </c>
    </row>
    <row r="2134" spans="1:11" x14ac:dyDescent="0.3">
      <c r="A2134" s="103" t="s">
        <v>1210</v>
      </c>
      <c r="B2134" t="s">
        <v>2053</v>
      </c>
      <c r="C2134" t="s">
        <v>263</v>
      </c>
      <c r="D2134" t="s">
        <v>3931</v>
      </c>
      <c r="E2134" t="s">
        <v>5089</v>
      </c>
      <c r="F2134" s="99">
        <v>44547</v>
      </c>
      <c r="G2134" s="99">
        <v>55504</v>
      </c>
      <c r="H2134" s="2">
        <v>978740.88</v>
      </c>
      <c r="I2134" s="2">
        <v>9138000</v>
      </c>
      <c r="J2134" s="2">
        <v>178739.28</v>
      </c>
      <c r="K2134">
        <v>2025</v>
      </c>
    </row>
    <row r="2135" spans="1:11" x14ac:dyDescent="0.3">
      <c r="A2135" s="103" t="s">
        <v>1210</v>
      </c>
      <c r="B2135" t="s">
        <v>2053</v>
      </c>
      <c r="C2135" t="s">
        <v>263</v>
      </c>
      <c r="D2135" t="s">
        <v>3932</v>
      </c>
      <c r="E2135" t="s">
        <v>1717</v>
      </c>
      <c r="F2135" s="99">
        <v>44593</v>
      </c>
      <c r="G2135" s="99">
        <v>53724</v>
      </c>
      <c r="H2135" s="2">
        <v>538856.16</v>
      </c>
      <c r="I2135" s="2">
        <v>22047000</v>
      </c>
      <c r="J2135" s="2">
        <v>431459.79</v>
      </c>
      <c r="K2135">
        <v>2025</v>
      </c>
    </row>
    <row r="2136" spans="1:11" x14ac:dyDescent="0.3">
      <c r="A2136" s="103" t="s">
        <v>1210</v>
      </c>
      <c r="B2136" t="s">
        <v>2053</v>
      </c>
      <c r="C2136" t="s">
        <v>263</v>
      </c>
      <c r="D2136" t="s">
        <v>3933</v>
      </c>
      <c r="E2136" t="s">
        <v>1717</v>
      </c>
      <c r="F2136" s="99">
        <v>43025</v>
      </c>
      <c r="G2136" s="99">
        <v>53982</v>
      </c>
      <c r="H2136" s="2">
        <v>806191.42</v>
      </c>
      <c r="I2136" s="2">
        <v>32500000</v>
      </c>
      <c r="J2136" s="2">
        <v>627265.43999999994</v>
      </c>
      <c r="K2136">
        <v>2025</v>
      </c>
    </row>
    <row r="2137" spans="1:11" x14ac:dyDescent="0.3">
      <c r="A2137" s="103" t="s">
        <v>1210</v>
      </c>
      <c r="B2137" t="s">
        <v>2053</v>
      </c>
      <c r="C2137" t="s">
        <v>263</v>
      </c>
      <c r="D2137" t="s">
        <v>4777</v>
      </c>
      <c r="E2137" t="s">
        <v>1717</v>
      </c>
      <c r="F2137" s="99">
        <v>43569</v>
      </c>
      <c r="G2137" s="99">
        <v>54527</v>
      </c>
      <c r="H2137" s="2">
        <v>511720.01</v>
      </c>
      <c r="I2137" s="2">
        <v>25935000</v>
      </c>
      <c r="J2137" s="2">
        <v>507547.95</v>
      </c>
      <c r="K2137">
        <v>2025</v>
      </c>
    </row>
    <row r="2138" spans="1:11" x14ac:dyDescent="0.3">
      <c r="A2138" s="103" t="s">
        <v>1210</v>
      </c>
      <c r="B2138" t="s">
        <v>2053</v>
      </c>
      <c r="C2138" t="s">
        <v>263</v>
      </c>
      <c r="D2138" t="s">
        <v>4778</v>
      </c>
      <c r="E2138" t="s">
        <v>1717</v>
      </c>
      <c r="F2138" s="99">
        <v>44386</v>
      </c>
      <c r="G2138" s="99">
        <v>55343</v>
      </c>
      <c r="H2138" s="2">
        <v>478544.67</v>
      </c>
      <c r="I2138" s="2">
        <v>109940000</v>
      </c>
      <c r="J2138" s="2">
        <v>2121842</v>
      </c>
      <c r="K2138">
        <v>2025</v>
      </c>
    </row>
    <row r="2139" spans="1:11" x14ac:dyDescent="0.3">
      <c r="A2139" s="103" t="s">
        <v>1210</v>
      </c>
      <c r="B2139" t="s">
        <v>2053</v>
      </c>
      <c r="C2139" t="s">
        <v>263</v>
      </c>
      <c r="D2139" t="s">
        <v>4779</v>
      </c>
      <c r="E2139" t="s">
        <v>1717</v>
      </c>
      <c r="F2139" s="99">
        <v>44406</v>
      </c>
      <c r="G2139" s="99">
        <v>55363</v>
      </c>
      <c r="H2139" s="2">
        <v>863466.24</v>
      </c>
      <c r="I2139" s="2">
        <v>27035000</v>
      </c>
      <c r="J2139" s="2">
        <v>521775.5</v>
      </c>
      <c r="K2139">
        <v>2025</v>
      </c>
    </row>
    <row r="2140" spans="1:11" x14ac:dyDescent="0.3">
      <c r="A2140" s="103" t="s">
        <v>1210</v>
      </c>
      <c r="B2140" t="s">
        <v>2053</v>
      </c>
      <c r="C2140" t="s">
        <v>263</v>
      </c>
      <c r="D2140" t="s">
        <v>4780</v>
      </c>
      <c r="E2140" t="s">
        <v>1717</v>
      </c>
      <c r="F2140" s="99">
        <v>44562</v>
      </c>
      <c r="G2140" s="99">
        <v>55519</v>
      </c>
      <c r="H2140" s="2">
        <v>194602.22</v>
      </c>
      <c r="I2140" s="2">
        <v>1341600</v>
      </c>
      <c r="J2140" s="2">
        <v>25892.880000000001</v>
      </c>
      <c r="K2140">
        <v>2025</v>
      </c>
    </row>
    <row r="2141" spans="1:11" x14ac:dyDescent="0.3">
      <c r="A2141" s="103" t="s">
        <v>1210</v>
      </c>
      <c r="B2141" t="s">
        <v>2053</v>
      </c>
      <c r="C2141" t="s">
        <v>263</v>
      </c>
      <c r="D2141" t="s">
        <v>4781</v>
      </c>
      <c r="E2141" t="s">
        <v>1717</v>
      </c>
      <c r="F2141" s="99">
        <v>44866</v>
      </c>
      <c r="G2141" s="99">
        <v>55824</v>
      </c>
      <c r="H2141" s="2">
        <v>746834.82</v>
      </c>
      <c r="I2141" s="2">
        <v>23244000</v>
      </c>
      <c r="J2141" s="2">
        <v>448609.2</v>
      </c>
      <c r="K2141">
        <v>2025</v>
      </c>
    </row>
    <row r="2142" spans="1:11" x14ac:dyDescent="0.3">
      <c r="A2142" s="103" t="s">
        <v>1210</v>
      </c>
      <c r="B2142" t="s">
        <v>2053</v>
      </c>
      <c r="C2142" t="s">
        <v>263</v>
      </c>
      <c r="D2142" t="s">
        <v>4782</v>
      </c>
      <c r="E2142" t="s">
        <v>1717</v>
      </c>
      <c r="F2142" s="99">
        <v>44936</v>
      </c>
      <c r="G2142" s="99">
        <v>55894</v>
      </c>
      <c r="H2142" s="2">
        <v>53650.29</v>
      </c>
      <c r="I2142" s="2">
        <v>20313800</v>
      </c>
      <c r="J2142" s="2">
        <v>397541.07</v>
      </c>
      <c r="K2142">
        <v>2025</v>
      </c>
    </row>
    <row r="2143" spans="1:11" x14ac:dyDescent="0.3">
      <c r="A2143" s="103" t="s">
        <v>1222</v>
      </c>
      <c r="B2143" t="s">
        <v>2054</v>
      </c>
      <c r="C2143" t="s">
        <v>263</v>
      </c>
      <c r="D2143" t="s">
        <v>3934</v>
      </c>
      <c r="E2143" t="s">
        <v>1717</v>
      </c>
      <c r="F2143" s="100" t="s">
        <v>1745</v>
      </c>
      <c r="G2143" s="101" t="s">
        <v>5120</v>
      </c>
      <c r="H2143" s="2">
        <v>1054924.308</v>
      </c>
      <c r="I2143" s="2">
        <v>45251600</v>
      </c>
      <c r="J2143" s="2">
        <v>1051774.308</v>
      </c>
      <c r="K2143">
        <v>2025</v>
      </c>
    </row>
    <row r="2144" spans="1:11" x14ac:dyDescent="0.3">
      <c r="A2144" s="103" t="s">
        <v>1222</v>
      </c>
      <c r="B2144" t="s">
        <v>2054</v>
      </c>
      <c r="C2144" t="s">
        <v>263</v>
      </c>
      <c r="D2144" t="s">
        <v>3935</v>
      </c>
      <c r="E2144" t="s">
        <v>1717</v>
      </c>
      <c r="F2144" s="100" t="s">
        <v>1745</v>
      </c>
      <c r="G2144" s="101" t="s">
        <v>5120</v>
      </c>
      <c r="H2144" s="2">
        <v>548736.15</v>
      </c>
      <c r="I2144" s="2">
        <v>24855000</v>
      </c>
      <c r="J2144" s="2">
        <v>546247.65</v>
      </c>
      <c r="K2144">
        <v>2025</v>
      </c>
    </row>
    <row r="2145" spans="1:11" x14ac:dyDescent="0.3">
      <c r="A2145" s="103" t="s">
        <v>1222</v>
      </c>
      <c r="B2145" t="s">
        <v>2054</v>
      </c>
      <c r="C2145" t="s">
        <v>263</v>
      </c>
      <c r="D2145" t="s">
        <v>3936</v>
      </c>
      <c r="E2145" t="s">
        <v>1717</v>
      </c>
      <c r="F2145" s="100" t="s">
        <v>1745</v>
      </c>
      <c r="G2145" s="101" t="s">
        <v>5132</v>
      </c>
      <c r="H2145" s="2">
        <v>68357.150999999998</v>
      </c>
      <c r="I2145" s="2">
        <v>3297700</v>
      </c>
      <c r="J2145" s="2">
        <v>67917.096000000005</v>
      </c>
      <c r="K2145">
        <v>2025</v>
      </c>
    </row>
    <row r="2146" spans="1:11" x14ac:dyDescent="0.3">
      <c r="A2146" s="103" t="s">
        <v>1222</v>
      </c>
      <c r="B2146" t="s">
        <v>2054</v>
      </c>
      <c r="C2146" t="s">
        <v>263</v>
      </c>
      <c r="D2146" t="s">
        <v>3937</v>
      </c>
      <c r="E2146" t="s">
        <v>1717</v>
      </c>
      <c r="F2146" s="100" t="s">
        <v>1745</v>
      </c>
      <c r="G2146" s="101" t="s">
        <v>5132</v>
      </c>
      <c r="H2146" s="2">
        <v>61564.385999999999</v>
      </c>
      <c r="I2146" s="2">
        <v>2942200</v>
      </c>
      <c r="J2146" s="2">
        <v>61186.008000000002</v>
      </c>
      <c r="K2146">
        <v>2025</v>
      </c>
    </row>
    <row r="2147" spans="1:11" x14ac:dyDescent="0.3">
      <c r="A2147" s="103" t="s">
        <v>1222</v>
      </c>
      <c r="B2147" t="s">
        <v>2054</v>
      </c>
      <c r="C2147" t="s">
        <v>263</v>
      </c>
      <c r="D2147" t="s">
        <v>3938</v>
      </c>
      <c r="E2147" t="s">
        <v>1716</v>
      </c>
      <c r="F2147" s="100" t="s">
        <v>1745</v>
      </c>
      <c r="G2147" s="101" t="s">
        <v>5135</v>
      </c>
      <c r="H2147" s="2">
        <v>39822.83</v>
      </c>
      <c r="I2147" s="2">
        <v>9254000</v>
      </c>
      <c r="J2147" s="2">
        <v>241807.02</v>
      </c>
      <c r="K2147">
        <v>2025</v>
      </c>
    </row>
    <row r="2148" spans="1:11" x14ac:dyDescent="0.3">
      <c r="A2148" s="103" t="s">
        <v>1222</v>
      </c>
      <c r="B2148" t="s">
        <v>2054</v>
      </c>
      <c r="C2148" t="s">
        <v>263</v>
      </c>
      <c r="D2148" t="s">
        <v>3939</v>
      </c>
      <c r="E2148" t="s">
        <v>1717</v>
      </c>
      <c r="F2148" s="100" t="s">
        <v>1745</v>
      </c>
      <c r="G2148" s="101" t="s">
        <v>5132</v>
      </c>
      <c r="H2148" s="2">
        <v>754560</v>
      </c>
      <c r="I2148" s="2">
        <v>32000000</v>
      </c>
      <c r="J2148" s="2">
        <v>763657.08900000004</v>
      </c>
      <c r="K2148">
        <v>2025</v>
      </c>
    </row>
    <row r="2149" spans="1:11" x14ac:dyDescent="0.3">
      <c r="A2149" s="103" t="s">
        <v>1222</v>
      </c>
      <c r="B2149" t="s">
        <v>2054</v>
      </c>
      <c r="C2149" t="s">
        <v>263</v>
      </c>
      <c r="D2149" t="s">
        <v>3940</v>
      </c>
      <c r="E2149" t="s">
        <v>5090</v>
      </c>
      <c r="F2149" s="100" t="s">
        <v>1745</v>
      </c>
      <c r="G2149" s="101" t="s">
        <v>5135</v>
      </c>
      <c r="H2149" s="2">
        <v>1431134.8740000001</v>
      </c>
      <c r="I2149" s="2">
        <v>54769800</v>
      </c>
      <c r="J2149" s="2">
        <v>1431134.8740000001</v>
      </c>
      <c r="K2149">
        <v>2025</v>
      </c>
    </row>
    <row r="2150" spans="1:11" x14ac:dyDescent="0.3">
      <c r="A2150" s="103" t="s">
        <v>1222</v>
      </c>
      <c r="B2150" t="s">
        <v>2054</v>
      </c>
      <c r="C2150" t="s">
        <v>263</v>
      </c>
      <c r="D2150" t="s">
        <v>3941</v>
      </c>
      <c r="E2150" t="s">
        <v>5090</v>
      </c>
      <c r="F2150" s="100" t="s">
        <v>1745</v>
      </c>
      <c r="G2150" s="101" t="s">
        <v>5136</v>
      </c>
      <c r="H2150" s="2">
        <v>407693.32500000001</v>
      </c>
      <c r="I2150" s="2">
        <v>15602500</v>
      </c>
      <c r="J2150" s="2">
        <v>407693.32500000001</v>
      </c>
      <c r="K2150">
        <v>2025</v>
      </c>
    </row>
    <row r="2151" spans="1:11" x14ac:dyDescent="0.3">
      <c r="A2151" s="103" t="s">
        <v>1356</v>
      </c>
      <c r="B2151" t="s">
        <v>2043</v>
      </c>
      <c r="C2151" t="s">
        <v>263</v>
      </c>
      <c r="D2151" t="s">
        <v>4783</v>
      </c>
      <c r="E2151" t="s">
        <v>1717</v>
      </c>
      <c r="F2151" s="101" t="s">
        <v>333</v>
      </c>
      <c r="G2151" s="101" t="s">
        <v>5137</v>
      </c>
      <c r="H2151" s="2">
        <v>745100.12</v>
      </c>
      <c r="I2151" s="2">
        <v>42609500</v>
      </c>
      <c r="J2151" s="2">
        <v>2601309.98</v>
      </c>
      <c r="K2151">
        <v>2025</v>
      </c>
    </row>
    <row r="2152" spans="1:11" x14ac:dyDescent="0.3">
      <c r="A2152" s="103" t="s">
        <v>1356</v>
      </c>
      <c r="B2152" t="s">
        <v>2043</v>
      </c>
      <c r="C2152" t="s">
        <v>263</v>
      </c>
      <c r="D2152" t="s">
        <v>3942</v>
      </c>
      <c r="E2152" t="s">
        <v>1717</v>
      </c>
      <c r="F2152" s="101" t="s">
        <v>684</v>
      </c>
      <c r="G2152" s="101" t="s">
        <v>5138</v>
      </c>
      <c r="H2152" s="2">
        <v>363515.36</v>
      </c>
      <c r="I2152" s="2">
        <v>21818100</v>
      </c>
      <c r="J2152" s="2">
        <v>1331995.04</v>
      </c>
      <c r="K2152">
        <v>2025</v>
      </c>
    </row>
    <row r="2153" spans="1:11" x14ac:dyDescent="0.3">
      <c r="A2153" s="103" t="s">
        <v>1356</v>
      </c>
      <c r="B2153" t="s">
        <v>2043</v>
      </c>
      <c r="C2153" t="s">
        <v>263</v>
      </c>
      <c r="D2153" t="s">
        <v>3943</v>
      </c>
      <c r="E2153" t="s">
        <v>5089</v>
      </c>
      <c r="F2153" s="101" t="s">
        <v>5139</v>
      </c>
      <c r="G2153" s="101" t="s">
        <v>5096</v>
      </c>
      <c r="H2153" s="2">
        <v>34218</v>
      </c>
      <c r="I2153" s="2">
        <v>3274200</v>
      </c>
      <c r="J2153" s="2">
        <v>199889.91</v>
      </c>
      <c r="K2153">
        <v>2025</v>
      </c>
    </row>
    <row r="2154" spans="1:11" x14ac:dyDescent="0.3">
      <c r="A2154" s="103" t="s">
        <v>1356</v>
      </c>
      <c r="B2154" t="s">
        <v>2043</v>
      </c>
      <c r="C2154" t="s">
        <v>263</v>
      </c>
      <c r="D2154" t="s">
        <v>3944</v>
      </c>
      <c r="E2154" t="s">
        <v>5089</v>
      </c>
      <c r="F2154" s="101" t="s">
        <v>1327</v>
      </c>
      <c r="G2154" s="101" t="s">
        <v>5122</v>
      </c>
      <c r="H2154" s="2">
        <v>266932.40000000002</v>
      </c>
      <c r="I2154" s="2">
        <v>8014500</v>
      </c>
      <c r="J2154" s="2">
        <v>489285.23</v>
      </c>
      <c r="K2154">
        <v>2025</v>
      </c>
    </row>
    <row r="2155" spans="1:11" x14ac:dyDescent="0.3">
      <c r="A2155" s="103" t="s">
        <v>1356</v>
      </c>
      <c r="B2155" t="s">
        <v>2043</v>
      </c>
      <c r="C2155" t="s">
        <v>263</v>
      </c>
      <c r="D2155" t="s">
        <v>4784</v>
      </c>
      <c r="E2155" t="s">
        <v>1716</v>
      </c>
      <c r="F2155" s="101" t="s">
        <v>5125</v>
      </c>
      <c r="G2155" s="101" t="s">
        <v>5126</v>
      </c>
      <c r="H2155" s="2">
        <v>96981</v>
      </c>
      <c r="I2155" s="2">
        <v>6230000</v>
      </c>
      <c r="J2155" s="2">
        <v>380341.5</v>
      </c>
      <c r="K2155">
        <v>2025</v>
      </c>
    </row>
    <row r="2156" spans="1:11" x14ac:dyDescent="0.3">
      <c r="A2156" s="103" t="s">
        <v>1356</v>
      </c>
      <c r="B2156" t="s">
        <v>2043</v>
      </c>
      <c r="C2156" t="s">
        <v>263</v>
      </c>
      <c r="D2156" t="s">
        <v>4785</v>
      </c>
      <c r="E2156" t="s">
        <v>1717</v>
      </c>
      <c r="F2156" s="101" t="s">
        <v>5096</v>
      </c>
      <c r="G2156" s="101" t="s">
        <v>5140</v>
      </c>
      <c r="H2156" s="2">
        <v>664637.18000000005</v>
      </c>
      <c r="I2156" s="2">
        <v>24907400</v>
      </c>
      <c r="J2156" s="2">
        <v>1520596.77</v>
      </c>
      <c r="K2156">
        <v>2025</v>
      </c>
    </row>
    <row r="2157" spans="1:11" x14ac:dyDescent="0.3">
      <c r="A2157" s="103" t="s">
        <v>1404</v>
      </c>
      <c r="B2157" t="s">
        <v>2044</v>
      </c>
      <c r="C2157" t="s">
        <v>263</v>
      </c>
      <c r="D2157" t="s">
        <v>3945</v>
      </c>
      <c r="E2157" t="s">
        <v>5089</v>
      </c>
      <c r="F2157" s="99">
        <v>35564</v>
      </c>
      <c r="G2157" s="99">
        <v>46552</v>
      </c>
      <c r="H2157" s="2">
        <v>147285.62</v>
      </c>
      <c r="I2157" s="2">
        <v>19899600</v>
      </c>
      <c r="J2157" s="2">
        <v>616887.6</v>
      </c>
      <c r="K2157">
        <v>2025</v>
      </c>
    </row>
    <row r="2158" spans="1:11" x14ac:dyDescent="0.3">
      <c r="A2158" s="103" t="s">
        <v>1404</v>
      </c>
      <c r="B2158" t="s">
        <v>2044</v>
      </c>
      <c r="C2158" t="s">
        <v>263</v>
      </c>
      <c r="D2158" t="s">
        <v>3946</v>
      </c>
      <c r="E2158" t="s">
        <v>1716</v>
      </c>
      <c r="F2158" s="99">
        <v>41091</v>
      </c>
      <c r="G2158" s="99">
        <v>50253</v>
      </c>
      <c r="H2158" s="2">
        <v>7881.22</v>
      </c>
      <c r="I2158" s="2">
        <v>4100000</v>
      </c>
      <c r="J2158" s="2">
        <v>127100</v>
      </c>
      <c r="K2158">
        <v>2025</v>
      </c>
    </row>
    <row r="2159" spans="1:11" x14ac:dyDescent="0.3">
      <c r="A2159" s="103" t="s">
        <v>1404</v>
      </c>
      <c r="B2159" t="s">
        <v>2044</v>
      </c>
      <c r="C2159" t="s">
        <v>263</v>
      </c>
      <c r="D2159" t="s">
        <v>3947</v>
      </c>
      <c r="E2159" t="s">
        <v>5089</v>
      </c>
      <c r="F2159" s="99">
        <v>38335</v>
      </c>
      <c r="G2159" s="99">
        <v>49292</v>
      </c>
      <c r="H2159" s="2">
        <v>40803.620000000003</v>
      </c>
      <c r="I2159" s="2">
        <v>4500000</v>
      </c>
      <c r="J2159" s="2">
        <v>139500</v>
      </c>
      <c r="K2159">
        <v>2025</v>
      </c>
    </row>
    <row r="2160" spans="1:11" x14ac:dyDescent="0.3">
      <c r="A2160" s="103" t="s">
        <v>1404</v>
      </c>
      <c r="B2160" t="s">
        <v>2044</v>
      </c>
      <c r="C2160" t="s">
        <v>263</v>
      </c>
      <c r="D2160" t="s">
        <v>3948</v>
      </c>
      <c r="E2160" t="s">
        <v>5089</v>
      </c>
      <c r="F2160" s="101" t="s">
        <v>1472</v>
      </c>
      <c r="G2160" s="101" t="s">
        <v>5120</v>
      </c>
      <c r="H2160" s="2">
        <v>639588.56000000006</v>
      </c>
      <c r="I2160" s="2">
        <v>32700000</v>
      </c>
      <c r="J2160" s="2">
        <v>1013700</v>
      </c>
      <c r="K2160">
        <v>2025</v>
      </c>
    </row>
    <row r="2161" spans="1:11" x14ac:dyDescent="0.3">
      <c r="A2161" s="103" t="s">
        <v>1404</v>
      </c>
      <c r="B2161" t="s">
        <v>2044</v>
      </c>
      <c r="C2161" t="s">
        <v>263</v>
      </c>
      <c r="D2161" t="s">
        <v>3949</v>
      </c>
      <c r="E2161" t="s">
        <v>1716</v>
      </c>
      <c r="F2161" s="101" t="s">
        <v>5141</v>
      </c>
      <c r="G2161" s="101" t="s">
        <v>5141</v>
      </c>
      <c r="H2161" s="2">
        <v>51352.73</v>
      </c>
      <c r="I2161" s="2">
        <v>5539200</v>
      </c>
      <c r="J2161" s="2">
        <v>171715.20000000001</v>
      </c>
      <c r="K2161">
        <v>2025</v>
      </c>
    </row>
    <row r="2162" spans="1:11" x14ac:dyDescent="0.3">
      <c r="A2162" s="103" t="s">
        <v>1404</v>
      </c>
      <c r="B2162" t="s">
        <v>2044</v>
      </c>
      <c r="C2162" t="s">
        <v>263</v>
      </c>
      <c r="D2162" t="s">
        <v>3950</v>
      </c>
      <c r="E2162" t="s">
        <v>5089</v>
      </c>
      <c r="F2162" s="101" t="s">
        <v>5142</v>
      </c>
      <c r="G2162" s="101" t="s">
        <v>5101</v>
      </c>
      <c r="H2162" s="2">
        <v>1340661.3500000001</v>
      </c>
      <c r="I2162" s="2">
        <v>50426700</v>
      </c>
      <c r="J2162" s="2">
        <v>1563227.7</v>
      </c>
      <c r="K2162">
        <v>2025</v>
      </c>
    </row>
    <row r="2163" spans="1:11" x14ac:dyDescent="0.3">
      <c r="A2163" s="75" t="s">
        <v>1410</v>
      </c>
      <c r="B2163" t="s">
        <v>3951</v>
      </c>
      <c r="C2163" t="s">
        <v>263</v>
      </c>
      <c r="D2163" t="s">
        <v>3952</v>
      </c>
      <c r="E2163" t="s">
        <v>1717</v>
      </c>
      <c r="F2163" s="102" t="s">
        <v>1745</v>
      </c>
      <c r="G2163" s="102" t="s">
        <v>1745</v>
      </c>
      <c r="H2163" s="2">
        <v>189067</v>
      </c>
      <c r="I2163" s="2">
        <v>8605900</v>
      </c>
      <c r="J2163" s="2">
        <v>431155.59</v>
      </c>
      <c r="K2163" s="58">
        <v>2023</v>
      </c>
    </row>
    <row r="2164" spans="1:11" x14ac:dyDescent="0.3">
      <c r="A2164" s="75" t="s">
        <v>1410</v>
      </c>
      <c r="B2164" t="s">
        <v>3951</v>
      </c>
      <c r="C2164" t="s">
        <v>263</v>
      </c>
      <c r="D2164" t="s">
        <v>3953</v>
      </c>
      <c r="E2164" t="s">
        <v>1716</v>
      </c>
      <c r="F2164" s="102" t="s">
        <v>1745</v>
      </c>
      <c r="G2164" s="102" t="s">
        <v>1745</v>
      </c>
      <c r="H2164" s="2">
        <v>40389</v>
      </c>
      <c r="I2164" s="2">
        <v>3950000</v>
      </c>
      <c r="J2164" s="2">
        <v>197895</v>
      </c>
      <c r="K2164" s="58">
        <v>2023</v>
      </c>
    </row>
    <row r="2165" spans="1:11" x14ac:dyDescent="0.3">
      <c r="A2165" s="75" t="s">
        <v>1410</v>
      </c>
      <c r="B2165" t="s">
        <v>3951</v>
      </c>
      <c r="C2165" t="s">
        <v>263</v>
      </c>
      <c r="D2165" t="s">
        <v>3954</v>
      </c>
      <c r="E2165" t="s">
        <v>1716</v>
      </c>
      <c r="F2165" s="102" t="s">
        <v>1745</v>
      </c>
      <c r="G2165" s="102" t="s">
        <v>1745</v>
      </c>
      <c r="H2165" s="2">
        <v>43950</v>
      </c>
      <c r="I2165" s="2">
        <v>1931000</v>
      </c>
      <c r="J2165" s="2">
        <v>96743.099999999991</v>
      </c>
      <c r="K2165" s="58">
        <v>2023</v>
      </c>
    </row>
    <row r="2166" spans="1:11" x14ac:dyDescent="0.3">
      <c r="A2166" s="75" t="s">
        <v>1410</v>
      </c>
      <c r="B2166" t="s">
        <v>3951</v>
      </c>
      <c r="C2166" t="s">
        <v>263</v>
      </c>
      <c r="D2166" t="s">
        <v>3955</v>
      </c>
      <c r="E2166" t="s">
        <v>1716</v>
      </c>
      <c r="F2166" s="102" t="s">
        <v>1745</v>
      </c>
      <c r="G2166" s="102" t="s">
        <v>1745</v>
      </c>
      <c r="H2166" s="2">
        <v>12956</v>
      </c>
      <c r="I2166" s="2">
        <v>676000</v>
      </c>
      <c r="J2166" s="2">
        <v>33867.599999999999</v>
      </c>
      <c r="K2166" s="58">
        <v>2023</v>
      </c>
    </row>
    <row r="2167" spans="1:11" x14ac:dyDescent="0.3">
      <c r="A2167" s="75" t="s">
        <v>1410</v>
      </c>
      <c r="B2167" t="s">
        <v>3951</v>
      </c>
      <c r="C2167" t="s">
        <v>263</v>
      </c>
      <c r="D2167" t="s">
        <v>3956</v>
      </c>
      <c r="E2167" t="s">
        <v>1716</v>
      </c>
      <c r="F2167" s="102" t="s">
        <v>1745</v>
      </c>
      <c r="G2167" s="102" t="s">
        <v>1745</v>
      </c>
      <c r="H2167" s="2">
        <v>875</v>
      </c>
      <c r="I2167" s="2">
        <v>480000</v>
      </c>
      <c r="J2167" s="2">
        <v>24048</v>
      </c>
      <c r="K2167" s="58">
        <v>2023</v>
      </c>
    </row>
    <row r="2168" spans="1:11" x14ac:dyDescent="0.3">
      <c r="A2168" s="75" t="s">
        <v>1410</v>
      </c>
      <c r="B2168" t="s">
        <v>3951</v>
      </c>
      <c r="C2168" t="s">
        <v>263</v>
      </c>
      <c r="D2168" t="s">
        <v>3957</v>
      </c>
      <c r="E2168" t="s">
        <v>1716</v>
      </c>
      <c r="F2168" s="102" t="s">
        <v>1745</v>
      </c>
      <c r="G2168" s="102" t="s">
        <v>1745</v>
      </c>
      <c r="H2168" s="2">
        <v>1000</v>
      </c>
      <c r="I2168" s="2">
        <v>177500</v>
      </c>
      <c r="J2168" s="2">
        <v>8892.75</v>
      </c>
      <c r="K2168" s="58">
        <v>2023</v>
      </c>
    </row>
    <row r="2169" spans="1:11" x14ac:dyDescent="0.3">
      <c r="A2169" s="75" t="s">
        <v>1410</v>
      </c>
      <c r="B2169" t="s">
        <v>3951</v>
      </c>
      <c r="C2169" t="s">
        <v>263</v>
      </c>
      <c r="D2169" t="s">
        <v>3958</v>
      </c>
      <c r="E2169" t="s">
        <v>1716</v>
      </c>
      <c r="F2169" s="102" t="s">
        <v>1745</v>
      </c>
      <c r="G2169" s="102" t="s">
        <v>1745</v>
      </c>
      <c r="H2169" s="2">
        <v>1000</v>
      </c>
      <c r="I2169" s="2">
        <v>171500</v>
      </c>
      <c r="J2169" s="2">
        <v>8592.15</v>
      </c>
      <c r="K2169" s="58">
        <v>2023</v>
      </c>
    </row>
    <row r="2170" spans="1:11" x14ac:dyDescent="0.3">
      <c r="A2170" s="75" t="s">
        <v>1410</v>
      </c>
      <c r="B2170" t="s">
        <v>3951</v>
      </c>
      <c r="C2170" t="s">
        <v>263</v>
      </c>
      <c r="D2170" t="s">
        <v>3959</v>
      </c>
      <c r="E2170" t="s">
        <v>1716</v>
      </c>
      <c r="F2170" s="102" t="s">
        <v>1745</v>
      </c>
      <c r="G2170" s="102" t="s">
        <v>1745</v>
      </c>
      <c r="H2170" s="2">
        <v>1000</v>
      </c>
      <c r="I2170" s="2">
        <v>162500</v>
      </c>
      <c r="J2170" s="2">
        <v>8141.25</v>
      </c>
      <c r="K2170" s="58">
        <v>2023</v>
      </c>
    </row>
    <row r="2171" spans="1:11" x14ac:dyDescent="0.3">
      <c r="A2171" s="75" t="s">
        <v>1410</v>
      </c>
      <c r="B2171" t="s">
        <v>3951</v>
      </c>
      <c r="C2171" t="s">
        <v>263</v>
      </c>
      <c r="D2171" t="s">
        <v>3960</v>
      </c>
      <c r="E2171" t="s">
        <v>1716</v>
      </c>
      <c r="F2171" s="102" t="s">
        <v>1745</v>
      </c>
      <c r="G2171" s="102" t="s">
        <v>1745</v>
      </c>
      <c r="H2171" s="2">
        <v>1000</v>
      </c>
      <c r="I2171" s="2">
        <v>149500</v>
      </c>
      <c r="J2171" s="2">
        <v>7489.95</v>
      </c>
      <c r="K2171" s="58">
        <v>2023</v>
      </c>
    </row>
    <row r="2172" spans="1:11" x14ac:dyDescent="0.3">
      <c r="A2172" s="103" t="s">
        <v>1422</v>
      </c>
      <c r="B2172" t="s">
        <v>2045</v>
      </c>
      <c r="C2172" t="s">
        <v>263</v>
      </c>
      <c r="D2172" t="s">
        <v>3961</v>
      </c>
      <c r="E2172" t="s">
        <v>1716</v>
      </c>
      <c r="F2172" s="100" t="s">
        <v>1745</v>
      </c>
      <c r="G2172" s="100" t="s">
        <v>1745</v>
      </c>
      <c r="H2172" s="98" t="s">
        <v>1745</v>
      </c>
      <c r="I2172" s="2">
        <v>6045000</v>
      </c>
      <c r="J2172" s="2">
        <v>403202</v>
      </c>
      <c r="K2172">
        <v>2025</v>
      </c>
    </row>
    <row r="2173" spans="1:11" x14ac:dyDescent="0.3">
      <c r="A2173" s="103" t="s">
        <v>1425</v>
      </c>
      <c r="B2173" t="s">
        <v>2046</v>
      </c>
      <c r="C2173" t="s">
        <v>263</v>
      </c>
      <c r="D2173" t="s">
        <v>3962</v>
      </c>
      <c r="E2173" t="s">
        <v>15</v>
      </c>
      <c r="F2173" s="100" t="s">
        <v>1745</v>
      </c>
      <c r="G2173" s="100" t="s">
        <v>1745</v>
      </c>
      <c r="H2173" s="2">
        <v>40308.75</v>
      </c>
      <c r="I2173" s="2">
        <v>4471800</v>
      </c>
      <c r="J2173" s="2">
        <v>113896.75</v>
      </c>
      <c r="K2173">
        <v>2025</v>
      </c>
    </row>
    <row r="2174" spans="1:11" x14ac:dyDescent="0.3">
      <c r="A2174" s="103" t="s">
        <v>1425</v>
      </c>
      <c r="B2174" t="s">
        <v>2046</v>
      </c>
      <c r="C2174" t="s">
        <v>263</v>
      </c>
      <c r="D2174" t="s">
        <v>3963</v>
      </c>
      <c r="E2174" t="s">
        <v>15</v>
      </c>
      <c r="F2174" s="100" t="s">
        <v>1745</v>
      </c>
      <c r="G2174" s="100" t="s">
        <v>1745</v>
      </c>
      <c r="H2174" s="2">
        <v>47958.15</v>
      </c>
      <c r="I2174" s="2">
        <v>6183300</v>
      </c>
      <c r="J2174" s="2">
        <v>157488.66</v>
      </c>
      <c r="K2174">
        <v>2025</v>
      </c>
    </row>
    <row r="2175" spans="1:11" x14ac:dyDescent="0.3">
      <c r="A2175" s="75" t="s">
        <v>1437</v>
      </c>
      <c r="B2175" t="s">
        <v>3964</v>
      </c>
      <c r="C2175" t="s">
        <v>263</v>
      </c>
      <c r="D2175" t="s">
        <v>3965</v>
      </c>
      <c r="E2175" t="s">
        <v>15</v>
      </c>
      <c r="F2175" s="102" t="s">
        <v>1745</v>
      </c>
      <c r="G2175" s="102" t="s">
        <v>1745</v>
      </c>
      <c r="H2175" s="2" t="s">
        <v>2331</v>
      </c>
      <c r="I2175" s="2">
        <v>6089100</v>
      </c>
      <c r="J2175" s="2">
        <v>218050.67</v>
      </c>
      <c r="K2175">
        <v>2024</v>
      </c>
    </row>
    <row r="2176" spans="1:11" x14ac:dyDescent="0.3">
      <c r="A2176" s="75" t="s">
        <v>1437</v>
      </c>
      <c r="B2176" t="s">
        <v>3964</v>
      </c>
      <c r="C2176" t="s">
        <v>263</v>
      </c>
      <c r="D2176" t="s">
        <v>3966</v>
      </c>
      <c r="E2176" t="s">
        <v>15</v>
      </c>
      <c r="F2176" s="102" t="s">
        <v>1745</v>
      </c>
      <c r="G2176" s="102" t="s">
        <v>1745</v>
      </c>
      <c r="H2176" s="2" t="s">
        <v>2331</v>
      </c>
      <c r="I2176" s="2">
        <v>5335800</v>
      </c>
      <c r="J2176" s="2">
        <v>191075</v>
      </c>
      <c r="K2176">
        <v>2024</v>
      </c>
    </row>
    <row r="2177" spans="1:11" x14ac:dyDescent="0.3">
      <c r="A2177" s="75" t="s">
        <v>1437</v>
      </c>
      <c r="B2177" t="s">
        <v>3964</v>
      </c>
      <c r="C2177" t="s">
        <v>263</v>
      </c>
      <c r="D2177" t="s">
        <v>3967</v>
      </c>
      <c r="E2177" t="s">
        <v>15</v>
      </c>
      <c r="F2177" s="102" t="s">
        <v>1745</v>
      </c>
      <c r="G2177" s="102" t="s">
        <v>1745</v>
      </c>
      <c r="H2177" s="2" t="s">
        <v>2331</v>
      </c>
      <c r="I2177" s="2">
        <v>350800</v>
      </c>
      <c r="J2177" s="2">
        <v>12562.15</v>
      </c>
      <c r="K2177">
        <v>2024</v>
      </c>
    </row>
    <row r="2178" spans="1:11" x14ac:dyDescent="0.3">
      <c r="A2178" s="103" t="s">
        <v>1679</v>
      </c>
      <c r="B2178" t="s">
        <v>2056</v>
      </c>
      <c r="C2178" t="s">
        <v>263</v>
      </c>
      <c r="D2178" t="s">
        <v>3968</v>
      </c>
      <c r="E2178" t="s">
        <v>1717</v>
      </c>
      <c r="F2178" s="100" t="s">
        <v>1745</v>
      </c>
      <c r="G2178" s="100" t="s">
        <v>1745</v>
      </c>
      <c r="H2178" s="2">
        <v>365938</v>
      </c>
      <c r="I2178" s="2">
        <v>3490300</v>
      </c>
      <c r="J2178" s="2">
        <v>442884.16700000002</v>
      </c>
      <c r="K2178">
        <v>2025</v>
      </c>
    </row>
    <row r="2179" spans="1:11" x14ac:dyDescent="0.3">
      <c r="A2179" s="103" t="s">
        <v>1679</v>
      </c>
      <c r="B2179" t="s">
        <v>2056</v>
      </c>
      <c r="C2179" t="s">
        <v>263</v>
      </c>
      <c r="D2179" t="s">
        <v>4786</v>
      </c>
      <c r="E2179" t="s">
        <v>1716</v>
      </c>
      <c r="F2179" s="100" t="s">
        <v>1745</v>
      </c>
      <c r="G2179" s="100" t="s">
        <v>1745</v>
      </c>
      <c r="H2179" s="2">
        <v>26469</v>
      </c>
      <c r="I2179" s="2">
        <v>14954000</v>
      </c>
      <c r="J2179" s="2">
        <v>1897513.06</v>
      </c>
      <c r="K2179">
        <v>2025</v>
      </c>
    </row>
    <row r="2180" spans="1:11" x14ac:dyDescent="0.3">
      <c r="A2180" s="103" t="s">
        <v>1679</v>
      </c>
      <c r="B2180" t="s">
        <v>2056</v>
      </c>
      <c r="C2180" t="s">
        <v>263</v>
      </c>
      <c r="D2180" t="s">
        <v>3969</v>
      </c>
      <c r="E2180" t="s">
        <v>1717</v>
      </c>
      <c r="F2180" s="100" t="s">
        <v>1745</v>
      </c>
      <c r="G2180" s="100" t="s">
        <v>1745</v>
      </c>
      <c r="H2180" s="2">
        <v>232806</v>
      </c>
      <c r="I2180" s="2">
        <v>2176200</v>
      </c>
      <c r="J2180" s="2">
        <v>276138.01799999998</v>
      </c>
      <c r="K2180">
        <v>2025</v>
      </c>
    </row>
    <row r="2181" spans="1:11" x14ac:dyDescent="0.3">
      <c r="A2181" s="103" t="s">
        <v>1679</v>
      </c>
      <c r="B2181" t="s">
        <v>2056</v>
      </c>
      <c r="C2181" t="s">
        <v>263</v>
      </c>
      <c r="D2181" t="s">
        <v>4787</v>
      </c>
      <c r="E2181" t="s">
        <v>1717</v>
      </c>
      <c r="F2181" s="100" t="s">
        <v>1745</v>
      </c>
      <c r="G2181" s="100" t="s">
        <v>1745</v>
      </c>
      <c r="H2181" s="2">
        <v>114201</v>
      </c>
      <c r="I2181" s="2">
        <v>1097400</v>
      </c>
      <c r="J2181" s="2">
        <v>139249.08600000001</v>
      </c>
      <c r="K2181">
        <v>2025</v>
      </c>
    </row>
    <row r="2182" spans="1:11" x14ac:dyDescent="0.3">
      <c r="A2182" s="103" t="s">
        <v>1679</v>
      </c>
      <c r="B2182" t="s">
        <v>2056</v>
      </c>
      <c r="C2182" t="s">
        <v>263</v>
      </c>
      <c r="D2182" t="s">
        <v>3970</v>
      </c>
      <c r="E2182" t="s">
        <v>1717</v>
      </c>
      <c r="F2182" s="100" t="s">
        <v>1745</v>
      </c>
      <c r="G2182" s="100" t="s">
        <v>1745</v>
      </c>
      <c r="H2182" s="2">
        <v>202458</v>
      </c>
      <c r="I2182" s="2">
        <v>18600</v>
      </c>
      <c r="J2182" s="2">
        <v>2513.0460000000003</v>
      </c>
      <c r="K2182">
        <v>2025</v>
      </c>
    </row>
    <row r="2183" spans="1:11" x14ac:dyDescent="0.3">
      <c r="A2183" s="103" t="s">
        <v>1679</v>
      </c>
      <c r="B2183" t="s">
        <v>2056</v>
      </c>
      <c r="C2183" t="s">
        <v>263</v>
      </c>
      <c r="D2183" t="s">
        <v>3971</v>
      </c>
      <c r="E2183" t="s">
        <v>1717</v>
      </c>
      <c r="F2183" s="100" t="s">
        <v>1745</v>
      </c>
      <c r="G2183" s="100" t="s">
        <v>1745</v>
      </c>
      <c r="H2183" s="2">
        <v>695395.83999999997</v>
      </c>
      <c r="I2183" s="2">
        <v>13608600</v>
      </c>
      <c r="J2183" s="2">
        <v>1838657.946</v>
      </c>
      <c r="K2183">
        <v>2025</v>
      </c>
    </row>
    <row r="2184" spans="1:11" x14ac:dyDescent="0.3">
      <c r="A2184" s="103" t="s">
        <v>1679</v>
      </c>
      <c r="B2184" t="s">
        <v>2056</v>
      </c>
      <c r="C2184" t="s">
        <v>263</v>
      </c>
      <c r="D2184" t="s">
        <v>3972</v>
      </c>
      <c r="E2184" t="s">
        <v>1717</v>
      </c>
      <c r="F2184" s="100" t="s">
        <v>1745</v>
      </c>
      <c r="G2184" s="100" t="s">
        <v>1745</v>
      </c>
      <c r="H2184" s="2">
        <v>1028903</v>
      </c>
      <c r="I2184" s="2">
        <v>12975300</v>
      </c>
      <c r="J2184" s="2">
        <v>819195.56549999979</v>
      </c>
      <c r="K2184">
        <v>2025</v>
      </c>
    </row>
    <row r="2185" spans="1:11" x14ac:dyDescent="0.3">
      <c r="A2185" s="103" t="s">
        <v>1679</v>
      </c>
      <c r="B2185" t="s">
        <v>2056</v>
      </c>
      <c r="C2185" t="s">
        <v>263</v>
      </c>
      <c r="D2185" t="s">
        <v>3973</v>
      </c>
      <c r="E2185" t="s">
        <v>1717</v>
      </c>
      <c r="F2185" s="100" t="s">
        <v>1745</v>
      </c>
      <c r="G2185" s="100" t="s">
        <v>1745</v>
      </c>
      <c r="H2185" s="2">
        <v>101060</v>
      </c>
      <c r="I2185" s="2">
        <v>1330000</v>
      </c>
      <c r="J2185" s="2">
        <v>179696.30000000002</v>
      </c>
      <c r="K2185">
        <v>2025</v>
      </c>
    </row>
    <row r="2186" spans="1:11" x14ac:dyDescent="0.3">
      <c r="A2186" s="103" t="s">
        <v>1679</v>
      </c>
      <c r="B2186" t="s">
        <v>2056</v>
      </c>
      <c r="C2186" t="s">
        <v>263</v>
      </c>
      <c r="D2186" t="s">
        <v>3974</v>
      </c>
      <c r="E2186" t="s">
        <v>1717</v>
      </c>
      <c r="F2186" s="100" t="s">
        <v>1745</v>
      </c>
      <c r="G2186" s="100" t="s">
        <v>1745</v>
      </c>
      <c r="H2186" s="2">
        <v>2713679</v>
      </c>
      <c r="I2186" s="2">
        <v>29191000</v>
      </c>
      <c r="J2186" s="2">
        <v>3685947.57</v>
      </c>
      <c r="K2186">
        <v>2025</v>
      </c>
    </row>
    <row r="2187" spans="1:11" x14ac:dyDescent="0.3">
      <c r="A2187" s="103" t="s">
        <v>1679</v>
      </c>
      <c r="B2187" t="s">
        <v>2056</v>
      </c>
      <c r="C2187" t="s">
        <v>263</v>
      </c>
      <c r="D2187" t="s">
        <v>3975</v>
      </c>
      <c r="E2187" t="s">
        <v>1717</v>
      </c>
      <c r="F2187" s="100" t="s">
        <v>1745</v>
      </c>
      <c r="G2187" s="100" t="s">
        <v>1745</v>
      </c>
      <c r="H2187" s="2">
        <v>705059</v>
      </c>
      <c r="I2187" s="2">
        <v>15057400</v>
      </c>
      <c r="J2187" s="2">
        <v>1901297.898</v>
      </c>
      <c r="K2187">
        <v>2025</v>
      </c>
    </row>
    <row r="2188" spans="1:11" x14ac:dyDescent="0.3">
      <c r="A2188" s="103" t="s">
        <v>1679</v>
      </c>
      <c r="B2188" t="s">
        <v>2056</v>
      </c>
      <c r="C2188" t="s">
        <v>263</v>
      </c>
      <c r="D2188" t="s">
        <v>3976</v>
      </c>
      <c r="E2188" t="s">
        <v>1717</v>
      </c>
      <c r="F2188" s="100" t="s">
        <v>1745</v>
      </c>
      <c r="G2188" s="100" t="s">
        <v>1745</v>
      </c>
      <c r="H2188" s="2">
        <v>1227028</v>
      </c>
      <c r="I2188" s="2">
        <v>23039900</v>
      </c>
      <c r="J2188" s="2">
        <v>2909248.173</v>
      </c>
      <c r="K2188">
        <v>2025</v>
      </c>
    </row>
    <row r="2189" spans="1:11" x14ac:dyDescent="0.3">
      <c r="A2189" s="103" t="s">
        <v>1679</v>
      </c>
      <c r="B2189" t="s">
        <v>2056</v>
      </c>
      <c r="C2189" t="s">
        <v>263</v>
      </c>
      <c r="D2189" t="s">
        <v>4788</v>
      </c>
      <c r="E2189" t="s">
        <v>5090</v>
      </c>
      <c r="F2189" s="100" t="s">
        <v>1745</v>
      </c>
      <c r="G2189" s="100" t="s">
        <v>1745</v>
      </c>
      <c r="H2189" s="2">
        <v>404540.08</v>
      </c>
      <c r="I2189" s="2">
        <v>5501000</v>
      </c>
      <c r="J2189" s="2">
        <v>694611.27</v>
      </c>
      <c r="K2189">
        <v>2025</v>
      </c>
    </row>
    <row r="2190" spans="1:11" x14ac:dyDescent="0.3">
      <c r="A2190" s="103" t="s">
        <v>1679</v>
      </c>
      <c r="B2190" t="s">
        <v>2056</v>
      </c>
      <c r="C2190" t="s">
        <v>263</v>
      </c>
      <c r="D2190" t="s">
        <v>3977</v>
      </c>
      <c r="E2190" t="s">
        <v>5090</v>
      </c>
      <c r="F2190" s="100" t="s">
        <v>1745</v>
      </c>
      <c r="G2190" s="100" t="s">
        <v>1745</v>
      </c>
      <c r="H2190" s="2">
        <v>1158816</v>
      </c>
      <c r="I2190" s="2">
        <v>19129600</v>
      </c>
      <c r="J2190" s="2">
        <v>2589191.36</v>
      </c>
      <c r="K2190">
        <v>2025</v>
      </c>
    </row>
    <row r="2191" spans="1:11" x14ac:dyDescent="0.3">
      <c r="A2191" s="103" t="s">
        <v>1679</v>
      </c>
      <c r="B2191" t="s">
        <v>2056</v>
      </c>
      <c r="C2191" t="s">
        <v>263</v>
      </c>
      <c r="D2191" t="s">
        <v>4789</v>
      </c>
      <c r="E2191" t="s">
        <v>1716</v>
      </c>
      <c r="F2191" s="100" t="s">
        <v>1745</v>
      </c>
      <c r="G2191" s="100" t="s">
        <v>1745</v>
      </c>
      <c r="H2191" s="2">
        <v>23220</v>
      </c>
      <c r="I2191" s="2">
        <v>721200</v>
      </c>
      <c r="J2191" s="2">
        <v>97614.42</v>
      </c>
      <c r="K2191">
        <v>2025</v>
      </c>
    </row>
    <row r="2192" spans="1:11" x14ac:dyDescent="0.3">
      <c r="A2192" s="103" t="s">
        <v>1679</v>
      </c>
      <c r="B2192" t="s">
        <v>2056</v>
      </c>
      <c r="C2192" t="s">
        <v>263</v>
      </c>
      <c r="D2192" t="s">
        <v>4789</v>
      </c>
      <c r="E2192" t="s">
        <v>1716</v>
      </c>
      <c r="F2192" s="100" t="s">
        <v>1745</v>
      </c>
      <c r="G2192" s="100" t="s">
        <v>1745</v>
      </c>
      <c r="H2192" s="2">
        <v>22117</v>
      </c>
      <c r="I2192" s="2">
        <v>2921100</v>
      </c>
      <c r="J2192" s="2">
        <v>357367.37400000001</v>
      </c>
      <c r="K2192">
        <v>2025</v>
      </c>
    </row>
    <row r="2193" spans="1:11" x14ac:dyDescent="0.3">
      <c r="A2193" s="103" t="s">
        <v>1679</v>
      </c>
      <c r="B2193" t="s">
        <v>2056</v>
      </c>
      <c r="C2193" t="s">
        <v>263</v>
      </c>
      <c r="D2193" t="s">
        <v>3978</v>
      </c>
      <c r="E2193" t="s">
        <v>1717</v>
      </c>
      <c r="F2193" s="100" t="s">
        <v>1745</v>
      </c>
      <c r="G2193" s="100" t="s">
        <v>1745</v>
      </c>
      <c r="H2193" s="2">
        <v>1140240</v>
      </c>
      <c r="I2193" s="2">
        <v>12279800</v>
      </c>
      <c r="J2193" s="2">
        <v>1479224.7080000001</v>
      </c>
      <c r="K2193">
        <v>2025</v>
      </c>
    </row>
    <row r="2194" spans="1:11" x14ac:dyDescent="0.3">
      <c r="A2194" s="103" t="s">
        <v>1679</v>
      </c>
      <c r="B2194" t="s">
        <v>2056</v>
      </c>
      <c r="C2194" t="s">
        <v>263</v>
      </c>
      <c r="D2194" t="s">
        <v>4790</v>
      </c>
      <c r="E2194" t="s">
        <v>5090</v>
      </c>
      <c r="F2194" s="100" t="s">
        <v>1745</v>
      </c>
      <c r="G2194" s="100" t="s">
        <v>1745</v>
      </c>
      <c r="H2194" s="2">
        <v>164002.46</v>
      </c>
      <c r="I2194" s="2">
        <v>2422600</v>
      </c>
      <c r="J2194" s="2">
        <v>291826.39600000001</v>
      </c>
      <c r="K2194">
        <v>2025</v>
      </c>
    </row>
    <row r="2195" spans="1:11" x14ac:dyDescent="0.3">
      <c r="A2195" s="103" t="s">
        <v>1679</v>
      </c>
      <c r="B2195" t="s">
        <v>2056</v>
      </c>
      <c r="C2195" t="s">
        <v>263</v>
      </c>
      <c r="D2195" t="s">
        <v>3979</v>
      </c>
      <c r="E2195" t="s">
        <v>5090</v>
      </c>
      <c r="F2195" s="100" t="s">
        <v>1745</v>
      </c>
      <c r="G2195" s="100" t="s">
        <v>1745</v>
      </c>
      <c r="H2195" s="2">
        <v>1136800</v>
      </c>
      <c r="I2195" s="2">
        <v>9441200</v>
      </c>
      <c r="J2195" s="2">
        <v>568643.47600000002</v>
      </c>
      <c r="K2195">
        <v>2025</v>
      </c>
    </row>
    <row r="2196" spans="1:11" x14ac:dyDescent="0.3">
      <c r="A2196" s="103" t="s">
        <v>1679</v>
      </c>
      <c r="B2196" t="s">
        <v>2056</v>
      </c>
      <c r="C2196" t="s">
        <v>263</v>
      </c>
      <c r="D2196" t="s">
        <v>4791</v>
      </c>
      <c r="E2196" t="s">
        <v>5090</v>
      </c>
      <c r="F2196" s="100" t="s">
        <v>1745</v>
      </c>
      <c r="G2196" s="100" t="s">
        <v>1745</v>
      </c>
      <c r="H2196" s="2">
        <v>513570</v>
      </c>
      <c r="I2196" s="2">
        <v>5005500</v>
      </c>
      <c r="J2196" s="2">
        <v>301481.26500000001</v>
      </c>
      <c r="K2196">
        <v>2025</v>
      </c>
    </row>
    <row r="2197" spans="1:11" x14ac:dyDescent="0.3">
      <c r="A2197" s="103" t="s">
        <v>1679</v>
      </c>
      <c r="B2197" t="s">
        <v>2056</v>
      </c>
      <c r="C2197" t="s">
        <v>263</v>
      </c>
      <c r="D2197" t="s">
        <v>3980</v>
      </c>
      <c r="E2197" t="s">
        <v>1717</v>
      </c>
      <c r="F2197" s="100" t="s">
        <v>1745</v>
      </c>
      <c r="G2197" s="100" t="s">
        <v>1745</v>
      </c>
      <c r="H2197" s="2">
        <v>707782</v>
      </c>
      <c r="I2197" s="2">
        <v>5794100</v>
      </c>
      <c r="J2197" s="2">
        <v>697957.28599999996</v>
      </c>
      <c r="K2197">
        <v>2025</v>
      </c>
    </row>
    <row r="2198" spans="1:11" x14ac:dyDescent="0.3">
      <c r="A2198" s="103" t="s">
        <v>1679</v>
      </c>
      <c r="B2198" t="s">
        <v>2056</v>
      </c>
      <c r="C2198" t="s">
        <v>263</v>
      </c>
      <c r="D2198" t="s">
        <v>3981</v>
      </c>
      <c r="E2198" t="s">
        <v>1717</v>
      </c>
      <c r="F2198" s="100" t="s">
        <v>1745</v>
      </c>
      <c r="G2198" s="100" t="s">
        <v>1745</v>
      </c>
      <c r="H2198" s="2">
        <v>81127</v>
      </c>
      <c r="I2198" s="2">
        <v>695900</v>
      </c>
      <c r="J2198" s="2">
        <v>83828.114000000001</v>
      </c>
      <c r="K2198">
        <v>2025</v>
      </c>
    </row>
    <row r="2199" spans="1:11" x14ac:dyDescent="0.3">
      <c r="A2199" s="103" t="s">
        <v>1679</v>
      </c>
      <c r="B2199" t="s">
        <v>2056</v>
      </c>
      <c r="C2199" t="s">
        <v>263</v>
      </c>
      <c r="D2199" t="s">
        <v>3982</v>
      </c>
      <c r="E2199" t="s">
        <v>1717</v>
      </c>
      <c r="F2199" s="100" t="s">
        <v>1745</v>
      </c>
      <c r="G2199" s="100" t="s">
        <v>1745</v>
      </c>
      <c r="H2199" s="2">
        <v>260411</v>
      </c>
      <c r="I2199" s="2">
        <v>6173900</v>
      </c>
      <c r="J2199" s="2">
        <v>743707.99399999995</v>
      </c>
      <c r="K2199">
        <v>2025</v>
      </c>
    </row>
    <row r="2200" spans="1:11" x14ac:dyDescent="0.3">
      <c r="A2200" s="103" t="s">
        <v>1679</v>
      </c>
      <c r="B2200" t="s">
        <v>2056</v>
      </c>
      <c r="C2200" t="s">
        <v>263</v>
      </c>
      <c r="D2200" t="s">
        <v>4001</v>
      </c>
      <c r="E2200" t="s">
        <v>1716</v>
      </c>
      <c r="F2200" s="100" t="s">
        <v>1745</v>
      </c>
      <c r="G2200" s="100" t="s">
        <v>1745</v>
      </c>
      <c r="H2200" s="2">
        <v>49510</v>
      </c>
      <c r="I2200" s="2">
        <v>2259100</v>
      </c>
      <c r="J2200" s="2">
        <v>286657.19900000002</v>
      </c>
      <c r="K2200">
        <v>2025</v>
      </c>
    </row>
    <row r="2201" spans="1:11" x14ac:dyDescent="0.3">
      <c r="A2201" s="103" t="s">
        <v>1679</v>
      </c>
      <c r="B2201" t="s">
        <v>2056</v>
      </c>
      <c r="C2201" t="s">
        <v>263</v>
      </c>
      <c r="D2201" t="s">
        <v>4792</v>
      </c>
      <c r="E2201" t="s">
        <v>5090</v>
      </c>
      <c r="F2201" s="100" t="s">
        <v>1745</v>
      </c>
      <c r="G2201" s="100" t="s">
        <v>1745</v>
      </c>
      <c r="H2201" s="2">
        <v>960381</v>
      </c>
      <c r="I2201" s="2">
        <v>14954000</v>
      </c>
      <c r="J2201" s="2">
        <v>2024023.9</v>
      </c>
      <c r="K2201">
        <v>2025</v>
      </c>
    </row>
    <row r="2202" spans="1:11" x14ac:dyDescent="0.3">
      <c r="A2202" s="103" t="s">
        <v>1679</v>
      </c>
      <c r="B2202" t="s">
        <v>2056</v>
      </c>
      <c r="C2202" t="s">
        <v>263</v>
      </c>
      <c r="D2202" t="s">
        <v>4793</v>
      </c>
      <c r="E2202" t="s">
        <v>5090</v>
      </c>
      <c r="F2202" s="100" t="s">
        <v>1745</v>
      </c>
      <c r="G2202" s="100" t="s">
        <v>1745</v>
      </c>
      <c r="H2202" s="2">
        <v>431140</v>
      </c>
      <c r="I2202" s="2">
        <v>7329000</v>
      </c>
      <c r="J2202" s="2">
        <v>991980.15</v>
      </c>
      <c r="K2202">
        <v>2025</v>
      </c>
    </row>
    <row r="2203" spans="1:11" x14ac:dyDescent="0.3">
      <c r="A2203" s="103" t="s">
        <v>1679</v>
      </c>
      <c r="B2203" t="s">
        <v>2056</v>
      </c>
      <c r="C2203" t="s">
        <v>263</v>
      </c>
      <c r="D2203" t="s">
        <v>3983</v>
      </c>
      <c r="E2203" t="s">
        <v>5090</v>
      </c>
      <c r="F2203" s="100" t="s">
        <v>1745</v>
      </c>
      <c r="G2203" s="100" t="s">
        <v>1745</v>
      </c>
      <c r="H2203" s="2">
        <v>532904</v>
      </c>
      <c r="I2203" s="2">
        <v>10722000</v>
      </c>
      <c r="J2203" s="2">
        <v>1291572.1200000001</v>
      </c>
      <c r="K2203">
        <v>2025</v>
      </c>
    </row>
    <row r="2204" spans="1:11" x14ac:dyDescent="0.3">
      <c r="A2204" s="103" t="s">
        <v>1679</v>
      </c>
      <c r="B2204" t="s">
        <v>2056</v>
      </c>
      <c r="C2204" t="s">
        <v>263</v>
      </c>
      <c r="D2204" t="s">
        <v>3984</v>
      </c>
      <c r="E2204" t="s">
        <v>5090</v>
      </c>
      <c r="F2204" s="100" t="s">
        <v>1745</v>
      </c>
      <c r="G2204" s="100" t="s">
        <v>1745</v>
      </c>
      <c r="H2204" s="2">
        <v>165485</v>
      </c>
      <c r="I2204" s="2">
        <v>1899100</v>
      </c>
      <c r="J2204" s="2">
        <v>126508.54649999998</v>
      </c>
      <c r="K2204">
        <v>2025</v>
      </c>
    </row>
    <row r="2205" spans="1:11" x14ac:dyDescent="0.3">
      <c r="A2205" s="103" t="s">
        <v>1679</v>
      </c>
      <c r="B2205" t="s">
        <v>2056</v>
      </c>
      <c r="C2205" t="s">
        <v>263</v>
      </c>
      <c r="D2205" t="s">
        <v>3985</v>
      </c>
      <c r="E2205" t="s">
        <v>1717</v>
      </c>
      <c r="F2205" s="100" t="s">
        <v>1745</v>
      </c>
      <c r="G2205" s="100" t="s">
        <v>1745</v>
      </c>
      <c r="H2205" s="2">
        <v>2317726</v>
      </c>
      <c r="I2205" s="2">
        <v>22374600</v>
      </c>
      <c r="J2205" s="2">
        <v>1490483.9789999998</v>
      </c>
      <c r="K2205">
        <v>2025</v>
      </c>
    </row>
    <row r="2206" spans="1:11" x14ac:dyDescent="0.3">
      <c r="A2206" s="103" t="s">
        <v>1679</v>
      </c>
      <c r="B2206" t="s">
        <v>2056</v>
      </c>
      <c r="C2206" t="s">
        <v>263</v>
      </c>
      <c r="D2206" t="s">
        <v>3986</v>
      </c>
      <c r="E2206" t="s">
        <v>5090</v>
      </c>
      <c r="F2206" s="100" t="s">
        <v>1745</v>
      </c>
      <c r="G2206" s="100" t="s">
        <v>1745</v>
      </c>
      <c r="H2206" s="2">
        <v>1633622</v>
      </c>
      <c r="I2206" s="2">
        <v>17796600</v>
      </c>
      <c r="J2206" s="2">
        <v>1043147.709</v>
      </c>
      <c r="K2206">
        <v>2025</v>
      </c>
    </row>
    <row r="2207" spans="1:11" x14ac:dyDescent="0.3">
      <c r="A2207" s="103" t="s">
        <v>1679</v>
      </c>
      <c r="B2207" t="s">
        <v>2056</v>
      </c>
      <c r="C2207" t="s">
        <v>263</v>
      </c>
      <c r="D2207" t="s">
        <v>4794</v>
      </c>
      <c r="E2207" t="s">
        <v>1717</v>
      </c>
      <c r="F2207" s="100" t="s">
        <v>1745</v>
      </c>
      <c r="G2207" s="100" t="s">
        <v>1745</v>
      </c>
      <c r="H2207" s="2">
        <v>791969</v>
      </c>
      <c r="I2207" s="2">
        <v>5807400</v>
      </c>
      <c r="J2207" s="2">
        <v>733300.39799999993</v>
      </c>
      <c r="K2207">
        <v>2025</v>
      </c>
    </row>
    <row r="2208" spans="1:11" x14ac:dyDescent="0.3">
      <c r="A2208" s="103" t="s">
        <v>1679</v>
      </c>
      <c r="B2208" t="s">
        <v>2056</v>
      </c>
      <c r="C2208" t="s">
        <v>263</v>
      </c>
      <c r="D2208" t="s">
        <v>4795</v>
      </c>
      <c r="E2208" t="s">
        <v>1717</v>
      </c>
      <c r="F2208" s="100" t="s">
        <v>1745</v>
      </c>
      <c r="G2208" s="100" t="s">
        <v>1745</v>
      </c>
      <c r="H2208" s="2">
        <v>2447287</v>
      </c>
      <c r="I2208" s="2">
        <v>26375500</v>
      </c>
      <c r="J2208" s="2">
        <v>3569923.9249999998</v>
      </c>
      <c r="K2208">
        <v>2025</v>
      </c>
    </row>
    <row r="2209" spans="1:11" x14ac:dyDescent="0.3">
      <c r="A2209" s="103" t="s">
        <v>1679</v>
      </c>
      <c r="B2209" t="s">
        <v>2056</v>
      </c>
      <c r="C2209" t="s">
        <v>263</v>
      </c>
      <c r="D2209" t="s">
        <v>3987</v>
      </c>
      <c r="E2209" t="s">
        <v>1717</v>
      </c>
      <c r="F2209" s="100" t="s">
        <v>1745</v>
      </c>
      <c r="G2209" s="100" t="s">
        <v>1745</v>
      </c>
      <c r="H2209" s="2">
        <v>409598</v>
      </c>
      <c r="I2209" s="2">
        <v>4119400</v>
      </c>
      <c r="J2209" s="2">
        <v>278780.39500000002</v>
      </c>
      <c r="K2209">
        <v>2025</v>
      </c>
    </row>
    <row r="2210" spans="1:11" x14ac:dyDescent="0.3">
      <c r="A2210" s="103" t="s">
        <v>1679</v>
      </c>
      <c r="B2210" t="s">
        <v>2056</v>
      </c>
      <c r="C2210" t="s">
        <v>263</v>
      </c>
      <c r="D2210" t="s">
        <v>3988</v>
      </c>
      <c r="E2210" t="s">
        <v>1717</v>
      </c>
      <c r="F2210" s="100" t="s">
        <v>1745</v>
      </c>
      <c r="G2210" s="100" t="s">
        <v>1745</v>
      </c>
      <c r="H2210" s="2">
        <v>310630</v>
      </c>
      <c r="I2210" s="2">
        <v>3175500</v>
      </c>
      <c r="J2210" s="2">
        <v>214901.96249999999</v>
      </c>
      <c r="K2210">
        <v>2025</v>
      </c>
    </row>
    <row r="2211" spans="1:11" x14ac:dyDescent="0.3">
      <c r="A2211" s="103" t="s">
        <v>1679</v>
      </c>
      <c r="B2211" t="s">
        <v>2056</v>
      </c>
      <c r="C2211" t="s">
        <v>263</v>
      </c>
      <c r="D2211" t="s">
        <v>4002</v>
      </c>
      <c r="E2211" t="s">
        <v>1716</v>
      </c>
      <c r="F2211" s="100" t="s">
        <v>1745</v>
      </c>
      <c r="G2211" s="100" t="s">
        <v>1745</v>
      </c>
      <c r="H2211" s="2">
        <v>38012</v>
      </c>
      <c r="I2211" s="2">
        <v>3771800</v>
      </c>
      <c r="J2211" s="2">
        <v>461442.01199999999</v>
      </c>
      <c r="K2211">
        <v>2025</v>
      </c>
    </row>
    <row r="2212" spans="1:11" x14ac:dyDescent="0.3">
      <c r="A2212" s="103" t="s">
        <v>1679</v>
      </c>
      <c r="B2212" t="s">
        <v>2056</v>
      </c>
      <c r="C2212" t="s">
        <v>263</v>
      </c>
      <c r="D2212" t="s">
        <v>3989</v>
      </c>
      <c r="E2212" t="s">
        <v>1717</v>
      </c>
      <c r="F2212" s="100" t="s">
        <v>1745</v>
      </c>
      <c r="G2212" s="100" t="s">
        <v>1745</v>
      </c>
      <c r="H2212" s="2">
        <v>609477</v>
      </c>
      <c r="I2212" s="2">
        <v>6107100</v>
      </c>
      <c r="J2212" s="2">
        <v>413297.99249999999</v>
      </c>
      <c r="K2212">
        <v>2025</v>
      </c>
    </row>
    <row r="2213" spans="1:11" x14ac:dyDescent="0.3">
      <c r="A2213" s="103" t="s">
        <v>1679</v>
      </c>
      <c r="B2213" t="s">
        <v>2056</v>
      </c>
      <c r="C2213" t="s">
        <v>263</v>
      </c>
      <c r="D2213" t="s">
        <v>3990</v>
      </c>
      <c r="E2213" t="s">
        <v>1717</v>
      </c>
      <c r="F2213" s="100" t="s">
        <v>1745</v>
      </c>
      <c r="G2213" s="100" t="s">
        <v>1745</v>
      </c>
      <c r="H2213" s="2">
        <v>507592</v>
      </c>
      <c r="I2213" s="2">
        <v>5032000</v>
      </c>
      <c r="J2213" s="2">
        <v>340540.6</v>
      </c>
      <c r="K2213">
        <v>2025</v>
      </c>
    </row>
    <row r="2214" spans="1:11" x14ac:dyDescent="0.3">
      <c r="A2214" s="103" t="s">
        <v>1679</v>
      </c>
      <c r="B2214" t="s">
        <v>2056</v>
      </c>
      <c r="C2214" t="s">
        <v>263</v>
      </c>
      <c r="D2214" t="s">
        <v>4796</v>
      </c>
      <c r="E2214" t="s">
        <v>1716</v>
      </c>
      <c r="F2214" s="100" t="s">
        <v>1745</v>
      </c>
      <c r="G2214" s="100" t="s">
        <v>1745</v>
      </c>
      <c r="H2214" s="2">
        <v>17740</v>
      </c>
      <c r="I2214" s="2">
        <v>3425200</v>
      </c>
      <c r="J2214" s="2">
        <v>434623.62800000003</v>
      </c>
      <c r="K2214">
        <v>2025</v>
      </c>
    </row>
    <row r="2215" spans="1:11" x14ac:dyDescent="0.3">
      <c r="A2215" s="103" t="s">
        <v>1679</v>
      </c>
      <c r="B2215" t="s">
        <v>2056</v>
      </c>
      <c r="C2215" t="s">
        <v>263</v>
      </c>
      <c r="D2215" t="s">
        <v>3991</v>
      </c>
      <c r="E2215" t="s">
        <v>1717</v>
      </c>
      <c r="F2215" s="100" t="s">
        <v>1745</v>
      </c>
      <c r="G2215" s="100" t="s">
        <v>1745</v>
      </c>
      <c r="H2215" s="2">
        <v>311857</v>
      </c>
      <c r="I2215" s="2">
        <v>3132500</v>
      </c>
      <c r="J2215" s="2">
        <v>211991.9375</v>
      </c>
      <c r="K2215">
        <v>2025</v>
      </c>
    </row>
    <row r="2216" spans="1:11" x14ac:dyDescent="0.3">
      <c r="A2216" s="103" t="s">
        <v>1679</v>
      </c>
      <c r="B2216" t="s">
        <v>2056</v>
      </c>
      <c r="C2216" t="s">
        <v>263</v>
      </c>
      <c r="D2216" t="s">
        <v>3992</v>
      </c>
      <c r="E2216" t="s">
        <v>1717</v>
      </c>
      <c r="F2216" s="100" t="s">
        <v>1745</v>
      </c>
      <c r="G2216" s="100" t="s">
        <v>1745</v>
      </c>
      <c r="H2216" s="2">
        <v>379409</v>
      </c>
      <c r="I2216" s="2">
        <v>3806500</v>
      </c>
      <c r="J2216" s="2">
        <v>257604.88749999998</v>
      </c>
      <c r="K2216">
        <v>2025</v>
      </c>
    </row>
    <row r="2217" spans="1:11" x14ac:dyDescent="0.3">
      <c r="A2217" s="103" t="s">
        <v>1679</v>
      </c>
      <c r="B2217" t="s">
        <v>2056</v>
      </c>
      <c r="C2217" t="s">
        <v>263</v>
      </c>
      <c r="D2217" t="s">
        <v>3993</v>
      </c>
      <c r="E2217" t="s">
        <v>1717</v>
      </c>
      <c r="F2217" s="100" t="s">
        <v>1745</v>
      </c>
      <c r="G2217" s="100" t="s">
        <v>1745</v>
      </c>
      <c r="H2217" s="2">
        <v>266213</v>
      </c>
      <c r="I2217" s="2">
        <v>2650100</v>
      </c>
      <c r="J2217" s="2">
        <v>179345.51749999999</v>
      </c>
      <c r="K2217">
        <v>2025</v>
      </c>
    </row>
    <row r="2218" spans="1:11" x14ac:dyDescent="0.3">
      <c r="A2218" s="103" t="s">
        <v>1679</v>
      </c>
      <c r="B2218" t="s">
        <v>2056</v>
      </c>
      <c r="C2218" t="s">
        <v>263</v>
      </c>
      <c r="D2218" t="s">
        <v>3994</v>
      </c>
      <c r="E2218" t="s">
        <v>1717</v>
      </c>
      <c r="F2218" s="100" t="s">
        <v>1745</v>
      </c>
      <c r="G2218" s="100" t="s">
        <v>1745</v>
      </c>
      <c r="H2218" s="2">
        <v>506709</v>
      </c>
      <c r="I2218" s="2">
        <v>5328700</v>
      </c>
      <c r="J2218" s="2">
        <v>721239.54500000004</v>
      </c>
      <c r="K2218">
        <v>2025</v>
      </c>
    </row>
    <row r="2219" spans="1:11" x14ac:dyDescent="0.3">
      <c r="A2219" s="103" t="s">
        <v>1679</v>
      </c>
      <c r="B2219" t="s">
        <v>2056</v>
      </c>
      <c r="C2219" t="s">
        <v>263</v>
      </c>
      <c r="D2219" t="s">
        <v>3995</v>
      </c>
      <c r="E2219" t="s">
        <v>1717</v>
      </c>
      <c r="F2219" s="100" t="s">
        <v>1745</v>
      </c>
      <c r="G2219" s="100" t="s">
        <v>1745</v>
      </c>
      <c r="H2219" s="2">
        <v>398561</v>
      </c>
      <c r="I2219" s="2">
        <v>4486800</v>
      </c>
      <c r="J2219" s="2">
        <v>607288.38</v>
      </c>
      <c r="K2219">
        <v>2025</v>
      </c>
    </row>
    <row r="2220" spans="1:11" x14ac:dyDescent="0.3">
      <c r="A2220" s="103" t="s">
        <v>1679</v>
      </c>
      <c r="B2220" t="s">
        <v>2056</v>
      </c>
      <c r="C2220" t="s">
        <v>263</v>
      </c>
      <c r="D2220" t="s">
        <v>3996</v>
      </c>
      <c r="E2220" t="s">
        <v>1717</v>
      </c>
      <c r="F2220" s="100" t="s">
        <v>1745</v>
      </c>
      <c r="G2220" s="100" t="s">
        <v>1745</v>
      </c>
      <c r="H2220" s="2">
        <v>1221761</v>
      </c>
      <c r="I2220" s="2">
        <v>9968000</v>
      </c>
      <c r="J2220" s="2">
        <v>1349168.8</v>
      </c>
      <c r="K2220">
        <v>2025</v>
      </c>
    </row>
    <row r="2221" spans="1:11" x14ac:dyDescent="0.3">
      <c r="A2221" s="103" t="s">
        <v>1679</v>
      </c>
      <c r="B2221" t="s">
        <v>2056</v>
      </c>
      <c r="C2221" t="s">
        <v>263</v>
      </c>
      <c r="D2221" t="s">
        <v>3997</v>
      </c>
      <c r="E2221" t="s">
        <v>1717</v>
      </c>
      <c r="F2221" s="100" t="s">
        <v>1745</v>
      </c>
      <c r="G2221" s="100" t="s">
        <v>1745</v>
      </c>
      <c r="H2221" s="2">
        <v>1737214</v>
      </c>
      <c r="I2221" s="2">
        <v>14165300</v>
      </c>
      <c r="J2221" s="2">
        <v>1917273.355</v>
      </c>
      <c r="K2221">
        <v>2025</v>
      </c>
    </row>
    <row r="2222" spans="1:11" x14ac:dyDescent="0.3">
      <c r="A2222" s="103" t="s">
        <v>1679</v>
      </c>
      <c r="B2222" t="s">
        <v>2056</v>
      </c>
      <c r="C2222" t="s">
        <v>263</v>
      </c>
      <c r="D2222" t="s">
        <v>3998</v>
      </c>
      <c r="E2222" t="s">
        <v>1717</v>
      </c>
      <c r="F2222" s="100" t="s">
        <v>1745</v>
      </c>
      <c r="G2222" s="100" t="s">
        <v>1745</v>
      </c>
      <c r="H2222" s="2">
        <v>420836</v>
      </c>
      <c r="I2222" s="2">
        <v>3470300</v>
      </c>
      <c r="J2222" s="2">
        <v>469705.10499999998</v>
      </c>
      <c r="K2222">
        <v>2025</v>
      </c>
    </row>
    <row r="2223" spans="1:11" x14ac:dyDescent="0.3">
      <c r="A2223" s="103" t="s">
        <v>1679</v>
      </c>
      <c r="B2223" t="s">
        <v>2056</v>
      </c>
      <c r="C2223" t="s">
        <v>263</v>
      </c>
      <c r="D2223" t="s">
        <v>3999</v>
      </c>
      <c r="E2223" t="s">
        <v>1717</v>
      </c>
      <c r="F2223" s="100" t="s">
        <v>1745</v>
      </c>
      <c r="G2223" s="100" t="s">
        <v>1745</v>
      </c>
      <c r="H2223" s="2">
        <v>1373103</v>
      </c>
      <c r="I2223" s="2">
        <v>11203600</v>
      </c>
      <c r="J2223" s="2">
        <v>1516407.26</v>
      </c>
      <c r="K2223">
        <v>2025</v>
      </c>
    </row>
    <row r="2224" spans="1:11" x14ac:dyDescent="0.3">
      <c r="A2224" s="103" t="s">
        <v>1679</v>
      </c>
      <c r="B2224" t="s">
        <v>2056</v>
      </c>
      <c r="C2224" t="s">
        <v>263</v>
      </c>
      <c r="D2224" t="s">
        <v>4000</v>
      </c>
      <c r="E2224" t="s">
        <v>1717</v>
      </c>
      <c r="F2224" s="100" t="s">
        <v>1745</v>
      </c>
      <c r="G2224" s="100" t="s">
        <v>1745</v>
      </c>
      <c r="H2224" s="2">
        <v>477337</v>
      </c>
      <c r="I2224" s="2">
        <v>3933700</v>
      </c>
      <c r="J2224" s="2">
        <v>532426.29500000004</v>
      </c>
      <c r="K2224">
        <v>2025</v>
      </c>
    </row>
    <row r="2225" spans="1:11" x14ac:dyDescent="0.3">
      <c r="A2225" s="103" t="s">
        <v>68</v>
      </c>
      <c r="B2225" t="s">
        <v>2059</v>
      </c>
      <c r="C2225" t="s">
        <v>6</v>
      </c>
      <c r="D2225" t="s">
        <v>4003</v>
      </c>
      <c r="E2225" t="s">
        <v>1716</v>
      </c>
      <c r="F2225" s="99">
        <v>44098</v>
      </c>
      <c r="G2225" s="99">
        <v>18529</v>
      </c>
      <c r="H2225" s="2">
        <v>36093</v>
      </c>
      <c r="I2225" s="2">
        <v>6764000</v>
      </c>
      <c r="J2225" s="2">
        <v>107006</v>
      </c>
      <c r="K2225">
        <v>2025</v>
      </c>
    </row>
    <row r="2226" spans="1:11" x14ac:dyDescent="0.3">
      <c r="A2226" s="103" t="s">
        <v>68</v>
      </c>
      <c r="B2226" t="s">
        <v>2059</v>
      </c>
      <c r="C2226" t="s">
        <v>6</v>
      </c>
      <c r="D2226" t="s">
        <v>4004</v>
      </c>
      <c r="E2226" t="s">
        <v>1716</v>
      </c>
      <c r="F2226" s="99">
        <v>42397</v>
      </c>
      <c r="G2226" s="99">
        <v>60663</v>
      </c>
      <c r="H2226" s="2">
        <v>62393</v>
      </c>
      <c r="I2226" s="2">
        <v>26000000</v>
      </c>
      <c r="J2226" s="2">
        <v>411320</v>
      </c>
      <c r="K2226">
        <v>2025</v>
      </c>
    </row>
    <row r="2227" spans="1:11" x14ac:dyDescent="0.3">
      <c r="A2227" s="103" t="s">
        <v>68</v>
      </c>
      <c r="B2227" t="s">
        <v>2059</v>
      </c>
      <c r="C2227" t="s">
        <v>6</v>
      </c>
      <c r="D2227" t="s">
        <v>4005</v>
      </c>
      <c r="E2227" t="s">
        <v>1716</v>
      </c>
      <c r="F2227" s="99">
        <v>43678</v>
      </c>
      <c r="G2227" s="99">
        <v>61940</v>
      </c>
      <c r="H2227" s="2">
        <v>71085</v>
      </c>
      <c r="I2227" s="2">
        <v>19200000</v>
      </c>
      <c r="J2227" s="2">
        <v>303744</v>
      </c>
      <c r="K2227">
        <v>2025</v>
      </c>
    </row>
    <row r="2228" spans="1:11" x14ac:dyDescent="0.3">
      <c r="A2228" s="103" t="s">
        <v>68</v>
      </c>
      <c r="B2228" t="s">
        <v>2059</v>
      </c>
      <c r="C2228" t="s">
        <v>6</v>
      </c>
      <c r="D2228" t="s">
        <v>4006</v>
      </c>
      <c r="E2228" t="s">
        <v>1717</v>
      </c>
      <c r="F2228" s="99">
        <v>41122</v>
      </c>
      <c r="G2228" s="99">
        <v>52078</v>
      </c>
      <c r="H2228" s="2">
        <v>8530</v>
      </c>
      <c r="I2228" s="2">
        <v>4527900</v>
      </c>
      <c r="J2228" s="2">
        <v>71631</v>
      </c>
      <c r="K2228">
        <v>2025</v>
      </c>
    </row>
    <row r="2229" spans="1:11" x14ac:dyDescent="0.3">
      <c r="A2229" s="103" t="s">
        <v>68</v>
      </c>
      <c r="B2229" t="s">
        <v>2059</v>
      </c>
      <c r="C2229" t="s">
        <v>6</v>
      </c>
      <c r="D2229" t="s">
        <v>4007</v>
      </c>
      <c r="E2229" t="s">
        <v>1716</v>
      </c>
      <c r="F2229" s="99">
        <v>41091</v>
      </c>
      <c r="G2229" s="99">
        <v>47483</v>
      </c>
      <c r="H2229" s="2">
        <v>327472</v>
      </c>
      <c r="I2229" s="2">
        <v>14466600</v>
      </c>
      <c r="J2229" s="2">
        <v>228862</v>
      </c>
      <c r="K2229">
        <v>2025</v>
      </c>
    </row>
    <row r="2230" spans="1:11" x14ac:dyDescent="0.3">
      <c r="A2230" s="103" t="s">
        <v>68</v>
      </c>
      <c r="B2230" t="s">
        <v>2059</v>
      </c>
      <c r="C2230" t="s">
        <v>6</v>
      </c>
      <c r="D2230" t="s">
        <v>4008</v>
      </c>
      <c r="E2230" t="s">
        <v>5089</v>
      </c>
      <c r="F2230" s="99">
        <v>39083</v>
      </c>
      <c r="G2230" s="99">
        <v>57345</v>
      </c>
      <c r="H2230" s="2">
        <v>18696</v>
      </c>
      <c r="I2230" s="2">
        <v>3905700</v>
      </c>
      <c r="J2230" s="2">
        <v>61788</v>
      </c>
      <c r="K2230">
        <v>2025</v>
      </c>
    </row>
    <row r="2231" spans="1:11" x14ac:dyDescent="0.3">
      <c r="A2231" s="103" t="s">
        <v>68</v>
      </c>
      <c r="B2231" t="s">
        <v>2059</v>
      </c>
      <c r="C2231" t="s">
        <v>6</v>
      </c>
      <c r="D2231" t="s">
        <v>4009</v>
      </c>
      <c r="E2231" t="s">
        <v>5089</v>
      </c>
      <c r="F2231" s="99">
        <v>39814</v>
      </c>
      <c r="G2231" s="99" t="s">
        <v>5143</v>
      </c>
      <c r="H2231" s="2">
        <v>4150</v>
      </c>
      <c r="I2231" s="2">
        <v>719200</v>
      </c>
      <c r="J2231" s="2">
        <v>11378</v>
      </c>
      <c r="K2231">
        <v>2025</v>
      </c>
    </row>
    <row r="2232" spans="1:11" x14ac:dyDescent="0.3">
      <c r="A2232" s="103" t="s">
        <v>68</v>
      </c>
      <c r="B2232" t="s">
        <v>2059</v>
      </c>
      <c r="C2232" t="s">
        <v>6</v>
      </c>
      <c r="D2232" t="s">
        <v>4010</v>
      </c>
      <c r="E2232" t="s">
        <v>5090</v>
      </c>
      <c r="F2232" s="99">
        <v>40544</v>
      </c>
      <c r="G2232" s="99">
        <v>46387</v>
      </c>
      <c r="H2232" s="2">
        <v>239328</v>
      </c>
      <c r="I2232" s="2">
        <v>17577600</v>
      </c>
      <c r="J2232" s="2">
        <v>278078</v>
      </c>
      <c r="K2232">
        <v>2025</v>
      </c>
    </row>
    <row r="2233" spans="1:11" x14ac:dyDescent="0.3">
      <c r="A2233" s="103" t="s">
        <v>68</v>
      </c>
      <c r="B2233" t="s">
        <v>2059</v>
      </c>
      <c r="C2233" t="s">
        <v>6</v>
      </c>
      <c r="D2233" t="s">
        <v>4011</v>
      </c>
      <c r="E2233" t="s">
        <v>5090</v>
      </c>
      <c r="F2233" s="99">
        <v>41183</v>
      </c>
      <c r="G2233" s="99">
        <v>48852</v>
      </c>
      <c r="H2233" s="2">
        <v>86651</v>
      </c>
      <c r="I2233" s="2">
        <v>14926000</v>
      </c>
      <c r="J2233" s="2">
        <v>236129</v>
      </c>
      <c r="K2233">
        <v>2025</v>
      </c>
    </row>
    <row r="2234" spans="1:11" x14ac:dyDescent="0.3">
      <c r="A2234" s="103" t="s">
        <v>68</v>
      </c>
      <c r="B2234" t="s">
        <v>2059</v>
      </c>
      <c r="C2234" t="s">
        <v>6</v>
      </c>
      <c r="D2234" t="s">
        <v>4012</v>
      </c>
      <c r="E2234" t="s">
        <v>5090</v>
      </c>
      <c r="F2234" s="99">
        <v>45139</v>
      </c>
      <c r="G2234" s="99">
        <v>52809</v>
      </c>
      <c r="H2234" s="2">
        <v>67584</v>
      </c>
      <c r="I2234" s="2">
        <v>22915600</v>
      </c>
      <c r="J2234" s="2">
        <v>362525</v>
      </c>
      <c r="K2234">
        <v>2025</v>
      </c>
    </row>
    <row r="2235" spans="1:11" x14ac:dyDescent="0.3">
      <c r="A2235" s="103" t="s">
        <v>68</v>
      </c>
      <c r="B2235" t="s">
        <v>2059</v>
      </c>
      <c r="C2235" t="s">
        <v>6</v>
      </c>
      <c r="D2235" t="s">
        <v>4013</v>
      </c>
      <c r="E2235" t="s">
        <v>5090</v>
      </c>
      <c r="F2235" s="99">
        <v>42370</v>
      </c>
      <c r="G2235" s="99">
        <v>53692</v>
      </c>
      <c r="H2235" s="2">
        <v>209496</v>
      </c>
      <c r="I2235" s="2">
        <v>34492400</v>
      </c>
      <c r="J2235" s="2">
        <v>545670</v>
      </c>
      <c r="K2235">
        <v>2025</v>
      </c>
    </row>
    <row r="2236" spans="1:11" x14ac:dyDescent="0.3">
      <c r="A2236" s="103" t="s">
        <v>68</v>
      </c>
      <c r="B2236" t="s">
        <v>2059</v>
      </c>
      <c r="C2236" t="s">
        <v>6</v>
      </c>
      <c r="D2236" t="s">
        <v>4014</v>
      </c>
      <c r="E2236" t="s">
        <v>5090</v>
      </c>
      <c r="F2236" s="99">
        <v>42736</v>
      </c>
      <c r="G2236" s="99">
        <v>54057</v>
      </c>
      <c r="H2236" s="2">
        <v>155075</v>
      </c>
      <c r="I2236" s="2">
        <v>25532200</v>
      </c>
      <c r="J2236" s="2">
        <v>403919</v>
      </c>
      <c r="K2236">
        <v>2025</v>
      </c>
    </row>
    <row r="2237" spans="1:11" x14ac:dyDescent="0.3">
      <c r="A2237" s="103" t="s">
        <v>68</v>
      </c>
      <c r="B2237" t="s">
        <v>2059</v>
      </c>
      <c r="C2237" t="s">
        <v>6</v>
      </c>
      <c r="D2237" t="s">
        <v>4015</v>
      </c>
      <c r="E2237" t="s">
        <v>5090</v>
      </c>
      <c r="F2237" s="99">
        <v>39814</v>
      </c>
      <c r="G2237" s="99">
        <v>46752</v>
      </c>
      <c r="H2237" s="2">
        <v>387821</v>
      </c>
      <c r="I2237" s="2">
        <v>38370900</v>
      </c>
      <c r="J2237" s="2">
        <v>607028</v>
      </c>
      <c r="K2237">
        <v>2025</v>
      </c>
    </row>
    <row r="2238" spans="1:11" x14ac:dyDescent="0.3">
      <c r="A2238" s="103" t="s">
        <v>68</v>
      </c>
      <c r="B2238" t="s">
        <v>2059</v>
      </c>
      <c r="C2238" t="s">
        <v>6</v>
      </c>
      <c r="D2238" t="s">
        <v>4016</v>
      </c>
      <c r="E2238" t="s">
        <v>5090</v>
      </c>
      <c r="F2238" s="99">
        <v>44562</v>
      </c>
      <c r="G2238" s="99">
        <v>55884</v>
      </c>
      <c r="H2238" s="2">
        <v>364982</v>
      </c>
      <c r="I2238" s="2">
        <v>61353100</v>
      </c>
      <c r="J2238" s="2">
        <v>970606</v>
      </c>
      <c r="K2238">
        <v>2025</v>
      </c>
    </row>
    <row r="2239" spans="1:11" x14ac:dyDescent="0.3">
      <c r="A2239" s="103" t="s">
        <v>68</v>
      </c>
      <c r="B2239" t="s">
        <v>2059</v>
      </c>
      <c r="C2239" t="s">
        <v>6</v>
      </c>
      <c r="D2239" t="s">
        <v>4017</v>
      </c>
      <c r="E2239" t="s">
        <v>5090</v>
      </c>
      <c r="F2239" s="99">
        <v>41275</v>
      </c>
      <c r="G2239" s="99">
        <v>52596</v>
      </c>
      <c r="H2239" s="2">
        <v>231105</v>
      </c>
      <c r="I2239" s="2">
        <v>38050200</v>
      </c>
      <c r="J2239" s="2">
        <v>601954</v>
      </c>
      <c r="K2239">
        <v>2025</v>
      </c>
    </row>
    <row r="2240" spans="1:11" x14ac:dyDescent="0.3">
      <c r="A2240" s="103" t="s">
        <v>68</v>
      </c>
      <c r="B2240" t="s">
        <v>2059</v>
      </c>
      <c r="C2240" t="s">
        <v>6</v>
      </c>
      <c r="D2240" t="s">
        <v>4797</v>
      </c>
      <c r="E2240" t="s">
        <v>1717</v>
      </c>
      <c r="F2240" s="99">
        <v>44926</v>
      </c>
      <c r="G2240" s="99">
        <v>44927</v>
      </c>
      <c r="H2240" s="2">
        <v>30733</v>
      </c>
      <c r="I2240" s="2">
        <v>8993600</v>
      </c>
      <c r="J2240" s="2">
        <v>142279</v>
      </c>
      <c r="K2240">
        <v>2025</v>
      </c>
    </row>
    <row r="2241" spans="1:11" x14ac:dyDescent="0.3">
      <c r="A2241" s="103" t="s">
        <v>68</v>
      </c>
      <c r="B2241" t="s">
        <v>2059</v>
      </c>
      <c r="C2241" t="s">
        <v>6</v>
      </c>
      <c r="D2241" t="s">
        <v>4798</v>
      </c>
      <c r="E2241" t="s">
        <v>1717</v>
      </c>
      <c r="F2241" s="99">
        <v>43637</v>
      </c>
      <c r="G2241" s="99">
        <v>43647</v>
      </c>
      <c r="H2241" s="2">
        <v>118630</v>
      </c>
      <c r="I2241" s="2">
        <v>14950000</v>
      </c>
      <c r="J2241" s="2">
        <v>236509</v>
      </c>
      <c r="K2241">
        <v>2025</v>
      </c>
    </row>
    <row r="2242" spans="1:11" x14ac:dyDescent="0.3">
      <c r="A2242" s="103" t="s">
        <v>68</v>
      </c>
      <c r="B2242" t="s">
        <v>2059</v>
      </c>
      <c r="C2242" t="s">
        <v>6</v>
      </c>
      <c r="D2242" t="s">
        <v>4799</v>
      </c>
      <c r="E2242" t="s">
        <v>1717</v>
      </c>
      <c r="F2242" s="99">
        <v>43637</v>
      </c>
      <c r="G2242" s="99">
        <v>43647</v>
      </c>
      <c r="H2242" s="2">
        <v>5971</v>
      </c>
      <c r="I2242" s="2">
        <v>3000000</v>
      </c>
      <c r="J2242" s="2">
        <v>47460</v>
      </c>
      <c r="K2242">
        <v>2025</v>
      </c>
    </row>
    <row r="2243" spans="1:11" x14ac:dyDescent="0.3">
      <c r="A2243" s="103" t="s">
        <v>68</v>
      </c>
      <c r="B2243" t="s">
        <v>2059</v>
      </c>
      <c r="C2243" t="s">
        <v>6</v>
      </c>
      <c r="D2243" t="s">
        <v>4800</v>
      </c>
      <c r="E2243" t="s">
        <v>5090</v>
      </c>
      <c r="F2243" s="99">
        <v>43647</v>
      </c>
      <c r="G2243" s="99">
        <v>54604</v>
      </c>
      <c r="H2243" s="2">
        <v>1508238</v>
      </c>
      <c r="I2243" s="2">
        <v>248993400</v>
      </c>
      <c r="J2243" s="2">
        <v>3939076</v>
      </c>
      <c r="K2243">
        <v>2025</v>
      </c>
    </row>
    <row r="2244" spans="1:11" x14ac:dyDescent="0.3">
      <c r="A2244" s="103" t="s">
        <v>68</v>
      </c>
      <c r="B2244" t="s">
        <v>2059</v>
      </c>
      <c r="C2244" t="s">
        <v>6</v>
      </c>
      <c r="D2244" t="s">
        <v>4018</v>
      </c>
      <c r="E2244" t="s">
        <v>1717</v>
      </c>
      <c r="F2244" s="99">
        <v>42522</v>
      </c>
      <c r="G2244" s="99">
        <v>53478</v>
      </c>
      <c r="H2244" s="2">
        <v>269448</v>
      </c>
      <c r="I2244" s="2">
        <v>19230800</v>
      </c>
      <c r="J2244" s="2">
        <v>304231</v>
      </c>
      <c r="K2244">
        <v>2025</v>
      </c>
    </row>
    <row r="2245" spans="1:11" x14ac:dyDescent="0.3">
      <c r="A2245" s="103" t="s">
        <v>68</v>
      </c>
      <c r="B2245" t="s">
        <v>2059</v>
      </c>
      <c r="C2245" t="s">
        <v>6</v>
      </c>
      <c r="D2245" t="s">
        <v>4019</v>
      </c>
      <c r="E2245" t="s">
        <v>5090</v>
      </c>
      <c r="F2245" s="99">
        <v>39814</v>
      </c>
      <c r="G2245" s="99">
        <v>47483</v>
      </c>
      <c r="H2245" s="2">
        <v>939735</v>
      </c>
      <c r="I2245" s="2">
        <v>67920000</v>
      </c>
      <c r="J2245" s="2">
        <v>1074494</v>
      </c>
      <c r="K2245">
        <v>2025</v>
      </c>
    </row>
    <row r="2246" spans="1:11" x14ac:dyDescent="0.3">
      <c r="A2246" s="103" t="s">
        <v>68</v>
      </c>
      <c r="B2246" t="s">
        <v>2059</v>
      </c>
      <c r="C2246" t="s">
        <v>6</v>
      </c>
      <c r="D2246" t="s">
        <v>4020</v>
      </c>
      <c r="E2246" t="s">
        <v>1716</v>
      </c>
      <c r="F2246" s="99">
        <v>39448</v>
      </c>
      <c r="G2246" s="99">
        <v>55884</v>
      </c>
      <c r="H2246" s="2">
        <v>208444</v>
      </c>
      <c r="I2246" s="2">
        <v>32615600</v>
      </c>
      <c r="J2246" s="2">
        <v>515979</v>
      </c>
      <c r="K2246">
        <v>2025</v>
      </c>
    </row>
    <row r="2247" spans="1:11" x14ac:dyDescent="0.3">
      <c r="A2247" s="103" t="s">
        <v>68</v>
      </c>
      <c r="B2247" t="s">
        <v>2059</v>
      </c>
      <c r="C2247" t="s">
        <v>6</v>
      </c>
      <c r="D2247" t="s">
        <v>2381</v>
      </c>
      <c r="E2247" t="s">
        <v>1716</v>
      </c>
      <c r="F2247" s="99">
        <v>31443</v>
      </c>
      <c r="G2247" s="99" t="s">
        <v>5143</v>
      </c>
      <c r="H2247" s="2">
        <v>55889</v>
      </c>
      <c r="I2247" s="2">
        <v>37138800</v>
      </c>
      <c r="J2247" s="2">
        <v>587536</v>
      </c>
      <c r="K2247">
        <v>2025</v>
      </c>
    </row>
    <row r="2248" spans="1:11" x14ac:dyDescent="0.3">
      <c r="A2248" s="103" t="s">
        <v>68</v>
      </c>
      <c r="B2248" t="s">
        <v>2059</v>
      </c>
      <c r="C2248" t="s">
        <v>6</v>
      </c>
      <c r="D2248" t="s">
        <v>4801</v>
      </c>
      <c r="E2248" t="s">
        <v>5090</v>
      </c>
      <c r="F2248" s="99">
        <v>45505</v>
      </c>
      <c r="G2248" s="99">
        <v>56614</v>
      </c>
      <c r="H2248" s="2">
        <v>14964</v>
      </c>
      <c r="I2248" s="2">
        <v>0</v>
      </c>
      <c r="J2248" s="2">
        <v>0</v>
      </c>
      <c r="K2248">
        <v>2025</v>
      </c>
    </row>
    <row r="2249" spans="1:11" x14ac:dyDescent="0.3">
      <c r="A2249" s="103" t="s">
        <v>76</v>
      </c>
      <c r="B2249" t="s">
        <v>2060</v>
      </c>
      <c r="C2249" t="s">
        <v>6</v>
      </c>
      <c r="D2249" t="s">
        <v>4021</v>
      </c>
      <c r="E2249" t="s">
        <v>15</v>
      </c>
      <c r="F2249" s="100" t="s">
        <v>1745</v>
      </c>
      <c r="G2249" s="100" t="s">
        <v>1745</v>
      </c>
      <c r="H2249" s="2">
        <v>38855.85</v>
      </c>
      <c r="I2249" s="2">
        <v>7634200</v>
      </c>
      <c r="J2249" s="2">
        <v>40690.29</v>
      </c>
      <c r="K2249">
        <v>2025</v>
      </c>
    </row>
    <row r="2250" spans="1:11" x14ac:dyDescent="0.3">
      <c r="A2250" s="103" t="s">
        <v>131</v>
      </c>
      <c r="B2250" t="s">
        <v>2062</v>
      </c>
      <c r="C2250" t="s">
        <v>6</v>
      </c>
      <c r="D2250" t="s">
        <v>4022</v>
      </c>
      <c r="E2250" t="s">
        <v>1717</v>
      </c>
      <c r="F2250" s="99">
        <v>41640</v>
      </c>
      <c r="G2250" s="99">
        <v>52596</v>
      </c>
      <c r="H2250" s="2">
        <v>14482.71</v>
      </c>
      <c r="I2250" s="2">
        <v>266500</v>
      </c>
      <c r="J2250" s="2">
        <v>136714.5</v>
      </c>
      <c r="K2250">
        <v>2025</v>
      </c>
    </row>
    <row r="2251" spans="1:11" x14ac:dyDescent="0.3">
      <c r="A2251" s="103" t="s">
        <v>131</v>
      </c>
      <c r="B2251" t="s">
        <v>2062</v>
      </c>
      <c r="C2251" t="s">
        <v>6</v>
      </c>
      <c r="D2251" t="s">
        <v>4023</v>
      </c>
      <c r="E2251" t="s">
        <v>1717</v>
      </c>
      <c r="F2251" s="99">
        <v>41640</v>
      </c>
      <c r="G2251" s="99">
        <v>52596</v>
      </c>
      <c r="H2251" s="2">
        <v>71916.58</v>
      </c>
      <c r="I2251" s="2">
        <v>1397500</v>
      </c>
      <c r="J2251" s="2">
        <v>716917.5</v>
      </c>
      <c r="K2251">
        <v>2025</v>
      </c>
    </row>
    <row r="2252" spans="1:11" x14ac:dyDescent="0.3">
      <c r="A2252" s="103" t="s">
        <v>131</v>
      </c>
      <c r="B2252" t="s">
        <v>2062</v>
      </c>
      <c r="C2252" t="s">
        <v>6</v>
      </c>
      <c r="D2252" t="s">
        <v>4024</v>
      </c>
      <c r="E2252" t="s">
        <v>5089</v>
      </c>
      <c r="F2252" s="99">
        <v>42736</v>
      </c>
      <c r="G2252" s="99">
        <v>53692</v>
      </c>
      <c r="H2252" s="2">
        <v>6163.45</v>
      </c>
      <c r="I2252" s="2">
        <v>28700</v>
      </c>
      <c r="J2252" s="2">
        <v>14723.1</v>
      </c>
      <c r="K2252">
        <v>2025</v>
      </c>
    </row>
    <row r="2253" spans="1:11" x14ac:dyDescent="0.3">
      <c r="A2253" s="103" t="s">
        <v>131</v>
      </c>
      <c r="B2253" t="s">
        <v>2062</v>
      </c>
      <c r="C2253" t="s">
        <v>6</v>
      </c>
      <c r="D2253" t="s">
        <v>4025</v>
      </c>
      <c r="E2253" t="s">
        <v>5089</v>
      </c>
      <c r="F2253" s="99">
        <v>42736</v>
      </c>
      <c r="G2253" s="99">
        <v>53692</v>
      </c>
      <c r="H2253" s="2">
        <v>507.74</v>
      </c>
      <c r="I2253" s="2">
        <v>25700</v>
      </c>
      <c r="J2253" s="2">
        <v>13184.1</v>
      </c>
      <c r="K2253">
        <v>2025</v>
      </c>
    </row>
    <row r="2254" spans="1:11" x14ac:dyDescent="0.3">
      <c r="A2254" s="103" t="s">
        <v>131</v>
      </c>
      <c r="B2254" t="s">
        <v>2062</v>
      </c>
      <c r="C2254" t="s">
        <v>6</v>
      </c>
      <c r="D2254" t="s">
        <v>4026</v>
      </c>
      <c r="E2254" t="s">
        <v>5089</v>
      </c>
      <c r="F2254" s="99">
        <v>42736</v>
      </c>
      <c r="G2254" s="99">
        <v>53692</v>
      </c>
      <c r="H2254" s="2">
        <v>892.63</v>
      </c>
      <c r="I2254" s="2">
        <v>45300</v>
      </c>
      <c r="J2254" s="2">
        <v>23238.9</v>
      </c>
      <c r="K2254">
        <v>2025</v>
      </c>
    </row>
    <row r="2255" spans="1:11" x14ac:dyDescent="0.3">
      <c r="A2255" s="103" t="s">
        <v>131</v>
      </c>
      <c r="B2255" t="s">
        <v>2062</v>
      </c>
      <c r="C2255" t="s">
        <v>6</v>
      </c>
      <c r="D2255" t="s">
        <v>4027</v>
      </c>
      <c r="E2255" t="s">
        <v>5089</v>
      </c>
      <c r="F2255" s="99">
        <v>42736</v>
      </c>
      <c r="G2255" s="99">
        <v>53692</v>
      </c>
      <c r="H2255" s="2">
        <v>3476.34</v>
      </c>
      <c r="I2255" s="2">
        <v>175900</v>
      </c>
      <c r="J2255" s="2">
        <v>90236.7</v>
      </c>
      <c r="K2255">
        <v>2025</v>
      </c>
    </row>
    <row r="2256" spans="1:11" x14ac:dyDescent="0.3">
      <c r="A2256" s="103" t="s">
        <v>131</v>
      </c>
      <c r="B2256" t="s">
        <v>2062</v>
      </c>
      <c r="C2256" t="s">
        <v>6</v>
      </c>
      <c r="D2256" t="s">
        <v>4028</v>
      </c>
      <c r="E2256" t="s">
        <v>5089</v>
      </c>
      <c r="F2256" s="99">
        <v>42736</v>
      </c>
      <c r="G2256" s="99">
        <v>53692</v>
      </c>
      <c r="H2256" s="2">
        <v>5029.4799999999996</v>
      </c>
      <c r="I2256" s="2">
        <v>78800</v>
      </c>
      <c r="J2256" s="2">
        <v>40424.400000000001</v>
      </c>
      <c r="K2256">
        <v>2025</v>
      </c>
    </row>
    <row r="2257" spans="1:11" x14ac:dyDescent="0.3">
      <c r="A2257" s="103" t="s">
        <v>131</v>
      </c>
      <c r="B2257" t="s">
        <v>2062</v>
      </c>
      <c r="C2257" t="s">
        <v>6</v>
      </c>
      <c r="D2257" t="s">
        <v>4029</v>
      </c>
      <c r="E2257" t="s">
        <v>5089</v>
      </c>
      <c r="F2257" s="99">
        <v>42736</v>
      </c>
      <c r="G2257" s="99">
        <v>53692</v>
      </c>
      <c r="H2257" s="2">
        <v>4764.1000000000004</v>
      </c>
      <c r="I2257" s="2">
        <v>63200</v>
      </c>
      <c r="J2257" s="2">
        <v>32421.599999999999</v>
      </c>
      <c r="K2257">
        <v>2025</v>
      </c>
    </row>
    <row r="2258" spans="1:11" x14ac:dyDescent="0.3">
      <c r="A2258" s="103" t="s">
        <v>131</v>
      </c>
      <c r="B2258" t="s">
        <v>2062</v>
      </c>
      <c r="C2258" t="s">
        <v>6</v>
      </c>
      <c r="D2258" t="s">
        <v>4030</v>
      </c>
      <c r="E2258" t="s">
        <v>5089</v>
      </c>
      <c r="F2258" s="99">
        <v>42736</v>
      </c>
      <c r="G2258" s="99">
        <v>53692</v>
      </c>
      <c r="H2258" s="2">
        <v>4596.45</v>
      </c>
      <c r="I2258" s="2">
        <v>69900</v>
      </c>
      <c r="J2258" s="2">
        <v>35858.700000000004</v>
      </c>
      <c r="K2258">
        <v>2025</v>
      </c>
    </row>
    <row r="2259" spans="1:11" x14ac:dyDescent="0.3">
      <c r="A2259" s="103" t="s">
        <v>131</v>
      </c>
      <c r="B2259" t="s">
        <v>2062</v>
      </c>
      <c r="C2259" t="s">
        <v>6</v>
      </c>
      <c r="D2259" t="s">
        <v>4031</v>
      </c>
      <c r="E2259" t="s">
        <v>5089</v>
      </c>
      <c r="F2259" s="99">
        <v>42736</v>
      </c>
      <c r="G2259" s="99">
        <v>53692</v>
      </c>
      <c r="H2259" s="2">
        <v>1324.67</v>
      </c>
      <c r="I2259" s="2">
        <v>67200</v>
      </c>
      <c r="J2259" s="2">
        <v>34473.599999999999</v>
      </c>
      <c r="K2259">
        <v>2025</v>
      </c>
    </row>
    <row r="2260" spans="1:11" x14ac:dyDescent="0.3">
      <c r="A2260" s="103" t="s">
        <v>131</v>
      </c>
      <c r="B2260" t="s">
        <v>2062</v>
      </c>
      <c r="C2260" t="s">
        <v>6</v>
      </c>
      <c r="D2260" t="s">
        <v>4032</v>
      </c>
      <c r="E2260" t="s">
        <v>5089</v>
      </c>
      <c r="F2260" s="99">
        <v>42736</v>
      </c>
      <c r="G2260" s="99">
        <v>53692</v>
      </c>
      <c r="H2260" s="2">
        <v>1324.67</v>
      </c>
      <c r="I2260" s="2">
        <v>67200</v>
      </c>
      <c r="J2260" s="2">
        <v>34473.599999999999</v>
      </c>
      <c r="K2260">
        <v>2025</v>
      </c>
    </row>
    <row r="2261" spans="1:11" x14ac:dyDescent="0.3">
      <c r="A2261" s="103" t="s">
        <v>131</v>
      </c>
      <c r="B2261" t="s">
        <v>2062</v>
      </c>
      <c r="C2261" t="s">
        <v>6</v>
      </c>
      <c r="D2261" t="s">
        <v>4033</v>
      </c>
      <c r="E2261" t="s">
        <v>5089</v>
      </c>
      <c r="F2261" s="99">
        <v>42736</v>
      </c>
      <c r="G2261" s="99">
        <v>53692</v>
      </c>
      <c r="H2261" s="2">
        <v>5111.07</v>
      </c>
      <c r="I2261" s="2">
        <v>73900</v>
      </c>
      <c r="J2261" s="2">
        <v>37910.699999999997</v>
      </c>
      <c r="K2261">
        <v>2025</v>
      </c>
    </row>
    <row r="2262" spans="1:11" x14ac:dyDescent="0.3">
      <c r="A2262" s="103" t="s">
        <v>131</v>
      </c>
      <c r="B2262" t="s">
        <v>2062</v>
      </c>
      <c r="C2262" t="s">
        <v>6</v>
      </c>
      <c r="D2262" t="s">
        <v>4034</v>
      </c>
      <c r="E2262" t="s">
        <v>5089</v>
      </c>
      <c r="F2262" s="99">
        <v>42736</v>
      </c>
      <c r="G2262" s="99">
        <v>53692</v>
      </c>
      <c r="H2262" s="2">
        <v>1029.03</v>
      </c>
      <c r="I2262" s="2">
        <v>52200</v>
      </c>
      <c r="J2262" s="2">
        <v>26778.6</v>
      </c>
      <c r="K2262">
        <v>2025</v>
      </c>
    </row>
    <row r="2263" spans="1:11" x14ac:dyDescent="0.3">
      <c r="A2263" s="103" t="s">
        <v>131</v>
      </c>
      <c r="B2263" t="s">
        <v>2062</v>
      </c>
      <c r="C2263" t="s">
        <v>6</v>
      </c>
      <c r="D2263" t="s">
        <v>4035</v>
      </c>
      <c r="E2263" t="s">
        <v>5089</v>
      </c>
      <c r="F2263" s="99">
        <v>42736</v>
      </c>
      <c r="G2263" s="99">
        <v>53692</v>
      </c>
      <c r="H2263" s="2">
        <v>6187.91</v>
      </c>
      <c r="I2263" s="2">
        <v>91200</v>
      </c>
      <c r="J2263" s="2">
        <v>46785.599999999999</v>
      </c>
      <c r="K2263">
        <v>2025</v>
      </c>
    </row>
    <row r="2264" spans="1:11" x14ac:dyDescent="0.3">
      <c r="A2264" s="103" t="s">
        <v>131</v>
      </c>
      <c r="B2264" t="s">
        <v>2062</v>
      </c>
      <c r="C2264" t="s">
        <v>6</v>
      </c>
      <c r="D2264" t="s">
        <v>4036</v>
      </c>
      <c r="E2264" t="s">
        <v>5089</v>
      </c>
      <c r="F2264" s="99">
        <v>42736</v>
      </c>
      <c r="G2264" s="99">
        <v>53692</v>
      </c>
      <c r="H2264" s="2">
        <v>6350.92</v>
      </c>
      <c r="I2264" s="2">
        <v>98400</v>
      </c>
      <c r="J2264" s="2">
        <v>50479.199999999997</v>
      </c>
      <c r="K2264">
        <v>2025</v>
      </c>
    </row>
    <row r="2265" spans="1:11" x14ac:dyDescent="0.3">
      <c r="A2265" s="103" t="s">
        <v>131</v>
      </c>
      <c r="B2265" t="s">
        <v>2062</v>
      </c>
      <c r="C2265" t="s">
        <v>6</v>
      </c>
      <c r="D2265" t="s">
        <v>4037</v>
      </c>
      <c r="E2265" t="s">
        <v>5089</v>
      </c>
      <c r="F2265" s="99">
        <v>42736</v>
      </c>
      <c r="G2265" s="99">
        <v>53692</v>
      </c>
      <c r="H2265" s="2">
        <v>1690.29</v>
      </c>
      <c r="I2265" s="2">
        <v>85700</v>
      </c>
      <c r="J2265" s="2">
        <v>43964.1</v>
      </c>
      <c r="K2265">
        <v>2025</v>
      </c>
    </row>
    <row r="2266" spans="1:11" x14ac:dyDescent="0.3">
      <c r="A2266" s="103" t="s">
        <v>131</v>
      </c>
      <c r="B2266" t="s">
        <v>2062</v>
      </c>
      <c r="C2266" t="s">
        <v>6</v>
      </c>
      <c r="D2266" t="s">
        <v>4038</v>
      </c>
      <c r="E2266" t="s">
        <v>5089</v>
      </c>
      <c r="F2266" s="99">
        <v>42736</v>
      </c>
      <c r="G2266" s="99">
        <v>53692</v>
      </c>
      <c r="H2266" s="2">
        <v>9388.25</v>
      </c>
      <c r="I2266" s="2">
        <v>71700</v>
      </c>
      <c r="J2266" s="2">
        <v>36782.1</v>
      </c>
      <c r="K2266">
        <v>2025</v>
      </c>
    </row>
    <row r="2267" spans="1:11" x14ac:dyDescent="0.3">
      <c r="A2267" s="103" t="s">
        <v>131</v>
      </c>
      <c r="B2267" t="s">
        <v>2062</v>
      </c>
      <c r="C2267" t="s">
        <v>6</v>
      </c>
      <c r="D2267" t="s">
        <v>4039</v>
      </c>
      <c r="E2267" t="s">
        <v>5089</v>
      </c>
      <c r="F2267" s="99">
        <v>42736</v>
      </c>
      <c r="G2267" s="99">
        <v>53692</v>
      </c>
      <c r="H2267" s="2">
        <v>4161.72</v>
      </c>
      <c r="I2267" s="2">
        <v>67200</v>
      </c>
      <c r="J2267" s="2">
        <v>34473.599999999999</v>
      </c>
      <c r="K2267">
        <v>2025</v>
      </c>
    </row>
    <row r="2268" spans="1:11" x14ac:dyDescent="0.3">
      <c r="A2268" s="103" t="s">
        <v>131</v>
      </c>
      <c r="B2268" t="s">
        <v>2062</v>
      </c>
      <c r="C2268" t="s">
        <v>6</v>
      </c>
      <c r="D2268" t="s">
        <v>4040</v>
      </c>
      <c r="E2268" t="s">
        <v>5089</v>
      </c>
      <c r="F2268" s="99">
        <v>42736</v>
      </c>
      <c r="G2268" s="99">
        <v>53692</v>
      </c>
      <c r="H2268" s="2">
        <v>4239.46</v>
      </c>
      <c r="I2268" s="2">
        <v>67200</v>
      </c>
      <c r="J2268" s="2">
        <v>34473.599999999999</v>
      </c>
      <c r="K2268">
        <v>2025</v>
      </c>
    </row>
    <row r="2269" spans="1:11" x14ac:dyDescent="0.3">
      <c r="A2269" s="103" t="s">
        <v>131</v>
      </c>
      <c r="B2269" t="s">
        <v>2062</v>
      </c>
      <c r="C2269" t="s">
        <v>6</v>
      </c>
      <c r="D2269" t="s">
        <v>4041</v>
      </c>
      <c r="E2269" t="s">
        <v>5089</v>
      </c>
      <c r="F2269" s="99">
        <v>42736</v>
      </c>
      <c r="G2269" s="99">
        <v>53692</v>
      </c>
      <c r="H2269" s="2">
        <v>4539.3100000000004</v>
      </c>
      <c r="I2269" s="2">
        <v>73900</v>
      </c>
      <c r="J2269" s="2">
        <v>37910.699999999997</v>
      </c>
      <c r="K2269">
        <v>2025</v>
      </c>
    </row>
    <row r="2270" spans="1:11" x14ac:dyDescent="0.3">
      <c r="A2270" s="103" t="s">
        <v>131</v>
      </c>
      <c r="B2270" t="s">
        <v>2062</v>
      </c>
      <c r="C2270" t="s">
        <v>6</v>
      </c>
      <c r="D2270" t="s">
        <v>4042</v>
      </c>
      <c r="E2270" t="s">
        <v>5089</v>
      </c>
      <c r="F2270" s="99">
        <v>42736</v>
      </c>
      <c r="G2270" s="99">
        <v>53692</v>
      </c>
      <c r="H2270" s="2">
        <v>1029.03</v>
      </c>
      <c r="I2270" s="2">
        <v>52200</v>
      </c>
      <c r="J2270" s="2">
        <v>26778.6</v>
      </c>
      <c r="K2270">
        <v>2025</v>
      </c>
    </row>
    <row r="2271" spans="1:11" x14ac:dyDescent="0.3">
      <c r="A2271" s="103" t="s">
        <v>131</v>
      </c>
      <c r="B2271" t="s">
        <v>2062</v>
      </c>
      <c r="C2271" t="s">
        <v>6</v>
      </c>
      <c r="D2271" t="s">
        <v>4043</v>
      </c>
      <c r="E2271" t="s">
        <v>5089</v>
      </c>
      <c r="F2271" s="99">
        <v>42736</v>
      </c>
      <c r="G2271" s="99">
        <v>53692</v>
      </c>
      <c r="H2271" s="2">
        <v>6163.45</v>
      </c>
      <c r="I2271" s="2">
        <v>91100</v>
      </c>
      <c r="J2271" s="2">
        <v>46734.3</v>
      </c>
      <c r="K2271">
        <v>2025</v>
      </c>
    </row>
    <row r="2272" spans="1:11" x14ac:dyDescent="0.3">
      <c r="A2272" s="103" t="s">
        <v>131</v>
      </c>
      <c r="B2272" t="s">
        <v>2062</v>
      </c>
      <c r="C2272" t="s">
        <v>6</v>
      </c>
      <c r="D2272" t="s">
        <v>4044</v>
      </c>
      <c r="E2272" t="s">
        <v>5089</v>
      </c>
      <c r="F2272" s="99">
        <v>42736</v>
      </c>
      <c r="G2272" s="99">
        <v>53692</v>
      </c>
      <c r="H2272" s="2">
        <v>54879.08</v>
      </c>
      <c r="I2272" s="2">
        <v>1350000</v>
      </c>
      <c r="J2272" s="2">
        <v>692550</v>
      </c>
      <c r="K2272">
        <v>2025</v>
      </c>
    </row>
    <row r="2273" spans="1:11" x14ac:dyDescent="0.3">
      <c r="A2273" s="103" t="s">
        <v>131</v>
      </c>
      <c r="B2273" t="s">
        <v>2062</v>
      </c>
      <c r="C2273" t="s">
        <v>6</v>
      </c>
      <c r="D2273" t="s">
        <v>4045</v>
      </c>
      <c r="E2273" t="s">
        <v>1717</v>
      </c>
      <c r="F2273" s="99">
        <v>42736</v>
      </c>
      <c r="G2273" s="99">
        <v>53692</v>
      </c>
      <c r="H2273" s="2">
        <v>86650.31</v>
      </c>
      <c r="I2273" s="2">
        <v>490100</v>
      </c>
      <c r="J2273" s="2">
        <v>251421.3</v>
      </c>
      <c r="K2273">
        <v>2025</v>
      </c>
    </row>
    <row r="2274" spans="1:11" x14ac:dyDescent="0.3">
      <c r="A2274" s="103" t="s">
        <v>131</v>
      </c>
      <c r="B2274" t="s">
        <v>2062</v>
      </c>
      <c r="C2274" t="s">
        <v>6</v>
      </c>
      <c r="D2274" t="s">
        <v>4802</v>
      </c>
      <c r="E2274" t="s">
        <v>1717</v>
      </c>
      <c r="F2274" s="99">
        <v>42736</v>
      </c>
      <c r="G2274" s="99">
        <v>53692</v>
      </c>
      <c r="H2274" s="2">
        <v>780.91</v>
      </c>
      <c r="I2274" s="2">
        <v>22800</v>
      </c>
      <c r="J2274" s="2">
        <v>11696.4</v>
      </c>
      <c r="K2274">
        <v>2025</v>
      </c>
    </row>
    <row r="2275" spans="1:11" x14ac:dyDescent="0.3">
      <c r="A2275" s="103" t="s">
        <v>409</v>
      </c>
      <c r="B2275" t="s">
        <v>2066</v>
      </c>
      <c r="C2275" t="s">
        <v>6</v>
      </c>
      <c r="D2275" t="s">
        <v>4046</v>
      </c>
      <c r="E2275" t="s">
        <v>15</v>
      </c>
      <c r="F2275" s="101" t="s">
        <v>5144</v>
      </c>
      <c r="G2275" s="101" t="s">
        <v>5145</v>
      </c>
      <c r="H2275" s="98" t="s">
        <v>1745</v>
      </c>
      <c r="I2275" s="2">
        <v>17388700</v>
      </c>
      <c r="J2275" s="2">
        <v>325516.46000000002</v>
      </c>
      <c r="K2275">
        <v>2025</v>
      </c>
    </row>
    <row r="2276" spans="1:11" x14ac:dyDescent="0.3">
      <c r="A2276" s="103" t="s">
        <v>409</v>
      </c>
      <c r="B2276" t="s">
        <v>2066</v>
      </c>
      <c r="C2276" t="s">
        <v>6</v>
      </c>
      <c r="D2276" t="s">
        <v>4047</v>
      </c>
      <c r="E2276" t="s">
        <v>1716</v>
      </c>
      <c r="F2276" s="101" t="s">
        <v>5146</v>
      </c>
      <c r="G2276" s="101" t="s">
        <v>5145</v>
      </c>
      <c r="H2276" s="98" t="s">
        <v>1745</v>
      </c>
      <c r="I2276" s="2">
        <v>4313400</v>
      </c>
      <c r="J2276" s="2">
        <v>80746.850000000006</v>
      </c>
      <c r="K2276">
        <v>2025</v>
      </c>
    </row>
    <row r="2277" spans="1:11" x14ac:dyDescent="0.3">
      <c r="A2277" s="103" t="s">
        <v>528</v>
      </c>
      <c r="B2277" t="s">
        <v>2070</v>
      </c>
      <c r="C2277" t="s">
        <v>6</v>
      </c>
      <c r="D2277" t="s">
        <v>4048</v>
      </c>
      <c r="E2277" t="s">
        <v>1716</v>
      </c>
      <c r="F2277" s="100" t="s">
        <v>1745</v>
      </c>
      <c r="G2277" s="100" t="s">
        <v>1745</v>
      </c>
      <c r="H2277" s="2">
        <v>132000</v>
      </c>
      <c r="I2277" s="2">
        <v>38769000</v>
      </c>
      <c r="J2277" s="2">
        <v>778093.83</v>
      </c>
      <c r="K2277">
        <v>2025</v>
      </c>
    </row>
    <row r="2278" spans="1:11" x14ac:dyDescent="0.3">
      <c r="A2278" s="103" t="s">
        <v>528</v>
      </c>
      <c r="B2278" t="s">
        <v>2070</v>
      </c>
      <c r="C2278" t="s">
        <v>6</v>
      </c>
      <c r="D2278" t="s">
        <v>4049</v>
      </c>
      <c r="E2278" t="s">
        <v>1716</v>
      </c>
      <c r="F2278" s="100" t="s">
        <v>1745</v>
      </c>
      <c r="G2278" s="100" t="s">
        <v>1745</v>
      </c>
      <c r="H2278" s="2">
        <v>60000</v>
      </c>
      <c r="I2278" s="2">
        <v>6771200</v>
      </c>
      <c r="J2278" s="2">
        <v>135897.98000000001</v>
      </c>
      <c r="K2278">
        <v>2025</v>
      </c>
    </row>
    <row r="2279" spans="1:11" x14ac:dyDescent="0.3">
      <c r="A2279" s="103" t="s">
        <v>528</v>
      </c>
      <c r="B2279" t="s">
        <v>2070</v>
      </c>
      <c r="C2279" t="s">
        <v>6</v>
      </c>
      <c r="D2279" t="s">
        <v>4050</v>
      </c>
      <c r="E2279" t="s">
        <v>1716</v>
      </c>
      <c r="F2279" s="100" t="s">
        <v>1745</v>
      </c>
      <c r="G2279" s="100" t="s">
        <v>1745</v>
      </c>
      <c r="H2279" s="2">
        <v>270680</v>
      </c>
      <c r="I2279" s="2">
        <v>21689400</v>
      </c>
      <c r="J2279" s="2">
        <v>435306.25</v>
      </c>
      <c r="K2279">
        <v>2025</v>
      </c>
    </row>
    <row r="2280" spans="1:11" x14ac:dyDescent="0.3">
      <c r="A2280" s="103" t="s">
        <v>531</v>
      </c>
      <c r="B2280" t="s">
        <v>2097</v>
      </c>
      <c r="C2280" t="s">
        <v>6</v>
      </c>
      <c r="D2280" t="s">
        <v>4051</v>
      </c>
      <c r="E2280" t="s">
        <v>1716</v>
      </c>
      <c r="F2280" s="99">
        <v>37803</v>
      </c>
      <c r="G2280" s="99">
        <v>52412</v>
      </c>
      <c r="H2280" s="2">
        <v>123473.52</v>
      </c>
      <c r="I2280" s="2">
        <v>19781800</v>
      </c>
      <c r="J2280" s="2">
        <v>352313.86</v>
      </c>
      <c r="K2280">
        <v>2025</v>
      </c>
    </row>
    <row r="2281" spans="1:11" x14ac:dyDescent="0.3">
      <c r="A2281" s="103" t="s">
        <v>531</v>
      </c>
      <c r="B2281" t="s">
        <v>2097</v>
      </c>
      <c r="C2281" t="s">
        <v>6</v>
      </c>
      <c r="D2281" t="s">
        <v>4052</v>
      </c>
      <c r="E2281" t="s">
        <v>1716</v>
      </c>
      <c r="F2281" s="99">
        <v>40817</v>
      </c>
      <c r="G2281" s="99">
        <v>46295</v>
      </c>
      <c r="H2281" s="2">
        <v>17470</v>
      </c>
      <c r="I2281" s="2">
        <v>5686900</v>
      </c>
      <c r="J2281" s="2">
        <v>101283.69</v>
      </c>
      <c r="K2281">
        <v>2025</v>
      </c>
    </row>
    <row r="2282" spans="1:11" x14ac:dyDescent="0.3">
      <c r="A2282" s="103" t="s">
        <v>531</v>
      </c>
      <c r="B2282" t="s">
        <v>2097</v>
      </c>
      <c r="C2282" t="s">
        <v>6</v>
      </c>
      <c r="D2282" t="s">
        <v>4053</v>
      </c>
      <c r="E2282" t="s">
        <v>1716</v>
      </c>
      <c r="F2282" s="99">
        <v>44136</v>
      </c>
      <c r="G2282" s="99">
        <v>54727</v>
      </c>
      <c r="H2282" s="2">
        <v>36429.440000000002</v>
      </c>
      <c r="I2282" s="2">
        <v>6345800</v>
      </c>
      <c r="J2282" s="2">
        <v>113018.69</v>
      </c>
      <c r="K2282">
        <v>2025</v>
      </c>
    </row>
    <row r="2283" spans="1:11" x14ac:dyDescent="0.3">
      <c r="A2283" s="103" t="s">
        <v>672</v>
      </c>
      <c r="B2283" t="s">
        <v>2071</v>
      </c>
      <c r="C2283" t="s">
        <v>6</v>
      </c>
      <c r="D2283" t="s">
        <v>2381</v>
      </c>
      <c r="E2283" t="s">
        <v>1716</v>
      </c>
      <c r="F2283" s="99">
        <v>40818</v>
      </c>
      <c r="G2283" s="101" t="s">
        <v>5310</v>
      </c>
      <c r="H2283" s="2">
        <v>47037</v>
      </c>
      <c r="I2283" s="97" t="s">
        <v>1745</v>
      </c>
      <c r="J2283" s="97" t="s">
        <v>1745</v>
      </c>
      <c r="K2283">
        <v>2025</v>
      </c>
    </row>
    <row r="2284" spans="1:11" x14ac:dyDescent="0.3">
      <c r="A2284" s="103" t="s">
        <v>699</v>
      </c>
      <c r="B2284" t="s">
        <v>2099</v>
      </c>
      <c r="C2284" t="s">
        <v>6</v>
      </c>
      <c r="D2284" t="s">
        <v>4803</v>
      </c>
      <c r="E2284" t="s">
        <v>5090</v>
      </c>
      <c r="F2284" s="99">
        <v>42736</v>
      </c>
      <c r="G2284" s="99">
        <v>55396</v>
      </c>
      <c r="H2284" s="2">
        <v>2702847.8700000015</v>
      </c>
      <c r="I2284" s="2">
        <v>241482500</v>
      </c>
      <c r="J2284" s="2">
        <v>3805764.2</v>
      </c>
      <c r="K2284">
        <v>2025</v>
      </c>
    </row>
    <row r="2285" spans="1:11" x14ac:dyDescent="0.3">
      <c r="A2285" s="103" t="s">
        <v>699</v>
      </c>
      <c r="B2285" t="s">
        <v>2099</v>
      </c>
      <c r="C2285" t="s">
        <v>6</v>
      </c>
      <c r="D2285" t="s">
        <v>4054</v>
      </c>
      <c r="E2285" t="s">
        <v>1717</v>
      </c>
      <c r="F2285" s="99">
        <v>42736</v>
      </c>
      <c r="G2285" s="99">
        <v>53692</v>
      </c>
      <c r="H2285" s="2">
        <v>4990653</v>
      </c>
      <c r="I2285" s="2">
        <v>439000000</v>
      </c>
      <c r="J2285" s="2">
        <v>6918640</v>
      </c>
      <c r="K2285">
        <v>2025</v>
      </c>
    </row>
    <row r="2286" spans="1:11" x14ac:dyDescent="0.3">
      <c r="A2286" s="103" t="s">
        <v>717</v>
      </c>
      <c r="B2286" t="s">
        <v>2100</v>
      </c>
      <c r="C2286" t="s">
        <v>6</v>
      </c>
      <c r="D2286" t="s">
        <v>4804</v>
      </c>
      <c r="E2286" t="s">
        <v>1716</v>
      </c>
      <c r="F2286" s="99">
        <v>31042</v>
      </c>
      <c r="G2286" s="99">
        <v>50253</v>
      </c>
      <c r="H2286" s="2">
        <v>59378.57</v>
      </c>
      <c r="I2286" s="2">
        <v>8574100</v>
      </c>
      <c r="J2286" s="2">
        <v>152447.5</v>
      </c>
      <c r="K2286">
        <v>2025</v>
      </c>
    </row>
    <row r="2287" spans="1:11" x14ac:dyDescent="0.3">
      <c r="A2287" s="103" t="s">
        <v>717</v>
      </c>
      <c r="B2287" t="s">
        <v>2100</v>
      </c>
      <c r="C2287" t="s">
        <v>6</v>
      </c>
      <c r="D2287" t="s">
        <v>4055</v>
      </c>
      <c r="E2287" t="s">
        <v>1716</v>
      </c>
      <c r="F2287" s="99">
        <v>34862</v>
      </c>
      <c r="G2287" s="99">
        <v>49472</v>
      </c>
      <c r="H2287" s="2">
        <v>34692.519999999997</v>
      </c>
      <c r="I2287" s="2">
        <v>9138500</v>
      </c>
      <c r="J2287" s="2">
        <v>159832.37</v>
      </c>
      <c r="K2287">
        <v>2025</v>
      </c>
    </row>
    <row r="2288" spans="1:11" x14ac:dyDescent="0.3">
      <c r="A2288" s="103" t="s">
        <v>717</v>
      </c>
      <c r="B2288" t="s">
        <v>2100</v>
      </c>
      <c r="C2288" t="s">
        <v>6</v>
      </c>
      <c r="D2288" t="s">
        <v>4056</v>
      </c>
      <c r="E2288" t="s">
        <v>1716</v>
      </c>
      <c r="F2288" s="99">
        <v>41387</v>
      </c>
      <c r="G2288" s="99">
        <v>59649</v>
      </c>
      <c r="H2288" s="2">
        <v>8233.2999999999993</v>
      </c>
      <c r="I2288" s="2">
        <v>2559400</v>
      </c>
      <c r="J2288" s="2">
        <v>44763.91</v>
      </c>
      <c r="K2288">
        <v>2025</v>
      </c>
    </row>
    <row r="2289" spans="1:11" x14ac:dyDescent="0.3">
      <c r="A2289" s="103" t="s">
        <v>717</v>
      </c>
      <c r="B2289" t="s">
        <v>2100</v>
      </c>
      <c r="C2289" t="s">
        <v>6</v>
      </c>
      <c r="D2289" t="s">
        <v>4057</v>
      </c>
      <c r="E2289" t="s">
        <v>1716</v>
      </c>
      <c r="F2289" s="99">
        <v>42268</v>
      </c>
      <c r="G2289" s="99">
        <v>60531</v>
      </c>
      <c r="H2289" s="2">
        <v>38965.32</v>
      </c>
      <c r="I2289" s="2">
        <v>8154500</v>
      </c>
      <c r="J2289" s="2">
        <v>144742.38</v>
      </c>
      <c r="K2289">
        <v>2025</v>
      </c>
    </row>
    <row r="2290" spans="1:11" x14ac:dyDescent="0.3">
      <c r="A2290" s="103" t="s">
        <v>743</v>
      </c>
      <c r="B2290" t="s">
        <v>2073</v>
      </c>
      <c r="C2290" t="s">
        <v>6</v>
      </c>
      <c r="D2290" t="s">
        <v>4058</v>
      </c>
      <c r="E2290" t="s">
        <v>1716</v>
      </c>
      <c r="F2290" s="100" t="s">
        <v>1745</v>
      </c>
      <c r="G2290" s="100" t="s">
        <v>1745</v>
      </c>
      <c r="H2290" s="2">
        <v>80000</v>
      </c>
      <c r="I2290" s="2">
        <v>10351200</v>
      </c>
      <c r="J2290" s="2">
        <v>268096.08</v>
      </c>
      <c r="K2290">
        <v>2025</v>
      </c>
    </row>
    <row r="2291" spans="1:11" x14ac:dyDescent="0.3">
      <c r="A2291" s="103" t="s">
        <v>743</v>
      </c>
      <c r="B2291" t="s">
        <v>2073</v>
      </c>
      <c r="C2291" t="s">
        <v>6</v>
      </c>
      <c r="D2291" t="s">
        <v>4059</v>
      </c>
      <c r="E2291" t="s">
        <v>1716</v>
      </c>
      <c r="F2291" s="100" t="s">
        <v>1745</v>
      </c>
      <c r="G2291" s="100" t="s">
        <v>1745</v>
      </c>
      <c r="H2291" s="2">
        <v>8307</v>
      </c>
      <c r="I2291" s="2">
        <v>9802300</v>
      </c>
      <c r="J2291" s="2">
        <v>253879.57</v>
      </c>
      <c r="K2291">
        <v>2025</v>
      </c>
    </row>
    <row r="2292" spans="1:11" x14ac:dyDescent="0.3">
      <c r="A2292" s="103" t="s">
        <v>743</v>
      </c>
      <c r="B2292" t="s">
        <v>2073</v>
      </c>
      <c r="C2292" t="s">
        <v>6</v>
      </c>
      <c r="D2292" t="s">
        <v>4060</v>
      </c>
      <c r="E2292" t="s">
        <v>1716</v>
      </c>
      <c r="F2292" s="100" t="s">
        <v>1745</v>
      </c>
      <c r="G2292" s="100" t="s">
        <v>1745</v>
      </c>
      <c r="H2292" s="2">
        <v>5384</v>
      </c>
      <c r="I2292" s="2">
        <v>3572100</v>
      </c>
      <c r="J2292" s="2">
        <v>92517.39</v>
      </c>
      <c r="K2292">
        <v>2025</v>
      </c>
    </row>
    <row r="2293" spans="1:11" x14ac:dyDescent="0.3">
      <c r="A2293" s="103" t="s">
        <v>743</v>
      </c>
      <c r="B2293" t="s">
        <v>2073</v>
      </c>
      <c r="C2293" t="s">
        <v>6</v>
      </c>
      <c r="D2293" t="s">
        <v>4061</v>
      </c>
      <c r="E2293" t="s">
        <v>1716</v>
      </c>
      <c r="F2293" s="100" t="s">
        <v>1745</v>
      </c>
      <c r="G2293" s="100" t="s">
        <v>1745</v>
      </c>
      <c r="H2293" s="2">
        <v>18744</v>
      </c>
      <c r="I2293" s="2">
        <v>8453800</v>
      </c>
      <c r="J2293" s="2">
        <v>218953.42</v>
      </c>
      <c r="K2293">
        <v>2025</v>
      </c>
    </row>
    <row r="2294" spans="1:11" x14ac:dyDescent="0.3">
      <c r="A2294" s="103" t="s">
        <v>743</v>
      </c>
      <c r="B2294" t="s">
        <v>2073</v>
      </c>
      <c r="C2294" t="s">
        <v>6</v>
      </c>
      <c r="D2294" t="s">
        <v>4062</v>
      </c>
      <c r="E2294" t="s">
        <v>15</v>
      </c>
      <c r="F2294" s="100" t="s">
        <v>1745</v>
      </c>
      <c r="G2294" s="100" t="s">
        <v>1745</v>
      </c>
      <c r="H2294" s="2">
        <v>220172.47</v>
      </c>
      <c r="I2294" s="97" t="s">
        <v>1745</v>
      </c>
      <c r="J2294" s="97" t="s">
        <v>1745</v>
      </c>
      <c r="K2294">
        <v>2025</v>
      </c>
    </row>
    <row r="2295" spans="1:11" x14ac:dyDescent="0.3">
      <c r="A2295" s="103" t="s">
        <v>752</v>
      </c>
      <c r="B2295" t="s">
        <v>2074</v>
      </c>
      <c r="C2295" t="s">
        <v>6</v>
      </c>
      <c r="D2295" t="s">
        <v>4063</v>
      </c>
      <c r="E2295" t="s">
        <v>1716</v>
      </c>
      <c r="F2295" s="99">
        <v>43739</v>
      </c>
      <c r="G2295" s="99" t="s">
        <v>5147</v>
      </c>
      <c r="H2295" s="2">
        <v>117746</v>
      </c>
      <c r="I2295" s="2">
        <v>19134800</v>
      </c>
      <c r="J2295" s="2">
        <v>396090.36</v>
      </c>
      <c r="K2295">
        <v>2025</v>
      </c>
    </row>
    <row r="2296" spans="1:11" x14ac:dyDescent="0.3">
      <c r="A2296" s="103" t="s">
        <v>752</v>
      </c>
      <c r="B2296" t="s">
        <v>2074</v>
      </c>
      <c r="C2296" t="s">
        <v>6</v>
      </c>
      <c r="D2296" t="s">
        <v>4064</v>
      </c>
      <c r="E2296" t="s">
        <v>1716</v>
      </c>
      <c r="F2296" s="99">
        <v>42354</v>
      </c>
      <c r="G2296" s="99" t="s">
        <v>5147</v>
      </c>
      <c r="H2296" s="2">
        <v>135389</v>
      </c>
      <c r="I2296" s="2">
        <v>26714200</v>
      </c>
      <c r="J2296" s="2">
        <v>552983.93999999994</v>
      </c>
      <c r="K2296">
        <v>2025</v>
      </c>
    </row>
    <row r="2297" spans="1:11" x14ac:dyDescent="0.3">
      <c r="A2297" s="103" t="s">
        <v>847</v>
      </c>
      <c r="B2297" t="s">
        <v>2078</v>
      </c>
      <c r="C2297" t="s">
        <v>6</v>
      </c>
      <c r="D2297" t="s">
        <v>4065</v>
      </c>
      <c r="E2297" t="s">
        <v>1716</v>
      </c>
      <c r="F2297" s="100" t="s">
        <v>1745</v>
      </c>
      <c r="G2297" s="100" t="s">
        <v>1745</v>
      </c>
      <c r="H2297" s="2">
        <v>51326</v>
      </c>
      <c r="I2297" s="2">
        <v>17081700</v>
      </c>
      <c r="J2297" s="2">
        <v>265278.80100000004</v>
      </c>
      <c r="K2297">
        <v>2025</v>
      </c>
    </row>
    <row r="2298" spans="1:11" x14ac:dyDescent="0.3">
      <c r="A2298" s="103" t="s">
        <v>847</v>
      </c>
      <c r="B2298" t="s">
        <v>2078</v>
      </c>
      <c r="C2298" t="s">
        <v>6</v>
      </c>
      <c r="D2298" t="s">
        <v>4066</v>
      </c>
      <c r="E2298" t="s">
        <v>1716</v>
      </c>
      <c r="F2298" s="100" t="s">
        <v>1745</v>
      </c>
      <c r="G2298" s="100" t="s">
        <v>1745</v>
      </c>
      <c r="H2298" s="2">
        <v>16254</v>
      </c>
      <c r="I2298" s="2">
        <v>8540400</v>
      </c>
      <c r="J2298" s="2">
        <v>132632.41200000001</v>
      </c>
      <c r="K2298">
        <v>2025</v>
      </c>
    </row>
    <row r="2299" spans="1:11" x14ac:dyDescent="0.3">
      <c r="A2299" s="103" t="s">
        <v>847</v>
      </c>
      <c r="B2299" t="s">
        <v>2078</v>
      </c>
      <c r="C2299" t="s">
        <v>6</v>
      </c>
      <c r="D2299" t="s">
        <v>4067</v>
      </c>
      <c r="E2299" t="s">
        <v>1716</v>
      </c>
      <c r="F2299" s="100" t="s">
        <v>1745</v>
      </c>
      <c r="G2299" s="100" t="s">
        <v>1745</v>
      </c>
      <c r="H2299" s="2">
        <v>0</v>
      </c>
      <c r="I2299" s="2">
        <v>11013300</v>
      </c>
      <c r="J2299" s="2">
        <v>171036.549</v>
      </c>
      <c r="K2299">
        <v>2025</v>
      </c>
    </row>
    <row r="2300" spans="1:11" x14ac:dyDescent="0.3">
      <c r="A2300" s="103" t="s">
        <v>847</v>
      </c>
      <c r="B2300" t="s">
        <v>2078</v>
      </c>
      <c r="C2300" t="s">
        <v>6</v>
      </c>
      <c r="D2300" t="s">
        <v>4068</v>
      </c>
      <c r="E2300" t="s">
        <v>1716</v>
      </c>
      <c r="F2300" s="100" t="s">
        <v>1745</v>
      </c>
      <c r="G2300" s="100" t="s">
        <v>1745</v>
      </c>
      <c r="H2300" s="2">
        <v>0</v>
      </c>
      <c r="I2300" s="2">
        <v>9121700</v>
      </c>
      <c r="J2300" s="2">
        <v>141660.00099999999</v>
      </c>
      <c r="K2300">
        <v>2025</v>
      </c>
    </row>
    <row r="2301" spans="1:11" x14ac:dyDescent="0.3">
      <c r="A2301" s="103" t="s">
        <v>847</v>
      </c>
      <c r="B2301" t="s">
        <v>2078</v>
      </c>
      <c r="C2301" t="s">
        <v>6</v>
      </c>
      <c r="D2301" t="s">
        <v>4069</v>
      </c>
      <c r="E2301" t="s">
        <v>1716</v>
      </c>
      <c r="F2301" s="100" t="s">
        <v>1745</v>
      </c>
      <c r="G2301" s="100" t="s">
        <v>1745</v>
      </c>
      <c r="H2301" s="2">
        <v>0</v>
      </c>
      <c r="I2301" s="2">
        <v>5088100</v>
      </c>
      <c r="J2301" s="2">
        <v>79018.192999999999</v>
      </c>
      <c r="K2301">
        <v>2025</v>
      </c>
    </row>
    <row r="2302" spans="1:11" x14ac:dyDescent="0.3">
      <c r="A2302" s="103" t="s">
        <v>847</v>
      </c>
      <c r="B2302" t="s">
        <v>2078</v>
      </c>
      <c r="C2302" t="s">
        <v>6</v>
      </c>
      <c r="D2302" t="s">
        <v>4070</v>
      </c>
      <c r="E2302" t="s">
        <v>1716</v>
      </c>
      <c r="F2302" s="100" t="s">
        <v>1745</v>
      </c>
      <c r="G2302" s="100" t="s">
        <v>1745</v>
      </c>
      <c r="H2302" s="2">
        <v>0</v>
      </c>
      <c r="I2302" s="2">
        <v>5908700</v>
      </c>
      <c r="J2302" s="2">
        <v>91762.111000000004</v>
      </c>
      <c r="K2302">
        <v>2025</v>
      </c>
    </row>
    <row r="2303" spans="1:11" x14ac:dyDescent="0.3">
      <c r="A2303" s="103" t="s">
        <v>847</v>
      </c>
      <c r="B2303" t="s">
        <v>2078</v>
      </c>
      <c r="C2303" t="s">
        <v>6</v>
      </c>
      <c r="D2303" t="s">
        <v>4071</v>
      </c>
      <c r="E2303" t="s">
        <v>1716</v>
      </c>
      <c r="F2303" s="100" t="s">
        <v>1745</v>
      </c>
      <c r="G2303" s="100" t="s">
        <v>1745</v>
      </c>
      <c r="H2303" s="2">
        <v>16890.52</v>
      </c>
      <c r="I2303" s="2">
        <v>15159100</v>
      </c>
      <c r="J2303" s="2">
        <v>235420.823</v>
      </c>
      <c r="K2303">
        <v>2025</v>
      </c>
    </row>
    <row r="2304" spans="1:11" x14ac:dyDescent="0.3">
      <c r="A2304" s="103" t="s">
        <v>847</v>
      </c>
      <c r="B2304" t="s">
        <v>2078</v>
      </c>
      <c r="C2304" t="s">
        <v>6</v>
      </c>
      <c r="D2304" t="s">
        <v>4072</v>
      </c>
      <c r="E2304" t="s">
        <v>1716</v>
      </c>
      <c r="F2304" s="100" t="s">
        <v>1745</v>
      </c>
      <c r="G2304" s="100" t="s">
        <v>1745</v>
      </c>
      <c r="H2304" s="2">
        <v>92111</v>
      </c>
      <c r="I2304" s="2">
        <v>24904500</v>
      </c>
      <c r="J2304" s="2">
        <v>386766.88500000001</v>
      </c>
      <c r="K2304">
        <v>2025</v>
      </c>
    </row>
    <row r="2305" spans="1:11" x14ac:dyDescent="0.3">
      <c r="A2305" s="103" t="s">
        <v>847</v>
      </c>
      <c r="B2305" t="s">
        <v>2078</v>
      </c>
      <c r="C2305" t="s">
        <v>6</v>
      </c>
      <c r="D2305" t="s">
        <v>4073</v>
      </c>
      <c r="E2305" t="s">
        <v>1716</v>
      </c>
      <c r="F2305" s="100" t="s">
        <v>1745</v>
      </c>
      <c r="G2305" s="100" t="s">
        <v>1745</v>
      </c>
      <c r="H2305" s="98" t="s">
        <v>1745</v>
      </c>
      <c r="I2305" s="97" t="s">
        <v>1745</v>
      </c>
      <c r="J2305" s="97" t="s">
        <v>1745</v>
      </c>
      <c r="K2305">
        <v>2025</v>
      </c>
    </row>
    <row r="2306" spans="1:11" x14ac:dyDescent="0.3">
      <c r="A2306" s="103" t="s">
        <v>847</v>
      </c>
      <c r="B2306" t="s">
        <v>2078</v>
      </c>
      <c r="C2306" t="s">
        <v>6</v>
      </c>
      <c r="D2306" t="s">
        <v>4074</v>
      </c>
      <c r="E2306" t="s">
        <v>1716</v>
      </c>
      <c r="F2306" s="100" t="s">
        <v>1745</v>
      </c>
      <c r="G2306" s="100" t="s">
        <v>1745</v>
      </c>
      <c r="H2306" s="98" t="s">
        <v>1745</v>
      </c>
      <c r="I2306" s="97" t="s">
        <v>1745</v>
      </c>
      <c r="J2306" s="97" t="s">
        <v>1745</v>
      </c>
      <c r="K2306">
        <v>2025</v>
      </c>
    </row>
    <row r="2307" spans="1:11" x14ac:dyDescent="0.3">
      <c r="A2307" s="103" t="s">
        <v>880</v>
      </c>
      <c r="B2307" t="s">
        <v>2101</v>
      </c>
      <c r="C2307" t="s">
        <v>6</v>
      </c>
      <c r="D2307" t="s">
        <v>4805</v>
      </c>
      <c r="E2307" t="s">
        <v>1716</v>
      </c>
      <c r="F2307" s="99">
        <v>39770</v>
      </c>
      <c r="G2307" s="99">
        <v>50727</v>
      </c>
      <c r="H2307" s="2">
        <v>156016.10999999999</v>
      </c>
      <c r="I2307" s="2">
        <v>9196700</v>
      </c>
      <c r="J2307" s="2">
        <v>155243.29999999999</v>
      </c>
      <c r="K2307">
        <v>2025</v>
      </c>
    </row>
    <row r="2308" spans="1:11" x14ac:dyDescent="0.3">
      <c r="A2308" s="103" t="s">
        <v>880</v>
      </c>
      <c r="B2308" t="s">
        <v>2101</v>
      </c>
      <c r="C2308" t="s">
        <v>6</v>
      </c>
      <c r="D2308" t="s">
        <v>4075</v>
      </c>
      <c r="E2308" t="s">
        <v>15</v>
      </c>
      <c r="F2308" s="100" t="s">
        <v>1745</v>
      </c>
      <c r="G2308" s="100" t="s">
        <v>1745</v>
      </c>
      <c r="H2308" s="98" t="s">
        <v>1745</v>
      </c>
      <c r="I2308" s="97" t="s">
        <v>1745</v>
      </c>
      <c r="J2308" s="97" t="s">
        <v>1745</v>
      </c>
      <c r="K2308">
        <v>2025</v>
      </c>
    </row>
    <row r="2309" spans="1:11" x14ac:dyDescent="0.3">
      <c r="A2309" s="103" t="s">
        <v>880</v>
      </c>
      <c r="B2309" t="s">
        <v>2101</v>
      </c>
      <c r="C2309" t="s">
        <v>6</v>
      </c>
      <c r="D2309" t="s">
        <v>4076</v>
      </c>
      <c r="E2309" t="s">
        <v>1716</v>
      </c>
      <c r="F2309" s="99">
        <v>41142</v>
      </c>
      <c r="G2309" s="99">
        <v>52099</v>
      </c>
      <c r="H2309" s="2">
        <v>48049</v>
      </c>
      <c r="I2309" s="2">
        <v>2810600</v>
      </c>
      <c r="J2309" s="2">
        <v>47442.93</v>
      </c>
      <c r="K2309">
        <v>2025</v>
      </c>
    </row>
    <row r="2310" spans="1:11" x14ac:dyDescent="0.3">
      <c r="A2310" s="103" t="s">
        <v>880</v>
      </c>
      <c r="B2310" t="s">
        <v>2101</v>
      </c>
      <c r="C2310" t="s">
        <v>6</v>
      </c>
      <c r="D2310" t="s">
        <v>4077</v>
      </c>
      <c r="E2310" t="s">
        <v>15</v>
      </c>
      <c r="F2310" s="100" t="s">
        <v>1745</v>
      </c>
      <c r="G2310" s="100" t="s">
        <v>1745</v>
      </c>
      <c r="H2310" s="98" t="s">
        <v>1745</v>
      </c>
      <c r="I2310" s="97" t="s">
        <v>1745</v>
      </c>
      <c r="J2310" s="97" t="s">
        <v>1745</v>
      </c>
      <c r="K2310">
        <v>2025</v>
      </c>
    </row>
    <row r="2311" spans="1:11" x14ac:dyDescent="0.3">
      <c r="A2311" s="103" t="s">
        <v>915</v>
      </c>
      <c r="B2311" t="s">
        <v>2102</v>
      </c>
      <c r="C2311" t="s">
        <v>6</v>
      </c>
      <c r="D2311" t="s">
        <v>4078</v>
      </c>
      <c r="E2311" t="s">
        <v>1716</v>
      </c>
      <c r="F2311" s="100" t="s">
        <v>1745</v>
      </c>
      <c r="G2311" s="100" t="s">
        <v>1745</v>
      </c>
      <c r="H2311" s="2">
        <v>674196.18</v>
      </c>
      <c r="I2311" s="2">
        <v>21688500</v>
      </c>
      <c r="J2311" s="2">
        <v>543730.69500000007</v>
      </c>
      <c r="K2311">
        <v>2025</v>
      </c>
    </row>
    <row r="2312" spans="1:11" x14ac:dyDescent="0.3">
      <c r="A2312" s="103" t="s">
        <v>918</v>
      </c>
      <c r="B2312" t="s">
        <v>2080</v>
      </c>
      <c r="C2312" t="s">
        <v>6</v>
      </c>
      <c r="D2312" t="s">
        <v>4079</v>
      </c>
      <c r="E2312" t="s">
        <v>1716</v>
      </c>
      <c r="F2312" s="99">
        <v>38718</v>
      </c>
      <c r="G2312" s="99">
        <v>39082</v>
      </c>
      <c r="H2312" s="2">
        <v>111746</v>
      </c>
      <c r="I2312" s="2">
        <v>8594200</v>
      </c>
      <c r="J2312" s="2">
        <v>187611.39</v>
      </c>
      <c r="K2312">
        <v>2025</v>
      </c>
    </row>
    <row r="2313" spans="1:11" x14ac:dyDescent="0.3">
      <c r="A2313" s="103" t="s">
        <v>4</v>
      </c>
      <c r="B2313" t="s">
        <v>2095</v>
      </c>
      <c r="C2313" t="s">
        <v>6</v>
      </c>
      <c r="D2313" t="s">
        <v>4080</v>
      </c>
      <c r="E2313" t="s">
        <v>15</v>
      </c>
      <c r="F2313" s="99">
        <v>42370</v>
      </c>
      <c r="G2313" s="99">
        <v>52596</v>
      </c>
      <c r="H2313" s="2">
        <v>633122.11</v>
      </c>
      <c r="I2313" s="2">
        <v>66938400</v>
      </c>
      <c r="J2313" s="2">
        <v>1286556.048</v>
      </c>
      <c r="K2313">
        <v>2025</v>
      </c>
    </row>
    <row r="2314" spans="1:11" x14ac:dyDescent="0.3">
      <c r="A2314" s="103" t="s">
        <v>4</v>
      </c>
      <c r="B2314" t="s">
        <v>2095</v>
      </c>
      <c r="C2314" t="s">
        <v>6</v>
      </c>
      <c r="D2314" t="s">
        <v>4081</v>
      </c>
      <c r="E2314" t="s">
        <v>15</v>
      </c>
      <c r="F2314" s="99">
        <v>36892</v>
      </c>
      <c r="G2314" s="99">
        <v>47848</v>
      </c>
      <c r="H2314" s="2">
        <v>1049197.0699999998</v>
      </c>
      <c r="I2314" s="2">
        <v>55999200</v>
      </c>
      <c r="J2314" s="2">
        <v>1076304.6240000001</v>
      </c>
      <c r="K2314">
        <v>2025</v>
      </c>
    </row>
    <row r="2315" spans="1:11" x14ac:dyDescent="0.3">
      <c r="A2315" s="103" t="s">
        <v>4</v>
      </c>
      <c r="B2315" t="s">
        <v>2095</v>
      </c>
      <c r="C2315" t="s">
        <v>6</v>
      </c>
      <c r="D2315" t="s">
        <v>4082</v>
      </c>
      <c r="E2315" t="s">
        <v>15</v>
      </c>
      <c r="F2315" s="99">
        <v>42736</v>
      </c>
      <c r="G2315" s="99">
        <v>48213</v>
      </c>
      <c r="H2315" s="2">
        <v>13630.21</v>
      </c>
      <c r="I2315" s="2">
        <v>937600</v>
      </c>
      <c r="J2315" s="2">
        <v>18292.576000000001</v>
      </c>
      <c r="K2315">
        <v>2025</v>
      </c>
    </row>
    <row r="2316" spans="1:11" x14ac:dyDescent="0.3">
      <c r="A2316" s="103" t="s">
        <v>4</v>
      </c>
      <c r="B2316" t="s">
        <v>2095</v>
      </c>
      <c r="C2316" t="s">
        <v>6</v>
      </c>
      <c r="D2316" t="s">
        <v>4083</v>
      </c>
      <c r="E2316" t="s">
        <v>15</v>
      </c>
      <c r="F2316" s="99">
        <v>43101</v>
      </c>
      <c r="G2316" s="99">
        <v>54423</v>
      </c>
      <c r="H2316" s="2">
        <v>417924.93</v>
      </c>
      <c r="I2316" s="2">
        <v>54449100</v>
      </c>
      <c r="J2316" s="2">
        <v>1062301.9410000001</v>
      </c>
      <c r="K2316">
        <v>2025</v>
      </c>
    </row>
    <row r="2317" spans="1:11" x14ac:dyDescent="0.3">
      <c r="A2317" s="103" t="s">
        <v>4</v>
      </c>
      <c r="B2317" t="s">
        <v>2095</v>
      </c>
      <c r="C2317" t="s">
        <v>6</v>
      </c>
      <c r="D2317" t="s">
        <v>4084</v>
      </c>
      <c r="E2317" t="s">
        <v>15</v>
      </c>
      <c r="F2317" s="99">
        <v>43466</v>
      </c>
      <c r="G2317" s="99">
        <v>54788</v>
      </c>
      <c r="H2317" s="2">
        <v>97540.08</v>
      </c>
      <c r="I2317" s="2">
        <v>9527900</v>
      </c>
      <c r="J2317" s="2">
        <v>185889.329</v>
      </c>
      <c r="K2317">
        <v>2025</v>
      </c>
    </row>
    <row r="2318" spans="1:11" x14ac:dyDescent="0.3">
      <c r="A2318" s="103" t="s">
        <v>4</v>
      </c>
      <c r="B2318" t="s">
        <v>2095</v>
      </c>
      <c r="C2318" t="s">
        <v>6</v>
      </c>
      <c r="D2318" t="s">
        <v>4085</v>
      </c>
      <c r="E2318" t="s">
        <v>1716</v>
      </c>
      <c r="F2318" s="99">
        <v>42736</v>
      </c>
      <c r="G2318" s="99">
        <v>53692</v>
      </c>
      <c r="H2318" s="2">
        <v>58901.68</v>
      </c>
      <c r="I2318" s="2">
        <v>5340100</v>
      </c>
      <c r="J2318" s="2">
        <v>102636.72199999999</v>
      </c>
      <c r="K2318">
        <v>2025</v>
      </c>
    </row>
    <row r="2319" spans="1:11" x14ac:dyDescent="0.3">
      <c r="A2319" s="103" t="s">
        <v>4</v>
      </c>
      <c r="B2319" t="s">
        <v>2095</v>
      </c>
      <c r="C2319" t="s">
        <v>6</v>
      </c>
      <c r="D2319" t="s">
        <v>4086</v>
      </c>
      <c r="E2319" t="s">
        <v>1716</v>
      </c>
      <c r="F2319" s="99">
        <v>42736</v>
      </c>
      <c r="G2319" s="99">
        <v>53692</v>
      </c>
      <c r="H2319" s="2">
        <v>51163.68</v>
      </c>
      <c r="I2319" s="2">
        <v>5245800</v>
      </c>
      <c r="J2319" s="2">
        <v>100824.276</v>
      </c>
      <c r="K2319">
        <v>2025</v>
      </c>
    </row>
    <row r="2320" spans="1:11" x14ac:dyDescent="0.3">
      <c r="A2320" s="103" t="s">
        <v>951</v>
      </c>
      <c r="B2320" t="s">
        <v>2103</v>
      </c>
      <c r="C2320" t="s">
        <v>6</v>
      </c>
      <c r="D2320" t="s">
        <v>4806</v>
      </c>
      <c r="E2320" t="s">
        <v>1716</v>
      </c>
      <c r="F2320" s="100" t="s">
        <v>1745</v>
      </c>
      <c r="G2320" s="100" t="s">
        <v>1745</v>
      </c>
      <c r="H2320" s="2">
        <v>48230</v>
      </c>
      <c r="I2320" s="2">
        <v>4550000</v>
      </c>
      <c r="J2320" s="2">
        <v>74847.500000000015</v>
      </c>
      <c r="K2320">
        <v>2025</v>
      </c>
    </row>
    <row r="2321" spans="1:11" x14ac:dyDescent="0.3">
      <c r="A2321" s="103" t="s">
        <v>951</v>
      </c>
      <c r="B2321" t="s">
        <v>2103</v>
      </c>
      <c r="C2321" t="s">
        <v>6</v>
      </c>
      <c r="D2321" t="s">
        <v>4807</v>
      </c>
      <c r="E2321" t="s">
        <v>1716</v>
      </c>
      <c r="F2321" s="100" t="s">
        <v>1745</v>
      </c>
      <c r="G2321" s="100" t="s">
        <v>1745</v>
      </c>
      <c r="H2321" s="2">
        <v>38027</v>
      </c>
      <c r="I2321" s="2">
        <v>2402200</v>
      </c>
      <c r="J2321" s="2">
        <v>39516.19</v>
      </c>
      <c r="K2321">
        <v>2025</v>
      </c>
    </row>
    <row r="2322" spans="1:11" x14ac:dyDescent="0.3">
      <c r="A2322" s="103" t="s">
        <v>951</v>
      </c>
      <c r="B2322" t="s">
        <v>2103</v>
      </c>
      <c r="C2322" t="s">
        <v>6</v>
      </c>
      <c r="D2322" t="s">
        <v>4087</v>
      </c>
      <c r="E2322" t="s">
        <v>1716</v>
      </c>
      <c r="F2322" s="100" t="s">
        <v>1745</v>
      </c>
      <c r="G2322" s="100" t="s">
        <v>1745</v>
      </c>
      <c r="H2322" s="2">
        <v>29483</v>
      </c>
      <c r="I2322" s="2">
        <v>11808600</v>
      </c>
      <c r="J2322" s="2">
        <v>194251.47000000003</v>
      </c>
      <c r="K2322">
        <v>2025</v>
      </c>
    </row>
    <row r="2323" spans="1:11" x14ac:dyDescent="0.3">
      <c r="A2323" s="103" t="s">
        <v>951</v>
      </c>
      <c r="B2323" t="s">
        <v>2103</v>
      </c>
      <c r="C2323" t="s">
        <v>6</v>
      </c>
      <c r="D2323" t="s">
        <v>4088</v>
      </c>
      <c r="E2323" t="s">
        <v>1716</v>
      </c>
      <c r="F2323" s="100" t="s">
        <v>1745</v>
      </c>
      <c r="G2323" s="100" t="s">
        <v>1745</v>
      </c>
      <c r="H2323" s="2">
        <v>36551</v>
      </c>
      <c r="I2323" s="2">
        <v>22994700</v>
      </c>
      <c r="J2323" s="2">
        <v>378262.81500000006</v>
      </c>
      <c r="K2323">
        <v>2025</v>
      </c>
    </row>
    <row r="2324" spans="1:11" x14ac:dyDescent="0.3">
      <c r="A2324" s="103" t="s">
        <v>951</v>
      </c>
      <c r="B2324" t="s">
        <v>2103</v>
      </c>
      <c r="C2324" t="s">
        <v>6</v>
      </c>
      <c r="D2324" t="s">
        <v>4089</v>
      </c>
      <c r="E2324" t="s">
        <v>1716</v>
      </c>
      <c r="F2324" s="100" t="s">
        <v>1745</v>
      </c>
      <c r="G2324" s="100" t="s">
        <v>1745</v>
      </c>
      <c r="H2324" s="2">
        <v>12310.18</v>
      </c>
      <c r="I2324" s="2">
        <v>2422200</v>
      </c>
      <c r="J2324" s="2">
        <v>39845.19</v>
      </c>
      <c r="K2324">
        <v>2025</v>
      </c>
    </row>
    <row r="2325" spans="1:11" x14ac:dyDescent="0.3">
      <c r="A2325" s="103" t="s">
        <v>951</v>
      </c>
      <c r="B2325" t="s">
        <v>2103</v>
      </c>
      <c r="C2325" t="s">
        <v>6</v>
      </c>
      <c r="D2325" t="s">
        <v>4090</v>
      </c>
      <c r="E2325" t="s">
        <v>1716</v>
      </c>
      <c r="F2325" s="100" t="s">
        <v>1745</v>
      </c>
      <c r="G2325" s="100" t="s">
        <v>1745</v>
      </c>
      <c r="H2325" s="2">
        <v>103664</v>
      </c>
      <c r="I2325" s="2">
        <v>19420600</v>
      </c>
      <c r="J2325" s="2">
        <v>319468.87000000005</v>
      </c>
      <c r="K2325">
        <v>2025</v>
      </c>
    </row>
    <row r="2326" spans="1:11" x14ac:dyDescent="0.3">
      <c r="A2326" s="103" t="s">
        <v>951</v>
      </c>
      <c r="B2326" t="s">
        <v>2103</v>
      </c>
      <c r="C2326" t="s">
        <v>6</v>
      </c>
      <c r="D2326" t="s">
        <v>4091</v>
      </c>
      <c r="E2326" t="s">
        <v>1716</v>
      </c>
      <c r="F2326" s="100" t="s">
        <v>1745</v>
      </c>
      <c r="G2326" s="100" t="s">
        <v>1745</v>
      </c>
      <c r="H2326" s="2">
        <v>27262</v>
      </c>
      <c r="I2326" s="2">
        <v>13190100</v>
      </c>
      <c r="J2326" s="2">
        <v>216977.14499999999</v>
      </c>
      <c r="K2326">
        <v>2025</v>
      </c>
    </row>
    <row r="2327" spans="1:11" x14ac:dyDescent="0.3">
      <c r="A2327" s="103" t="s">
        <v>951</v>
      </c>
      <c r="B2327" t="s">
        <v>2103</v>
      </c>
      <c r="C2327" t="s">
        <v>6</v>
      </c>
      <c r="D2327" t="s">
        <v>4808</v>
      </c>
      <c r="E2327" t="s">
        <v>1716</v>
      </c>
      <c r="F2327" s="100" t="s">
        <v>1745</v>
      </c>
      <c r="G2327" s="100" t="s">
        <v>1745</v>
      </c>
      <c r="H2327" s="2">
        <v>294853</v>
      </c>
      <c r="I2327" s="2">
        <v>21416500</v>
      </c>
      <c r="J2327" s="2">
        <v>352301.42500000005</v>
      </c>
      <c r="K2327">
        <v>2025</v>
      </c>
    </row>
    <row r="2328" spans="1:11" x14ac:dyDescent="0.3">
      <c r="A2328" s="103" t="s">
        <v>951</v>
      </c>
      <c r="B2328" t="s">
        <v>2103</v>
      </c>
      <c r="C2328" t="s">
        <v>6</v>
      </c>
      <c r="D2328" t="s">
        <v>4092</v>
      </c>
      <c r="E2328" t="s">
        <v>15</v>
      </c>
      <c r="F2328" s="100" t="s">
        <v>1745</v>
      </c>
      <c r="G2328" s="100" t="s">
        <v>1745</v>
      </c>
      <c r="H2328" s="2">
        <v>205554.87</v>
      </c>
      <c r="I2328" s="2">
        <v>40488500</v>
      </c>
      <c r="J2328" s="2">
        <v>666035.82500000007</v>
      </c>
      <c r="K2328">
        <v>2025</v>
      </c>
    </row>
    <row r="2329" spans="1:11" x14ac:dyDescent="0.3">
      <c r="A2329" s="103" t="s">
        <v>951</v>
      </c>
      <c r="B2329" t="s">
        <v>2103</v>
      </c>
      <c r="C2329" t="s">
        <v>6</v>
      </c>
      <c r="D2329" t="s">
        <v>4809</v>
      </c>
      <c r="E2329" t="s">
        <v>15</v>
      </c>
      <c r="F2329" s="100" t="s">
        <v>1745</v>
      </c>
      <c r="G2329" s="100" t="s">
        <v>1745</v>
      </c>
      <c r="H2329" s="2">
        <v>179152.39</v>
      </c>
      <c r="I2329" s="2">
        <v>7727900</v>
      </c>
      <c r="J2329" s="2">
        <v>127123.95500000002</v>
      </c>
      <c r="K2329">
        <v>2025</v>
      </c>
    </row>
    <row r="2330" spans="1:11" x14ac:dyDescent="0.3">
      <c r="A2330" s="103" t="s">
        <v>1045</v>
      </c>
      <c r="B2330" t="s">
        <v>2105</v>
      </c>
      <c r="C2330" t="s">
        <v>6</v>
      </c>
      <c r="D2330" t="s">
        <v>4108</v>
      </c>
      <c r="E2330" t="s">
        <v>1716</v>
      </c>
      <c r="F2330" s="100" t="s">
        <v>1745</v>
      </c>
      <c r="G2330" s="100" t="s">
        <v>1745</v>
      </c>
      <c r="H2330" s="2">
        <v>7500</v>
      </c>
      <c r="I2330" s="2">
        <v>2102900</v>
      </c>
      <c r="J2330" s="2">
        <v>36821.779000000002</v>
      </c>
      <c r="K2330">
        <v>2025</v>
      </c>
    </row>
    <row r="2331" spans="1:11" x14ac:dyDescent="0.3">
      <c r="A2331" s="103" t="s">
        <v>1045</v>
      </c>
      <c r="B2331" t="s">
        <v>2105</v>
      </c>
      <c r="C2331" t="s">
        <v>6</v>
      </c>
      <c r="D2331" t="s">
        <v>4095</v>
      </c>
      <c r="E2331" t="s">
        <v>1716</v>
      </c>
      <c r="F2331" s="99">
        <v>38274</v>
      </c>
      <c r="G2331" s="99">
        <v>56536</v>
      </c>
      <c r="H2331" s="2">
        <v>31475.58</v>
      </c>
      <c r="I2331" s="2">
        <v>3727500</v>
      </c>
      <c r="J2331" s="2">
        <v>65268.525000000001</v>
      </c>
      <c r="K2331">
        <v>2025</v>
      </c>
    </row>
    <row r="2332" spans="1:11" x14ac:dyDescent="0.3">
      <c r="A2332" s="103" t="s">
        <v>1045</v>
      </c>
      <c r="B2332" t="s">
        <v>2105</v>
      </c>
      <c r="C2332" t="s">
        <v>6</v>
      </c>
      <c r="D2332" t="s">
        <v>4094</v>
      </c>
      <c r="E2332" t="s">
        <v>1716</v>
      </c>
      <c r="F2332" s="99">
        <v>42303</v>
      </c>
      <c r="G2332" s="99">
        <v>53261</v>
      </c>
      <c r="H2332" s="2">
        <v>185070.84</v>
      </c>
      <c r="I2332" s="2">
        <v>15740100</v>
      </c>
      <c r="J2332" s="2">
        <v>275609.15100000001</v>
      </c>
      <c r="K2332">
        <v>2025</v>
      </c>
    </row>
    <row r="2333" spans="1:11" x14ac:dyDescent="0.3">
      <c r="A2333" s="103" t="s">
        <v>1045</v>
      </c>
      <c r="B2333" t="s">
        <v>2105</v>
      </c>
      <c r="C2333" t="s">
        <v>6</v>
      </c>
      <c r="D2333" t="s">
        <v>4093</v>
      </c>
      <c r="E2333" t="s">
        <v>1716</v>
      </c>
      <c r="F2333" s="99">
        <v>21387</v>
      </c>
      <c r="G2333" s="100" t="s">
        <v>1745</v>
      </c>
      <c r="H2333" s="2">
        <v>71506</v>
      </c>
      <c r="I2333" s="2">
        <v>32718900</v>
      </c>
      <c r="J2333" s="2">
        <v>572907.93900000001</v>
      </c>
      <c r="K2333">
        <v>2025</v>
      </c>
    </row>
    <row r="2334" spans="1:11" x14ac:dyDescent="0.3">
      <c r="A2334" s="103" t="s">
        <v>1045</v>
      </c>
      <c r="B2334" t="s">
        <v>2105</v>
      </c>
      <c r="C2334" t="s">
        <v>6</v>
      </c>
      <c r="D2334" t="s">
        <v>4810</v>
      </c>
      <c r="E2334" t="s">
        <v>1716</v>
      </c>
      <c r="F2334" s="99">
        <v>38426</v>
      </c>
      <c r="G2334" s="99">
        <v>49383</v>
      </c>
      <c r="H2334" s="2">
        <v>30903.42</v>
      </c>
      <c r="I2334" s="2">
        <v>1800000</v>
      </c>
      <c r="J2334" s="2">
        <v>31518.000000000004</v>
      </c>
      <c r="K2334">
        <v>2025</v>
      </c>
    </row>
    <row r="2335" spans="1:11" x14ac:dyDescent="0.3">
      <c r="A2335" s="103" t="s">
        <v>1045</v>
      </c>
      <c r="B2335" t="s">
        <v>2105</v>
      </c>
      <c r="C2335" t="s">
        <v>6</v>
      </c>
      <c r="D2335" t="s">
        <v>4811</v>
      </c>
      <c r="E2335" t="s">
        <v>1716</v>
      </c>
      <c r="F2335" s="99">
        <v>42394</v>
      </c>
      <c r="G2335" s="99">
        <v>60657</v>
      </c>
      <c r="H2335" s="2">
        <v>135256.42000000001</v>
      </c>
      <c r="I2335" s="2">
        <v>22396300</v>
      </c>
      <c r="J2335" s="2">
        <v>392159.21300000011</v>
      </c>
      <c r="K2335">
        <v>2025</v>
      </c>
    </row>
    <row r="2336" spans="1:11" x14ac:dyDescent="0.3">
      <c r="A2336" s="103" t="s">
        <v>1501</v>
      </c>
      <c r="B2336" t="s">
        <v>2092</v>
      </c>
      <c r="C2336" t="s">
        <v>6</v>
      </c>
      <c r="D2336" t="s">
        <v>4096</v>
      </c>
      <c r="E2336" t="s">
        <v>1716</v>
      </c>
      <c r="F2336" s="99">
        <v>35217</v>
      </c>
      <c r="G2336" s="99">
        <v>47483</v>
      </c>
      <c r="H2336" s="2">
        <v>38300</v>
      </c>
      <c r="I2336" s="2">
        <v>16039300</v>
      </c>
      <c r="J2336" s="2">
        <v>223908.628</v>
      </c>
      <c r="K2336">
        <v>2025</v>
      </c>
    </row>
    <row r="2337" spans="1:11" x14ac:dyDescent="0.3">
      <c r="A2337" s="103" t="s">
        <v>1501</v>
      </c>
      <c r="B2337" t="s">
        <v>2092</v>
      </c>
      <c r="C2337" t="s">
        <v>6</v>
      </c>
      <c r="D2337" t="s">
        <v>4097</v>
      </c>
      <c r="E2337" t="s">
        <v>1716</v>
      </c>
      <c r="F2337" s="99">
        <v>41091</v>
      </c>
      <c r="G2337" s="99">
        <v>52139</v>
      </c>
      <c r="H2337" s="2">
        <v>39275</v>
      </c>
      <c r="I2337" s="2">
        <v>7398100</v>
      </c>
      <c r="J2337" s="2">
        <v>103277.476</v>
      </c>
      <c r="K2337">
        <v>2025</v>
      </c>
    </row>
    <row r="2338" spans="1:11" x14ac:dyDescent="0.3">
      <c r="A2338" s="103" t="s">
        <v>1501</v>
      </c>
      <c r="B2338" t="s">
        <v>2092</v>
      </c>
      <c r="C2338" t="s">
        <v>6</v>
      </c>
      <c r="D2338" t="s">
        <v>4098</v>
      </c>
      <c r="E2338" t="s">
        <v>1716</v>
      </c>
      <c r="F2338" s="99">
        <v>38384</v>
      </c>
      <c r="G2338" s="99">
        <v>50436</v>
      </c>
      <c r="H2338" s="2">
        <v>71095</v>
      </c>
      <c r="I2338" s="2">
        <v>11097000</v>
      </c>
      <c r="J2338" s="2">
        <v>154914.12</v>
      </c>
      <c r="K2338">
        <v>2025</v>
      </c>
    </row>
    <row r="2339" spans="1:11" x14ac:dyDescent="0.3">
      <c r="A2339" s="103" t="s">
        <v>1501</v>
      </c>
      <c r="B2339" t="s">
        <v>2092</v>
      </c>
      <c r="C2339" t="s">
        <v>6</v>
      </c>
      <c r="D2339" t="s">
        <v>4099</v>
      </c>
      <c r="E2339" t="s">
        <v>1716</v>
      </c>
      <c r="F2339" s="99">
        <v>37470</v>
      </c>
      <c r="G2339" s="99">
        <v>49249</v>
      </c>
      <c r="H2339" s="2">
        <v>56894</v>
      </c>
      <c r="I2339" s="2">
        <v>12115200</v>
      </c>
      <c r="J2339" s="2">
        <v>169128.19199999998</v>
      </c>
      <c r="K2339">
        <v>2025</v>
      </c>
    </row>
    <row r="2340" spans="1:11" x14ac:dyDescent="0.3">
      <c r="A2340" s="103" t="s">
        <v>1501</v>
      </c>
      <c r="B2340" t="s">
        <v>2092</v>
      </c>
      <c r="C2340" t="s">
        <v>6</v>
      </c>
      <c r="D2340" t="s">
        <v>4100</v>
      </c>
      <c r="E2340" t="s">
        <v>1717</v>
      </c>
      <c r="F2340" s="99">
        <v>43515</v>
      </c>
      <c r="G2340" s="99">
        <v>48579</v>
      </c>
      <c r="H2340" s="2">
        <v>332611</v>
      </c>
      <c r="I2340" s="2">
        <v>58084300</v>
      </c>
      <c r="J2340" s="2">
        <v>810856.82799999998</v>
      </c>
      <c r="K2340">
        <v>2025</v>
      </c>
    </row>
    <row r="2341" spans="1:11" x14ac:dyDescent="0.3">
      <c r="A2341" s="103" t="s">
        <v>1501</v>
      </c>
      <c r="B2341" t="s">
        <v>2092</v>
      </c>
      <c r="C2341" t="s">
        <v>6</v>
      </c>
      <c r="D2341" t="s">
        <v>4101</v>
      </c>
      <c r="E2341" t="s">
        <v>1717</v>
      </c>
      <c r="F2341" s="99">
        <v>42643</v>
      </c>
      <c r="G2341" s="99">
        <v>48213</v>
      </c>
      <c r="H2341" s="2">
        <v>40004.75</v>
      </c>
      <c r="I2341" s="2">
        <v>3943300</v>
      </c>
      <c r="J2341" s="2">
        <v>55048.467999999993</v>
      </c>
      <c r="K2341">
        <v>2025</v>
      </c>
    </row>
    <row r="2342" spans="1:11" x14ac:dyDescent="0.3">
      <c r="A2342" s="103" t="s">
        <v>1501</v>
      </c>
      <c r="B2342" t="s">
        <v>2092</v>
      </c>
      <c r="C2342" t="s">
        <v>6</v>
      </c>
      <c r="D2342" t="s">
        <v>4102</v>
      </c>
      <c r="E2342" t="s">
        <v>1717</v>
      </c>
      <c r="F2342" s="99">
        <v>43101</v>
      </c>
      <c r="G2342" s="99">
        <v>48213</v>
      </c>
      <c r="H2342" s="2">
        <v>57291.26</v>
      </c>
      <c r="I2342" s="2">
        <v>6530600</v>
      </c>
      <c r="J2342" s="2">
        <v>91167.176000000007</v>
      </c>
      <c r="K2342">
        <v>2025</v>
      </c>
    </row>
    <row r="2343" spans="1:11" x14ac:dyDescent="0.3">
      <c r="A2343" s="103" t="s">
        <v>1501</v>
      </c>
      <c r="B2343" t="s">
        <v>2092</v>
      </c>
      <c r="C2343" t="s">
        <v>6</v>
      </c>
      <c r="D2343" t="s">
        <v>4103</v>
      </c>
      <c r="E2343" t="s">
        <v>1716</v>
      </c>
      <c r="F2343" s="99">
        <v>43802</v>
      </c>
      <c r="G2343" s="99">
        <v>55732</v>
      </c>
      <c r="H2343" s="2">
        <v>26422.54</v>
      </c>
      <c r="I2343" s="2">
        <v>13543300</v>
      </c>
      <c r="J2343" s="2">
        <v>189064.46799999999</v>
      </c>
      <c r="K2343">
        <v>2025</v>
      </c>
    </row>
    <row r="2344" spans="1:11" x14ac:dyDescent="0.3">
      <c r="A2344" s="103" t="s">
        <v>1120</v>
      </c>
      <c r="B2344" t="s">
        <v>2106</v>
      </c>
      <c r="C2344" t="s">
        <v>6</v>
      </c>
      <c r="D2344" t="s">
        <v>4104</v>
      </c>
      <c r="E2344" t="s">
        <v>1716</v>
      </c>
      <c r="F2344" s="100" t="s">
        <v>1745</v>
      </c>
      <c r="G2344" s="100" t="s">
        <v>1745</v>
      </c>
      <c r="H2344" s="2">
        <v>18271.099999999999</v>
      </c>
      <c r="I2344" s="2">
        <v>3002500</v>
      </c>
      <c r="J2344" s="2">
        <v>41734.75</v>
      </c>
      <c r="K2344">
        <v>2025</v>
      </c>
    </row>
    <row r="2345" spans="1:11" x14ac:dyDescent="0.3">
      <c r="A2345" s="103" t="s">
        <v>1120</v>
      </c>
      <c r="B2345" t="s">
        <v>2106</v>
      </c>
      <c r="C2345" t="s">
        <v>6</v>
      </c>
      <c r="D2345" t="s">
        <v>4105</v>
      </c>
      <c r="E2345" t="s">
        <v>1716</v>
      </c>
      <c r="F2345" s="100" t="s">
        <v>1745</v>
      </c>
      <c r="G2345" s="100" t="s">
        <v>1745</v>
      </c>
      <c r="H2345" s="2">
        <v>38410.6</v>
      </c>
      <c r="I2345" s="2">
        <v>9956000</v>
      </c>
      <c r="J2345" s="2">
        <v>138388.4</v>
      </c>
      <c r="K2345">
        <v>2025</v>
      </c>
    </row>
    <row r="2346" spans="1:11" x14ac:dyDescent="0.3">
      <c r="A2346" s="103" t="s">
        <v>1120</v>
      </c>
      <c r="B2346" t="s">
        <v>2106</v>
      </c>
      <c r="C2346" t="s">
        <v>6</v>
      </c>
      <c r="D2346" t="s">
        <v>4106</v>
      </c>
      <c r="E2346" t="s">
        <v>1716</v>
      </c>
      <c r="F2346" s="100" t="s">
        <v>1745</v>
      </c>
      <c r="G2346" s="100" t="s">
        <v>1745</v>
      </c>
      <c r="H2346" s="2">
        <v>38656.32</v>
      </c>
      <c r="I2346" s="2">
        <v>9690600</v>
      </c>
      <c r="J2346" s="2">
        <v>134699.34</v>
      </c>
      <c r="K2346">
        <v>2025</v>
      </c>
    </row>
    <row r="2347" spans="1:11" x14ac:dyDescent="0.3">
      <c r="A2347" s="103" t="s">
        <v>1120</v>
      </c>
      <c r="B2347" t="s">
        <v>2106</v>
      </c>
      <c r="C2347" t="s">
        <v>6</v>
      </c>
      <c r="D2347" t="s">
        <v>4107</v>
      </c>
      <c r="E2347" t="s">
        <v>1716</v>
      </c>
      <c r="F2347" s="100" t="s">
        <v>1745</v>
      </c>
      <c r="G2347" s="100" t="s">
        <v>1745</v>
      </c>
      <c r="H2347" s="2">
        <v>56253.2</v>
      </c>
      <c r="I2347" s="2">
        <v>12411000</v>
      </c>
      <c r="J2347" s="2">
        <v>172512.9</v>
      </c>
      <c r="K2347">
        <v>2025</v>
      </c>
    </row>
    <row r="2348" spans="1:11" x14ac:dyDescent="0.3">
      <c r="A2348" s="103" t="s">
        <v>1126</v>
      </c>
      <c r="B2348" t="s">
        <v>2083</v>
      </c>
      <c r="C2348" t="s">
        <v>6</v>
      </c>
      <c r="D2348" t="s">
        <v>4812</v>
      </c>
      <c r="E2348" t="s">
        <v>15</v>
      </c>
      <c r="F2348" s="100" t="s">
        <v>1745</v>
      </c>
      <c r="G2348" s="100" t="s">
        <v>1745</v>
      </c>
      <c r="H2348" s="2">
        <v>240452.29</v>
      </c>
      <c r="I2348" s="2">
        <v>15000000</v>
      </c>
      <c r="J2348" s="2">
        <v>239850</v>
      </c>
      <c r="K2348">
        <v>2025</v>
      </c>
    </row>
    <row r="2349" spans="1:11" x14ac:dyDescent="0.3">
      <c r="A2349" s="103" t="s">
        <v>1126</v>
      </c>
      <c r="B2349" t="s">
        <v>2083</v>
      </c>
      <c r="C2349" t="s">
        <v>6</v>
      </c>
      <c r="D2349" t="s">
        <v>4813</v>
      </c>
      <c r="E2349" t="s">
        <v>15</v>
      </c>
      <c r="F2349" s="100" t="s">
        <v>1745</v>
      </c>
      <c r="G2349" s="100" t="s">
        <v>1745</v>
      </c>
      <c r="H2349" s="2">
        <v>96484.12</v>
      </c>
      <c r="I2349" s="2">
        <v>18505800</v>
      </c>
      <c r="J2349" s="2">
        <v>292206.58</v>
      </c>
      <c r="K2349">
        <v>2025</v>
      </c>
    </row>
    <row r="2350" spans="1:11" x14ac:dyDescent="0.3">
      <c r="A2350" s="103" t="s">
        <v>1126</v>
      </c>
      <c r="B2350" t="s">
        <v>2083</v>
      </c>
      <c r="C2350" t="s">
        <v>6</v>
      </c>
      <c r="D2350" t="s">
        <v>4814</v>
      </c>
      <c r="E2350" t="s">
        <v>1716</v>
      </c>
      <c r="F2350" s="100" t="s">
        <v>1745</v>
      </c>
      <c r="G2350" s="100" t="s">
        <v>1745</v>
      </c>
      <c r="H2350" s="2">
        <v>5593</v>
      </c>
      <c r="I2350" s="2">
        <v>1180800</v>
      </c>
      <c r="J2350" s="2">
        <v>15644.83</v>
      </c>
      <c r="K2350">
        <v>2025</v>
      </c>
    </row>
    <row r="2351" spans="1:11" x14ac:dyDescent="0.3">
      <c r="A2351" s="103" t="s">
        <v>660</v>
      </c>
      <c r="B2351" t="s">
        <v>2098</v>
      </c>
      <c r="C2351" t="s">
        <v>6</v>
      </c>
      <c r="D2351" t="s">
        <v>4109</v>
      </c>
      <c r="E2351" t="s">
        <v>1716</v>
      </c>
      <c r="F2351" s="99">
        <v>45292</v>
      </c>
      <c r="G2351" s="99">
        <v>56614</v>
      </c>
      <c r="H2351" s="98" t="s">
        <v>1745</v>
      </c>
      <c r="I2351" s="2">
        <v>17801400</v>
      </c>
      <c r="J2351" s="97" t="s">
        <v>1745</v>
      </c>
      <c r="K2351">
        <v>2025</v>
      </c>
    </row>
    <row r="2352" spans="1:11" x14ac:dyDescent="0.3">
      <c r="A2352" s="103" t="s">
        <v>660</v>
      </c>
      <c r="B2352" t="s">
        <v>2098</v>
      </c>
      <c r="C2352" t="s">
        <v>6</v>
      </c>
      <c r="D2352" t="s">
        <v>4815</v>
      </c>
      <c r="E2352" t="s">
        <v>1716</v>
      </c>
      <c r="F2352" s="99">
        <v>29735</v>
      </c>
      <c r="G2352" s="99">
        <v>47997</v>
      </c>
      <c r="H2352" s="98" t="s">
        <v>1745</v>
      </c>
      <c r="I2352" s="2">
        <v>13073300</v>
      </c>
      <c r="J2352" s="97" t="s">
        <v>1745</v>
      </c>
      <c r="K2352">
        <v>2025</v>
      </c>
    </row>
    <row r="2353" spans="1:11" x14ac:dyDescent="0.3">
      <c r="A2353" s="103" t="s">
        <v>1273</v>
      </c>
      <c r="B2353" t="s">
        <v>2084</v>
      </c>
      <c r="C2353" t="s">
        <v>6</v>
      </c>
      <c r="D2353" t="s">
        <v>4110</v>
      </c>
      <c r="E2353" t="s">
        <v>1717</v>
      </c>
      <c r="F2353" s="99">
        <v>41388</v>
      </c>
      <c r="G2353" s="99">
        <v>15820</v>
      </c>
      <c r="H2353" s="2">
        <v>10543.65</v>
      </c>
      <c r="I2353" s="2">
        <v>1019900</v>
      </c>
      <c r="J2353" s="2">
        <v>19265.91</v>
      </c>
      <c r="K2353">
        <v>2025</v>
      </c>
    </row>
    <row r="2354" spans="1:11" x14ac:dyDescent="0.3">
      <c r="A2354" s="103" t="s">
        <v>1273</v>
      </c>
      <c r="B2354" t="s">
        <v>2084</v>
      </c>
      <c r="C2354" t="s">
        <v>6</v>
      </c>
      <c r="D2354" t="s">
        <v>4009</v>
      </c>
      <c r="E2354" t="s">
        <v>1717</v>
      </c>
      <c r="F2354" s="99">
        <v>38718</v>
      </c>
      <c r="G2354" s="99">
        <v>50040</v>
      </c>
      <c r="H2354" s="2">
        <v>10537.92</v>
      </c>
      <c r="I2354" s="2">
        <v>1300300</v>
      </c>
      <c r="J2354" s="2">
        <v>24562.67</v>
      </c>
      <c r="K2354">
        <v>2025</v>
      </c>
    </row>
    <row r="2355" spans="1:11" x14ac:dyDescent="0.3">
      <c r="A2355" s="103" t="s">
        <v>1273</v>
      </c>
      <c r="B2355" t="s">
        <v>2084</v>
      </c>
      <c r="C2355" t="s">
        <v>6</v>
      </c>
      <c r="D2355" t="s">
        <v>4111</v>
      </c>
      <c r="E2355" t="s">
        <v>1716</v>
      </c>
      <c r="F2355" s="99">
        <v>36200</v>
      </c>
      <c r="G2355" s="99">
        <v>47118</v>
      </c>
      <c r="H2355" s="2">
        <v>55593.4</v>
      </c>
      <c r="I2355" s="2">
        <v>6535000</v>
      </c>
      <c r="J2355" s="2">
        <v>123446.15</v>
      </c>
      <c r="K2355">
        <v>2025</v>
      </c>
    </row>
    <row r="2356" spans="1:11" x14ac:dyDescent="0.3">
      <c r="A2356" s="103" t="s">
        <v>1273</v>
      </c>
      <c r="B2356" t="s">
        <v>2084</v>
      </c>
      <c r="C2356" t="s">
        <v>6</v>
      </c>
      <c r="D2356" t="s">
        <v>4112</v>
      </c>
      <c r="E2356" t="s">
        <v>1716</v>
      </c>
      <c r="F2356" s="99">
        <v>43101</v>
      </c>
      <c r="G2356" s="99">
        <v>54058</v>
      </c>
      <c r="H2356" s="2">
        <v>7366</v>
      </c>
      <c r="I2356" s="2">
        <v>2064800</v>
      </c>
      <c r="J2356" s="2">
        <v>39458.33</v>
      </c>
      <c r="K2356">
        <v>2025</v>
      </c>
    </row>
    <row r="2357" spans="1:11" x14ac:dyDescent="0.3">
      <c r="A2357" s="103" t="s">
        <v>1273</v>
      </c>
      <c r="B2357" t="s">
        <v>2084</v>
      </c>
      <c r="C2357" t="s">
        <v>6</v>
      </c>
      <c r="D2357" t="s">
        <v>4113</v>
      </c>
      <c r="E2357" t="s">
        <v>1716</v>
      </c>
      <c r="F2357" s="99">
        <v>28584</v>
      </c>
      <c r="G2357" s="100" t="s">
        <v>1745</v>
      </c>
      <c r="H2357" s="2">
        <v>36732.300000000003</v>
      </c>
      <c r="I2357" s="2">
        <v>4727900</v>
      </c>
      <c r="J2357" s="2">
        <v>89310.03</v>
      </c>
      <c r="K2357">
        <v>2025</v>
      </c>
    </row>
    <row r="2358" spans="1:11" x14ac:dyDescent="0.3">
      <c r="A2358" s="103" t="s">
        <v>1273</v>
      </c>
      <c r="B2358" t="s">
        <v>2084</v>
      </c>
      <c r="C2358" t="s">
        <v>6</v>
      </c>
      <c r="D2358" t="s">
        <v>4114</v>
      </c>
      <c r="E2358" t="s">
        <v>15</v>
      </c>
      <c r="F2358" s="99">
        <v>35065</v>
      </c>
      <c r="G2358" s="99">
        <v>48213</v>
      </c>
      <c r="H2358" s="2">
        <v>64762.48</v>
      </c>
      <c r="I2358" s="2">
        <v>5714000</v>
      </c>
      <c r="J2358" s="2">
        <v>107937.46</v>
      </c>
      <c r="K2358">
        <v>2025</v>
      </c>
    </row>
    <row r="2359" spans="1:11" x14ac:dyDescent="0.3">
      <c r="A2359" s="103" t="s">
        <v>1273</v>
      </c>
      <c r="B2359" t="s">
        <v>2084</v>
      </c>
      <c r="C2359" t="s">
        <v>6</v>
      </c>
      <c r="D2359" t="s">
        <v>4115</v>
      </c>
      <c r="E2359" t="s">
        <v>15</v>
      </c>
      <c r="F2359" s="99">
        <v>37480</v>
      </c>
      <c r="G2359" s="99">
        <v>48438</v>
      </c>
      <c r="H2359" s="2">
        <v>10962.64</v>
      </c>
      <c r="I2359" s="2">
        <v>13946000</v>
      </c>
      <c r="J2359" s="2">
        <v>263439.94</v>
      </c>
      <c r="K2359">
        <v>2025</v>
      </c>
    </row>
    <row r="2360" spans="1:11" x14ac:dyDescent="0.3">
      <c r="A2360" s="103" t="s">
        <v>1273</v>
      </c>
      <c r="B2360" t="s">
        <v>2084</v>
      </c>
      <c r="C2360" t="s">
        <v>6</v>
      </c>
      <c r="D2360" t="s">
        <v>4116</v>
      </c>
      <c r="E2360" t="s">
        <v>15</v>
      </c>
      <c r="F2360" s="99">
        <v>35605</v>
      </c>
      <c r="G2360" s="99">
        <v>46562</v>
      </c>
      <c r="H2360" s="2">
        <v>34107.9</v>
      </c>
      <c r="I2360" s="2">
        <v>12791300</v>
      </c>
      <c r="J2360" s="2">
        <v>241627.66</v>
      </c>
      <c r="K2360">
        <v>2025</v>
      </c>
    </row>
    <row r="2361" spans="1:11" x14ac:dyDescent="0.3">
      <c r="A2361" s="103" t="s">
        <v>1389</v>
      </c>
      <c r="B2361" t="s">
        <v>2089</v>
      </c>
      <c r="C2361" t="s">
        <v>6</v>
      </c>
      <c r="D2361" t="s">
        <v>4816</v>
      </c>
      <c r="E2361" t="s">
        <v>15</v>
      </c>
      <c r="F2361" s="100" t="s">
        <v>1745</v>
      </c>
      <c r="G2361" s="100" t="s">
        <v>1745</v>
      </c>
      <c r="H2361" s="2">
        <v>5000</v>
      </c>
      <c r="I2361" s="2">
        <v>1490900</v>
      </c>
      <c r="J2361" s="2">
        <v>27313.29</v>
      </c>
      <c r="K2361">
        <v>2025</v>
      </c>
    </row>
    <row r="2362" spans="1:11" x14ac:dyDescent="0.3">
      <c r="A2362" s="103" t="s">
        <v>1563</v>
      </c>
      <c r="B2362" t="s">
        <v>2109</v>
      </c>
      <c r="C2362" t="s">
        <v>6</v>
      </c>
      <c r="D2362" t="s">
        <v>4117</v>
      </c>
      <c r="E2362" t="s">
        <v>1716</v>
      </c>
      <c r="F2362" s="100" t="s">
        <v>1745</v>
      </c>
      <c r="G2362" s="100" t="s">
        <v>1745</v>
      </c>
      <c r="H2362" s="2">
        <v>54313</v>
      </c>
      <c r="I2362" s="2">
        <v>6100800</v>
      </c>
      <c r="J2362" s="2">
        <v>129214.94</v>
      </c>
      <c r="K2362">
        <v>2025</v>
      </c>
    </row>
    <row r="2363" spans="1:11" x14ac:dyDescent="0.3">
      <c r="A2363" s="103" t="s">
        <v>1563</v>
      </c>
      <c r="B2363" t="s">
        <v>2109</v>
      </c>
      <c r="C2363" t="s">
        <v>6</v>
      </c>
      <c r="D2363" t="s">
        <v>4118</v>
      </c>
      <c r="E2363" t="s">
        <v>15</v>
      </c>
      <c r="F2363" s="100" t="s">
        <v>1745</v>
      </c>
      <c r="G2363" s="100" t="s">
        <v>1745</v>
      </c>
      <c r="H2363" s="2">
        <v>193877</v>
      </c>
      <c r="I2363" s="2">
        <v>26916500</v>
      </c>
      <c r="J2363" s="2">
        <v>567938.15</v>
      </c>
      <c r="K2363">
        <v>2025</v>
      </c>
    </row>
    <row r="2364" spans="1:11" x14ac:dyDescent="0.3">
      <c r="A2364" s="103" t="s">
        <v>1563</v>
      </c>
      <c r="B2364" t="s">
        <v>2109</v>
      </c>
      <c r="C2364" t="s">
        <v>6</v>
      </c>
      <c r="D2364" t="s">
        <v>4119</v>
      </c>
      <c r="E2364" t="s">
        <v>1716</v>
      </c>
      <c r="F2364" s="100" t="s">
        <v>1745</v>
      </c>
      <c r="G2364" s="100" t="s">
        <v>1745</v>
      </c>
      <c r="H2364" s="2">
        <v>33500</v>
      </c>
      <c r="I2364" s="2">
        <v>5286900</v>
      </c>
      <c r="J2364" s="2">
        <v>111553.59</v>
      </c>
      <c r="K2364">
        <v>2025</v>
      </c>
    </row>
    <row r="2365" spans="1:11" x14ac:dyDescent="0.3">
      <c r="A2365" s="103" t="s">
        <v>1563</v>
      </c>
      <c r="B2365" t="s">
        <v>2109</v>
      </c>
      <c r="C2365" t="s">
        <v>6</v>
      </c>
      <c r="D2365" t="s">
        <v>4120</v>
      </c>
      <c r="E2365" t="s">
        <v>15</v>
      </c>
      <c r="F2365" s="100" t="s">
        <v>1745</v>
      </c>
      <c r="G2365" s="100" t="s">
        <v>1745</v>
      </c>
      <c r="H2365" s="2">
        <v>47175</v>
      </c>
      <c r="I2365" s="2">
        <v>6361200</v>
      </c>
      <c r="J2365" s="2">
        <v>134221.32</v>
      </c>
      <c r="K2365">
        <v>2025</v>
      </c>
    </row>
    <row r="2366" spans="1:11" x14ac:dyDescent="0.3">
      <c r="A2366" s="103" t="s">
        <v>1563</v>
      </c>
      <c r="B2366" t="s">
        <v>2109</v>
      </c>
      <c r="C2366" t="s">
        <v>6</v>
      </c>
      <c r="D2366" t="s">
        <v>4121</v>
      </c>
      <c r="E2366" t="s">
        <v>1716</v>
      </c>
      <c r="F2366" s="100" t="s">
        <v>1745</v>
      </c>
      <c r="G2366" s="100" t="s">
        <v>1745</v>
      </c>
      <c r="H2366" s="2">
        <v>31356</v>
      </c>
      <c r="I2366" s="2">
        <v>16278100</v>
      </c>
      <c r="J2366" s="2">
        <v>344770.16</v>
      </c>
      <c r="K2366">
        <v>2025</v>
      </c>
    </row>
    <row r="2367" spans="1:11" x14ac:dyDescent="0.3">
      <c r="A2367" s="103" t="s">
        <v>1563</v>
      </c>
      <c r="B2367" t="s">
        <v>2109</v>
      </c>
      <c r="C2367" t="s">
        <v>6</v>
      </c>
      <c r="D2367" t="s">
        <v>4817</v>
      </c>
      <c r="E2367" t="s">
        <v>1716</v>
      </c>
      <c r="F2367" s="100" t="s">
        <v>1745</v>
      </c>
      <c r="G2367" s="100" t="s">
        <v>1745</v>
      </c>
      <c r="H2367" s="2">
        <v>76248</v>
      </c>
      <c r="I2367" s="2">
        <v>26905300</v>
      </c>
      <c r="J2367" s="2">
        <v>569854.25</v>
      </c>
      <c r="K2367">
        <v>2025</v>
      </c>
    </row>
    <row r="2368" spans="1:11" x14ac:dyDescent="0.3">
      <c r="A2368" s="103" t="s">
        <v>181</v>
      </c>
      <c r="B2368" t="s">
        <v>2110</v>
      </c>
      <c r="C2368" t="s">
        <v>183</v>
      </c>
      <c r="D2368" t="s">
        <v>4122</v>
      </c>
      <c r="E2368" t="s">
        <v>5087</v>
      </c>
      <c r="F2368" s="99">
        <v>43831</v>
      </c>
      <c r="G2368" s="99">
        <v>55153</v>
      </c>
      <c r="H2368" s="2">
        <v>950000</v>
      </c>
      <c r="I2368" s="2">
        <v>45000000</v>
      </c>
      <c r="J2368" s="2">
        <v>1520999.9999999998</v>
      </c>
      <c r="K2368">
        <v>2025</v>
      </c>
    </row>
    <row r="2369" spans="1:11" x14ac:dyDescent="0.3">
      <c r="A2369" s="103" t="s">
        <v>185</v>
      </c>
      <c r="B2369" t="s">
        <v>2129</v>
      </c>
      <c r="C2369" t="s">
        <v>183</v>
      </c>
      <c r="D2369" t="s">
        <v>4818</v>
      </c>
      <c r="E2369" t="s">
        <v>15</v>
      </c>
      <c r="F2369" s="99">
        <v>36066</v>
      </c>
      <c r="G2369" s="99">
        <v>48850</v>
      </c>
      <c r="H2369" s="2">
        <v>187635.88</v>
      </c>
      <c r="I2369" s="2">
        <v>12319000</v>
      </c>
      <c r="J2369" s="2">
        <v>308714.13999999996</v>
      </c>
      <c r="K2369">
        <v>2025</v>
      </c>
    </row>
    <row r="2370" spans="1:11" x14ac:dyDescent="0.3">
      <c r="A2370" s="103" t="s">
        <v>236</v>
      </c>
      <c r="B2370" t="s">
        <v>2111</v>
      </c>
      <c r="C2370" t="s">
        <v>183</v>
      </c>
      <c r="D2370" t="s">
        <v>4123</v>
      </c>
      <c r="E2370" t="s">
        <v>1716</v>
      </c>
      <c r="F2370" s="100" t="s">
        <v>1745</v>
      </c>
      <c r="G2370" s="100" t="s">
        <v>1745</v>
      </c>
      <c r="H2370" s="2">
        <v>82626.63</v>
      </c>
      <c r="I2370" s="2">
        <v>10787700</v>
      </c>
      <c r="J2370" s="2">
        <v>269368.87</v>
      </c>
      <c r="K2370">
        <v>2025</v>
      </c>
    </row>
    <row r="2371" spans="1:11" x14ac:dyDescent="0.3">
      <c r="A2371" s="103" t="s">
        <v>268</v>
      </c>
      <c r="B2371" t="s">
        <v>2112</v>
      </c>
      <c r="C2371" t="s">
        <v>183</v>
      </c>
      <c r="D2371" t="s">
        <v>4819</v>
      </c>
      <c r="E2371" t="s">
        <v>5087</v>
      </c>
      <c r="F2371" s="99">
        <v>45271</v>
      </c>
      <c r="G2371" s="99">
        <v>56281</v>
      </c>
      <c r="H2371" s="2">
        <v>956857.92</v>
      </c>
      <c r="I2371" s="2">
        <v>90945500</v>
      </c>
      <c r="J2371" s="2">
        <v>1063152.8999999999</v>
      </c>
      <c r="K2371">
        <v>2025</v>
      </c>
    </row>
    <row r="2372" spans="1:11" x14ac:dyDescent="0.3">
      <c r="A2372" s="103" t="s">
        <v>280</v>
      </c>
      <c r="B2372" t="s">
        <v>2113</v>
      </c>
      <c r="C2372" t="s">
        <v>183</v>
      </c>
      <c r="D2372" t="s">
        <v>4124</v>
      </c>
      <c r="E2372" t="s">
        <v>1716</v>
      </c>
      <c r="F2372" s="99">
        <v>31778</v>
      </c>
      <c r="G2372" s="99">
        <v>50041</v>
      </c>
      <c r="H2372" s="2">
        <v>69111.705000000002</v>
      </c>
      <c r="I2372" s="2">
        <v>5017300</v>
      </c>
      <c r="J2372" s="2">
        <v>122622</v>
      </c>
      <c r="K2372">
        <v>2025</v>
      </c>
    </row>
    <row r="2373" spans="1:11" x14ac:dyDescent="0.3">
      <c r="A2373" s="75" t="s">
        <v>366</v>
      </c>
      <c r="B2373" t="s">
        <v>4125</v>
      </c>
      <c r="C2373" t="s">
        <v>183</v>
      </c>
      <c r="D2373" t="s">
        <v>4126</v>
      </c>
      <c r="E2373" t="s">
        <v>1716</v>
      </c>
      <c r="F2373" s="102" t="s">
        <v>1745</v>
      </c>
      <c r="G2373" s="102" t="s">
        <v>1745</v>
      </c>
      <c r="H2373" s="2">
        <v>181232</v>
      </c>
      <c r="I2373" s="2">
        <v>8485000</v>
      </c>
      <c r="J2373" s="2">
        <v>36246</v>
      </c>
      <c r="K2373" s="58">
        <v>2023</v>
      </c>
    </row>
    <row r="2374" spans="1:11" x14ac:dyDescent="0.3">
      <c r="A2374" s="103" t="s">
        <v>624</v>
      </c>
      <c r="B2374" t="s">
        <v>2134</v>
      </c>
      <c r="C2374" t="s">
        <v>183</v>
      </c>
      <c r="D2374" t="s">
        <v>4127</v>
      </c>
      <c r="E2374" t="s">
        <v>1716</v>
      </c>
      <c r="F2374" s="99">
        <v>41030</v>
      </c>
      <c r="G2374" s="99">
        <v>51987</v>
      </c>
      <c r="H2374" s="2">
        <v>25718</v>
      </c>
      <c r="I2374" s="2">
        <v>7800000</v>
      </c>
      <c r="J2374" s="2">
        <v>166998</v>
      </c>
      <c r="K2374">
        <v>2025</v>
      </c>
    </row>
    <row r="2375" spans="1:11" x14ac:dyDescent="0.3">
      <c r="A2375" s="103" t="s">
        <v>624</v>
      </c>
      <c r="B2375" t="s">
        <v>2134</v>
      </c>
      <c r="C2375" t="s">
        <v>183</v>
      </c>
      <c r="D2375" t="s">
        <v>4820</v>
      </c>
      <c r="E2375" t="s">
        <v>5087</v>
      </c>
      <c r="F2375" s="99">
        <v>44927</v>
      </c>
      <c r="G2375" s="99">
        <v>55884</v>
      </c>
      <c r="H2375" s="2">
        <v>62000</v>
      </c>
      <c r="I2375" s="2">
        <v>22550000</v>
      </c>
      <c r="J2375" s="2">
        <v>475354</v>
      </c>
      <c r="K2375">
        <v>2025</v>
      </c>
    </row>
    <row r="2376" spans="1:11" x14ac:dyDescent="0.3">
      <c r="A2376" s="103" t="s">
        <v>737</v>
      </c>
      <c r="B2376" t="s">
        <v>2136</v>
      </c>
      <c r="C2376" t="s">
        <v>183</v>
      </c>
      <c r="D2376" t="s">
        <v>4128</v>
      </c>
      <c r="E2376" t="s">
        <v>1716</v>
      </c>
      <c r="F2376" s="100" t="s">
        <v>1745</v>
      </c>
      <c r="G2376" s="100" t="s">
        <v>1745</v>
      </c>
      <c r="H2376" s="2">
        <v>40986.449999999997</v>
      </c>
      <c r="I2376" s="2">
        <v>3916100</v>
      </c>
      <c r="J2376" s="2">
        <v>117561.322</v>
      </c>
      <c r="K2376">
        <v>2025</v>
      </c>
    </row>
    <row r="2377" spans="1:11" x14ac:dyDescent="0.3">
      <c r="A2377" s="103" t="s">
        <v>737</v>
      </c>
      <c r="B2377" t="s">
        <v>2136</v>
      </c>
      <c r="C2377" t="s">
        <v>183</v>
      </c>
      <c r="D2377" t="s">
        <v>4129</v>
      </c>
      <c r="E2377" t="s">
        <v>15</v>
      </c>
      <c r="F2377" s="100" t="s">
        <v>1745</v>
      </c>
      <c r="G2377" s="100" t="s">
        <v>1745</v>
      </c>
      <c r="H2377" s="2">
        <v>1000</v>
      </c>
      <c r="I2377" s="2">
        <v>454800</v>
      </c>
      <c r="J2377" s="2">
        <v>13653.096</v>
      </c>
      <c r="K2377">
        <v>2025</v>
      </c>
    </row>
    <row r="2378" spans="1:11" x14ac:dyDescent="0.3">
      <c r="A2378" s="103" t="s">
        <v>737</v>
      </c>
      <c r="B2378" t="s">
        <v>2136</v>
      </c>
      <c r="C2378" t="s">
        <v>183</v>
      </c>
      <c r="D2378" t="s">
        <v>4130</v>
      </c>
      <c r="E2378" t="s">
        <v>15</v>
      </c>
      <c r="F2378" s="100" t="s">
        <v>1745</v>
      </c>
      <c r="G2378" s="100" t="s">
        <v>1745</v>
      </c>
      <c r="H2378" s="2">
        <v>1000</v>
      </c>
      <c r="I2378" s="2">
        <v>438400</v>
      </c>
      <c r="J2378" s="2">
        <v>13160.768</v>
      </c>
      <c r="K2378">
        <v>2025</v>
      </c>
    </row>
    <row r="2379" spans="1:11" x14ac:dyDescent="0.3">
      <c r="A2379" s="103" t="s">
        <v>871</v>
      </c>
      <c r="B2379" t="s">
        <v>2118</v>
      </c>
      <c r="C2379" t="s">
        <v>183</v>
      </c>
      <c r="D2379" t="s">
        <v>4131</v>
      </c>
      <c r="E2379" t="s">
        <v>5088</v>
      </c>
      <c r="F2379" s="99">
        <v>42370</v>
      </c>
      <c r="G2379" s="99">
        <v>49674</v>
      </c>
      <c r="H2379" s="2">
        <v>10779.27</v>
      </c>
      <c r="I2379" s="2">
        <v>2367400</v>
      </c>
      <c r="J2379" s="2">
        <v>50425.62</v>
      </c>
      <c r="K2379">
        <v>2025</v>
      </c>
    </row>
    <row r="2380" spans="1:11" x14ac:dyDescent="0.3">
      <c r="A2380" s="103" t="s">
        <v>871</v>
      </c>
      <c r="B2380" t="s">
        <v>2118</v>
      </c>
      <c r="C2380" t="s">
        <v>183</v>
      </c>
      <c r="D2380" t="s">
        <v>4132</v>
      </c>
      <c r="E2380" t="s">
        <v>15</v>
      </c>
      <c r="F2380" s="99">
        <v>41640</v>
      </c>
      <c r="G2380" s="99">
        <v>48944</v>
      </c>
      <c r="H2380" s="2">
        <v>46931.29</v>
      </c>
      <c r="I2380" s="2">
        <v>18065700</v>
      </c>
      <c r="J2380" s="2">
        <v>384799.41</v>
      </c>
      <c r="K2380">
        <v>2025</v>
      </c>
    </row>
    <row r="2381" spans="1:11" x14ac:dyDescent="0.3">
      <c r="A2381" s="103" t="s">
        <v>871</v>
      </c>
      <c r="B2381" t="s">
        <v>2118</v>
      </c>
      <c r="C2381" t="s">
        <v>183</v>
      </c>
      <c r="D2381" t="s">
        <v>4133</v>
      </c>
      <c r="E2381" t="s">
        <v>5090</v>
      </c>
      <c r="F2381" s="99">
        <v>43132</v>
      </c>
      <c r="G2381" s="99">
        <v>54088</v>
      </c>
      <c r="H2381" s="2">
        <v>873089.58</v>
      </c>
      <c r="I2381" s="2">
        <v>42654200</v>
      </c>
      <c r="J2381" s="2">
        <v>908534.46</v>
      </c>
      <c r="K2381">
        <v>2025</v>
      </c>
    </row>
    <row r="2382" spans="1:11" x14ac:dyDescent="0.3">
      <c r="A2382" s="103" t="s">
        <v>997</v>
      </c>
      <c r="B2382" t="s">
        <v>2140</v>
      </c>
      <c r="C2382" t="s">
        <v>183</v>
      </c>
      <c r="D2382" t="s">
        <v>4134</v>
      </c>
      <c r="E2382" t="s">
        <v>1716</v>
      </c>
      <c r="F2382" s="99">
        <v>43720</v>
      </c>
      <c r="G2382" s="99">
        <v>56673</v>
      </c>
      <c r="H2382" s="2">
        <v>110000</v>
      </c>
      <c r="I2382" s="2">
        <v>29739700</v>
      </c>
      <c r="J2382" s="2">
        <v>791373.42</v>
      </c>
      <c r="K2382">
        <v>2025</v>
      </c>
    </row>
    <row r="2383" spans="1:11" x14ac:dyDescent="0.3">
      <c r="A2383" s="103" t="s">
        <v>997</v>
      </c>
      <c r="B2383" t="s">
        <v>2140</v>
      </c>
      <c r="C2383" t="s">
        <v>183</v>
      </c>
      <c r="D2383" t="s">
        <v>4135</v>
      </c>
      <c r="E2383" t="s">
        <v>1716</v>
      </c>
      <c r="F2383" s="99">
        <v>43781</v>
      </c>
      <c r="G2383" s="99">
        <v>56492</v>
      </c>
      <c r="H2383" s="2">
        <v>80000</v>
      </c>
      <c r="I2383" s="2">
        <v>3595000</v>
      </c>
      <c r="J2383" s="2">
        <v>95662.95</v>
      </c>
      <c r="K2383">
        <v>2025</v>
      </c>
    </row>
    <row r="2384" spans="1:11" x14ac:dyDescent="0.3">
      <c r="A2384" s="103" t="s">
        <v>1009</v>
      </c>
      <c r="B2384" t="s">
        <v>2141</v>
      </c>
      <c r="C2384" t="s">
        <v>183</v>
      </c>
      <c r="D2384" t="s">
        <v>4136</v>
      </c>
      <c r="E2384" t="s">
        <v>15</v>
      </c>
      <c r="F2384" s="99">
        <v>24504</v>
      </c>
      <c r="G2384" s="100" t="s">
        <v>1745</v>
      </c>
      <c r="H2384" s="2" t="s">
        <v>5499</v>
      </c>
      <c r="I2384" s="2">
        <v>20909300</v>
      </c>
      <c r="J2384" s="2">
        <v>427176.99900000001</v>
      </c>
      <c r="K2384">
        <v>2025</v>
      </c>
    </row>
    <row r="2385" spans="1:11" x14ac:dyDescent="0.3">
      <c r="A2385" s="103" t="s">
        <v>1009</v>
      </c>
      <c r="B2385" t="s">
        <v>2141</v>
      </c>
      <c r="C2385" t="s">
        <v>183</v>
      </c>
      <c r="D2385" t="s">
        <v>4137</v>
      </c>
      <c r="E2385" t="s">
        <v>15</v>
      </c>
      <c r="F2385" s="99">
        <v>39722</v>
      </c>
      <c r="G2385" s="99">
        <v>50679</v>
      </c>
      <c r="H2385" s="2" t="s">
        <v>5500</v>
      </c>
      <c r="I2385" s="2">
        <v>1504400</v>
      </c>
      <c r="J2385" s="2">
        <v>30734.892000000003</v>
      </c>
      <c r="K2385">
        <v>2025</v>
      </c>
    </row>
    <row r="2386" spans="1:11" x14ac:dyDescent="0.3">
      <c r="A2386" s="103" t="s">
        <v>1009</v>
      </c>
      <c r="B2386" t="s">
        <v>2141</v>
      </c>
      <c r="C2386" t="s">
        <v>183</v>
      </c>
      <c r="D2386" t="s">
        <v>4138</v>
      </c>
      <c r="E2386" t="s">
        <v>15</v>
      </c>
      <c r="F2386" s="99">
        <v>44166</v>
      </c>
      <c r="G2386" s="99">
        <v>55123</v>
      </c>
      <c r="H2386" s="2" t="s">
        <v>5500</v>
      </c>
      <c r="I2386" s="2">
        <v>1271600</v>
      </c>
      <c r="J2386" s="2">
        <v>25978.788</v>
      </c>
      <c r="K2386">
        <v>2025</v>
      </c>
    </row>
    <row r="2387" spans="1:11" x14ac:dyDescent="0.3">
      <c r="A2387" s="103" t="s">
        <v>1009</v>
      </c>
      <c r="B2387" t="s">
        <v>2141</v>
      </c>
      <c r="C2387" t="s">
        <v>183</v>
      </c>
      <c r="D2387" t="s">
        <v>4137</v>
      </c>
      <c r="E2387" t="s">
        <v>15</v>
      </c>
      <c r="F2387" s="99">
        <v>43327</v>
      </c>
      <c r="G2387" s="99">
        <v>54285</v>
      </c>
      <c r="H2387" s="2" t="s">
        <v>5500</v>
      </c>
      <c r="I2387" s="2">
        <v>477000</v>
      </c>
      <c r="J2387" s="2">
        <v>9745.11</v>
      </c>
      <c r="K2387">
        <v>2025</v>
      </c>
    </row>
    <row r="2388" spans="1:11" x14ac:dyDescent="0.3">
      <c r="A2388" s="103" t="s">
        <v>1009</v>
      </c>
      <c r="B2388" t="s">
        <v>2141</v>
      </c>
      <c r="C2388" t="s">
        <v>183</v>
      </c>
      <c r="D2388" t="s">
        <v>5503</v>
      </c>
      <c r="E2388" t="s">
        <v>15</v>
      </c>
      <c r="F2388" s="99" t="s">
        <v>5133</v>
      </c>
      <c r="G2388" s="99" t="s">
        <v>5133</v>
      </c>
      <c r="H2388" s="2" t="s">
        <v>5504</v>
      </c>
      <c r="I2388" s="2">
        <v>8980400</v>
      </c>
      <c r="J2388" s="2">
        <v>183469.57199999999</v>
      </c>
      <c r="K2388">
        <v>2025</v>
      </c>
    </row>
    <row r="2389" spans="1:11" x14ac:dyDescent="0.3">
      <c r="A2389" s="103" t="s">
        <v>1012</v>
      </c>
      <c r="B2389" t="s">
        <v>2121</v>
      </c>
      <c r="C2389" t="s">
        <v>183</v>
      </c>
      <c r="D2389" t="s">
        <v>4139</v>
      </c>
      <c r="E2389" t="s">
        <v>15</v>
      </c>
      <c r="F2389" s="99">
        <v>41962</v>
      </c>
      <c r="G2389" s="101" t="s">
        <v>5311</v>
      </c>
      <c r="H2389" s="2">
        <v>728000</v>
      </c>
      <c r="I2389" s="2">
        <v>94840500</v>
      </c>
      <c r="J2389" s="2">
        <v>1002938.2875</v>
      </c>
      <c r="K2389">
        <v>2025</v>
      </c>
    </row>
    <row r="2390" spans="1:11" x14ac:dyDescent="0.3">
      <c r="A2390" s="103" t="s">
        <v>1012</v>
      </c>
      <c r="B2390" t="s">
        <v>2121</v>
      </c>
      <c r="C2390" t="s">
        <v>183</v>
      </c>
      <c r="D2390" t="s">
        <v>4140</v>
      </c>
      <c r="E2390" t="s">
        <v>1716</v>
      </c>
      <c r="F2390" s="99">
        <v>44425</v>
      </c>
      <c r="G2390" s="101" t="s">
        <v>5312</v>
      </c>
      <c r="H2390" s="2">
        <v>168398.38</v>
      </c>
      <c r="I2390" s="2">
        <v>4253800</v>
      </c>
      <c r="J2390" s="2">
        <v>44983.934999999998</v>
      </c>
      <c r="K2390">
        <v>2025</v>
      </c>
    </row>
    <row r="2391" spans="1:11" x14ac:dyDescent="0.3">
      <c r="A2391" s="103" t="s">
        <v>1012</v>
      </c>
      <c r="B2391" t="s">
        <v>2121</v>
      </c>
      <c r="C2391" t="s">
        <v>183</v>
      </c>
      <c r="D2391" t="s">
        <v>4141</v>
      </c>
      <c r="E2391" t="s">
        <v>15</v>
      </c>
      <c r="F2391" s="99">
        <v>42186</v>
      </c>
      <c r="G2391" s="101" t="s">
        <v>5313</v>
      </c>
      <c r="H2391" s="2">
        <v>73000</v>
      </c>
      <c r="I2391" s="2">
        <v>11157800</v>
      </c>
      <c r="J2391" s="2">
        <v>117993.73500000002</v>
      </c>
      <c r="K2391">
        <v>2025</v>
      </c>
    </row>
    <row r="2392" spans="1:11" x14ac:dyDescent="0.3">
      <c r="A2392" s="103" t="s">
        <v>1012</v>
      </c>
      <c r="B2392" t="s">
        <v>2121</v>
      </c>
      <c r="C2392" t="s">
        <v>183</v>
      </c>
      <c r="D2392" t="s">
        <v>4142</v>
      </c>
      <c r="E2392" t="s">
        <v>15</v>
      </c>
      <c r="F2392" s="99">
        <v>42791</v>
      </c>
      <c r="G2392" s="101" t="s">
        <v>5314</v>
      </c>
      <c r="H2392" s="2">
        <v>196000</v>
      </c>
      <c r="I2392" s="2">
        <v>12670400</v>
      </c>
      <c r="J2392" s="2">
        <v>133989.48000000001</v>
      </c>
      <c r="K2392">
        <v>2025</v>
      </c>
    </row>
    <row r="2393" spans="1:11" x14ac:dyDescent="0.3">
      <c r="A2393" s="103" t="s">
        <v>1012</v>
      </c>
      <c r="B2393" t="s">
        <v>2121</v>
      </c>
      <c r="C2393" t="s">
        <v>183</v>
      </c>
      <c r="D2393" t="s">
        <v>4143</v>
      </c>
      <c r="E2393" t="s">
        <v>15</v>
      </c>
      <c r="F2393" s="99">
        <v>42607</v>
      </c>
      <c r="G2393" s="101" t="s">
        <v>5315</v>
      </c>
      <c r="H2393" s="2">
        <v>60000</v>
      </c>
      <c r="I2393" s="2">
        <v>1820000</v>
      </c>
      <c r="J2393" s="2">
        <v>19246.500000000004</v>
      </c>
      <c r="K2393">
        <v>2025</v>
      </c>
    </row>
    <row r="2394" spans="1:11" x14ac:dyDescent="0.3">
      <c r="A2394" s="103" t="s">
        <v>1012</v>
      </c>
      <c r="B2394" t="s">
        <v>2121</v>
      </c>
      <c r="C2394" t="s">
        <v>183</v>
      </c>
      <c r="D2394" t="s">
        <v>4144</v>
      </c>
      <c r="E2394" t="s">
        <v>15</v>
      </c>
      <c r="F2394" s="99">
        <v>43262</v>
      </c>
      <c r="G2394" s="101" t="s">
        <v>5316</v>
      </c>
      <c r="H2394" s="2">
        <v>653000</v>
      </c>
      <c r="I2394" s="2">
        <v>121847300</v>
      </c>
      <c r="J2394" s="2">
        <v>1288535.1975000002</v>
      </c>
      <c r="K2394">
        <v>2025</v>
      </c>
    </row>
    <row r="2395" spans="1:11" x14ac:dyDescent="0.3">
      <c r="A2395" s="103" t="s">
        <v>1012</v>
      </c>
      <c r="B2395" t="s">
        <v>2121</v>
      </c>
      <c r="C2395" t="s">
        <v>183</v>
      </c>
      <c r="D2395" t="s">
        <v>4145</v>
      </c>
      <c r="E2395" t="s">
        <v>15</v>
      </c>
      <c r="F2395" s="99">
        <v>44137</v>
      </c>
      <c r="G2395" s="101" t="s">
        <v>5317</v>
      </c>
      <c r="H2395" s="2">
        <v>168000</v>
      </c>
      <c r="I2395" s="2">
        <v>26186600</v>
      </c>
      <c r="J2395" s="2">
        <v>276923.29500000004</v>
      </c>
      <c r="K2395">
        <v>2025</v>
      </c>
    </row>
    <row r="2396" spans="1:11" x14ac:dyDescent="0.3">
      <c r="A2396" s="103" t="s">
        <v>1012</v>
      </c>
      <c r="B2396" t="s">
        <v>2121</v>
      </c>
      <c r="C2396" t="s">
        <v>183</v>
      </c>
      <c r="D2396" t="s">
        <v>4989</v>
      </c>
      <c r="E2396" t="s">
        <v>15</v>
      </c>
      <c r="F2396" s="99">
        <v>44755</v>
      </c>
      <c r="G2396" s="101" t="s">
        <v>5318</v>
      </c>
      <c r="H2396" s="2">
        <v>353600</v>
      </c>
      <c r="I2396" s="2">
        <v>63165000</v>
      </c>
      <c r="J2396" s="2">
        <v>667969.87500000012</v>
      </c>
      <c r="K2396">
        <v>2025</v>
      </c>
    </row>
    <row r="2397" spans="1:11" x14ac:dyDescent="0.3">
      <c r="A2397" s="103" t="s">
        <v>1012</v>
      </c>
      <c r="B2397" t="s">
        <v>2121</v>
      </c>
      <c r="C2397" t="s">
        <v>183</v>
      </c>
      <c r="D2397" t="s">
        <v>4146</v>
      </c>
      <c r="E2397" t="s">
        <v>15</v>
      </c>
      <c r="F2397" s="99">
        <v>44980</v>
      </c>
      <c r="G2397" s="101" t="s">
        <v>5319</v>
      </c>
      <c r="H2397" s="2">
        <v>100000</v>
      </c>
      <c r="I2397" s="2">
        <v>28094000</v>
      </c>
      <c r="J2397" s="2">
        <v>297094.05000000005</v>
      </c>
      <c r="K2397">
        <v>2025</v>
      </c>
    </row>
    <row r="2398" spans="1:11" x14ac:dyDescent="0.3">
      <c r="A2398" s="103" t="s">
        <v>1030</v>
      </c>
      <c r="B2398" t="s">
        <v>2122</v>
      </c>
      <c r="C2398" t="s">
        <v>183</v>
      </c>
      <c r="D2398" t="s">
        <v>4821</v>
      </c>
      <c r="E2398" t="s">
        <v>5087</v>
      </c>
      <c r="F2398" s="99">
        <v>45376</v>
      </c>
      <c r="G2398" s="99">
        <v>56333</v>
      </c>
      <c r="H2398" s="2">
        <v>3054.34</v>
      </c>
      <c r="I2398" s="2">
        <v>210800</v>
      </c>
      <c r="J2398" s="2">
        <v>3775.44</v>
      </c>
      <c r="K2398">
        <v>2025</v>
      </c>
    </row>
    <row r="2399" spans="1:11" x14ac:dyDescent="0.3">
      <c r="A2399" s="103" t="s">
        <v>1027</v>
      </c>
      <c r="B2399" t="s">
        <v>2142</v>
      </c>
      <c r="C2399" t="s">
        <v>183</v>
      </c>
      <c r="D2399" t="s">
        <v>4148</v>
      </c>
      <c r="E2399" t="s">
        <v>1716</v>
      </c>
      <c r="F2399" s="99">
        <v>33246</v>
      </c>
      <c r="G2399" s="99">
        <v>51508</v>
      </c>
      <c r="H2399" s="2">
        <v>86477.119999999995</v>
      </c>
      <c r="I2399" s="2">
        <v>8671000</v>
      </c>
      <c r="J2399" s="2">
        <v>293513.34999999998</v>
      </c>
      <c r="K2399">
        <v>2025</v>
      </c>
    </row>
    <row r="2400" spans="1:11" x14ac:dyDescent="0.3">
      <c r="A2400" s="103" t="s">
        <v>1027</v>
      </c>
      <c r="B2400" t="s">
        <v>2142</v>
      </c>
      <c r="C2400" t="s">
        <v>183</v>
      </c>
      <c r="D2400" t="s">
        <v>4149</v>
      </c>
      <c r="E2400" t="s">
        <v>1716</v>
      </c>
      <c r="F2400" s="99">
        <v>41934</v>
      </c>
      <c r="G2400" s="99">
        <v>60196</v>
      </c>
      <c r="H2400" s="2">
        <v>51216.18</v>
      </c>
      <c r="I2400" s="2">
        <v>5059800</v>
      </c>
      <c r="J2400" s="2">
        <v>171274.23</v>
      </c>
      <c r="K2400">
        <v>2025</v>
      </c>
    </row>
    <row r="2401" spans="1:11" x14ac:dyDescent="0.3">
      <c r="A2401" s="103" t="s">
        <v>1027</v>
      </c>
      <c r="B2401" t="s">
        <v>2142</v>
      </c>
      <c r="C2401" t="s">
        <v>183</v>
      </c>
      <c r="D2401" t="s">
        <v>4147</v>
      </c>
      <c r="E2401" t="s">
        <v>1716</v>
      </c>
      <c r="F2401" s="99">
        <v>36892</v>
      </c>
      <c r="G2401" s="99">
        <v>45473</v>
      </c>
      <c r="H2401" s="2">
        <v>157500</v>
      </c>
      <c r="I2401" s="2">
        <v>15138300</v>
      </c>
      <c r="J2401" s="2">
        <v>256594.19</v>
      </c>
      <c r="K2401">
        <v>2025</v>
      </c>
    </row>
    <row r="2402" spans="1:11" x14ac:dyDescent="0.3">
      <c r="A2402" s="103" t="s">
        <v>1048</v>
      </c>
      <c r="B2402" t="s">
        <v>2124</v>
      </c>
      <c r="C2402" t="s">
        <v>183</v>
      </c>
      <c r="D2402" t="s">
        <v>4150</v>
      </c>
      <c r="E2402" t="s">
        <v>15</v>
      </c>
      <c r="F2402" s="99">
        <v>44649</v>
      </c>
      <c r="G2402" s="99">
        <v>55607</v>
      </c>
      <c r="H2402" s="2">
        <v>346800</v>
      </c>
      <c r="I2402" s="2">
        <v>3770000</v>
      </c>
      <c r="J2402" s="2">
        <v>131935.67000000001</v>
      </c>
      <c r="K2402">
        <v>2025</v>
      </c>
    </row>
    <row r="2403" spans="1:11" x14ac:dyDescent="0.3">
      <c r="A2403" s="103" t="s">
        <v>1048</v>
      </c>
      <c r="B2403" t="s">
        <v>2124</v>
      </c>
      <c r="C2403" t="s">
        <v>183</v>
      </c>
      <c r="D2403" t="s">
        <v>4822</v>
      </c>
      <c r="E2403" t="s">
        <v>15</v>
      </c>
      <c r="F2403" s="99">
        <v>45689</v>
      </c>
      <c r="G2403" s="99">
        <v>20177</v>
      </c>
      <c r="H2403" s="2">
        <v>102118.83</v>
      </c>
      <c r="I2403" s="2">
        <v>573400</v>
      </c>
      <c r="J2403" s="2">
        <v>20066.82</v>
      </c>
      <c r="K2403">
        <v>2025</v>
      </c>
    </row>
    <row r="2404" spans="1:11" x14ac:dyDescent="0.3">
      <c r="A2404" s="103" t="s">
        <v>1160</v>
      </c>
      <c r="B2404" t="s">
        <v>2143</v>
      </c>
      <c r="C2404" t="s">
        <v>183</v>
      </c>
      <c r="D2404" t="s">
        <v>4151</v>
      </c>
      <c r="E2404" t="s">
        <v>1717</v>
      </c>
      <c r="F2404" s="99">
        <v>42736</v>
      </c>
      <c r="G2404" s="99">
        <v>53692</v>
      </c>
      <c r="H2404" s="2">
        <v>800070</v>
      </c>
      <c r="I2404" s="2">
        <v>33758900</v>
      </c>
      <c r="J2404" s="2">
        <v>1139362.875</v>
      </c>
      <c r="K2404">
        <v>2025</v>
      </c>
    </row>
    <row r="2405" spans="1:11" x14ac:dyDescent="0.3">
      <c r="A2405" s="103" t="s">
        <v>1312</v>
      </c>
      <c r="B2405" t="s">
        <v>2146</v>
      </c>
      <c r="C2405" t="s">
        <v>183</v>
      </c>
      <c r="D2405" t="s">
        <v>4152</v>
      </c>
      <c r="E2405" t="s">
        <v>1716</v>
      </c>
      <c r="F2405" s="100" t="s">
        <v>1745</v>
      </c>
      <c r="G2405" s="100" t="s">
        <v>1745</v>
      </c>
      <c r="H2405" s="2">
        <v>519273.37</v>
      </c>
      <c r="I2405" s="2">
        <v>7753100</v>
      </c>
      <c r="J2405" s="2">
        <v>198789.48</v>
      </c>
      <c r="K2405">
        <v>2025</v>
      </c>
    </row>
    <row r="2406" spans="1:11" x14ac:dyDescent="0.3">
      <c r="A2406" s="103" t="s">
        <v>1655</v>
      </c>
      <c r="B2406" t="s">
        <v>2128</v>
      </c>
      <c r="C2406" t="s">
        <v>183</v>
      </c>
      <c r="D2406" t="s">
        <v>4153</v>
      </c>
      <c r="E2406" t="s">
        <v>1716</v>
      </c>
      <c r="F2406" s="100" t="s">
        <v>1745</v>
      </c>
      <c r="G2406" s="100" t="s">
        <v>1745</v>
      </c>
      <c r="H2406" s="2">
        <v>30490</v>
      </c>
      <c r="I2406" s="2">
        <v>8382500</v>
      </c>
      <c r="J2406" s="2">
        <v>250804.4</v>
      </c>
      <c r="K2406">
        <v>2025</v>
      </c>
    </row>
    <row r="2407" spans="1:11" x14ac:dyDescent="0.3">
      <c r="A2407" s="103" t="s">
        <v>1655</v>
      </c>
      <c r="B2407" t="s">
        <v>2128</v>
      </c>
      <c r="C2407" t="s">
        <v>183</v>
      </c>
      <c r="D2407" t="s">
        <v>4154</v>
      </c>
      <c r="E2407" t="s">
        <v>15</v>
      </c>
      <c r="F2407" s="100" t="s">
        <v>1745</v>
      </c>
      <c r="G2407" s="100" t="s">
        <v>1745</v>
      </c>
      <c r="H2407" s="2">
        <v>717915.11</v>
      </c>
      <c r="I2407" s="2">
        <v>32060600</v>
      </c>
      <c r="J2407" s="2">
        <v>959253.152</v>
      </c>
      <c r="K2407">
        <v>2025</v>
      </c>
    </row>
    <row r="2408" spans="1:11" x14ac:dyDescent="0.3">
      <c r="A2408" s="103" t="s">
        <v>1504</v>
      </c>
      <c r="B2408" t="s">
        <v>2179</v>
      </c>
      <c r="C2408" t="s">
        <v>95</v>
      </c>
      <c r="D2408" t="s">
        <v>4155</v>
      </c>
      <c r="E2408" t="s">
        <v>1716</v>
      </c>
      <c r="F2408" s="99">
        <v>39154</v>
      </c>
      <c r="G2408" s="99">
        <v>57710</v>
      </c>
      <c r="H2408" s="2">
        <v>57550.25</v>
      </c>
      <c r="I2408" s="2">
        <v>14400000</v>
      </c>
      <c r="J2408" s="2">
        <v>262368</v>
      </c>
      <c r="K2408">
        <v>2025</v>
      </c>
    </row>
    <row r="2409" spans="1:11" x14ac:dyDescent="0.3">
      <c r="A2409" s="103" t="s">
        <v>1504</v>
      </c>
      <c r="B2409" t="s">
        <v>2179</v>
      </c>
      <c r="C2409" t="s">
        <v>95</v>
      </c>
      <c r="D2409" t="s">
        <v>4823</v>
      </c>
      <c r="E2409" t="s">
        <v>1716</v>
      </c>
      <c r="F2409" s="99">
        <v>39231</v>
      </c>
      <c r="G2409" s="99">
        <v>54057</v>
      </c>
      <c r="H2409" s="2">
        <v>62989.55</v>
      </c>
      <c r="I2409" s="2">
        <v>8400000</v>
      </c>
      <c r="J2409" s="2">
        <v>152964</v>
      </c>
      <c r="K2409">
        <v>2025</v>
      </c>
    </row>
    <row r="2410" spans="1:11" x14ac:dyDescent="0.3">
      <c r="A2410" s="103" t="s">
        <v>1504</v>
      </c>
      <c r="B2410" t="s">
        <v>2179</v>
      </c>
      <c r="C2410" t="s">
        <v>95</v>
      </c>
      <c r="D2410" t="s">
        <v>4156</v>
      </c>
      <c r="E2410" t="s">
        <v>1716</v>
      </c>
      <c r="F2410" s="99">
        <v>34335</v>
      </c>
      <c r="G2410" s="99">
        <v>45657</v>
      </c>
      <c r="H2410" s="2">
        <v>200420</v>
      </c>
      <c r="I2410" s="2">
        <v>13750000</v>
      </c>
      <c r="J2410" s="2">
        <v>250525</v>
      </c>
      <c r="K2410">
        <v>2025</v>
      </c>
    </row>
    <row r="2411" spans="1:11" x14ac:dyDescent="0.3">
      <c r="A2411" s="103" t="s">
        <v>1504</v>
      </c>
      <c r="B2411" t="s">
        <v>2179</v>
      </c>
      <c r="C2411" t="s">
        <v>95</v>
      </c>
      <c r="D2411" t="s">
        <v>3776</v>
      </c>
      <c r="E2411" t="s">
        <v>1716</v>
      </c>
      <c r="F2411" s="99">
        <v>40909</v>
      </c>
      <c r="G2411" s="99">
        <v>52231</v>
      </c>
      <c r="H2411" s="2">
        <v>39361.269999999997</v>
      </c>
      <c r="I2411" s="2">
        <v>7920000</v>
      </c>
      <c r="J2411" s="2">
        <v>144302.39999999999</v>
      </c>
      <c r="K2411">
        <v>2025</v>
      </c>
    </row>
    <row r="2412" spans="1:11" x14ac:dyDescent="0.3">
      <c r="A2412" s="103" t="s">
        <v>1504</v>
      </c>
      <c r="B2412" t="s">
        <v>2179</v>
      </c>
      <c r="C2412" t="s">
        <v>95</v>
      </c>
      <c r="D2412" t="s">
        <v>4157</v>
      </c>
      <c r="E2412" t="s">
        <v>1716</v>
      </c>
      <c r="F2412" s="99">
        <v>42409</v>
      </c>
      <c r="G2412" s="99">
        <v>53692</v>
      </c>
      <c r="H2412" s="2">
        <v>46822</v>
      </c>
      <c r="I2412" s="2">
        <v>6000000</v>
      </c>
      <c r="J2412" s="2">
        <v>109320</v>
      </c>
      <c r="K2412">
        <v>2025</v>
      </c>
    </row>
    <row r="2413" spans="1:11" x14ac:dyDescent="0.3">
      <c r="A2413" s="103" t="s">
        <v>1504</v>
      </c>
      <c r="B2413" t="s">
        <v>2179</v>
      </c>
      <c r="C2413" t="s">
        <v>95</v>
      </c>
      <c r="D2413" t="s">
        <v>4824</v>
      </c>
      <c r="E2413" t="s">
        <v>1716</v>
      </c>
      <c r="F2413" s="99">
        <v>42370</v>
      </c>
      <c r="G2413" s="99">
        <v>53692</v>
      </c>
      <c r="H2413" s="2">
        <v>33420</v>
      </c>
      <c r="I2413" s="2">
        <v>5880000</v>
      </c>
      <c r="J2413" s="2">
        <v>107133.6</v>
      </c>
      <c r="K2413">
        <v>2025</v>
      </c>
    </row>
    <row r="2414" spans="1:11" x14ac:dyDescent="0.3">
      <c r="A2414" s="103" t="s">
        <v>1504</v>
      </c>
      <c r="B2414" t="s">
        <v>2179</v>
      </c>
      <c r="C2414" t="s">
        <v>95</v>
      </c>
      <c r="D2414" t="s">
        <v>4158</v>
      </c>
      <c r="E2414" t="s">
        <v>1716</v>
      </c>
      <c r="F2414" s="99">
        <v>41590</v>
      </c>
      <c r="G2414" s="99">
        <v>59901</v>
      </c>
      <c r="H2414" s="2">
        <v>56926</v>
      </c>
      <c r="I2414" s="2">
        <v>8800000</v>
      </c>
      <c r="J2414" s="2">
        <v>160336</v>
      </c>
      <c r="K2414">
        <v>2025</v>
      </c>
    </row>
    <row r="2415" spans="1:11" x14ac:dyDescent="0.3">
      <c r="A2415" s="103" t="s">
        <v>1504</v>
      </c>
      <c r="B2415" t="s">
        <v>2179</v>
      </c>
      <c r="C2415" t="s">
        <v>95</v>
      </c>
      <c r="D2415" t="s">
        <v>4159</v>
      </c>
      <c r="E2415" t="s">
        <v>1716</v>
      </c>
      <c r="F2415" s="99">
        <v>41640</v>
      </c>
      <c r="G2415" s="99">
        <v>60267</v>
      </c>
      <c r="H2415" s="2">
        <v>72136</v>
      </c>
      <c r="I2415" s="2">
        <v>10200000</v>
      </c>
      <c r="J2415" s="2">
        <v>185844</v>
      </c>
      <c r="K2415">
        <v>2025</v>
      </c>
    </row>
    <row r="2416" spans="1:11" x14ac:dyDescent="0.3">
      <c r="A2416" s="103" t="s">
        <v>1504</v>
      </c>
      <c r="B2416" t="s">
        <v>2179</v>
      </c>
      <c r="C2416" t="s">
        <v>95</v>
      </c>
      <c r="D2416" t="s">
        <v>4160</v>
      </c>
      <c r="E2416" t="s">
        <v>1716</v>
      </c>
      <c r="F2416" s="99">
        <v>42005</v>
      </c>
      <c r="G2416" s="99">
        <v>49309</v>
      </c>
      <c r="H2416" s="2">
        <v>240304.54</v>
      </c>
      <c r="I2416" s="2">
        <v>11200000</v>
      </c>
      <c r="J2416" s="2">
        <v>203952</v>
      </c>
      <c r="K2416">
        <v>2025</v>
      </c>
    </row>
    <row r="2417" spans="1:11" x14ac:dyDescent="0.3">
      <c r="A2417" s="75" t="s">
        <v>648</v>
      </c>
      <c r="B2417" t="s">
        <v>4161</v>
      </c>
      <c r="C2417" t="s">
        <v>95</v>
      </c>
      <c r="D2417" t="s">
        <v>4162</v>
      </c>
      <c r="E2417" t="s">
        <v>15</v>
      </c>
      <c r="F2417" s="102" t="s">
        <v>1745</v>
      </c>
      <c r="G2417" s="102" t="s">
        <v>1745</v>
      </c>
      <c r="H2417" s="2">
        <v>2612.9699999999998</v>
      </c>
      <c r="I2417" s="2">
        <v>873300</v>
      </c>
      <c r="J2417" s="2">
        <v>8584.5390000000007</v>
      </c>
      <c r="K2417">
        <v>2024</v>
      </c>
    </row>
    <row r="2418" spans="1:11" x14ac:dyDescent="0.3">
      <c r="A2418" s="75" t="s">
        <v>648</v>
      </c>
      <c r="B2418" t="s">
        <v>4161</v>
      </c>
      <c r="C2418" t="s">
        <v>95</v>
      </c>
      <c r="D2418" t="s">
        <v>4162</v>
      </c>
      <c r="E2418" t="s">
        <v>15</v>
      </c>
      <c r="F2418" s="102" t="s">
        <v>1745</v>
      </c>
      <c r="G2418" s="102" t="s">
        <v>1745</v>
      </c>
      <c r="H2418" s="2">
        <v>9417.48</v>
      </c>
      <c r="I2418" s="2">
        <v>11060700</v>
      </c>
      <c r="J2418" s="2">
        <v>108726.681</v>
      </c>
      <c r="K2418">
        <v>2024</v>
      </c>
    </row>
    <row r="2419" spans="1:11" x14ac:dyDescent="0.3">
      <c r="A2419" s="75" t="s">
        <v>648</v>
      </c>
      <c r="B2419" t="s">
        <v>4161</v>
      </c>
      <c r="C2419" t="s">
        <v>95</v>
      </c>
      <c r="D2419" t="s">
        <v>4163</v>
      </c>
      <c r="E2419" t="s">
        <v>15</v>
      </c>
      <c r="F2419" s="102" t="s">
        <v>1745</v>
      </c>
      <c r="G2419" s="102" t="s">
        <v>1745</v>
      </c>
      <c r="H2419" s="2">
        <v>14242.87</v>
      </c>
      <c r="I2419" s="2">
        <v>4763500</v>
      </c>
      <c r="J2419" s="2">
        <v>46825.205000000002</v>
      </c>
      <c r="K2419">
        <v>2024</v>
      </c>
    </row>
    <row r="2420" spans="1:11" x14ac:dyDescent="0.3">
      <c r="A2420" s="75" t="s">
        <v>648</v>
      </c>
      <c r="B2420" t="s">
        <v>4161</v>
      </c>
      <c r="C2420" t="s">
        <v>95</v>
      </c>
      <c r="D2420" t="s">
        <v>4163</v>
      </c>
      <c r="E2420" t="s">
        <v>15</v>
      </c>
      <c r="F2420" s="102" t="s">
        <v>1745</v>
      </c>
      <c r="G2420" s="102" t="s">
        <v>1745</v>
      </c>
      <c r="H2420" s="2">
        <v>6258.98</v>
      </c>
      <c r="I2420" s="2">
        <v>2093300</v>
      </c>
      <c r="J2420" s="2">
        <v>20577.138999999999</v>
      </c>
      <c r="K2420">
        <v>2024</v>
      </c>
    </row>
    <row r="2421" spans="1:11" x14ac:dyDescent="0.3">
      <c r="A2421" s="103" t="s">
        <v>731</v>
      </c>
      <c r="B2421" t="s">
        <v>2171</v>
      </c>
      <c r="C2421" t="s">
        <v>95</v>
      </c>
      <c r="D2421" t="s">
        <v>4825</v>
      </c>
      <c r="E2421" t="s">
        <v>1716</v>
      </c>
      <c r="F2421" s="100" t="s">
        <v>1745</v>
      </c>
      <c r="G2421" s="100" t="s">
        <v>1745</v>
      </c>
      <c r="H2421" s="2">
        <v>131610.10999999999</v>
      </c>
      <c r="I2421" s="2">
        <v>13852600</v>
      </c>
      <c r="J2421" s="2">
        <v>372497.57830418582</v>
      </c>
      <c r="K2421">
        <v>2025</v>
      </c>
    </row>
    <row r="2422" spans="1:11" x14ac:dyDescent="0.3">
      <c r="A2422" s="103" t="s">
        <v>764</v>
      </c>
      <c r="B2422" t="s">
        <v>2172</v>
      </c>
      <c r="C2422" t="s">
        <v>95</v>
      </c>
      <c r="D2422" t="s">
        <v>4164</v>
      </c>
      <c r="E2422" t="s">
        <v>1716</v>
      </c>
      <c r="F2422" s="99">
        <v>38393</v>
      </c>
      <c r="G2422" s="100" t="s">
        <v>1745</v>
      </c>
      <c r="H2422" s="2">
        <v>90000</v>
      </c>
      <c r="I2422" s="2">
        <v>18330000</v>
      </c>
      <c r="J2422" s="2">
        <v>464482.2</v>
      </c>
      <c r="K2422">
        <v>2025</v>
      </c>
    </row>
    <row r="2423" spans="1:11" x14ac:dyDescent="0.3">
      <c r="A2423" s="103" t="s">
        <v>764</v>
      </c>
      <c r="B2423" t="s">
        <v>2172</v>
      </c>
      <c r="C2423" t="s">
        <v>95</v>
      </c>
      <c r="D2423" t="s">
        <v>4165</v>
      </c>
      <c r="E2423" t="s">
        <v>1716</v>
      </c>
      <c r="F2423" s="99">
        <v>41767</v>
      </c>
      <c r="G2423" s="100" t="s">
        <v>1745</v>
      </c>
      <c r="H2423" s="2">
        <v>49764.58</v>
      </c>
      <c r="I2423" s="2">
        <v>7150000</v>
      </c>
      <c r="J2423" s="2">
        <v>181181</v>
      </c>
      <c r="K2423">
        <v>2025</v>
      </c>
    </row>
    <row r="2424" spans="1:11" x14ac:dyDescent="0.3">
      <c r="A2424" s="103" t="s">
        <v>764</v>
      </c>
      <c r="B2424" t="s">
        <v>2172</v>
      </c>
      <c r="C2424" t="s">
        <v>95</v>
      </c>
      <c r="D2424" t="s">
        <v>4166</v>
      </c>
      <c r="E2424" t="s">
        <v>1716</v>
      </c>
      <c r="F2424" s="99">
        <v>42271</v>
      </c>
      <c r="G2424" s="100" t="s">
        <v>1745</v>
      </c>
      <c r="H2424" s="2">
        <v>36566.1</v>
      </c>
      <c r="I2424" s="2">
        <v>4902900</v>
      </c>
      <c r="J2424" s="2">
        <v>124239.49</v>
      </c>
      <c r="K2424">
        <v>2025</v>
      </c>
    </row>
    <row r="2425" spans="1:11" x14ac:dyDescent="0.3">
      <c r="A2425" s="103" t="s">
        <v>776</v>
      </c>
      <c r="B2425" t="s">
        <v>2173</v>
      </c>
      <c r="C2425" t="s">
        <v>95</v>
      </c>
      <c r="D2425" t="s">
        <v>4167</v>
      </c>
      <c r="E2425" t="s">
        <v>1717</v>
      </c>
      <c r="F2425" s="99">
        <v>43724</v>
      </c>
      <c r="G2425" s="99">
        <v>54682</v>
      </c>
      <c r="H2425" s="2">
        <v>183187.20000000001</v>
      </c>
      <c r="I2425" s="2">
        <v>9189600</v>
      </c>
      <c r="J2425" s="2">
        <v>233599.63200000001</v>
      </c>
      <c r="K2425">
        <v>2025</v>
      </c>
    </row>
    <row r="2426" spans="1:11" x14ac:dyDescent="0.3">
      <c r="A2426" s="103" t="s">
        <v>776</v>
      </c>
      <c r="B2426" t="s">
        <v>2173</v>
      </c>
      <c r="C2426" t="s">
        <v>95</v>
      </c>
      <c r="D2426" t="s">
        <v>4168</v>
      </c>
      <c r="E2426" t="s">
        <v>1717</v>
      </c>
      <c r="F2426" s="99">
        <v>44888</v>
      </c>
      <c r="G2426" s="99">
        <v>55846</v>
      </c>
      <c r="H2426" s="2">
        <v>87820.08</v>
      </c>
      <c r="I2426" s="2">
        <v>5660200</v>
      </c>
      <c r="J2426" s="2">
        <v>143882.28400000001</v>
      </c>
      <c r="K2426">
        <v>2025</v>
      </c>
    </row>
    <row r="2427" spans="1:11" x14ac:dyDescent="0.3">
      <c r="A2427" s="103" t="s">
        <v>776</v>
      </c>
      <c r="B2427" t="s">
        <v>2173</v>
      </c>
      <c r="C2427" t="s">
        <v>95</v>
      </c>
      <c r="D2427" t="s">
        <v>4169</v>
      </c>
      <c r="E2427" t="s">
        <v>1717</v>
      </c>
      <c r="F2427" s="99">
        <v>44196</v>
      </c>
      <c r="G2427" s="99">
        <v>55153</v>
      </c>
      <c r="H2427" s="2">
        <v>84530.39</v>
      </c>
      <c r="I2427" s="2">
        <v>6022400</v>
      </c>
      <c r="J2427" s="2">
        <v>153089.408</v>
      </c>
      <c r="K2427">
        <v>2025</v>
      </c>
    </row>
    <row r="2428" spans="1:11" x14ac:dyDescent="0.3">
      <c r="A2428" s="103" t="s">
        <v>776</v>
      </c>
      <c r="B2428" t="s">
        <v>2173</v>
      </c>
      <c r="C2428" t="s">
        <v>95</v>
      </c>
      <c r="D2428" t="s">
        <v>4170</v>
      </c>
      <c r="E2428" t="s">
        <v>1717</v>
      </c>
      <c r="F2428" s="99">
        <v>43423</v>
      </c>
      <c r="G2428" s="99">
        <v>54381</v>
      </c>
      <c r="H2428" s="2">
        <v>100851.96</v>
      </c>
      <c r="I2428" s="2">
        <v>9281100</v>
      </c>
      <c r="J2428" s="2">
        <v>235925.56200000001</v>
      </c>
      <c r="K2428">
        <v>2025</v>
      </c>
    </row>
    <row r="2429" spans="1:11" x14ac:dyDescent="0.3">
      <c r="A2429" s="103" t="s">
        <v>776</v>
      </c>
      <c r="B2429" t="s">
        <v>2173</v>
      </c>
      <c r="C2429" t="s">
        <v>95</v>
      </c>
      <c r="D2429" t="s">
        <v>4171</v>
      </c>
      <c r="E2429" t="s">
        <v>1717</v>
      </c>
      <c r="F2429" s="99">
        <v>43503</v>
      </c>
      <c r="G2429" s="99">
        <v>54461</v>
      </c>
      <c r="H2429" s="2">
        <v>202514.47</v>
      </c>
      <c r="I2429" s="2">
        <v>12192500</v>
      </c>
      <c r="J2429" s="2">
        <v>309933.34999999998</v>
      </c>
      <c r="K2429">
        <v>2025</v>
      </c>
    </row>
    <row r="2430" spans="1:11" x14ac:dyDescent="0.3">
      <c r="A2430" s="103" t="s">
        <v>776</v>
      </c>
      <c r="B2430" t="s">
        <v>2173</v>
      </c>
      <c r="C2430" t="s">
        <v>95</v>
      </c>
      <c r="D2430" t="s">
        <v>4172</v>
      </c>
      <c r="E2430" t="s">
        <v>1717</v>
      </c>
      <c r="F2430" s="99">
        <v>42947</v>
      </c>
      <c r="G2430" s="99">
        <v>53904</v>
      </c>
      <c r="H2430" s="2">
        <v>158313.03</v>
      </c>
      <c r="I2430" s="2">
        <v>10515600</v>
      </c>
      <c r="J2430" s="2">
        <v>267306.55199999997</v>
      </c>
      <c r="K2430">
        <v>2025</v>
      </c>
    </row>
    <row r="2431" spans="1:11" x14ac:dyDescent="0.3">
      <c r="A2431" s="103" t="s">
        <v>776</v>
      </c>
      <c r="B2431" t="s">
        <v>2173</v>
      </c>
      <c r="C2431" t="s">
        <v>95</v>
      </c>
      <c r="D2431" t="s">
        <v>4173</v>
      </c>
      <c r="E2431" t="s">
        <v>1717</v>
      </c>
      <c r="F2431" s="99">
        <v>43399</v>
      </c>
      <c r="G2431" s="99">
        <v>54357</v>
      </c>
      <c r="H2431" s="2">
        <v>131808.20000000001</v>
      </c>
      <c r="I2431" s="2">
        <v>11656200</v>
      </c>
      <c r="J2431" s="2">
        <v>296300.60399999999</v>
      </c>
      <c r="K2431">
        <v>2025</v>
      </c>
    </row>
    <row r="2432" spans="1:11" x14ac:dyDescent="0.3">
      <c r="A2432" s="103" t="s">
        <v>776</v>
      </c>
      <c r="B2432" t="s">
        <v>2173</v>
      </c>
      <c r="C2432" t="s">
        <v>95</v>
      </c>
      <c r="D2432" t="s">
        <v>4174</v>
      </c>
      <c r="E2432" t="s">
        <v>1717</v>
      </c>
      <c r="F2432" s="99">
        <v>44425</v>
      </c>
      <c r="G2432" s="99">
        <v>55518</v>
      </c>
      <c r="H2432" s="2">
        <v>166147.04</v>
      </c>
      <c r="I2432" s="2">
        <v>14808100</v>
      </c>
      <c r="J2432" s="2">
        <v>376421.90199999994</v>
      </c>
      <c r="K2432">
        <v>2025</v>
      </c>
    </row>
    <row r="2433" spans="1:11" x14ac:dyDescent="0.3">
      <c r="A2433" s="103" t="s">
        <v>776</v>
      </c>
      <c r="B2433" t="s">
        <v>2173</v>
      </c>
      <c r="C2433" t="s">
        <v>95</v>
      </c>
      <c r="D2433" t="s">
        <v>4175</v>
      </c>
      <c r="E2433" t="s">
        <v>1717</v>
      </c>
      <c r="F2433" s="99">
        <v>44407</v>
      </c>
      <c r="G2433" s="99">
        <v>55364</v>
      </c>
      <c r="H2433" s="2">
        <v>226407.14</v>
      </c>
      <c r="I2433" s="2">
        <v>14889100</v>
      </c>
      <c r="J2433" s="2">
        <v>378480.92200000002</v>
      </c>
      <c r="K2433">
        <v>2025</v>
      </c>
    </row>
    <row r="2434" spans="1:11" x14ac:dyDescent="0.3">
      <c r="A2434" s="103" t="s">
        <v>776</v>
      </c>
      <c r="B2434" t="s">
        <v>2173</v>
      </c>
      <c r="C2434" t="s">
        <v>95</v>
      </c>
      <c r="D2434" t="s">
        <v>4176</v>
      </c>
      <c r="E2434" t="s">
        <v>1717</v>
      </c>
      <c r="F2434" s="99">
        <v>44350</v>
      </c>
      <c r="G2434" s="99">
        <v>55307</v>
      </c>
      <c r="H2434" s="2">
        <v>186083.15</v>
      </c>
      <c r="I2434" s="2">
        <v>15730500</v>
      </c>
      <c r="J2434" s="2">
        <v>399869.31</v>
      </c>
      <c r="K2434">
        <v>2025</v>
      </c>
    </row>
    <row r="2435" spans="1:11" x14ac:dyDescent="0.3">
      <c r="A2435" s="103" t="s">
        <v>776</v>
      </c>
      <c r="B2435" t="s">
        <v>2173</v>
      </c>
      <c r="C2435" t="s">
        <v>95</v>
      </c>
      <c r="D2435" t="s">
        <v>4177</v>
      </c>
      <c r="E2435" t="s">
        <v>1717</v>
      </c>
      <c r="F2435" s="99">
        <v>44407</v>
      </c>
      <c r="G2435" s="99">
        <v>55364</v>
      </c>
      <c r="H2435" s="2">
        <v>196747.88</v>
      </c>
      <c r="I2435" s="2">
        <v>13710800</v>
      </c>
      <c r="J2435" s="2">
        <v>348528.53599999996</v>
      </c>
      <c r="K2435">
        <v>2025</v>
      </c>
    </row>
    <row r="2436" spans="1:11" x14ac:dyDescent="0.3">
      <c r="A2436" s="103" t="s">
        <v>776</v>
      </c>
      <c r="B2436" t="s">
        <v>2173</v>
      </c>
      <c r="C2436" t="s">
        <v>95</v>
      </c>
      <c r="D2436" t="s">
        <v>4178</v>
      </c>
      <c r="E2436" t="s">
        <v>1717</v>
      </c>
      <c r="F2436" s="99">
        <v>45292</v>
      </c>
      <c r="G2436" s="99">
        <v>56250</v>
      </c>
      <c r="H2436" s="2">
        <v>247250.08</v>
      </c>
      <c r="I2436" s="2">
        <v>2000000</v>
      </c>
      <c r="J2436" s="2">
        <v>50840</v>
      </c>
      <c r="K2436">
        <v>2025</v>
      </c>
    </row>
    <row r="2437" spans="1:11" x14ac:dyDescent="0.3">
      <c r="A2437" s="103" t="s">
        <v>776</v>
      </c>
      <c r="B2437" t="s">
        <v>2173</v>
      </c>
      <c r="C2437" t="s">
        <v>95</v>
      </c>
      <c r="D2437" t="s">
        <v>4179</v>
      </c>
      <c r="E2437" t="s">
        <v>1717</v>
      </c>
      <c r="F2437" s="99">
        <v>45608</v>
      </c>
      <c r="G2437" s="99">
        <v>56565</v>
      </c>
      <c r="H2437" s="98" t="s">
        <v>1745</v>
      </c>
      <c r="I2437" s="2">
        <v>1400000</v>
      </c>
      <c r="J2437" s="2">
        <v>35587.999999999993</v>
      </c>
      <c r="K2437">
        <v>2025</v>
      </c>
    </row>
    <row r="2438" spans="1:11" x14ac:dyDescent="0.3">
      <c r="A2438" s="103" t="s">
        <v>776</v>
      </c>
      <c r="B2438" t="s">
        <v>2173</v>
      </c>
      <c r="C2438" t="s">
        <v>95</v>
      </c>
      <c r="D2438" t="s">
        <v>4180</v>
      </c>
      <c r="E2438" t="s">
        <v>15</v>
      </c>
      <c r="F2438" s="100" t="s">
        <v>1745</v>
      </c>
      <c r="G2438" s="100" t="s">
        <v>1745</v>
      </c>
      <c r="H2438" s="98" t="s">
        <v>1745</v>
      </c>
      <c r="I2438" s="2">
        <v>3796000</v>
      </c>
      <c r="J2438" s="2">
        <v>96494.32</v>
      </c>
      <c r="K2438">
        <v>2025</v>
      </c>
    </row>
    <row r="2439" spans="1:11" x14ac:dyDescent="0.3">
      <c r="A2439" s="103" t="s">
        <v>776</v>
      </c>
      <c r="B2439" t="s">
        <v>2173</v>
      </c>
      <c r="C2439" t="s">
        <v>95</v>
      </c>
      <c r="D2439" t="s">
        <v>4181</v>
      </c>
      <c r="E2439" t="s">
        <v>15</v>
      </c>
      <c r="F2439" s="100" t="s">
        <v>1745</v>
      </c>
      <c r="G2439" s="100" t="s">
        <v>1745</v>
      </c>
      <c r="H2439" s="98" t="s">
        <v>1745</v>
      </c>
      <c r="I2439" s="2">
        <v>3412000</v>
      </c>
      <c r="J2439" s="2">
        <v>86733.04</v>
      </c>
      <c r="K2439">
        <v>2025</v>
      </c>
    </row>
    <row r="2440" spans="1:11" x14ac:dyDescent="0.3">
      <c r="A2440" s="103" t="s">
        <v>776</v>
      </c>
      <c r="B2440" t="s">
        <v>2173</v>
      </c>
      <c r="C2440" t="s">
        <v>95</v>
      </c>
      <c r="D2440" t="s">
        <v>4826</v>
      </c>
      <c r="E2440" t="s">
        <v>15</v>
      </c>
      <c r="F2440" s="100" t="s">
        <v>1745</v>
      </c>
      <c r="G2440" s="100" t="s">
        <v>1745</v>
      </c>
      <c r="H2440" s="98" t="s">
        <v>1745</v>
      </c>
      <c r="I2440" s="2">
        <v>1220000</v>
      </c>
      <c r="J2440" s="97" t="s">
        <v>1745</v>
      </c>
      <c r="K2440">
        <v>2025</v>
      </c>
    </row>
    <row r="2441" spans="1:11" x14ac:dyDescent="0.3">
      <c r="A2441" s="103" t="s">
        <v>776</v>
      </c>
      <c r="B2441" t="s">
        <v>2173</v>
      </c>
      <c r="C2441" t="s">
        <v>95</v>
      </c>
      <c r="D2441" t="s">
        <v>4827</v>
      </c>
      <c r="E2441" t="s">
        <v>1716</v>
      </c>
      <c r="F2441" s="99">
        <v>29342</v>
      </c>
      <c r="G2441" s="99">
        <v>57710</v>
      </c>
      <c r="H2441" s="2">
        <v>97406</v>
      </c>
      <c r="I2441" s="2">
        <v>12166000</v>
      </c>
      <c r="J2441" s="2">
        <v>309259.71999999997</v>
      </c>
      <c r="K2441">
        <v>2025</v>
      </c>
    </row>
    <row r="2442" spans="1:11" x14ac:dyDescent="0.3">
      <c r="A2442" s="103" t="s">
        <v>886</v>
      </c>
      <c r="B2442" t="s">
        <v>2176</v>
      </c>
      <c r="C2442" t="s">
        <v>95</v>
      </c>
      <c r="D2442" t="s">
        <v>4182</v>
      </c>
      <c r="E2442" t="s">
        <v>1716</v>
      </c>
      <c r="F2442" s="100" t="s">
        <v>1745</v>
      </c>
      <c r="G2442" s="99" t="s">
        <v>5148</v>
      </c>
      <c r="H2442" s="2">
        <v>68309.91</v>
      </c>
      <c r="I2442" s="2">
        <v>3700000</v>
      </c>
      <c r="J2442" s="2">
        <v>90835</v>
      </c>
      <c r="K2442">
        <v>2025</v>
      </c>
    </row>
    <row r="2443" spans="1:11" x14ac:dyDescent="0.3">
      <c r="A2443" s="103" t="s">
        <v>886</v>
      </c>
      <c r="B2443" t="s">
        <v>2176</v>
      </c>
      <c r="C2443" t="s">
        <v>95</v>
      </c>
      <c r="D2443" t="s">
        <v>4183</v>
      </c>
      <c r="E2443" t="s">
        <v>1716</v>
      </c>
      <c r="F2443" s="100" t="s">
        <v>1745</v>
      </c>
      <c r="G2443" s="99" t="s">
        <v>5148</v>
      </c>
      <c r="H2443" s="2">
        <v>3541.34</v>
      </c>
      <c r="I2443" s="2">
        <v>288500</v>
      </c>
      <c r="J2443" s="2">
        <v>7082.6749999999993</v>
      </c>
      <c r="K2443">
        <v>2025</v>
      </c>
    </row>
    <row r="2444" spans="1:11" x14ac:dyDescent="0.3">
      <c r="A2444" s="103" t="s">
        <v>886</v>
      </c>
      <c r="B2444" t="s">
        <v>2176</v>
      </c>
      <c r="C2444" t="s">
        <v>95</v>
      </c>
      <c r="D2444" t="s">
        <v>4184</v>
      </c>
      <c r="E2444" t="s">
        <v>1716</v>
      </c>
      <c r="F2444" s="100" t="s">
        <v>1745</v>
      </c>
      <c r="G2444" s="99" t="s">
        <v>5148</v>
      </c>
      <c r="H2444" s="2">
        <v>4016.38</v>
      </c>
      <c r="I2444" s="2">
        <v>327200</v>
      </c>
      <c r="J2444" s="2">
        <v>8032.76</v>
      </c>
      <c r="K2444">
        <v>2025</v>
      </c>
    </row>
    <row r="2445" spans="1:11" x14ac:dyDescent="0.3">
      <c r="A2445" s="103" t="s">
        <v>886</v>
      </c>
      <c r="B2445" t="s">
        <v>2176</v>
      </c>
      <c r="C2445" t="s">
        <v>95</v>
      </c>
      <c r="D2445" t="s">
        <v>4185</v>
      </c>
      <c r="E2445" t="s">
        <v>1716</v>
      </c>
      <c r="F2445" s="100" t="s">
        <v>1745</v>
      </c>
      <c r="G2445" s="99" t="s">
        <v>5148</v>
      </c>
      <c r="H2445" s="2">
        <v>3155.9</v>
      </c>
      <c r="I2445" s="2">
        <v>257100</v>
      </c>
      <c r="J2445" s="2">
        <v>6311.8049999999994</v>
      </c>
      <c r="K2445">
        <v>2025</v>
      </c>
    </row>
    <row r="2446" spans="1:11" x14ac:dyDescent="0.3">
      <c r="A2446" s="103" t="s">
        <v>886</v>
      </c>
      <c r="B2446" t="s">
        <v>2176</v>
      </c>
      <c r="C2446" t="s">
        <v>95</v>
      </c>
      <c r="D2446" t="s">
        <v>4186</v>
      </c>
      <c r="E2446" t="s">
        <v>1716</v>
      </c>
      <c r="F2446" s="100" t="s">
        <v>1745</v>
      </c>
      <c r="G2446" s="99" t="s">
        <v>5148</v>
      </c>
      <c r="H2446" s="2">
        <v>33576.28</v>
      </c>
      <c r="I2446" s="2">
        <v>5440000</v>
      </c>
      <c r="J2446" s="2">
        <v>133552</v>
      </c>
      <c r="K2446">
        <v>2025</v>
      </c>
    </row>
    <row r="2447" spans="1:11" x14ac:dyDescent="0.3">
      <c r="A2447" s="103" t="s">
        <v>886</v>
      </c>
      <c r="B2447" t="s">
        <v>2176</v>
      </c>
      <c r="C2447" t="s">
        <v>95</v>
      </c>
      <c r="D2447" t="s">
        <v>4187</v>
      </c>
      <c r="E2447" t="s">
        <v>1716</v>
      </c>
      <c r="F2447" s="100" t="s">
        <v>1745</v>
      </c>
      <c r="G2447" s="99" t="s">
        <v>5148</v>
      </c>
      <c r="H2447" s="2">
        <v>64755.94</v>
      </c>
      <c r="I2447" s="2">
        <v>10608900</v>
      </c>
      <c r="J2447" s="2">
        <v>260448.495</v>
      </c>
      <c r="K2447">
        <v>2025</v>
      </c>
    </row>
    <row r="2448" spans="1:11" x14ac:dyDescent="0.3">
      <c r="A2448" s="103" t="s">
        <v>886</v>
      </c>
      <c r="B2448" t="s">
        <v>2176</v>
      </c>
      <c r="C2448" t="s">
        <v>95</v>
      </c>
      <c r="D2448" t="s">
        <v>4188</v>
      </c>
      <c r="E2448" t="s">
        <v>1716</v>
      </c>
      <c r="F2448" s="100" t="s">
        <v>1745</v>
      </c>
      <c r="G2448" s="99" t="s">
        <v>5148</v>
      </c>
      <c r="H2448" s="2">
        <v>53680</v>
      </c>
      <c r="I2448" s="2">
        <v>9206100</v>
      </c>
      <c r="J2448" s="2">
        <v>226009.755</v>
      </c>
      <c r="K2448">
        <v>2025</v>
      </c>
    </row>
    <row r="2449" spans="1:11" x14ac:dyDescent="0.3">
      <c r="A2449" s="103" t="s">
        <v>886</v>
      </c>
      <c r="B2449" t="s">
        <v>2176</v>
      </c>
      <c r="C2449" t="s">
        <v>95</v>
      </c>
      <c r="D2449" t="s">
        <v>4189</v>
      </c>
      <c r="E2449" t="s">
        <v>1716</v>
      </c>
      <c r="F2449" s="100" t="s">
        <v>1745</v>
      </c>
      <c r="G2449" s="99" t="s">
        <v>5148</v>
      </c>
      <c r="H2449" s="2">
        <v>36657.35</v>
      </c>
      <c r="I2449" s="2">
        <v>3171400</v>
      </c>
      <c r="J2449" s="2">
        <v>77857.87</v>
      </c>
      <c r="K2449">
        <v>2025</v>
      </c>
    </row>
    <row r="2450" spans="1:11" x14ac:dyDescent="0.3">
      <c r="A2450" s="103" t="s">
        <v>886</v>
      </c>
      <c r="B2450" t="s">
        <v>2176</v>
      </c>
      <c r="C2450" t="s">
        <v>95</v>
      </c>
      <c r="D2450" t="s">
        <v>4182</v>
      </c>
      <c r="E2450" t="s">
        <v>1716</v>
      </c>
      <c r="F2450" s="100" t="s">
        <v>1745</v>
      </c>
      <c r="G2450" s="101" t="s">
        <v>5148</v>
      </c>
      <c r="H2450" s="2">
        <v>66479.87</v>
      </c>
      <c r="I2450" s="2">
        <v>3700000</v>
      </c>
      <c r="J2450" s="2">
        <v>86210</v>
      </c>
      <c r="K2450">
        <v>2025</v>
      </c>
    </row>
    <row r="2451" spans="1:11" x14ac:dyDescent="0.3">
      <c r="A2451" s="103" t="s">
        <v>886</v>
      </c>
      <c r="B2451" t="s">
        <v>2176</v>
      </c>
      <c r="C2451" t="s">
        <v>95</v>
      </c>
      <c r="D2451" t="s">
        <v>4183</v>
      </c>
      <c r="E2451" t="s">
        <v>1716</v>
      </c>
      <c r="F2451" s="100" t="s">
        <v>1745</v>
      </c>
      <c r="G2451" s="101" t="s">
        <v>5148</v>
      </c>
      <c r="H2451" s="2">
        <v>3361.03</v>
      </c>
      <c r="I2451" s="2">
        <v>288500</v>
      </c>
      <c r="J2451" s="2">
        <v>6722.05</v>
      </c>
      <c r="K2451">
        <v>2025</v>
      </c>
    </row>
    <row r="2452" spans="1:11" x14ac:dyDescent="0.3">
      <c r="A2452" s="103" t="s">
        <v>886</v>
      </c>
      <c r="B2452" t="s">
        <v>2176</v>
      </c>
      <c r="C2452" t="s">
        <v>95</v>
      </c>
      <c r="D2452" t="s">
        <v>4184</v>
      </c>
      <c r="E2452" t="s">
        <v>1716</v>
      </c>
      <c r="F2452" s="100" t="s">
        <v>1745</v>
      </c>
      <c r="G2452" s="101" t="s">
        <v>5148</v>
      </c>
      <c r="H2452" s="2">
        <v>3811.88</v>
      </c>
      <c r="I2452" s="2">
        <v>327200</v>
      </c>
      <c r="J2452" s="2">
        <v>7623.76</v>
      </c>
      <c r="K2452">
        <v>2025</v>
      </c>
    </row>
    <row r="2453" spans="1:11" x14ac:dyDescent="0.3">
      <c r="A2453" s="103" t="s">
        <v>886</v>
      </c>
      <c r="B2453" t="s">
        <v>2176</v>
      </c>
      <c r="C2453" t="s">
        <v>95</v>
      </c>
      <c r="D2453" t="s">
        <v>4185</v>
      </c>
      <c r="E2453" t="s">
        <v>1716</v>
      </c>
      <c r="F2453" s="100" t="s">
        <v>1745</v>
      </c>
      <c r="G2453" s="101" t="s">
        <v>5148</v>
      </c>
      <c r="H2453" s="2">
        <v>2995.22</v>
      </c>
      <c r="I2453" s="2">
        <v>257100</v>
      </c>
      <c r="J2453" s="2">
        <v>5990.43</v>
      </c>
      <c r="K2453">
        <v>2025</v>
      </c>
    </row>
    <row r="2454" spans="1:11" x14ac:dyDescent="0.3">
      <c r="A2454" s="103" t="s">
        <v>886</v>
      </c>
      <c r="B2454" t="s">
        <v>2176</v>
      </c>
      <c r="C2454" t="s">
        <v>95</v>
      </c>
      <c r="D2454" t="s">
        <v>4186</v>
      </c>
      <c r="E2454" t="s">
        <v>1716</v>
      </c>
      <c r="F2454" s="100" t="s">
        <v>1745</v>
      </c>
      <c r="G2454" s="101" t="s">
        <v>5148</v>
      </c>
      <c r="H2454" s="2">
        <v>35090.43</v>
      </c>
      <c r="I2454" s="2">
        <v>5440000</v>
      </c>
      <c r="J2454" s="2">
        <v>126752</v>
      </c>
      <c r="K2454">
        <v>2025</v>
      </c>
    </row>
    <row r="2455" spans="1:11" x14ac:dyDescent="0.3">
      <c r="A2455" s="103" t="s">
        <v>886</v>
      </c>
      <c r="B2455" t="s">
        <v>2176</v>
      </c>
      <c r="C2455" t="s">
        <v>95</v>
      </c>
      <c r="D2455" t="s">
        <v>4187</v>
      </c>
      <c r="E2455" t="s">
        <v>1716</v>
      </c>
      <c r="F2455" s="100" t="s">
        <v>1745</v>
      </c>
      <c r="G2455" s="101" t="s">
        <v>5148</v>
      </c>
      <c r="H2455" s="2">
        <v>47529.21</v>
      </c>
      <c r="I2455" s="2">
        <v>10608900</v>
      </c>
      <c r="J2455" s="2">
        <v>247187.37</v>
      </c>
      <c r="K2455">
        <v>2025</v>
      </c>
    </row>
    <row r="2456" spans="1:11" x14ac:dyDescent="0.3">
      <c r="A2456" s="103" t="s">
        <v>886</v>
      </c>
      <c r="B2456" t="s">
        <v>2176</v>
      </c>
      <c r="C2456" t="s">
        <v>95</v>
      </c>
      <c r="D2456" t="s">
        <v>4188</v>
      </c>
      <c r="E2456" t="s">
        <v>1716</v>
      </c>
      <c r="F2456" s="100" t="s">
        <v>1745</v>
      </c>
      <c r="G2456" s="101" t="s">
        <v>5148</v>
      </c>
      <c r="H2456" s="2">
        <v>48975</v>
      </c>
      <c r="I2456" s="2">
        <v>9206100</v>
      </c>
      <c r="J2456" s="2">
        <v>214502.13</v>
      </c>
      <c r="K2456">
        <v>2025</v>
      </c>
    </row>
    <row r="2457" spans="1:11" x14ac:dyDescent="0.3">
      <c r="A2457" s="103" t="s">
        <v>886</v>
      </c>
      <c r="B2457" t="s">
        <v>2176</v>
      </c>
      <c r="C2457" t="s">
        <v>95</v>
      </c>
      <c r="D2457" t="s">
        <v>4189</v>
      </c>
      <c r="E2457" t="s">
        <v>1716</v>
      </c>
      <c r="F2457" s="100" t="s">
        <v>1745</v>
      </c>
      <c r="G2457" s="101" t="s">
        <v>5320</v>
      </c>
      <c r="H2457" s="2">
        <v>2281.62</v>
      </c>
      <c r="I2457" s="2">
        <v>3171400</v>
      </c>
      <c r="J2457" s="2">
        <v>73893.62000000001</v>
      </c>
      <c r="K2457">
        <v>2025</v>
      </c>
    </row>
    <row r="2458" spans="1:11" x14ac:dyDescent="0.3">
      <c r="A2458" s="103" t="s">
        <v>1123</v>
      </c>
      <c r="B2458" t="s">
        <v>2106</v>
      </c>
      <c r="C2458" t="s">
        <v>95</v>
      </c>
      <c r="D2458" t="s">
        <v>4190</v>
      </c>
      <c r="E2458" t="s">
        <v>1716</v>
      </c>
      <c r="F2458" s="99">
        <v>42775</v>
      </c>
      <c r="G2458" s="99">
        <v>61037</v>
      </c>
      <c r="H2458" s="2">
        <v>35000</v>
      </c>
      <c r="I2458" s="2">
        <v>7398700</v>
      </c>
      <c r="J2458" s="2">
        <v>111646.383</v>
      </c>
      <c r="K2458">
        <v>2025</v>
      </c>
    </row>
    <row r="2459" spans="1:11" x14ac:dyDescent="0.3">
      <c r="A2459" s="103" t="s">
        <v>1123</v>
      </c>
      <c r="B2459" t="s">
        <v>2106</v>
      </c>
      <c r="C2459" t="s">
        <v>95</v>
      </c>
      <c r="D2459" t="s">
        <v>4191</v>
      </c>
      <c r="E2459" t="s">
        <v>1716</v>
      </c>
      <c r="F2459" s="100" t="s">
        <v>1745</v>
      </c>
      <c r="G2459" s="100" t="s">
        <v>1745</v>
      </c>
      <c r="H2459" s="2">
        <v>25000</v>
      </c>
      <c r="I2459" s="2">
        <v>8275100</v>
      </c>
      <c r="J2459" s="2">
        <v>124871.25900000001</v>
      </c>
      <c r="K2459">
        <v>2025</v>
      </c>
    </row>
    <row r="2460" spans="1:11" x14ac:dyDescent="0.3">
      <c r="A2460" s="103" t="s">
        <v>1123</v>
      </c>
      <c r="B2460" t="s">
        <v>2106</v>
      </c>
      <c r="C2460" t="s">
        <v>95</v>
      </c>
      <c r="D2460" t="s">
        <v>4192</v>
      </c>
      <c r="E2460" t="s">
        <v>1716</v>
      </c>
      <c r="F2460" s="99">
        <v>39192</v>
      </c>
      <c r="G2460" s="99">
        <v>54168</v>
      </c>
      <c r="H2460" s="2">
        <v>281168</v>
      </c>
      <c r="I2460" s="2">
        <v>17055600</v>
      </c>
      <c r="J2460" s="2">
        <v>257369.00399999999</v>
      </c>
      <c r="K2460">
        <v>2025</v>
      </c>
    </row>
    <row r="2461" spans="1:11" x14ac:dyDescent="0.3">
      <c r="A2461" s="103" t="s">
        <v>1228</v>
      </c>
      <c r="B2461" t="s">
        <v>2177</v>
      </c>
      <c r="C2461" t="s">
        <v>95</v>
      </c>
      <c r="D2461" t="s">
        <v>4193</v>
      </c>
      <c r="E2461" t="s">
        <v>15</v>
      </c>
      <c r="F2461" s="100" t="s">
        <v>1745</v>
      </c>
      <c r="G2461" s="100" t="s">
        <v>1745</v>
      </c>
      <c r="H2461" s="98" t="s">
        <v>1745</v>
      </c>
      <c r="I2461" s="97" t="s">
        <v>1745</v>
      </c>
      <c r="J2461" s="97" t="s">
        <v>1745</v>
      </c>
      <c r="K2461">
        <v>2025</v>
      </c>
    </row>
    <row r="2462" spans="1:11" x14ac:dyDescent="0.3">
      <c r="A2462" s="103" t="s">
        <v>1228</v>
      </c>
      <c r="B2462" t="s">
        <v>2177</v>
      </c>
      <c r="C2462" t="s">
        <v>95</v>
      </c>
      <c r="D2462" t="s">
        <v>4194</v>
      </c>
      <c r="E2462" t="s">
        <v>5089</v>
      </c>
      <c r="F2462" s="100" t="s">
        <v>1745</v>
      </c>
      <c r="G2462" s="100" t="s">
        <v>1745</v>
      </c>
      <c r="H2462" s="98" t="s">
        <v>1745</v>
      </c>
      <c r="I2462" s="97" t="s">
        <v>1745</v>
      </c>
      <c r="J2462" s="97" t="s">
        <v>1745</v>
      </c>
      <c r="K2462">
        <v>2025</v>
      </c>
    </row>
    <row r="2463" spans="1:11" x14ac:dyDescent="0.3">
      <c r="A2463" s="103" t="s">
        <v>1371</v>
      </c>
      <c r="B2463" t="s">
        <v>2161</v>
      </c>
      <c r="C2463" t="s">
        <v>95</v>
      </c>
      <c r="D2463" t="s">
        <v>4828</v>
      </c>
      <c r="E2463" t="s">
        <v>1716</v>
      </c>
      <c r="F2463" s="99">
        <v>42309</v>
      </c>
      <c r="G2463" s="100" t="s">
        <v>1745</v>
      </c>
      <c r="H2463" s="98" t="s">
        <v>1745</v>
      </c>
      <c r="I2463" s="2">
        <v>12967500</v>
      </c>
      <c r="J2463" s="97" t="s">
        <v>1745</v>
      </c>
      <c r="K2463">
        <v>2025</v>
      </c>
    </row>
    <row r="2464" spans="1:11" x14ac:dyDescent="0.3">
      <c r="A2464" s="103" t="s">
        <v>1371</v>
      </c>
      <c r="B2464" t="s">
        <v>2161</v>
      </c>
      <c r="C2464" t="s">
        <v>95</v>
      </c>
      <c r="D2464" t="s">
        <v>4195</v>
      </c>
      <c r="E2464" t="s">
        <v>15</v>
      </c>
      <c r="F2464" s="99">
        <v>44562</v>
      </c>
      <c r="G2464" s="99">
        <v>46752</v>
      </c>
      <c r="H2464" s="2">
        <v>204795</v>
      </c>
      <c r="I2464" s="2">
        <v>13500000</v>
      </c>
      <c r="J2464" s="97" t="s">
        <v>1745</v>
      </c>
      <c r="K2464">
        <v>2025</v>
      </c>
    </row>
    <row r="2465" spans="1:11" x14ac:dyDescent="0.3">
      <c r="A2465" s="103" t="s">
        <v>1371</v>
      </c>
      <c r="B2465" t="s">
        <v>2161</v>
      </c>
      <c r="C2465" t="s">
        <v>95</v>
      </c>
      <c r="D2465" t="s">
        <v>4196</v>
      </c>
      <c r="E2465" t="s">
        <v>15</v>
      </c>
      <c r="F2465" s="99">
        <v>45408</v>
      </c>
      <c r="G2465" s="99">
        <v>16188</v>
      </c>
      <c r="H2465" s="2">
        <v>11724.9</v>
      </c>
      <c r="I2465" s="2">
        <v>772900</v>
      </c>
      <c r="J2465" s="97" t="s">
        <v>1745</v>
      </c>
      <c r="K2465">
        <v>2025</v>
      </c>
    </row>
    <row r="2466" spans="1:11" x14ac:dyDescent="0.3">
      <c r="A2466" s="103" t="s">
        <v>1371</v>
      </c>
      <c r="B2466" t="s">
        <v>2161</v>
      </c>
      <c r="C2466" t="s">
        <v>95</v>
      </c>
      <c r="D2466" t="s">
        <v>4828</v>
      </c>
      <c r="E2466" t="s">
        <v>1716</v>
      </c>
      <c r="F2466" s="99">
        <v>42309</v>
      </c>
      <c r="G2466" s="100" t="s">
        <v>1745</v>
      </c>
      <c r="H2466" s="2">
        <v>57346.84</v>
      </c>
      <c r="I2466" s="2">
        <v>12967500</v>
      </c>
      <c r="J2466" s="97" t="s">
        <v>1745</v>
      </c>
      <c r="K2466">
        <v>2025</v>
      </c>
    </row>
    <row r="2467" spans="1:11" x14ac:dyDescent="0.3">
      <c r="A2467" s="103" t="s">
        <v>1451</v>
      </c>
      <c r="B2467" t="s">
        <v>2178</v>
      </c>
      <c r="C2467" t="s">
        <v>95</v>
      </c>
      <c r="D2467" t="s">
        <v>4197</v>
      </c>
      <c r="E2467" t="s">
        <v>1717</v>
      </c>
      <c r="F2467" s="99">
        <v>39661</v>
      </c>
      <c r="G2467" s="99">
        <v>48792</v>
      </c>
      <c r="H2467" s="2">
        <v>288467.84999999998</v>
      </c>
      <c r="I2467" s="2">
        <v>15652800</v>
      </c>
      <c r="J2467" s="2">
        <v>388659.02399999998</v>
      </c>
      <c r="K2467">
        <v>2025</v>
      </c>
    </row>
    <row r="2468" spans="1:11" x14ac:dyDescent="0.3">
      <c r="A2468" s="103" t="s">
        <v>1451</v>
      </c>
      <c r="B2468" t="s">
        <v>2178</v>
      </c>
      <c r="C2468" t="s">
        <v>95</v>
      </c>
      <c r="D2468" t="s">
        <v>4198</v>
      </c>
      <c r="E2468" t="s">
        <v>1717</v>
      </c>
      <c r="F2468" s="99">
        <v>39630</v>
      </c>
      <c r="G2468" s="99">
        <v>48761</v>
      </c>
      <c r="H2468" s="2">
        <v>312506.86</v>
      </c>
      <c r="I2468" s="2">
        <v>16417200</v>
      </c>
      <c r="J2468" s="2">
        <v>407639.076</v>
      </c>
      <c r="K2468">
        <v>2025</v>
      </c>
    </row>
    <row r="2469" spans="1:11" x14ac:dyDescent="0.3">
      <c r="A2469" s="103" t="s">
        <v>1451</v>
      </c>
      <c r="B2469" t="s">
        <v>2178</v>
      </c>
      <c r="C2469" t="s">
        <v>95</v>
      </c>
      <c r="D2469" t="s">
        <v>4199</v>
      </c>
      <c r="E2469" t="s">
        <v>1717</v>
      </c>
      <c r="F2469" s="99">
        <v>39630</v>
      </c>
      <c r="G2469" s="99">
        <v>48761</v>
      </c>
      <c r="H2469" s="2">
        <v>217826.93</v>
      </c>
      <c r="I2469" s="2">
        <v>9563600</v>
      </c>
      <c r="J2469" s="2">
        <v>237464.18799999999</v>
      </c>
      <c r="K2469">
        <v>2025</v>
      </c>
    </row>
    <row r="2470" spans="1:11" x14ac:dyDescent="0.3">
      <c r="A2470" s="103" t="s">
        <v>1451</v>
      </c>
      <c r="B2470" t="s">
        <v>2178</v>
      </c>
      <c r="C2470" t="s">
        <v>95</v>
      </c>
      <c r="D2470" t="s">
        <v>4200</v>
      </c>
      <c r="E2470" t="s">
        <v>15</v>
      </c>
      <c r="F2470" s="99">
        <v>40605</v>
      </c>
      <c r="G2470" s="99">
        <v>49737</v>
      </c>
      <c r="H2470" s="2">
        <v>591271.16</v>
      </c>
      <c r="I2470" s="2">
        <v>20520000</v>
      </c>
      <c r="J2470" s="2">
        <v>509511.6</v>
      </c>
      <c r="K2470">
        <v>2025</v>
      </c>
    </row>
    <row r="2471" spans="1:11" x14ac:dyDescent="0.3">
      <c r="A2471" s="103" t="s">
        <v>1451</v>
      </c>
      <c r="B2471" t="s">
        <v>2178</v>
      </c>
      <c r="C2471" t="s">
        <v>95</v>
      </c>
      <c r="D2471" t="s">
        <v>4201</v>
      </c>
      <c r="E2471" t="s">
        <v>1717</v>
      </c>
      <c r="F2471" s="99">
        <v>40179</v>
      </c>
      <c r="G2471" s="99">
        <v>49310</v>
      </c>
      <c r="H2471" s="2">
        <v>7918.47</v>
      </c>
      <c r="I2471" s="2">
        <v>554183</v>
      </c>
      <c r="J2471" s="2">
        <v>13760.363890000001</v>
      </c>
      <c r="K2471">
        <v>2025</v>
      </c>
    </row>
    <row r="2472" spans="1:11" x14ac:dyDescent="0.3">
      <c r="A2472" s="103" t="s">
        <v>1451</v>
      </c>
      <c r="B2472" t="s">
        <v>2178</v>
      </c>
      <c r="C2472" t="s">
        <v>95</v>
      </c>
      <c r="D2472" t="s">
        <v>4202</v>
      </c>
      <c r="E2472" t="s">
        <v>1717</v>
      </c>
      <c r="F2472" s="99">
        <v>40452</v>
      </c>
      <c r="G2472" s="99">
        <v>49583</v>
      </c>
      <c r="H2472" s="2">
        <v>23365.94</v>
      </c>
      <c r="I2472" s="2">
        <v>1635293</v>
      </c>
      <c r="J2472" s="2">
        <v>40604.325190000003</v>
      </c>
      <c r="K2472">
        <v>2025</v>
      </c>
    </row>
    <row r="2473" spans="1:11" x14ac:dyDescent="0.3">
      <c r="A2473" s="103" t="s">
        <v>1451</v>
      </c>
      <c r="B2473" t="s">
        <v>2178</v>
      </c>
      <c r="C2473" t="s">
        <v>95</v>
      </c>
      <c r="D2473" t="s">
        <v>4203</v>
      </c>
      <c r="E2473" t="s">
        <v>1717</v>
      </c>
      <c r="F2473" s="99">
        <v>40452</v>
      </c>
      <c r="G2473" s="99">
        <v>49583</v>
      </c>
      <c r="H2473" s="2">
        <v>6923.25</v>
      </c>
      <c r="I2473" s="2">
        <v>484531</v>
      </c>
      <c r="J2473" s="2">
        <v>12030.90473</v>
      </c>
      <c r="K2473">
        <v>2025</v>
      </c>
    </row>
    <row r="2474" spans="1:11" x14ac:dyDescent="0.3">
      <c r="A2474" s="103" t="s">
        <v>1451</v>
      </c>
      <c r="B2474" t="s">
        <v>2178</v>
      </c>
      <c r="C2474" t="s">
        <v>95</v>
      </c>
      <c r="D2474" t="s">
        <v>4204</v>
      </c>
      <c r="E2474" t="s">
        <v>1716</v>
      </c>
      <c r="F2474" s="99">
        <v>40666</v>
      </c>
      <c r="G2474" s="99">
        <v>53450</v>
      </c>
      <c r="H2474" s="2">
        <v>60640</v>
      </c>
      <c r="I2474" s="2">
        <v>6030400</v>
      </c>
      <c r="J2474" s="2">
        <v>149734.83199999999</v>
      </c>
      <c r="K2474">
        <v>2025</v>
      </c>
    </row>
    <row r="2475" spans="1:11" x14ac:dyDescent="0.3">
      <c r="A2475" s="103" t="s">
        <v>1451</v>
      </c>
      <c r="B2475" t="s">
        <v>2178</v>
      </c>
      <c r="C2475" t="s">
        <v>95</v>
      </c>
      <c r="D2475" t="s">
        <v>4205</v>
      </c>
      <c r="E2475" t="s">
        <v>1717</v>
      </c>
      <c r="F2475" s="99">
        <v>40664</v>
      </c>
      <c r="G2475" s="99">
        <v>49796</v>
      </c>
      <c r="H2475" s="2">
        <v>24812.59</v>
      </c>
      <c r="I2475" s="2">
        <v>1009100</v>
      </c>
      <c r="J2475" s="2">
        <v>25055.953000000001</v>
      </c>
      <c r="K2475">
        <v>2025</v>
      </c>
    </row>
    <row r="2476" spans="1:11" x14ac:dyDescent="0.3">
      <c r="A2476" s="103" t="s">
        <v>1451</v>
      </c>
      <c r="B2476" t="s">
        <v>2178</v>
      </c>
      <c r="C2476" t="s">
        <v>95</v>
      </c>
      <c r="D2476" t="s">
        <v>3887</v>
      </c>
      <c r="E2476" t="s">
        <v>1716</v>
      </c>
      <c r="F2476" s="99">
        <v>38393</v>
      </c>
      <c r="G2476" s="99">
        <v>53003</v>
      </c>
      <c r="H2476" s="2">
        <v>35131.58</v>
      </c>
      <c r="I2476" s="2">
        <v>6734900</v>
      </c>
      <c r="J2476" s="2">
        <v>167227.56700000001</v>
      </c>
      <c r="K2476">
        <v>2025</v>
      </c>
    </row>
    <row r="2477" spans="1:11" x14ac:dyDescent="0.3">
      <c r="A2477" s="103" t="s">
        <v>1451</v>
      </c>
      <c r="B2477" t="s">
        <v>2178</v>
      </c>
      <c r="C2477" t="s">
        <v>95</v>
      </c>
      <c r="D2477" t="s">
        <v>4206</v>
      </c>
      <c r="E2477" t="s">
        <v>1717</v>
      </c>
      <c r="F2477" s="99">
        <v>42522</v>
      </c>
      <c r="G2477" s="99">
        <v>51653</v>
      </c>
      <c r="H2477" s="2">
        <v>17688.88</v>
      </c>
      <c r="I2477" s="2">
        <v>1471680</v>
      </c>
      <c r="J2477" s="2">
        <v>36541.814400000003</v>
      </c>
      <c r="K2477">
        <v>2025</v>
      </c>
    </row>
    <row r="2478" spans="1:11" x14ac:dyDescent="0.3">
      <c r="A2478" s="103" t="s">
        <v>1451</v>
      </c>
      <c r="B2478" t="s">
        <v>2178</v>
      </c>
      <c r="C2478" t="s">
        <v>95</v>
      </c>
      <c r="D2478" t="s">
        <v>4207</v>
      </c>
      <c r="E2478" t="s">
        <v>1716</v>
      </c>
      <c r="F2478" s="99">
        <v>42856</v>
      </c>
      <c r="G2478" s="99">
        <v>61118</v>
      </c>
      <c r="H2478" s="2">
        <v>36845</v>
      </c>
      <c r="I2478" s="2">
        <v>7863000</v>
      </c>
      <c r="J2478" s="2">
        <v>195238.29</v>
      </c>
      <c r="K2478">
        <v>2025</v>
      </c>
    </row>
    <row r="2479" spans="1:11" x14ac:dyDescent="0.3">
      <c r="A2479" s="103" t="s">
        <v>1451</v>
      </c>
      <c r="B2479" t="s">
        <v>2178</v>
      </c>
      <c r="C2479" t="s">
        <v>95</v>
      </c>
      <c r="D2479" t="s">
        <v>4208</v>
      </c>
      <c r="E2479" t="s">
        <v>1717</v>
      </c>
      <c r="F2479" s="99">
        <v>44256</v>
      </c>
      <c r="G2479" s="99">
        <v>53387</v>
      </c>
      <c r="H2479" s="2">
        <v>8411.1200000000008</v>
      </c>
      <c r="I2479" s="2">
        <v>588672</v>
      </c>
      <c r="J2479" s="2">
        <v>14616.725759999999</v>
      </c>
      <c r="K2479">
        <v>2025</v>
      </c>
    </row>
    <row r="2480" spans="1:11" x14ac:dyDescent="0.3">
      <c r="A2480" s="103" t="s">
        <v>1451</v>
      </c>
      <c r="B2480" t="s">
        <v>2178</v>
      </c>
      <c r="C2480" t="s">
        <v>95</v>
      </c>
      <c r="D2480" t="s">
        <v>4209</v>
      </c>
      <c r="E2480" t="s">
        <v>1716</v>
      </c>
      <c r="F2480" s="99">
        <v>43305</v>
      </c>
      <c r="G2480" s="99">
        <v>61568</v>
      </c>
      <c r="H2480" s="2">
        <v>22061</v>
      </c>
      <c r="I2480" s="2">
        <v>1105000</v>
      </c>
      <c r="J2480" s="2">
        <v>27437.15</v>
      </c>
      <c r="K2480">
        <v>2025</v>
      </c>
    </row>
    <row r="2481" spans="1:11" x14ac:dyDescent="0.3">
      <c r="A2481" s="103" t="s">
        <v>1451</v>
      </c>
      <c r="B2481" t="s">
        <v>2178</v>
      </c>
      <c r="C2481" t="s">
        <v>95</v>
      </c>
      <c r="D2481" t="s">
        <v>4210</v>
      </c>
      <c r="E2481" t="s">
        <v>1717</v>
      </c>
      <c r="F2481" s="99">
        <v>44256</v>
      </c>
      <c r="G2481" s="99">
        <v>53387</v>
      </c>
      <c r="H2481" s="2">
        <v>6411.1</v>
      </c>
      <c r="I2481" s="2">
        <v>448696</v>
      </c>
      <c r="J2481" s="2">
        <v>11141.12168</v>
      </c>
      <c r="K2481">
        <v>2025</v>
      </c>
    </row>
    <row r="2482" spans="1:11" x14ac:dyDescent="0.3">
      <c r="A2482" s="103" t="s">
        <v>97</v>
      </c>
      <c r="B2482" t="s">
        <v>2167</v>
      </c>
      <c r="C2482" t="s">
        <v>95</v>
      </c>
      <c r="D2482" t="s">
        <v>4211</v>
      </c>
      <c r="E2482" t="s">
        <v>1716</v>
      </c>
      <c r="F2482" s="99">
        <v>39888</v>
      </c>
      <c r="G2482" s="99" t="s">
        <v>5149</v>
      </c>
      <c r="H2482" s="2">
        <v>41236</v>
      </c>
      <c r="I2482" s="2">
        <v>3825000</v>
      </c>
      <c r="J2482" s="2">
        <v>113870.25</v>
      </c>
      <c r="K2482">
        <v>2025</v>
      </c>
    </row>
    <row r="2483" spans="1:11" x14ac:dyDescent="0.3">
      <c r="A2483" s="103" t="s">
        <v>97</v>
      </c>
      <c r="B2483" t="s">
        <v>2167</v>
      </c>
      <c r="C2483" t="s">
        <v>95</v>
      </c>
      <c r="D2483" t="s">
        <v>4212</v>
      </c>
      <c r="E2483" t="s">
        <v>1716</v>
      </c>
      <c r="F2483" s="99">
        <v>40686</v>
      </c>
      <c r="G2483" s="99" t="s">
        <v>5149</v>
      </c>
      <c r="H2483" s="2">
        <v>54494</v>
      </c>
      <c r="I2483" s="2">
        <v>4948500</v>
      </c>
      <c r="J2483" s="2">
        <v>147316.845</v>
      </c>
      <c r="K2483">
        <v>2025</v>
      </c>
    </row>
    <row r="2484" spans="1:11" x14ac:dyDescent="0.3">
      <c r="A2484" s="103" t="s">
        <v>97</v>
      </c>
      <c r="B2484" t="s">
        <v>2167</v>
      </c>
      <c r="C2484" t="s">
        <v>95</v>
      </c>
      <c r="D2484" t="s">
        <v>4213</v>
      </c>
      <c r="E2484" t="s">
        <v>1716</v>
      </c>
      <c r="F2484" s="99">
        <v>40974</v>
      </c>
      <c r="G2484" s="99" t="s">
        <v>5149</v>
      </c>
      <c r="H2484" s="2">
        <v>17317</v>
      </c>
      <c r="I2484" s="2">
        <v>1694300</v>
      </c>
      <c r="J2484" s="2">
        <v>50439.311000000002</v>
      </c>
      <c r="K2484">
        <v>2025</v>
      </c>
    </row>
    <row r="2485" spans="1:11" x14ac:dyDescent="0.3">
      <c r="A2485" s="103" t="s">
        <v>97</v>
      </c>
      <c r="B2485" t="s">
        <v>2167</v>
      </c>
      <c r="C2485" t="s">
        <v>95</v>
      </c>
      <c r="D2485" t="s">
        <v>4214</v>
      </c>
      <c r="E2485" t="s">
        <v>1716</v>
      </c>
      <c r="F2485" s="99">
        <v>39510</v>
      </c>
      <c r="G2485" s="99" t="s">
        <v>5149</v>
      </c>
      <c r="H2485" s="2">
        <v>33076</v>
      </c>
      <c r="I2485" s="2">
        <v>3266000</v>
      </c>
      <c r="J2485" s="2">
        <v>97228.82</v>
      </c>
      <c r="K2485">
        <v>2025</v>
      </c>
    </row>
    <row r="2486" spans="1:11" x14ac:dyDescent="0.3">
      <c r="A2486" s="103" t="s">
        <v>97</v>
      </c>
      <c r="B2486" t="s">
        <v>2167</v>
      </c>
      <c r="C2486" t="s">
        <v>95</v>
      </c>
      <c r="D2486" t="s">
        <v>4215</v>
      </c>
      <c r="E2486" t="s">
        <v>1716</v>
      </c>
      <c r="F2486" s="99">
        <v>41988</v>
      </c>
      <c r="G2486" s="99" t="s">
        <v>5149</v>
      </c>
      <c r="H2486" s="2">
        <v>47217</v>
      </c>
      <c r="I2486" s="2">
        <v>4656500</v>
      </c>
      <c r="J2486" s="2">
        <v>138624.005</v>
      </c>
      <c r="K2486">
        <v>2025</v>
      </c>
    </row>
    <row r="2487" spans="1:11" x14ac:dyDescent="0.3">
      <c r="A2487" s="103" t="s">
        <v>171</v>
      </c>
      <c r="B2487" t="s">
        <v>2180</v>
      </c>
      <c r="C2487" t="s">
        <v>173</v>
      </c>
      <c r="D2487" t="s">
        <v>4154</v>
      </c>
      <c r="E2487" t="s">
        <v>5087</v>
      </c>
      <c r="F2487" s="99">
        <v>41640</v>
      </c>
      <c r="G2487" s="99">
        <v>52596</v>
      </c>
      <c r="H2487" s="2">
        <v>594850</v>
      </c>
      <c r="I2487" s="2">
        <v>18000000</v>
      </c>
      <c r="J2487" s="2">
        <v>825660</v>
      </c>
      <c r="K2487">
        <v>2025</v>
      </c>
    </row>
    <row r="2488" spans="1:11" x14ac:dyDescent="0.3">
      <c r="A2488" s="103" t="s">
        <v>306</v>
      </c>
      <c r="B2488" t="s">
        <v>2181</v>
      </c>
      <c r="C2488" t="s">
        <v>173</v>
      </c>
      <c r="D2488" t="s">
        <v>3842</v>
      </c>
      <c r="E2488" t="s">
        <v>15</v>
      </c>
      <c r="F2488" s="101">
        <v>2018</v>
      </c>
      <c r="G2488" s="101" t="s">
        <v>5150</v>
      </c>
      <c r="H2488" s="2">
        <v>2520</v>
      </c>
      <c r="I2488" s="2">
        <v>156800</v>
      </c>
      <c r="J2488" s="2">
        <v>9307.65</v>
      </c>
      <c r="K2488">
        <v>2025</v>
      </c>
    </row>
    <row r="2489" spans="1:11" x14ac:dyDescent="0.3">
      <c r="A2489" s="103" t="s">
        <v>306</v>
      </c>
      <c r="B2489" t="s">
        <v>2181</v>
      </c>
      <c r="C2489" t="s">
        <v>173</v>
      </c>
      <c r="D2489" t="s">
        <v>4216</v>
      </c>
      <c r="E2489" t="s">
        <v>1716</v>
      </c>
      <c r="F2489" s="101">
        <v>2018</v>
      </c>
      <c r="G2489" s="101" t="s">
        <v>5150</v>
      </c>
      <c r="H2489" s="2">
        <v>28588</v>
      </c>
      <c r="I2489" s="2">
        <v>3487100</v>
      </c>
      <c r="J2489" s="2">
        <v>206994.26</v>
      </c>
      <c r="K2489">
        <v>2025</v>
      </c>
    </row>
    <row r="2490" spans="1:11" x14ac:dyDescent="0.3">
      <c r="A2490" s="103" t="s">
        <v>306</v>
      </c>
      <c r="B2490" t="s">
        <v>2181</v>
      </c>
      <c r="C2490" t="s">
        <v>173</v>
      </c>
      <c r="D2490" t="s">
        <v>4829</v>
      </c>
      <c r="E2490" t="s">
        <v>1716</v>
      </c>
      <c r="F2490" s="101">
        <v>2022</v>
      </c>
      <c r="G2490" s="101" t="s">
        <v>5150</v>
      </c>
      <c r="H2490" s="2">
        <v>57154</v>
      </c>
      <c r="I2490" s="2">
        <v>440400</v>
      </c>
      <c r="J2490" s="2">
        <v>26142.14</v>
      </c>
      <c r="K2490">
        <v>2025</v>
      </c>
    </row>
    <row r="2491" spans="1:11" x14ac:dyDescent="0.3">
      <c r="A2491" s="103" t="s">
        <v>306</v>
      </c>
      <c r="B2491" t="s">
        <v>2181</v>
      </c>
      <c r="C2491" t="s">
        <v>173</v>
      </c>
      <c r="D2491" t="s">
        <v>4217</v>
      </c>
      <c r="E2491" t="s">
        <v>1716</v>
      </c>
      <c r="F2491" s="101">
        <v>2020</v>
      </c>
      <c r="G2491" s="101" t="s">
        <v>5150</v>
      </c>
      <c r="H2491" s="2">
        <v>4222.3500000000004</v>
      </c>
      <c r="I2491" s="2">
        <v>497200</v>
      </c>
      <c r="J2491" s="2">
        <v>29513.79</v>
      </c>
      <c r="K2491">
        <v>2025</v>
      </c>
    </row>
    <row r="2492" spans="1:11" x14ac:dyDescent="0.3">
      <c r="A2492" s="103" t="s">
        <v>306</v>
      </c>
      <c r="B2492" t="s">
        <v>2181</v>
      </c>
      <c r="C2492" t="s">
        <v>173</v>
      </c>
      <c r="D2492" t="s">
        <v>4218</v>
      </c>
      <c r="E2492" t="s">
        <v>1716</v>
      </c>
      <c r="F2492" s="101">
        <v>2017</v>
      </c>
      <c r="G2492" s="101" t="s">
        <v>5151</v>
      </c>
      <c r="H2492" s="2">
        <v>84000</v>
      </c>
      <c r="I2492" s="2">
        <v>5287600</v>
      </c>
      <c r="J2492" s="2">
        <v>313871.94</v>
      </c>
      <c r="K2492">
        <v>2025</v>
      </c>
    </row>
    <row r="2493" spans="1:11" x14ac:dyDescent="0.3">
      <c r="A2493" s="103" t="s">
        <v>306</v>
      </c>
      <c r="B2493" t="s">
        <v>2181</v>
      </c>
      <c r="C2493" t="s">
        <v>173</v>
      </c>
      <c r="D2493" t="s">
        <v>4219</v>
      </c>
      <c r="E2493" t="s">
        <v>1716</v>
      </c>
      <c r="F2493" s="101">
        <v>2006</v>
      </c>
      <c r="G2493" s="101" t="s">
        <v>5150</v>
      </c>
      <c r="H2493" s="2">
        <v>52446</v>
      </c>
      <c r="I2493" s="2">
        <v>9486300</v>
      </c>
      <c r="J2493" s="2">
        <v>563106.77</v>
      </c>
      <c r="K2493">
        <v>2025</v>
      </c>
    </row>
    <row r="2494" spans="1:11" x14ac:dyDescent="0.3">
      <c r="A2494" s="103" t="s">
        <v>306</v>
      </c>
      <c r="B2494" t="s">
        <v>2181</v>
      </c>
      <c r="C2494" t="s">
        <v>173</v>
      </c>
      <c r="D2494" t="s">
        <v>4220</v>
      </c>
      <c r="E2494" t="s">
        <v>1716</v>
      </c>
      <c r="F2494" s="101">
        <v>2009</v>
      </c>
      <c r="G2494" s="101" t="s">
        <v>5150</v>
      </c>
      <c r="H2494" s="2">
        <v>36396.620000000003</v>
      </c>
      <c r="I2494" s="2">
        <v>7964400</v>
      </c>
      <c r="J2494" s="2">
        <v>472766.78</v>
      </c>
      <c r="K2494">
        <v>2025</v>
      </c>
    </row>
    <row r="2495" spans="1:11" x14ac:dyDescent="0.3">
      <c r="A2495" s="103" t="s">
        <v>306</v>
      </c>
      <c r="B2495" t="s">
        <v>2181</v>
      </c>
      <c r="C2495" t="s">
        <v>173</v>
      </c>
      <c r="D2495" t="s">
        <v>4221</v>
      </c>
      <c r="E2495" t="s">
        <v>1716</v>
      </c>
      <c r="F2495" s="101">
        <v>2009</v>
      </c>
      <c r="G2495" s="101" t="s">
        <v>5150</v>
      </c>
      <c r="H2495" s="2">
        <v>36394.29</v>
      </c>
      <c r="I2495" s="2">
        <v>7730400</v>
      </c>
      <c r="J2495" s="2">
        <v>458876.54</v>
      </c>
      <c r="K2495">
        <v>2025</v>
      </c>
    </row>
    <row r="2496" spans="1:11" x14ac:dyDescent="0.3">
      <c r="A2496" s="103" t="s">
        <v>306</v>
      </c>
      <c r="B2496" t="s">
        <v>2181</v>
      </c>
      <c r="C2496" t="s">
        <v>173</v>
      </c>
      <c r="D2496" t="s">
        <v>4222</v>
      </c>
      <c r="E2496" t="s">
        <v>1716</v>
      </c>
      <c r="F2496" s="101">
        <v>1986</v>
      </c>
      <c r="G2496" s="101" t="s">
        <v>5152</v>
      </c>
      <c r="H2496" s="2">
        <v>160918.76</v>
      </c>
      <c r="I2496" s="2">
        <v>10375300</v>
      </c>
      <c r="J2496" s="2">
        <v>615877.81000000006</v>
      </c>
      <c r="K2496">
        <v>2025</v>
      </c>
    </row>
    <row r="2497" spans="1:11" x14ac:dyDescent="0.3">
      <c r="A2497" s="103" t="s">
        <v>306</v>
      </c>
      <c r="B2497" t="s">
        <v>2181</v>
      </c>
      <c r="C2497" t="s">
        <v>173</v>
      </c>
      <c r="D2497" t="s">
        <v>4223</v>
      </c>
      <c r="E2497" t="s">
        <v>1716</v>
      </c>
      <c r="F2497" s="101">
        <v>2006</v>
      </c>
      <c r="G2497" s="101" t="s">
        <v>5153</v>
      </c>
      <c r="H2497" s="2">
        <v>30075.599999999999</v>
      </c>
      <c r="I2497" s="2">
        <v>1704000</v>
      </c>
      <c r="J2497" s="2">
        <v>101149.44</v>
      </c>
      <c r="K2497">
        <v>2025</v>
      </c>
    </row>
    <row r="2498" spans="1:11" x14ac:dyDescent="0.3">
      <c r="A2498" s="103" t="s">
        <v>306</v>
      </c>
      <c r="B2498" t="s">
        <v>2181</v>
      </c>
      <c r="C2498" t="s">
        <v>173</v>
      </c>
      <c r="D2498" t="s">
        <v>4830</v>
      </c>
      <c r="E2498" t="s">
        <v>1716</v>
      </c>
      <c r="F2498" s="101">
        <v>2021</v>
      </c>
      <c r="G2498" s="101" t="s">
        <v>5154</v>
      </c>
      <c r="H2498" s="2">
        <v>641253.43000000005</v>
      </c>
      <c r="I2498" s="2">
        <v>38703000</v>
      </c>
      <c r="J2498" s="2">
        <v>2297410.08</v>
      </c>
      <c r="K2498">
        <v>2025</v>
      </c>
    </row>
    <row r="2499" spans="1:11" x14ac:dyDescent="0.3">
      <c r="A2499" s="103" t="s">
        <v>306</v>
      </c>
      <c r="B2499" t="s">
        <v>2181</v>
      </c>
      <c r="C2499" t="s">
        <v>173</v>
      </c>
      <c r="D2499" t="s">
        <v>4831</v>
      </c>
      <c r="E2499" t="s">
        <v>1716</v>
      </c>
      <c r="F2499" s="101">
        <v>2017</v>
      </c>
      <c r="G2499" s="101" t="s">
        <v>5155</v>
      </c>
      <c r="H2499" s="2">
        <v>801653.7</v>
      </c>
      <c r="I2499" s="2">
        <v>31086500</v>
      </c>
      <c r="J2499" s="2">
        <v>1845294.64</v>
      </c>
      <c r="K2499">
        <v>2025</v>
      </c>
    </row>
    <row r="2500" spans="1:11" x14ac:dyDescent="0.3">
      <c r="A2500" s="103" t="s">
        <v>306</v>
      </c>
      <c r="B2500" t="s">
        <v>2181</v>
      </c>
      <c r="C2500" t="s">
        <v>173</v>
      </c>
      <c r="D2500" t="s">
        <v>4831</v>
      </c>
      <c r="E2500" t="s">
        <v>15</v>
      </c>
      <c r="F2500" s="101">
        <v>2021</v>
      </c>
      <c r="G2500" s="101" t="s">
        <v>5155</v>
      </c>
      <c r="H2500" s="2">
        <v>122351.9</v>
      </c>
      <c r="I2500" s="2">
        <v>10905000</v>
      </c>
      <c r="J2500" s="2">
        <v>647320.80000000005</v>
      </c>
      <c r="K2500">
        <v>2025</v>
      </c>
    </row>
    <row r="2501" spans="1:11" x14ac:dyDescent="0.3">
      <c r="A2501" s="103" t="s">
        <v>823</v>
      </c>
      <c r="B2501" t="s">
        <v>2193</v>
      </c>
      <c r="C2501" t="s">
        <v>173</v>
      </c>
      <c r="D2501" t="s">
        <v>4832</v>
      </c>
      <c r="E2501" t="s">
        <v>5087</v>
      </c>
      <c r="F2501" s="99">
        <v>44927</v>
      </c>
      <c r="G2501" s="99">
        <v>52596</v>
      </c>
      <c r="H2501" s="2">
        <v>1596000</v>
      </c>
      <c r="I2501" s="2">
        <v>44924400</v>
      </c>
      <c r="J2501" s="2">
        <v>1596000</v>
      </c>
      <c r="K2501">
        <v>2025</v>
      </c>
    </row>
    <row r="2502" spans="1:11" x14ac:dyDescent="0.3">
      <c r="A2502" s="103" t="s">
        <v>823</v>
      </c>
      <c r="B2502" t="s">
        <v>2193</v>
      </c>
      <c r="C2502" t="s">
        <v>173</v>
      </c>
      <c r="D2502" t="s">
        <v>4944</v>
      </c>
      <c r="E2502" t="s">
        <v>5089</v>
      </c>
      <c r="F2502" s="101" t="s">
        <v>5245</v>
      </c>
      <c r="G2502" s="101" t="s">
        <v>5246</v>
      </c>
      <c r="H2502" s="2">
        <v>488000</v>
      </c>
      <c r="I2502" s="2">
        <v>13000000</v>
      </c>
      <c r="J2502" s="2">
        <v>619760</v>
      </c>
      <c r="K2502">
        <v>2025</v>
      </c>
    </row>
    <row r="2503" spans="1:11" x14ac:dyDescent="0.3">
      <c r="A2503" s="103" t="s">
        <v>823</v>
      </c>
      <c r="B2503" t="s">
        <v>2193</v>
      </c>
      <c r="C2503" t="s">
        <v>173</v>
      </c>
      <c r="D2503" t="s">
        <v>4945</v>
      </c>
      <c r="E2503" t="s">
        <v>5089</v>
      </c>
      <c r="F2503" s="101" t="s">
        <v>5245</v>
      </c>
      <c r="G2503" s="101" t="s">
        <v>5246</v>
      </c>
      <c r="H2503" s="2">
        <v>1500000</v>
      </c>
      <c r="I2503" s="2">
        <v>20000000</v>
      </c>
      <c r="J2503" s="2">
        <v>1619250</v>
      </c>
      <c r="K2503">
        <v>2025</v>
      </c>
    </row>
    <row r="2504" spans="1:11" x14ac:dyDescent="0.3">
      <c r="A2504" s="103" t="s">
        <v>1084</v>
      </c>
      <c r="B2504" t="s">
        <v>2184</v>
      </c>
      <c r="C2504" t="s">
        <v>173</v>
      </c>
      <c r="D2504" t="s">
        <v>4224</v>
      </c>
      <c r="E2504" t="s">
        <v>15</v>
      </c>
      <c r="F2504" s="100" t="s">
        <v>1745</v>
      </c>
      <c r="G2504" s="100" t="s">
        <v>1745</v>
      </c>
      <c r="H2504" s="2">
        <v>132050</v>
      </c>
      <c r="I2504" s="2">
        <v>1218200</v>
      </c>
      <c r="J2504" s="2">
        <v>37276.92</v>
      </c>
      <c r="K2504">
        <v>2025</v>
      </c>
    </row>
    <row r="2505" spans="1:11" x14ac:dyDescent="0.3">
      <c r="A2505" s="103" t="s">
        <v>1084</v>
      </c>
      <c r="B2505" t="s">
        <v>2184</v>
      </c>
      <c r="C2505" t="s">
        <v>173</v>
      </c>
      <c r="D2505" t="s">
        <v>4225</v>
      </c>
      <c r="E2505" t="s">
        <v>15</v>
      </c>
      <c r="F2505" s="100" t="s">
        <v>1745</v>
      </c>
      <c r="G2505" s="100" t="s">
        <v>1745</v>
      </c>
      <c r="H2505" s="2">
        <v>464550</v>
      </c>
      <c r="I2505" s="2">
        <v>3005400</v>
      </c>
      <c r="J2505" s="2">
        <v>91965.24</v>
      </c>
      <c r="K2505">
        <v>2025</v>
      </c>
    </row>
    <row r="2506" spans="1:11" x14ac:dyDescent="0.3">
      <c r="A2506" s="103" t="s">
        <v>1163</v>
      </c>
      <c r="B2506" t="s">
        <v>2185</v>
      </c>
      <c r="C2506" t="s">
        <v>173</v>
      </c>
      <c r="D2506" t="s">
        <v>4226</v>
      </c>
      <c r="E2506" t="s">
        <v>1716</v>
      </c>
      <c r="F2506" s="99">
        <v>30217</v>
      </c>
      <c r="G2506" s="99">
        <v>48480</v>
      </c>
      <c r="H2506" s="2">
        <v>190020</v>
      </c>
      <c r="I2506" s="2">
        <v>15069700</v>
      </c>
      <c r="J2506" s="2">
        <v>621323.73100000003</v>
      </c>
      <c r="K2506">
        <v>2025</v>
      </c>
    </row>
    <row r="2507" spans="1:11" x14ac:dyDescent="0.3">
      <c r="A2507" s="103" t="s">
        <v>1163</v>
      </c>
      <c r="B2507" t="s">
        <v>2185</v>
      </c>
      <c r="C2507" t="s">
        <v>173</v>
      </c>
      <c r="D2507" t="s">
        <v>4227</v>
      </c>
      <c r="E2507" t="s">
        <v>1716</v>
      </c>
      <c r="F2507" s="99">
        <v>30209</v>
      </c>
      <c r="G2507" s="99">
        <v>48472</v>
      </c>
      <c r="H2507" s="2">
        <v>103304</v>
      </c>
      <c r="I2507" s="2">
        <v>10626600</v>
      </c>
      <c r="J2507" s="2">
        <v>438134.71800000005</v>
      </c>
      <c r="K2507">
        <v>2025</v>
      </c>
    </row>
    <row r="2508" spans="1:11" x14ac:dyDescent="0.3">
      <c r="A2508" s="103" t="s">
        <v>1163</v>
      </c>
      <c r="B2508" t="s">
        <v>2185</v>
      </c>
      <c r="C2508" t="s">
        <v>173</v>
      </c>
      <c r="D2508" t="s">
        <v>4228</v>
      </c>
      <c r="E2508" t="s">
        <v>1716</v>
      </c>
      <c r="F2508" s="99">
        <v>40452</v>
      </c>
      <c r="G2508" s="99">
        <v>51410</v>
      </c>
      <c r="H2508" s="2">
        <v>388996</v>
      </c>
      <c r="I2508" s="2">
        <v>12335200</v>
      </c>
      <c r="J2508" s="2">
        <v>508580.29599999997</v>
      </c>
      <c r="K2508">
        <v>2025</v>
      </c>
    </row>
    <row r="2509" spans="1:11" x14ac:dyDescent="0.3">
      <c r="A2509" s="103" t="s">
        <v>1163</v>
      </c>
      <c r="B2509" t="s">
        <v>2185</v>
      </c>
      <c r="C2509" t="s">
        <v>173</v>
      </c>
      <c r="D2509" t="s">
        <v>4229</v>
      </c>
      <c r="E2509" t="s">
        <v>1716</v>
      </c>
      <c r="F2509" s="99">
        <v>37231</v>
      </c>
      <c r="G2509" s="99">
        <v>48188</v>
      </c>
      <c r="H2509" s="2">
        <v>7744</v>
      </c>
      <c r="I2509" s="2">
        <v>8438700</v>
      </c>
      <c r="J2509" s="2">
        <v>347927.60100000002</v>
      </c>
      <c r="K2509">
        <v>2025</v>
      </c>
    </row>
    <row r="2510" spans="1:11" x14ac:dyDescent="0.3">
      <c r="A2510" s="103" t="s">
        <v>1163</v>
      </c>
      <c r="B2510" t="s">
        <v>2185</v>
      </c>
      <c r="C2510" t="s">
        <v>173</v>
      </c>
      <c r="D2510" t="s">
        <v>4230</v>
      </c>
      <c r="E2510" t="s">
        <v>5087</v>
      </c>
      <c r="F2510" s="99">
        <v>38554</v>
      </c>
      <c r="G2510" s="99">
        <v>49511</v>
      </c>
      <c r="H2510" s="2">
        <v>49434</v>
      </c>
      <c r="I2510" s="2">
        <v>1623800</v>
      </c>
      <c r="J2510" s="2">
        <v>66949.274000000005</v>
      </c>
      <c r="K2510">
        <v>2025</v>
      </c>
    </row>
    <row r="2511" spans="1:11" x14ac:dyDescent="0.3">
      <c r="A2511" s="103" t="s">
        <v>1163</v>
      </c>
      <c r="B2511" t="s">
        <v>2185</v>
      </c>
      <c r="C2511" t="s">
        <v>173</v>
      </c>
      <c r="D2511" t="s">
        <v>4231</v>
      </c>
      <c r="E2511" t="s">
        <v>5087</v>
      </c>
      <c r="F2511" s="99">
        <v>29849</v>
      </c>
      <c r="G2511" s="99">
        <v>48111</v>
      </c>
      <c r="H2511" s="2">
        <v>103759</v>
      </c>
      <c r="I2511" s="2">
        <v>2462900</v>
      </c>
      <c r="J2511" s="2">
        <v>101545.367</v>
      </c>
      <c r="K2511">
        <v>2025</v>
      </c>
    </row>
    <row r="2512" spans="1:11" x14ac:dyDescent="0.3">
      <c r="A2512" s="103" t="s">
        <v>1163</v>
      </c>
      <c r="B2512" t="s">
        <v>2185</v>
      </c>
      <c r="C2512" t="s">
        <v>173</v>
      </c>
      <c r="D2512" t="s">
        <v>4232</v>
      </c>
      <c r="E2512" t="s">
        <v>1717</v>
      </c>
      <c r="F2512" s="99">
        <v>44562</v>
      </c>
      <c r="G2512" s="99">
        <v>19359</v>
      </c>
      <c r="H2512" s="2">
        <v>125638</v>
      </c>
      <c r="I2512" s="2">
        <v>13877300</v>
      </c>
      <c r="J2512" s="2">
        <v>572161.07900000003</v>
      </c>
      <c r="K2512">
        <v>2025</v>
      </c>
    </row>
    <row r="2513" spans="1:11" x14ac:dyDescent="0.3">
      <c r="A2513" s="103" t="s">
        <v>1163</v>
      </c>
      <c r="B2513" t="s">
        <v>2185</v>
      </c>
      <c r="C2513" t="s">
        <v>173</v>
      </c>
      <c r="D2513" t="s">
        <v>4233</v>
      </c>
      <c r="E2513" t="s">
        <v>1717</v>
      </c>
      <c r="F2513" s="99">
        <v>42736</v>
      </c>
      <c r="G2513" s="99">
        <v>54057</v>
      </c>
      <c r="H2513" s="2">
        <v>171287</v>
      </c>
      <c r="I2513" s="2">
        <v>10000000</v>
      </c>
      <c r="J2513" s="2">
        <v>412300</v>
      </c>
      <c r="K2513">
        <v>2025</v>
      </c>
    </row>
    <row r="2514" spans="1:11" x14ac:dyDescent="0.3">
      <c r="A2514" s="103" t="s">
        <v>1163</v>
      </c>
      <c r="B2514" t="s">
        <v>2185</v>
      </c>
      <c r="C2514" t="s">
        <v>173</v>
      </c>
      <c r="D2514" t="s">
        <v>4234</v>
      </c>
      <c r="E2514" t="s">
        <v>1717</v>
      </c>
      <c r="F2514" s="99">
        <v>42736</v>
      </c>
      <c r="G2514" s="99">
        <v>54057</v>
      </c>
      <c r="H2514" s="2">
        <v>82034</v>
      </c>
      <c r="I2514" s="2">
        <v>4000000</v>
      </c>
      <c r="J2514" s="2">
        <v>164920</v>
      </c>
      <c r="K2514">
        <v>2025</v>
      </c>
    </row>
    <row r="2515" spans="1:11" x14ac:dyDescent="0.3">
      <c r="A2515" s="103" t="s">
        <v>1163</v>
      </c>
      <c r="B2515" t="s">
        <v>2185</v>
      </c>
      <c r="C2515" t="s">
        <v>173</v>
      </c>
      <c r="D2515" t="s">
        <v>4235</v>
      </c>
      <c r="E2515" t="s">
        <v>1717</v>
      </c>
      <c r="F2515" s="99">
        <v>44197</v>
      </c>
      <c r="G2515" s="99">
        <v>18993</v>
      </c>
      <c r="H2515" s="2">
        <v>198808</v>
      </c>
      <c r="I2515" s="2">
        <v>12514400</v>
      </c>
      <c r="J2515" s="2">
        <v>515968.71200000006</v>
      </c>
      <c r="K2515">
        <v>2025</v>
      </c>
    </row>
    <row r="2516" spans="1:11" x14ac:dyDescent="0.3">
      <c r="A2516" s="75" t="s">
        <v>1165</v>
      </c>
      <c r="B2516" t="s">
        <v>4236</v>
      </c>
      <c r="C2516" t="s">
        <v>173</v>
      </c>
      <c r="D2516" t="s">
        <v>4237</v>
      </c>
      <c r="E2516" t="s">
        <v>1716</v>
      </c>
      <c r="F2516" s="102" t="s">
        <v>1745</v>
      </c>
      <c r="G2516" s="102" t="s">
        <v>1745</v>
      </c>
      <c r="H2516" s="2">
        <v>91257</v>
      </c>
      <c r="I2516" s="2">
        <v>3737800</v>
      </c>
      <c r="J2516" s="2">
        <v>154520.65</v>
      </c>
      <c r="K2516" s="58">
        <v>2023</v>
      </c>
    </row>
    <row r="2517" spans="1:11" x14ac:dyDescent="0.3">
      <c r="A2517" s="75" t="s">
        <v>1165</v>
      </c>
      <c r="B2517" t="s">
        <v>4236</v>
      </c>
      <c r="C2517" t="s">
        <v>173</v>
      </c>
      <c r="D2517" t="s">
        <v>4238</v>
      </c>
      <c r="E2517" t="s">
        <v>1716</v>
      </c>
      <c r="F2517" s="102" t="s">
        <v>1745</v>
      </c>
      <c r="G2517" s="102" t="s">
        <v>1745</v>
      </c>
      <c r="H2517" s="2">
        <v>174304</v>
      </c>
      <c r="I2517" s="2">
        <v>11760000</v>
      </c>
      <c r="J2517" s="2">
        <v>486158.4</v>
      </c>
      <c r="K2517" s="58">
        <v>2023</v>
      </c>
    </row>
    <row r="2518" spans="1:11" x14ac:dyDescent="0.3">
      <c r="A2518" s="75" t="s">
        <v>1165</v>
      </c>
      <c r="B2518" t="s">
        <v>4236</v>
      </c>
      <c r="C2518" t="s">
        <v>173</v>
      </c>
      <c r="D2518" t="s">
        <v>4239</v>
      </c>
      <c r="E2518" t="s">
        <v>1716</v>
      </c>
      <c r="F2518" s="102" t="s">
        <v>1745</v>
      </c>
      <c r="G2518" s="102" t="s">
        <v>1745</v>
      </c>
      <c r="H2518" s="2">
        <v>418430</v>
      </c>
      <c r="I2518" s="2">
        <v>13570000</v>
      </c>
      <c r="J2518" s="2">
        <v>560983.80000000005</v>
      </c>
      <c r="K2518" s="58">
        <v>2023</v>
      </c>
    </row>
    <row r="2519" spans="1:11" x14ac:dyDescent="0.3">
      <c r="A2519" s="75" t="s">
        <v>1165</v>
      </c>
      <c r="B2519" t="s">
        <v>4236</v>
      </c>
      <c r="C2519" t="s">
        <v>173</v>
      </c>
      <c r="D2519" t="s">
        <v>4240</v>
      </c>
      <c r="E2519" t="s">
        <v>1716</v>
      </c>
      <c r="F2519" s="102" t="s">
        <v>1745</v>
      </c>
      <c r="G2519" s="102" t="s">
        <v>1745</v>
      </c>
      <c r="H2519" s="2">
        <v>641234</v>
      </c>
      <c r="I2519" s="2">
        <v>19415500</v>
      </c>
      <c r="J2519" s="2">
        <v>802636.77</v>
      </c>
      <c r="K2519" s="58">
        <v>2023</v>
      </c>
    </row>
    <row r="2520" spans="1:11" x14ac:dyDescent="0.3">
      <c r="A2520" s="75" t="s">
        <v>1165</v>
      </c>
      <c r="B2520" t="s">
        <v>4236</v>
      </c>
      <c r="C2520" t="s">
        <v>173</v>
      </c>
      <c r="D2520" t="s">
        <v>4241</v>
      </c>
      <c r="E2520" t="s">
        <v>1716</v>
      </c>
      <c r="F2520" s="102" t="s">
        <v>1745</v>
      </c>
      <c r="G2520" s="102" t="s">
        <v>1745</v>
      </c>
      <c r="H2520" s="2">
        <v>88609</v>
      </c>
      <c r="I2520" s="2">
        <v>3736200</v>
      </c>
      <c r="J2520" s="2">
        <v>154454.51</v>
      </c>
      <c r="K2520" s="58">
        <v>2023</v>
      </c>
    </row>
    <row r="2521" spans="1:11" x14ac:dyDescent="0.3">
      <c r="A2521" s="75" t="s">
        <v>1165</v>
      </c>
      <c r="B2521" t="s">
        <v>4236</v>
      </c>
      <c r="C2521" t="s">
        <v>173</v>
      </c>
      <c r="D2521" t="s">
        <v>4242</v>
      </c>
      <c r="E2521" t="s">
        <v>1716</v>
      </c>
      <c r="F2521" s="102" t="s">
        <v>1745</v>
      </c>
      <c r="G2521" s="102" t="s">
        <v>1745</v>
      </c>
      <c r="H2521" s="2">
        <v>100000</v>
      </c>
      <c r="I2521" s="2">
        <v>6632000</v>
      </c>
      <c r="J2521" s="2">
        <v>274166.88</v>
      </c>
      <c r="K2521" s="58">
        <v>2023</v>
      </c>
    </row>
    <row r="2522" spans="1:11" x14ac:dyDescent="0.3">
      <c r="A2522" s="75" t="s">
        <v>1165</v>
      </c>
      <c r="B2522" t="s">
        <v>4236</v>
      </c>
      <c r="C2522" t="s">
        <v>173</v>
      </c>
      <c r="D2522" t="s">
        <v>4243</v>
      </c>
      <c r="E2522" t="s">
        <v>1716</v>
      </c>
      <c r="F2522" s="102" t="s">
        <v>1745</v>
      </c>
      <c r="G2522" s="102" t="s">
        <v>1745</v>
      </c>
      <c r="H2522" s="2">
        <v>76298</v>
      </c>
      <c r="I2522" s="2">
        <v>5027900</v>
      </c>
      <c r="J2522" s="2">
        <v>207853.39</v>
      </c>
      <c r="K2522" s="58">
        <v>2023</v>
      </c>
    </row>
    <row r="2523" spans="1:11" x14ac:dyDescent="0.3">
      <c r="A2523" s="75" t="s">
        <v>1165</v>
      </c>
      <c r="B2523" t="s">
        <v>4236</v>
      </c>
      <c r="C2523" t="s">
        <v>173</v>
      </c>
      <c r="D2523" t="s">
        <v>4244</v>
      </c>
      <c r="E2523" t="s">
        <v>1716</v>
      </c>
      <c r="F2523" s="102" t="s">
        <v>1745</v>
      </c>
      <c r="G2523" s="102" t="s">
        <v>1745</v>
      </c>
      <c r="H2523" s="2">
        <v>175230</v>
      </c>
      <c r="I2523" s="2">
        <v>14561600</v>
      </c>
      <c r="J2523" s="2">
        <v>601976.54</v>
      </c>
      <c r="K2523" s="58">
        <v>2023</v>
      </c>
    </row>
    <row r="2524" spans="1:11" x14ac:dyDescent="0.3">
      <c r="A2524" s="75" t="s">
        <v>1165</v>
      </c>
      <c r="B2524" t="s">
        <v>4236</v>
      </c>
      <c r="C2524" t="s">
        <v>173</v>
      </c>
      <c r="D2524" t="s">
        <v>4245</v>
      </c>
      <c r="E2524" t="s">
        <v>1716</v>
      </c>
      <c r="F2524" s="102" t="s">
        <v>1745</v>
      </c>
      <c r="G2524" s="102" t="s">
        <v>1745</v>
      </c>
      <c r="H2524" s="2">
        <v>215424</v>
      </c>
      <c r="I2524" s="2">
        <v>4160000</v>
      </c>
      <c r="J2524" s="2">
        <v>171974.39999999999</v>
      </c>
      <c r="K2524" s="58">
        <v>2023</v>
      </c>
    </row>
    <row r="2525" spans="1:11" x14ac:dyDescent="0.3">
      <c r="A2525" s="75" t="s">
        <v>1165</v>
      </c>
      <c r="B2525" t="s">
        <v>4236</v>
      </c>
      <c r="C2525" t="s">
        <v>173</v>
      </c>
      <c r="D2525" t="s">
        <v>4246</v>
      </c>
      <c r="E2525" t="s">
        <v>1716</v>
      </c>
      <c r="F2525" s="102" t="s">
        <v>1745</v>
      </c>
      <c r="G2525" s="102" t="s">
        <v>1745</v>
      </c>
      <c r="H2525" s="2">
        <v>168285</v>
      </c>
      <c r="I2525" s="2">
        <v>6926200</v>
      </c>
      <c r="J2525" s="2">
        <v>286329.11</v>
      </c>
      <c r="K2525" s="58">
        <v>2023</v>
      </c>
    </row>
    <row r="2526" spans="1:11" x14ac:dyDescent="0.3">
      <c r="A2526" s="75" t="s">
        <v>1165</v>
      </c>
      <c r="B2526" t="s">
        <v>4236</v>
      </c>
      <c r="C2526" t="s">
        <v>173</v>
      </c>
      <c r="D2526" t="s">
        <v>4247</v>
      </c>
      <c r="E2526" t="s">
        <v>1716</v>
      </c>
      <c r="F2526" s="102" t="s">
        <v>1745</v>
      </c>
      <c r="G2526" s="102" t="s">
        <v>1745</v>
      </c>
      <c r="H2526" s="2">
        <v>49082</v>
      </c>
      <c r="I2526" s="2">
        <v>123984200</v>
      </c>
      <c r="J2526" s="2">
        <v>5125506.83</v>
      </c>
      <c r="K2526" s="58">
        <v>2023</v>
      </c>
    </row>
    <row r="2527" spans="1:11" x14ac:dyDescent="0.3">
      <c r="A2527" s="75" t="s">
        <v>1165</v>
      </c>
      <c r="B2527" t="s">
        <v>4236</v>
      </c>
      <c r="C2527" t="s">
        <v>173</v>
      </c>
      <c r="D2527" t="s">
        <v>4248</v>
      </c>
      <c r="E2527" t="s">
        <v>1716</v>
      </c>
      <c r="F2527" s="102" t="s">
        <v>1745</v>
      </c>
      <c r="G2527" s="102" t="s">
        <v>1745</v>
      </c>
      <c r="H2527" s="2">
        <v>241258</v>
      </c>
      <c r="I2527" s="2">
        <v>7928200</v>
      </c>
      <c r="J2527" s="2">
        <v>327751.78999999998</v>
      </c>
      <c r="K2527" s="58">
        <v>2023</v>
      </c>
    </row>
    <row r="2528" spans="1:11" x14ac:dyDescent="0.3">
      <c r="A2528" s="75" t="s">
        <v>1165</v>
      </c>
      <c r="B2528" t="s">
        <v>4236</v>
      </c>
      <c r="C2528" t="s">
        <v>173</v>
      </c>
      <c r="D2528" t="s">
        <v>4249</v>
      </c>
      <c r="E2528" t="s">
        <v>1716</v>
      </c>
      <c r="F2528" s="102" t="s">
        <v>1745</v>
      </c>
      <c r="G2528" s="102" t="s">
        <v>1745</v>
      </c>
      <c r="H2528" s="2">
        <v>25402</v>
      </c>
      <c r="I2528" s="2">
        <v>2985900</v>
      </c>
      <c r="J2528" s="2">
        <v>123437.11</v>
      </c>
      <c r="K2528" s="58">
        <v>2023</v>
      </c>
    </row>
    <row r="2529" spans="1:11" x14ac:dyDescent="0.3">
      <c r="A2529" s="75" t="s">
        <v>1165</v>
      </c>
      <c r="B2529" t="s">
        <v>4236</v>
      </c>
      <c r="C2529" t="s">
        <v>173</v>
      </c>
      <c r="D2529" t="s">
        <v>4250</v>
      </c>
      <c r="E2529" t="s">
        <v>1716</v>
      </c>
      <c r="F2529" s="102" t="s">
        <v>1745</v>
      </c>
      <c r="G2529" s="102" t="s">
        <v>1745</v>
      </c>
      <c r="H2529" s="2">
        <v>39179</v>
      </c>
      <c r="I2529" s="2">
        <v>4605300</v>
      </c>
      <c r="J2529" s="2">
        <v>190383.1</v>
      </c>
      <c r="K2529" s="58">
        <v>2023</v>
      </c>
    </row>
    <row r="2530" spans="1:11" x14ac:dyDescent="0.3">
      <c r="A2530" s="75" t="s">
        <v>1165</v>
      </c>
      <c r="B2530" t="s">
        <v>4236</v>
      </c>
      <c r="C2530" t="s">
        <v>173</v>
      </c>
      <c r="D2530" t="s">
        <v>4251</v>
      </c>
      <c r="E2530" t="s">
        <v>1716</v>
      </c>
      <c r="F2530" s="102" t="s">
        <v>1745</v>
      </c>
      <c r="G2530" s="102" t="s">
        <v>1745</v>
      </c>
      <c r="H2530" s="2">
        <v>68409</v>
      </c>
      <c r="I2530" s="2">
        <v>8762700</v>
      </c>
      <c r="J2530" s="2">
        <v>362250.02</v>
      </c>
      <c r="K2530" s="58">
        <v>2023</v>
      </c>
    </row>
    <row r="2531" spans="1:11" x14ac:dyDescent="0.3">
      <c r="A2531" s="75" t="s">
        <v>1165</v>
      </c>
      <c r="B2531" t="s">
        <v>4236</v>
      </c>
      <c r="C2531" t="s">
        <v>173</v>
      </c>
      <c r="D2531" t="s">
        <v>4252</v>
      </c>
      <c r="E2531" t="s">
        <v>1716</v>
      </c>
      <c r="F2531" s="102" t="s">
        <v>1745</v>
      </c>
      <c r="G2531" s="102" t="s">
        <v>1745</v>
      </c>
      <c r="H2531" s="2">
        <v>34102</v>
      </c>
      <c r="I2531" s="2">
        <v>2304800</v>
      </c>
      <c r="J2531" s="2">
        <v>95280.43</v>
      </c>
      <c r="K2531" s="58">
        <v>2023</v>
      </c>
    </row>
    <row r="2532" spans="1:11" x14ac:dyDescent="0.3">
      <c r="A2532" s="75" t="s">
        <v>1165</v>
      </c>
      <c r="B2532" t="s">
        <v>4236</v>
      </c>
      <c r="C2532" t="s">
        <v>173</v>
      </c>
      <c r="D2532" t="s">
        <v>4253</v>
      </c>
      <c r="E2532" t="s">
        <v>1716</v>
      </c>
      <c r="F2532" s="102" t="s">
        <v>1745</v>
      </c>
      <c r="G2532" s="102" t="s">
        <v>1745</v>
      </c>
      <c r="H2532" s="2">
        <v>32166</v>
      </c>
      <c r="I2532" s="2">
        <v>4030200</v>
      </c>
      <c r="J2532" s="2">
        <v>166608.47</v>
      </c>
      <c r="K2532" s="58">
        <v>2023</v>
      </c>
    </row>
    <row r="2533" spans="1:11" x14ac:dyDescent="0.3">
      <c r="A2533" s="75" t="s">
        <v>1165</v>
      </c>
      <c r="B2533" t="s">
        <v>4236</v>
      </c>
      <c r="C2533" t="s">
        <v>173</v>
      </c>
      <c r="D2533" t="s">
        <v>4254</v>
      </c>
      <c r="E2533" t="s">
        <v>1716</v>
      </c>
      <c r="F2533" s="102" t="s">
        <v>1745</v>
      </c>
      <c r="G2533" s="102" t="s">
        <v>1745</v>
      </c>
      <c r="H2533" s="2">
        <v>30812</v>
      </c>
      <c r="I2533" s="2">
        <v>5076100</v>
      </c>
      <c r="J2533" s="2">
        <v>209845.97</v>
      </c>
      <c r="K2533" s="58">
        <v>2023</v>
      </c>
    </row>
    <row r="2534" spans="1:11" x14ac:dyDescent="0.3">
      <c r="A2534" s="75" t="s">
        <v>1165</v>
      </c>
      <c r="B2534" t="s">
        <v>4236</v>
      </c>
      <c r="C2534" t="s">
        <v>173</v>
      </c>
      <c r="D2534" t="s">
        <v>4255</v>
      </c>
      <c r="E2534" t="s">
        <v>1716</v>
      </c>
      <c r="F2534" s="102" t="s">
        <v>1745</v>
      </c>
      <c r="G2534" s="102" t="s">
        <v>1745</v>
      </c>
      <c r="H2534" s="2">
        <v>19322</v>
      </c>
      <c r="I2534" s="2">
        <v>4954300</v>
      </c>
      <c r="J2534" s="2">
        <v>204810.76</v>
      </c>
      <c r="K2534" s="58">
        <v>2023</v>
      </c>
    </row>
    <row r="2535" spans="1:11" x14ac:dyDescent="0.3">
      <c r="A2535" s="75" t="s">
        <v>1165</v>
      </c>
      <c r="B2535" t="s">
        <v>4236</v>
      </c>
      <c r="C2535" t="s">
        <v>173</v>
      </c>
      <c r="D2535" t="s">
        <v>4256</v>
      </c>
      <c r="E2535" t="s">
        <v>1716</v>
      </c>
      <c r="F2535" s="102" t="s">
        <v>1745</v>
      </c>
      <c r="G2535" s="102" t="s">
        <v>1745</v>
      </c>
      <c r="H2535" s="2">
        <v>112814</v>
      </c>
      <c r="I2535" s="2">
        <v>1721000</v>
      </c>
      <c r="J2535" s="2">
        <v>71146.14</v>
      </c>
      <c r="K2535" s="58">
        <v>2023</v>
      </c>
    </row>
    <row r="2536" spans="1:11" x14ac:dyDescent="0.3">
      <c r="A2536" s="75" t="s">
        <v>1165</v>
      </c>
      <c r="B2536" t="s">
        <v>4236</v>
      </c>
      <c r="C2536" t="s">
        <v>173</v>
      </c>
      <c r="D2536" t="s">
        <v>4257</v>
      </c>
      <c r="E2536" t="s">
        <v>1716</v>
      </c>
      <c r="F2536" s="102" t="s">
        <v>1745</v>
      </c>
      <c r="G2536" s="102" t="s">
        <v>1745</v>
      </c>
      <c r="H2536" s="2">
        <v>130494.94</v>
      </c>
      <c r="I2536" s="2">
        <v>25229400</v>
      </c>
      <c r="J2536" s="2">
        <v>1042983.4</v>
      </c>
      <c r="K2536" s="58">
        <v>2023</v>
      </c>
    </row>
    <row r="2537" spans="1:11" x14ac:dyDescent="0.3">
      <c r="A2537" s="75" t="s">
        <v>1165</v>
      </c>
      <c r="B2537" t="s">
        <v>4236</v>
      </c>
      <c r="C2537" t="s">
        <v>173</v>
      </c>
      <c r="D2537" t="s">
        <v>4258</v>
      </c>
      <c r="E2537" t="s">
        <v>15</v>
      </c>
      <c r="F2537" s="102" t="s">
        <v>1745</v>
      </c>
      <c r="G2537" s="102" t="s">
        <v>1745</v>
      </c>
      <c r="H2537" s="2" t="s">
        <v>2331</v>
      </c>
      <c r="I2537" s="2">
        <v>51300</v>
      </c>
      <c r="J2537" s="2" t="s">
        <v>2331</v>
      </c>
      <c r="K2537" s="58">
        <v>2023</v>
      </c>
    </row>
    <row r="2538" spans="1:11" x14ac:dyDescent="0.3">
      <c r="A2538" s="75" t="s">
        <v>1165</v>
      </c>
      <c r="B2538" t="s">
        <v>4236</v>
      </c>
      <c r="C2538" t="s">
        <v>173</v>
      </c>
      <c r="D2538" t="s">
        <v>4259</v>
      </c>
      <c r="E2538" t="s">
        <v>15</v>
      </c>
      <c r="F2538" s="102" t="s">
        <v>1745</v>
      </c>
      <c r="G2538" s="102" t="s">
        <v>1745</v>
      </c>
      <c r="H2538" s="2" t="s">
        <v>2331</v>
      </c>
      <c r="I2538" s="2">
        <v>84100</v>
      </c>
      <c r="J2538" s="2" t="s">
        <v>2331</v>
      </c>
      <c r="K2538" s="58">
        <v>2023</v>
      </c>
    </row>
    <row r="2539" spans="1:11" x14ac:dyDescent="0.3">
      <c r="A2539" s="75" t="s">
        <v>1165</v>
      </c>
      <c r="B2539" t="s">
        <v>4236</v>
      </c>
      <c r="C2539" t="s">
        <v>173</v>
      </c>
      <c r="D2539" t="s">
        <v>4260</v>
      </c>
      <c r="E2539" t="s">
        <v>15</v>
      </c>
      <c r="F2539" s="102" t="s">
        <v>1745</v>
      </c>
      <c r="G2539" s="102" t="s">
        <v>1745</v>
      </c>
      <c r="H2539" s="2" t="s">
        <v>2331</v>
      </c>
      <c r="I2539" s="2">
        <v>20500</v>
      </c>
      <c r="J2539" s="2" t="s">
        <v>2331</v>
      </c>
      <c r="K2539" s="58">
        <v>2023</v>
      </c>
    </row>
    <row r="2540" spans="1:11" x14ac:dyDescent="0.3">
      <c r="A2540" s="75" t="s">
        <v>1165</v>
      </c>
      <c r="B2540" t="s">
        <v>4236</v>
      </c>
      <c r="C2540" t="s">
        <v>173</v>
      </c>
      <c r="D2540" t="s">
        <v>4261</v>
      </c>
      <c r="E2540" t="s">
        <v>15</v>
      </c>
      <c r="F2540" s="102" t="s">
        <v>1745</v>
      </c>
      <c r="G2540" s="102" t="s">
        <v>1745</v>
      </c>
      <c r="H2540" s="2" t="s">
        <v>2331</v>
      </c>
      <c r="I2540" s="2">
        <v>57600</v>
      </c>
      <c r="J2540" s="2" t="s">
        <v>2331</v>
      </c>
      <c r="K2540" s="58">
        <v>2023</v>
      </c>
    </row>
    <row r="2541" spans="1:11" x14ac:dyDescent="0.3">
      <c r="A2541" s="75" t="s">
        <v>1165</v>
      </c>
      <c r="B2541" t="s">
        <v>4236</v>
      </c>
      <c r="C2541" t="s">
        <v>173</v>
      </c>
      <c r="D2541" t="s">
        <v>4262</v>
      </c>
      <c r="E2541" t="s">
        <v>15</v>
      </c>
      <c r="F2541" s="102" t="s">
        <v>1745</v>
      </c>
      <c r="G2541" s="102" t="s">
        <v>1745</v>
      </c>
      <c r="H2541" s="2" t="s">
        <v>2331</v>
      </c>
      <c r="I2541" s="2">
        <v>1268500</v>
      </c>
      <c r="J2541" s="2" t="s">
        <v>2331</v>
      </c>
      <c r="K2541" s="58">
        <v>2023</v>
      </c>
    </row>
    <row r="2542" spans="1:11" x14ac:dyDescent="0.3">
      <c r="A2542" s="75" t="s">
        <v>1165</v>
      </c>
      <c r="B2542" t="s">
        <v>4236</v>
      </c>
      <c r="C2542" t="s">
        <v>173</v>
      </c>
      <c r="D2542" t="s">
        <v>4263</v>
      </c>
      <c r="E2542" t="s">
        <v>15</v>
      </c>
      <c r="F2542" s="102" t="s">
        <v>1745</v>
      </c>
      <c r="G2542" s="102" t="s">
        <v>1745</v>
      </c>
      <c r="H2542" s="2" t="s">
        <v>2331</v>
      </c>
      <c r="I2542" s="2">
        <v>128000</v>
      </c>
      <c r="J2542" s="2" t="s">
        <v>2331</v>
      </c>
      <c r="K2542" s="58">
        <v>2023</v>
      </c>
    </row>
    <row r="2543" spans="1:11" x14ac:dyDescent="0.3">
      <c r="A2543" s="75" t="s">
        <v>1165</v>
      </c>
      <c r="B2543" t="s">
        <v>4236</v>
      </c>
      <c r="C2543" t="s">
        <v>173</v>
      </c>
      <c r="D2543" t="s">
        <v>4260</v>
      </c>
      <c r="E2543" t="s">
        <v>15</v>
      </c>
      <c r="F2543" s="102" t="s">
        <v>1745</v>
      </c>
      <c r="G2543" s="102" t="s">
        <v>1745</v>
      </c>
      <c r="H2543" s="2" t="s">
        <v>2331</v>
      </c>
      <c r="I2543" s="2">
        <v>232200</v>
      </c>
      <c r="J2543" s="2" t="s">
        <v>2331</v>
      </c>
      <c r="K2543" s="58">
        <v>2023</v>
      </c>
    </row>
    <row r="2544" spans="1:11" x14ac:dyDescent="0.3">
      <c r="A2544" s="75" t="s">
        <v>1165</v>
      </c>
      <c r="B2544" t="s">
        <v>4236</v>
      </c>
      <c r="C2544" t="s">
        <v>173</v>
      </c>
      <c r="D2544" t="s">
        <v>4264</v>
      </c>
      <c r="E2544" t="s">
        <v>15</v>
      </c>
      <c r="F2544" s="102" t="s">
        <v>1745</v>
      </c>
      <c r="G2544" s="102" t="s">
        <v>1745</v>
      </c>
      <c r="H2544" s="2" t="s">
        <v>2331</v>
      </c>
      <c r="I2544" s="2">
        <v>284400</v>
      </c>
      <c r="J2544" s="2" t="s">
        <v>2331</v>
      </c>
      <c r="K2544" s="58">
        <v>2023</v>
      </c>
    </row>
    <row r="2545" spans="1:11" x14ac:dyDescent="0.3">
      <c r="A2545" s="75" t="s">
        <v>1165</v>
      </c>
      <c r="B2545" t="s">
        <v>4236</v>
      </c>
      <c r="C2545" t="s">
        <v>173</v>
      </c>
      <c r="D2545" t="s">
        <v>4265</v>
      </c>
      <c r="E2545" t="s">
        <v>15</v>
      </c>
      <c r="F2545" s="102" t="s">
        <v>1745</v>
      </c>
      <c r="G2545" s="102" t="s">
        <v>1745</v>
      </c>
      <c r="H2545" s="2" t="s">
        <v>2331</v>
      </c>
      <c r="I2545" s="2">
        <v>124000</v>
      </c>
      <c r="J2545" s="2" t="s">
        <v>2331</v>
      </c>
      <c r="K2545" s="58">
        <v>2023</v>
      </c>
    </row>
    <row r="2546" spans="1:11" x14ac:dyDescent="0.3">
      <c r="A2546" s="75" t="s">
        <v>1165</v>
      </c>
      <c r="B2546" t="s">
        <v>4236</v>
      </c>
      <c r="C2546" t="s">
        <v>173</v>
      </c>
      <c r="D2546" t="s">
        <v>4266</v>
      </c>
      <c r="E2546" t="s">
        <v>15</v>
      </c>
      <c r="F2546" s="102" t="s">
        <v>1745</v>
      </c>
      <c r="G2546" s="102" t="s">
        <v>1745</v>
      </c>
      <c r="H2546" s="2" t="s">
        <v>2331</v>
      </c>
      <c r="I2546" s="2">
        <v>24500</v>
      </c>
      <c r="J2546" s="2" t="s">
        <v>2331</v>
      </c>
      <c r="K2546" s="58">
        <v>2023</v>
      </c>
    </row>
    <row r="2547" spans="1:11" x14ac:dyDescent="0.3">
      <c r="A2547" s="75" t="s">
        <v>1165</v>
      </c>
      <c r="B2547" t="s">
        <v>4236</v>
      </c>
      <c r="C2547" t="s">
        <v>173</v>
      </c>
      <c r="D2547" t="s">
        <v>4267</v>
      </c>
      <c r="E2547" t="s">
        <v>15</v>
      </c>
      <c r="F2547" s="102" t="s">
        <v>1745</v>
      </c>
      <c r="G2547" s="102" t="s">
        <v>1745</v>
      </c>
      <c r="H2547" s="2" t="s">
        <v>2331</v>
      </c>
      <c r="I2547" s="2">
        <v>69500</v>
      </c>
      <c r="J2547" s="2" t="s">
        <v>2331</v>
      </c>
      <c r="K2547" s="58">
        <v>2023</v>
      </c>
    </row>
    <row r="2548" spans="1:11" x14ac:dyDescent="0.3">
      <c r="A2548" s="75" t="s">
        <v>1165</v>
      </c>
      <c r="B2548" t="s">
        <v>4236</v>
      </c>
      <c r="C2548" t="s">
        <v>173</v>
      </c>
      <c r="D2548" t="s">
        <v>4268</v>
      </c>
      <c r="E2548" t="s">
        <v>15</v>
      </c>
      <c r="F2548" s="102" t="s">
        <v>1745</v>
      </c>
      <c r="G2548" s="102" t="s">
        <v>1745</v>
      </c>
      <c r="H2548" s="2" t="s">
        <v>2331</v>
      </c>
      <c r="I2548" s="2">
        <v>318300</v>
      </c>
      <c r="J2548" s="2" t="s">
        <v>2331</v>
      </c>
      <c r="K2548" s="58">
        <v>2023</v>
      </c>
    </row>
    <row r="2549" spans="1:11" x14ac:dyDescent="0.3">
      <c r="A2549" s="75" t="s">
        <v>1165</v>
      </c>
      <c r="B2549" t="s">
        <v>4236</v>
      </c>
      <c r="C2549" t="s">
        <v>173</v>
      </c>
      <c r="D2549" t="s">
        <v>4269</v>
      </c>
      <c r="E2549" t="s">
        <v>15</v>
      </c>
      <c r="F2549" s="102" t="s">
        <v>1745</v>
      </c>
      <c r="G2549" s="102" t="s">
        <v>1745</v>
      </c>
      <c r="H2549" s="2" t="s">
        <v>2331</v>
      </c>
      <c r="I2549" s="2">
        <v>200000</v>
      </c>
      <c r="J2549" s="2" t="s">
        <v>2331</v>
      </c>
      <c r="K2549" s="58">
        <v>2023</v>
      </c>
    </row>
    <row r="2550" spans="1:11" x14ac:dyDescent="0.3">
      <c r="A2550" s="75" t="s">
        <v>1165</v>
      </c>
      <c r="B2550" t="s">
        <v>4236</v>
      </c>
      <c r="C2550" t="s">
        <v>173</v>
      </c>
      <c r="D2550" t="s">
        <v>4268</v>
      </c>
      <c r="E2550" t="s">
        <v>15</v>
      </c>
      <c r="F2550" s="102" t="s">
        <v>1745</v>
      </c>
      <c r="G2550" s="102" t="s">
        <v>1745</v>
      </c>
      <c r="H2550" s="2" t="s">
        <v>2331</v>
      </c>
      <c r="I2550" s="2">
        <v>68100</v>
      </c>
      <c r="J2550" s="2" t="s">
        <v>2331</v>
      </c>
      <c r="K2550" s="58">
        <v>2023</v>
      </c>
    </row>
    <row r="2551" spans="1:11" x14ac:dyDescent="0.3">
      <c r="A2551" s="75" t="s">
        <v>1165</v>
      </c>
      <c r="B2551" t="s">
        <v>4236</v>
      </c>
      <c r="C2551" t="s">
        <v>173</v>
      </c>
      <c r="D2551" t="s">
        <v>4270</v>
      </c>
      <c r="E2551" t="s">
        <v>15</v>
      </c>
      <c r="F2551" s="102" t="s">
        <v>1745</v>
      </c>
      <c r="G2551" s="102" t="s">
        <v>1745</v>
      </c>
      <c r="H2551" s="2" t="s">
        <v>2331</v>
      </c>
      <c r="I2551" s="2">
        <v>33500</v>
      </c>
      <c r="J2551" s="2" t="s">
        <v>2331</v>
      </c>
      <c r="K2551" s="58">
        <v>2023</v>
      </c>
    </row>
    <row r="2552" spans="1:11" x14ac:dyDescent="0.3">
      <c r="A2552" s="75" t="s">
        <v>1165</v>
      </c>
      <c r="B2552" t="s">
        <v>4236</v>
      </c>
      <c r="C2552" t="s">
        <v>173</v>
      </c>
      <c r="D2552" t="s">
        <v>4271</v>
      </c>
      <c r="E2552" t="s">
        <v>15</v>
      </c>
      <c r="F2552" s="102" t="s">
        <v>1745</v>
      </c>
      <c r="G2552" s="102" t="s">
        <v>1745</v>
      </c>
      <c r="H2552" s="2" t="s">
        <v>2331</v>
      </c>
      <c r="I2552" s="2">
        <v>27800</v>
      </c>
      <c r="J2552" s="2" t="s">
        <v>2331</v>
      </c>
      <c r="K2552" s="58">
        <v>2023</v>
      </c>
    </row>
    <row r="2553" spans="1:11" x14ac:dyDescent="0.3">
      <c r="A2553" s="75" t="s">
        <v>1165</v>
      </c>
      <c r="B2553" t="s">
        <v>4236</v>
      </c>
      <c r="C2553" t="s">
        <v>173</v>
      </c>
      <c r="D2553" t="s">
        <v>4272</v>
      </c>
      <c r="E2553" t="s">
        <v>15</v>
      </c>
      <c r="F2553" s="102" t="s">
        <v>1745</v>
      </c>
      <c r="G2553" s="102" t="s">
        <v>1745</v>
      </c>
      <c r="H2553" s="2" t="s">
        <v>2331</v>
      </c>
      <c r="I2553" s="2">
        <v>23400</v>
      </c>
      <c r="J2553" s="2" t="s">
        <v>2331</v>
      </c>
      <c r="K2553" s="58">
        <v>2023</v>
      </c>
    </row>
    <row r="2554" spans="1:11" x14ac:dyDescent="0.3">
      <c r="A2554" s="75" t="s">
        <v>1165</v>
      </c>
      <c r="B2554" t="s">
        <v>4236</v>
      </c>
      <c r="C2554" t="s">
        <v>173</v>
      </c>
      <c r="D2554" t="s">
        <v>4273</v>
      </c>
      <c r="E2554" t="s">
        <v>15</v>
      </c>
      <c r="F2554" s="102" t="s">
        <v>1745</v>
      </c>
      <c r="G2554" s="102" t="s">
        <v>1745</v>
      </c>
      <c r="H2554" s="2" t="s">
        <v>2331</v>
      </c>
      <c r="I2554" s="2">
        <v>86400</v>
      </c>
      <c r="J2554" s="2" t="s">
        <v>2331</v>
      </c>
      <c r="K2554" s="58">
        <v>2023</v>
      </c>
    </row>
    <row r="2555" spans="1:11" x14ac:dyDescent="0.3">
      <c r="A2555" s="75" t="s">
        <v>1165</v>
      </c>
      <c r="B2555" t="s">
        <v>4236</v>
      </c>
      <c r="C2555" t="s">
        <v>173</v>
      </c>
      <c r="D2555" t="s">
        <v>4274</v>
      </c>
      <c r="E2555" t="s">
        <v>15</v>
      </c>
      <c r="F2555" s="102" t="s">
        <v>1745</v>
      </c>
      <c r="G2555" s="102" t="s">
        <v>1745</v>
      </c>
      <c r="H2555" s="2" t="s">
        <v>2331</v>
      </c>
      <c r="I2555" s="2">
        <v>99600</v>
      </c>
      <c r="J2555" s="2" t="s">
        <v>2331</v>
      </c>
      <c r="K2555" s="58">
        <v>2023</v>
      </c>
    </row>
    <row r="2556" spans="1:11" x14ac:dyDescent="0.3">
      <c r="A2556" s="75" t="s">
        <v>1165</v>
      </c>
      <c r="B2556" t="s">
        <v>4236</v>
      </c>
      <c r="C2556" t="s">
        <v>173</v>
      </c>
      <c r="D2556" t="s">
        <v>4275</v>
      </c>
      <c r="E2556" t="s">
        <v>15</v>
      </c>
      <c r="F2556" s="102" t="s">
        <v>1745</v>
      </c>
      <c r="G2556" s="102" t="s">
        <v>1745</v>
      </c>
      <c r="H2556" s="2" t="s">
        <v>2331</v>
      </c>
      <c r="I2556" s="2">
        <v>23700</v>
      </c>
      <c r="J2556" s="2" t="s">
        <v>2331</v>
      </c>
      <c r="K2556" s="58">
        <v>2023</v>
      </c>
    </row>
    <row r="2557" spans="1:11" x14ac:dyDescent="0.3">
      <c r="A2557" s="75" t="s">
        <v>1165</v>
      </c>
      <c r="B2557" t="s">
        <v>4236</v>
      </c>
      <c r="C2557" t="s">
        <v>173</v>
      </c>
      <c r="D2557" t="s">
        <v>4276</v>
      </c>
      <c r="E2557" t="s">
        <v>15</v>
      </c>
      <c r="F2557" s="102" t="s">
        <v>1745</v>
      </c>
      <c r="G2557" s="102" t="s">
        <v>1745</v>
      </c>
      <c r="H2557" s="2" t="s">
        <v>2331</v>
      </c>
      <c r="I2557" s="2">
        <v>134600</v>
      </c>
      <c r="J2557" s="2" t="s">
        <v>2331</v>
      </c>
      <c r="K2557" s="58">
        <v>2023</v>
      </c>
    </row>
    <row r="2558" spans="1:11" x14ac:dyDescent="0.3">
      <c r="A2558" s="75" t="s">
        <v>1165</v>
      </c>
      <c r="B2558" t="s">
        <v>4236</v>
      </c>
      <c r="C2558" t="s">
        <v>173</v>
      </c>
      <c r="D2558" t="s">
        <v>4277</v>
      </c>
      <c r="E2558" t="s">
        <v>15</v>
      </c>
      <c r="F2558" s="102" t="s">
        <v>1745</v>
      </c>
      <c r="G2558" s="102" t="s">
        <v>1745</v>
      </c>
      <c r="H2558" s="2" t="s">
        <v>2331</v>
      </c>
      <c r="I2558" s="2">
        <v>1637100</v>
      </c>
      <c r="J2558" s="2" t="s">
        <v>2331</v>
      </c>
      <c r="K2558" s="58">
        <v>2023</v>
      </c>
    </row>
    <row r="2559" spans="1:11" x14ac:dyDescent="0.3">
      <c r="A2559" s="75" t="s">
        <v>1165</v>
      </c>
      <c r="B2559" t="s">
        <v>4236</v>
      </c>
      <c r="C2559" t="s">
        <v>173</v>
      </c>
      <c r="D2559" t="s">
        <v>4278</v>
      </c>
      <c r="E2559" t="s">
        <v>15</v>
      </c>
      <c r="F2559" s="102" t="s">
        <v>1745</v>
      </c>
      <c r="G2559" s="102" t="s">
        <v>1745</v>
      </c>
      <c r="H2559" s="2" t="s">
        <v>2331</v>
      </c>
      <c r="I2559" s="2">
        <v>129500</v>
      </c>
      <c r="J2559" s="2" t="s">
        <v>2331</v>
      </c>
      <c r="K2559" s="58">
        <v>2023</v>
      </c>
    </row>
    <row r="2560" spans="1:11" x14ac:dyDescent="0.3">
      <c r="A2560" s="75" t="s">
        <v>1165</v>
      </c>
      <c r="B2560" t="s">
        <v>4236</v>
      </c>
      <c r="C2560" t="s">
        <v>173</v>
      </c>
      <c r="D2560" t="s">
        <v>4279</v>
      </c>
      <c r="E2560" t="s">
        <v>15</v>
      </c>
      <c r="F2560" s="102" t="s">
        <v>1745</v>
      </c>
      <c r="G2560" s="102" t="s">
        <v>1745</v>
      </c>
      <c r="H2560" s="2" t="s">
        <v>2331</v>
      </c>
      <c r="I2560" s="2">
        <v>71100</v>
      </c>
      <c r="J2560" s="2" t="s">
        <v>2331</v>
      </c>
      <c r="K2560" s="58">
        <v>2023</v>
      </c>
    </row>
    <row r="2561" spans="1:11" x14ac:dyDescent="0.3">
      <c r="A2561" s="75" t="s">
        <v>1165</v>
      </c>
      <c r="B2561" t="s">
        <v>4236</v>
      </c>
      <c r="C2561" t="s">
        <v>173</v>
      </c>
      <c r="D2561" t="s">
        <v>4260</v>
      </c>
      <c r="E2561" t="s">
        <v>15</v>
      </c>
      <c r="F2561" s="102" t="s">
        <v>1745</v>
      </c>
      <c r="G2561" s="102" t="s">
        <v>1745</v>
      </c>
      <c r="H2561" s="2" t="s">
        <v>2331</v>
      </c>
      <c r="I2561" s="2">
        <v>57200</v>
      </c>
      <c r="J2561" s="2" t="s">
        <v>2331</v>
      </c>
      <c r="K2561" s="58">
        <v>2023</v>
      </c>
    </row>
    <row r="2562" spans="1:11" x14ac:dyDescent="0.3">
      <c r="A2562" s="75" t="s">
        <v>1165</v>
      </c>
      <c r="B2562" t="s">
        <v>4236</v>
      </c>
      <c r="C2562" t="s">
        <v>173</v>
      </c>
      <c r="D2562" t="s">
        <v>4280</v>
      </c>
      <c r="E2562" t="s">
        <v>15</v>
      </c>
      <c r="F2562" s="102" t="s">
        <v>1745</v>
      </c>
      <c r="G2562" s="102" t="s">
        <v>1745</v>
      </c>
      <c r="H2562" s="2" t="s">
        <v>2331</v>
      </c>
      <c r="I2562" s="2">
        <v>139100</v>
      </c>
      <c r="J2562" s="2" t="s">
        <v>2331</v>
      </c>
      <c r="K2562" s="58">
        <v>2023</v>
      </c>
    </row>
    <row r="2563" spans="1:11" x14ac:dyDescent="0.3">
      <c r="A2563" s="75" t="s">
        <v>1165</v>
      </c>
      <c r="B2563" t="s">
        <v>4236</v>
      </c>
      <c r="C2563" t="s">
        <v>173</v>
      </c>
      <c r="D2563" t="s">
        <v>4281</v>
      </c>
      <c r="E2563" t="s">
        <v>15</v>
      </c>
      <c r="F2563" s="102" t="s">
        <v>1745</v>
      </c>
      <c r="G2563" s="102" t="s">
        <v>1745</v>
      </c>
      <c r="H2563" s="2" t="s">
        <v>2331</v>
      </c>
      <c r="I2563" s="2">
        <v>237000</v>
      </c>
      <c r="J2563" s="2" t="s">
        <v>2331</v>
      </c>
      <c r="K2563" s="58">
        <v>2023</v>
      </c>
    </row>
    <row r="2564" spans="1:11" x14ac:dyDescent="0.3">
      <c r="A2564" s="75" t="s">
        <v>1165</v>
      </c>
      <c r="B2564" t="s">
        <v>4236</v>
      </c>
      <c r="C2564" t="s">
        <v>173</v>
      </c>
      <c r="D2564" t="s">
        <v>4282</v>
      </c>
      <c r="E2564" t="s">
        <v>15</v>
      </c>
      <c r="F2564" s="102" t="s">
        <v>1745</v>
      </c>
      <c r="G2564" s="102" t="s">
        <v>1745</v>
      </c>
      <c r="H2564" s="2" t="s">
        <v>2331</v>
      </c>
      <c r="I2564" s="2">
        <v>172000</v>
      </c>
      <c r="J2564" s="2" t="s">
        <v>2331</v>
      </c>
      <c r="K2564" s="58">
        <v>2023</v>
      </c>
    </row>
    <row r="2565" spans="1:11" x14ac:dyDescent="0.3">
      <c r="A2565" s="75" t="s">
        <v>1165</v>
      </c>
      <c r="B2565" t="s">
        <v>4236</v>
      </c>
      <c r="C2565" t="s">
        <v>173</v>
      </c>
      <c r="D2565" t="s">
        <v>4283</v>
      </c>
      <c r="E2565" t="s">
        <v>15</v>
      </c>
      <c r="F2565" s="102" t="s">
        <v>1745</v>
      </c>
      <c r="G2565" s="102" t="s">
        <v>1745</v>
      </c>
      <c r="H2565" s="2" t="s">
        <v>2331</v>
      </c>
      <c r="I2565" s="2">
        <v>1260000</v>
      </c>
      <c r="J2565" s="2" t="s">
        <v>2331</v>
      </c>
      <c r="K2565" s="58">
        <v>2023</v>
      </c>
    </row>
    <row r="2566" spans="1:11" x14ac:dyDescent="0.3">
      <c r="A2566" s="75" t="s">
        <v>1165</v>
      </c>
      <c r="B2566" t="s">
        <v>4236</v>
      </c>
      <c r="C2566" t="s">
        <v>173</v>
      </c>
      <c r="D2566" t="s">
        <v>4284</v>
      </c>
      <c r="E2566" t="s">
        <v>15</v>
      </c>
      <c r="F2566" s="102" t="s">
        <v>1745</v>
      </c>
      <c r="G2566" s="102" t="s">
        <v>1745</v>
      </c>
      <c r="H2566" s="2" t="s">
        <v>2331</v>
      </c>
      <c r="I2566" s="2">
        <v>1325000</v>
      </c>
      <c r="J2566" s="2" t="s">
        <v>2331</v>
      </c>
      <c r="K2566" s="58">
        <v>2023</v>
      </c>
    </row>
    <row r="2567" spans="1:11" x14ac:dyDescent="0.3">
      <c r="A2567" s="75" t="s">
        <v>1165</v>
      </c>
      <c r="B2567" t="s">
        <v>4236</v>
      </c>
      <c r="C2567" t="s">
        <v>173</v>
      </c>
      <c r="D2567" t="s">
        <v>4285</v>
      </c>
      <c r="E2567" t="s">
        <v>15</v>
      </c>
      <c r="F2567" s="102" t="s">
        <v>1745</v>
      </c>
      <c r="G2567" s="102" t="s">
        <v>1745</v>
      </c>
      <c r="H2567" s="2" t="s">
        <v>2331</v>
      </c>
      <c r="I2567" s="2">
        <v>3414500</v>
      </c>
      <c r="J2567" s="2" t="s">
        <v>2331</v>
      </c>
      <c r="K2567" s="58">
        <v>2023</v>
      </c>
    </row>
    <row r="2568" spans="1:11" x14ac:dyDescent="0.3">
      <c r="A2568" s="75" t="s">
        <v>1165</v>
      </c>
      <c r="B2568" t="s">
        <v>4236</v>
      </c>
      <c r="C2568" t="s">
        <v>173</v>
      </c>
      <c r="D2568" t="s">
        <v>4286</v>
      </c>
      <c r="E2568" t="s">
        <v>15</v>
      </c>
      <c r="F2568" s="102" t="s">
        <v>1745</v>
      </c>
      <c r="G2568" s="102" t="s">
        <v>1745</v>
      </c>
      <c r="H2568" s="2" t="s">
        <v>2331</v>
      </c>
      <c r="I2568" s="2">
        <v>142000</v>
      </c>
      <c r="J2568" s="2" t="s">
        <v>2331</v>
      </c>
      <c r="K2568" s="58">
        <v>2023</v>
      </c>
    </row>
    <row r="2569" spans="1:11" x14ac:dyDescent="0.3">
      <c r="A2569" s="75" t="s">
        <v>1165</v>
      </c>
      <c r="B2569" t="s">
        <v>4236</v>
      </c>
      <c r="C2569" t="s">
        <v>173</v>
      </c>
      <c r="D2569" t="s">
        <v>4287</v>
      </c>
      <c r="E2569" t="s">
        <v>15</v>
      </c>
      <c r="F2569" s="102" t="s">
        <v>1745</v>
      </c>
      <c r="G2569" s="102" t="s">
        <v>1745</v>
      </c>
      <c r="H2569" s="2" t="s">
        <v>2331</v>
      </c>
      <c r="I2569" s="2">
        <v>720000</v>
      </c>
      <c r="J2569" s="2" t="s">
        <v>2331</v>
      </c>
      <c r="K2569" s="58">
        <v>2023</v>
      </c>
    </row>
    <row r="2570" spans="1:11" x14ac:dyDescent="0.3">
      <c r="A2570" s="75" t="s">
        <v>1165</v>
      </c>
      <c r="B2570" t="s">
        <v>4236</v>
      </c>
      <c r="C2570" t="s">
        <v>173</v>
      </c>
      <c r="D2570" t="s">
        <v>4288</v>
      </c>
      <c r="E2570" t="s">
        <v>15</v>
      </c>
      <c r="F2570" s="102" t="s">
        <v>1745</v>
      </c>
      <c r="G2570" s="102" t="s">
        <v>1745</v>
      </c>
      <c r="H2570" s="2" t="s">
        <v>2331</v>
      </c>
      <c r="I2570" s="2">
        <v>109400</v>
      </c>
      <c r="J2570" s="2" t="s">
        <v>2331</v>
      </c>
      <c r="K2570" s="58">
        <v>2023</v>
      </c>
    </row>
    <row r="2571" spans="1:11" x14ac:dyDescent="0.3">
      <c r="A2571" s="75" t="s">
        <v>1165</v>
      </c>
      <c r="B2571" t="s">
        <v>4236</v>
      </c>
      <c r="C2571" t="s">
        <v>173</v>
      </c>
      <c r="D2571" t="s">
        <v>4289</v>
      </c>
      <c r="E2571" t="s">
        <v>15</v>
      </c>
      <c r="F2571" s="102" t="s">
        <v>1745</v>
      </c>
      <c r="G2571" s="102" t="s">
        <v>1745</v>
      </c>
      <c r="H2571" s="2" t="s">
        <v>2331</v>
      </c>
      <c r="I2571" s="2">
        <v>98800</v>
      </c>
      <c r="J2571" s="2" t="s">
        <v>2331</v>
      </c>
      <c r="K2571" s="58">
        <v>2023</v>
      </c>
    </row>
    <row r="2572" spans="1:11" x14ac:dyDescent="0.3">
      <c r="A2572" s="75" t="s">
        <v>1165</v>
      </c>
      <c r="B2572" t="s">
        <v>4236</v>
      </c>
      <c r="C2572" t="s">
        <v>173</v>
      </c>
      <c r="D2572" t="s">
        <v>4290</v>
      </c>
      <c r="E2572" t="s">
        <v>15</v>
      </c>
      <c r="F2572" s="102" t="s">
        <v>1745</v>
      </c>
      <c r="G2572" s="102" t="s">
        <v>1745</v>
      </c>
      <c r="H2572" s="2" t="s">
        <v>2331</v>
      </c>
      <c r="I2572" s="2">
        <v>543700</v>
      </c>
      <c r="J2572" s="2" t="s">
        <v>2331</v>
      </c>
      <c r="K2572" s="58">
        <v>2023</v>
      </c>
    </row>
    <row r="2573" spans="1:11" x14ac:dyDescent="0.3">
      <c r="A2573" s="75" t="s">
        <v>1165</v>
      </c>
      <c r="B2573" t="s">
        <v>4236</v>
      </c>
      <c r="C2573" t="s">
        <v>173</v>
      </c>
      <c r="D2573" t="s">
        <v>4291</v>
      </c>
      <c r="E2573" t="s">
        <v>15</v>
      </c>
      <c r="F2573" s="102" t="s">
        <v>1745</v>
      </c>
      <c r="G2573" s="102" t="s">
        <v>1745</v>
      </c>
      <c r="H2573" s="2" t="s">
        <v>2331</v>
      </c>
      <c r="I2573" s="2">
        <v>728100</v>
      </c>
      <c r="J2573" s="2" t="s">
        <v>2331</v>
      </c>
      <c r="K2573" s="58">
        <v>2023</v>
      </c>
    </row>
    <row r="2574" spans="1:11" x14ac:dyDescent="0.3">
      <c r="A2574" s="75" t="s">
        <v>1165</v>
      </c>
      <c r="B2574" t="s">
        <v>4236</v>
      </c>
      <c r="C2574" t="s">
        <v>173</v>
      </c>
      <c r="D2574" t="s">
        <v>4292</v>
      </c>
      <c r="E2574" t="s">
        <v>1717</v>
      </c>
      <c r="F2574" s="102" t="s">
        <v>1745</v>
      </c>
      <c r="G2574" s="102" t="s">
        <v>1745</v>
      </c>
      <c r="H2574" s="2" t="s">
        <v>2331</v>
      </c>
      <c r="I2574" s="2">
        <v>538750</v>
      </c>
      <c r="J2574" s="2" t="s">
        <v>2331</v>
      </c>
      <c r="K2574" s="58">
        <v>2023</v>
      </c>
    </row>
    <row r="2575" spans="1:11" x14ac:dyDescent="0.3">
      <c r="A2575" s="75" t="s">
        <v>1165</v>
      </c>
      <c r="B2575" t="s">
        <v>4236</v>
      </c>
      <c r="C2575" t="s">
        <v>173</v>
      </c>
      <c r="D2575" t="s">
        <v>4291</v>
      </c>
      <c r="E2575" t="s">
        <v>15</v>
      </c>
      <c r="F2575" s="102" t="s">
        <v>1745</v>
      </c>
      <c r="G2575" s="102" t="s">
        <v>1745</v>
      </c>
      <c r="H2575" s="2" t="s">
        <v>2331</v>
      </c>
      <c r="I2575" s="2">
        <v>164000</v>
      </c>
      <c r="J2575" s="2" t="s">
        <v>2331</v>
      </c>
      <c r="K2575" s="58">
        <v>2023</v>
      </c>
    </row>
    <row r="2576" spans="1:11" x14ac:dyDescent="0.3">
      <c r="A2576" s="75" t="s">
        <v>1165</v>
      </c>
      <c r="B2576" t="s">
        <v>4236</v>
      </c>
      <c r="C2576" t="s">
        <v>173</v>
      </c>
      <c r="D2576" t="s">
        <v>4293</v>
      </c>
      <c r="E2576" t="s">
        <v>15</v>
      </c>
      <c r="F2576" s="102" t="s">
        <v>1745</v>
      </c>
      <c r="G2576" s="102" t="s">
        <v>1745</v>
      </c>
      <c r="H2576" s="2" t="s">
        <v>2331</v>
      </c>
      <c r="I2576" s="2">
        <v>291600</v>
      </c>
      <c r="J2576" s="2" t="s">
        <v>2331</v>
      </c>
      <c r="K2576" s="58">
        <v>2023</v>
      </c>
    </row>
    <row r="2577" spans="1:11" x14ac:dyDescent="0.3">
      <c r="A2577" s="75" t="s">
        <v>1165</v>
      </c>
      <c r="B2577" t="s">
        <v>4236</v>
      </c>
      <c r="C2577" t="s">
        <v>173</v>
      </c>
      <c r="D2577" t="s">
        <v>4294</v>
      </c>
      <c r="E2577" t="s">
        <v>15</v>
      </c>
      <c r="F2577" s="102" t="s">
        <v>1745</v>
      </c>
      <c r="G2577" s="102" t="s">
        <v>1745</v>
      </c>
      <c r="H2577" s="2" t="s">
        <v>2331</v>
      </c>
      <c r="I2577" s="2">
        <v>1446200</v>
      </c>
      <c r="J2577" s="2" t="s">
        <v>2331</v>
      </c>
      <c r="K2577" s="58">
        <v>2023</v>
      </c>
    </row>
    <row r="2578" spans="1:11" x14ac:dyDescent="0.3">
      <c r="A2578" s="75" t="s">
        <v>1165</v>
      </c>
      <c r="B2578" t="s">
        <v>4236</v>
      </c>
      <c r="C2578" t="s">
        <v>173</v>
      </c>
      <c r="D2578" t="s">
        <v>4295</v>
      </c>
      <c r="E2578" t="s">
        <v>15</v>
      </c>
      <c r="F2578" s="102" t="s">
        <v>1745</v>
      </c>
      <c r="G2578" s="102" t="s">
        <v>1745</v>
      </c>
      <c r="H2578" s="2" t="s">
        <v>2331</v>
      </c>
      <c r="I2578" s="2">
        <v>729000</v>
      </c>
      <c r="J2578" s="2" t="s">
        <v>2331</v>
      </c>
      <c r="K2578" s="58">
        <v>2023</v>
      </c>
    </row>
    <row r="2579" spans="1:11" x14ac:dyDescent="0.3">
      <c r="A2579" s="75" t="s">
        <v>1165</v>
      </c>
      <c r="B2579" t="s">
        <v>4236</v>
      </c>
      <c r="C2579" t="s">
        <v>173</v>
      </c>
      <c r="D2579" t="s">
        <v>4296</v>
      </c>
      <c r="E2579" t="s">
        <v>15</v>
      </c>
      <c r="F2579" s="102" t="s">
        <v>1745</v>
      </c>
      <c r="G2579" s="102" t="s">
        <v>1745</v>
      </c>
      <c r="H2579" s="2" t="s">
        <v>2331</v>
      </c>
      <c r="I2579" s="2">
        <v>307200</v>
      </c>
      <c r="J2579" s="2" t="s">
        <v>2331</v>
      </c>
      <c r="K2579" s="58">
        <v>2023</v>
      </c>
    </row>
    <row r="2580" spans="1:11" x14ac:dyDescent="0.3">
      <c r="A2580" s="75" t="s">
        <v>1165</v>
      </c>
      <c r="B2580" t="s">
        <v>4236</v>
      </c>
      <c r="C2580" t="s">
        <v>173</v>
      </c>
      <c r="D2580" t="s">
        <v>4297</v>
      </c>
      <c r="E2580" t="s">
        <v>15</v>
      </c>
      <c r="F2580" s="102" t="s">
        <v>1745</v>
      </c>
      <c r="G2580" s="102" t="s">
        <v>1745</v>
      </c>
      <c r="H2580" s="2" t="s">
        <v>2331</v>
      </c>
      <c r="I2580" s="2">
        <v>970100</v>
      </c>
      <c r="J2580" s="2" t="s">
        <v>2331</v>
      </c>
      <c r="K2580" s="58">
        <v>2023</v>
      </c>
    </row>
    <row r="2581" spans="1:11" x14ac:dyDescent="0.3">
      <c r="A2581" s="75" t="s">
        <v>1165</v>
      </c>
      <c r="B2581" t="s">
        <v>4236</v>
      </c>
      <c r="C2581" t="s">
        <v>173</v>
      </c>
      <c r="D2581" t="s">
        <v>4298</v>
      </c>
      <c r="E2581" t="s">
        <v>15</v>
      </c>
      <c r="F2581" s="102" t="s">
        <v>1745</v>
      </c>
      <c r="G2581" s="102" t="s">
        <v>1745</v>
      </c>
      <c r="H2581" s="2" t="s">
        <v>2331</v>
      </c>
      <c r="I2581" s="2">
        <v>217300</v>
      </c>
      <c r="J2581" s="2" t="s">
        <v>2331</v>
      </c>
      <c r="K2581" s="58">
        <v>2023</v>
      </c>
    </row>
    <row r="2582" spans="1:11" x14ac:dyDescent="0.3">
      <c r="A2582" s="75" t="s">
        <v>1165</v>
      </c>
      <c r="B2582" t="s">
        <v>4236</v>
      </c>
      <c r="C2582" t="s">
        <v>173</v>
      </c>
      <c r="D2582" t="s">
        <v>4298</v>
      </c>
      <c r="E2582" t="s">
        <v>15</v>
      </c>
      <c r="F2582" s="102" t="s">
        <v>1745</v>
      </c>
      <c r="G2582" s="102" t="s">
        <v>1745</v>
      </c>
      <c r="H2582" s="2" t="s">
        <v>2331</v>
      </c>
      <c r="I2582" s="2">
        <v>1605300</v>
      </c>
      <c r="J2582" s="2" t="s">
        <v>2331</v>
      </c>
      <c r="K2582" s="58">
        <v>2023</v>
      </c>
    </row>
    <row r="2583" spans="1:11" x14ac:dyDescent="0.3">
      <c r="A2583" s="75" t="s">
        <v>1165</v>
      </c>
      <c r="B2583" t="s">
        <v>4236</v>
      </c>
      <c r="C2583" t="s">
        <v>173</v>
      </c>
      <c r="D2583" t="s">
        <v>4299</v>
      </c>
      <c r="E2583" t="s">
        <v>1717</v>
      </c>
      <c r="F2583" s="102" t="s">
        <v>1745</v>
      </c>
      <c r="G2583" s="102" t="s">
        <v>1745</v>
      </c>
      <c r="H2583" s="2" t="s">
        <v>2331</v>
      </c>
      <c r="I2583" s="2">
        <v>48100</v>
      </c>
      <c r="J2583" s="2" t="s">
        <v>2331</v>
      </c>
      <c r="K2583" s="58">
        <v>2023</v>
      </c>
    </row>
    <row r="2584" spans="1:11" x14ac:dyDescent="0.3">
      <c r="A2584" s="75" t="s">
        <v>1165</v>
      </c>
      <c r="B2584" t="s">
        <v>4236</v>
      </c>
      <c r="C2584" t="s">
        <v>173</v>
      </c>
      <c r="D2584" t="s">
        <v>4300</v>
      </c>
      <c r="E2584" t="s">
        <v>15</v>
      </c>
      <c r="F2584" s="102" t="s">
        <v>1745</v>
      </c>
      <c r="G2584" s="102" t="s">
        <v>1745</v>
      </c>
      <c r="H2584" s="2" t="s">
        <v>2331</v>
      </c>
      <c r="I2584" s="2">
        <v>2311300</v>
      </c>
      <c r="J2584" s="2" t="s">
        <v>2331</v>
      </c>
      <c r="K2584" s="58">
        <v>2023</v>
      </c>
    </row>
    <row r="2585" spans="1:11" x14ac:dyDescent="0.3">
      <c r="A2585" s="75" t="s">
        <v>1165</v>
      </c>
      <c r="B2585" t="s">
        <v>4236</v>
      </c>
      <c r="C2585" t="s">
        <v>173</v>
      </c>
      <c r="D2585" t="s">
        <v>4301</v>
      </c>
      <c r="E2585" t="s">
        <v>15</v>
      </c>
      <c r="F2585" s="102" t="s">
        <v>1745</v>
      </c>
      <c r="G2585" s="102" t="s">
        <v>1745</v>
      </c>
      <c r="H2585" s="2" t="s">
        <v>2331</v>
      </c>
      <c r="I2585" s="2">
        <v>118700</v>
      </c>
      <c r="J2585" s="2" t="s">
        <v>2331</v>
      </c>
      <c r="K2585" s="58">
        <v>2023</v>
      </c>
    </row>
    <row r="2586" spans="1:11" x14ac:dyDescent="0.3">
      <c r="A2586" s="103" t="s">
        <v>1240</v>
      </c>
      <c r="B2586" t="s">
        <v>2187</v>
      </c>
      <c r="C2586" t="s">
        <v>173</v>
      </c>
      <c r="D2586" t="s">
        <v>4833</v>
      </c>
      <c r="E2586" t="s">
        <v>5090</v>
      </c>
      <c r="F2586" s="100" t="s">
        <v>1745</v>
      </c>
      <c r="G2586" s="100" t="s">
        <v>1745</v>
      </c>
      <c r="H2586" s="98" t="s">
        <v>1745</v>
      </c>
      <c r="I2586" s="2">
        <v>767300</v>
      </c>
      <c r="J2586" s="97" t="s">
        <v>1745</v>
      </c>
      <c r="K2586">
        <v>2025</v>
      </c>
    </row>
    <row r="2587" spans="1:11" x14ac:dyDescent="0.3">
      <c r="A2587" s="103" t="s">
        <v>1240</v>
      </c>
      <c r="B2587" t="s">
        <v>2187</v>
      </c>
      <c r="C2587" t="s">
        <v>173</v>
      </c>
      <c r="D2587" t="s">
        <v>4834</v>
      </c>
      <c r="E2587" t="s">
        <v>5090</v>
      </c>
      <c r="F2587" s="100" t="s">
        <v>1745</v>
      </c>
      <c r="G2587" s="100" t="s">
        <v>1745</v>
      </c>
      <c r="H2587" s="98" t="s">
        <v>1745</v>
      </c>
      <c r="I2587" s="2">
        <v>5723900</v>
      </c>
      <c r="J2587" s="97" t="s">
        <v>1745</v>
      </c>
      <c r="K2587">
        <v>2025</v>
      </c>
    </row>
    <row r="2588" spans="1:11" x14ac:dyDescent="0.3">
      <c r="A2588" s="103" t="s">
        <v>1240</v>
      </c>
      <c r="B2588" t="s">
        <v>2187</v>
      </c>
      <c r="C2588" t="s">
        <v>173</v>
      </c>
      <c r="D2588" t="s">
        <v>4835</v>
      </c>
      <c r="E2588" t="s">
        <v>1717</v>
      </c>
      <c r="F2588" s="100" t="s">
        <v>1745</v>
      </c>
      <c r="G2588" s="100" t="s">
        <v>1745</v>
      </c>
      <c r="H2588" s="98" t="s">
        <v>1745</v>
      </c>
      <c r="I2588" s="2">
        <v>1995400</v>
      </c>
      <c r="J2588" s="97" t="s">
        <v>1745</v>
      </c>
      <c r="K2588">
        <v>2025</v>
      </c>
    </row>
    <row r="2589" spans="1:11" x14ac:dyDescent="0.3">
      <c r="A2589" s="103" t="s">
        <v>1240</v>
      </c>
      <c r="B2589" t="s">
        <v>2187</v>
      </c>
      <c r="C2589" t="s">
        <v>173</v>
      </c>
      <c r="D2589" t="s">
        <v>4836</v>
      </c>
      <c r="E2589" t="s">
        <v>1717</v>
      </c>
      <c r="F2589" s="100" t="s">
        <v>1745</v>
      </c>
      <c r="G2589" s="100" t="s">
        <v>1745</v>
      </c>
      <c r="H2589" s="98" t="s">
        <v>1745</v>
      </c>
      <c r="I2589" s="2">
        <v>5234400</v>
      </c>
      <c r="J2589" s="97" t="s">
        <v>1745</v>
      </c>
      <c r="K2589">
        <v>2025</v>
      </c>
    </row>
    <row r="2590" spans="1:11" x14ac:dyDescent="0.3">
      <c r="A2590" s="103" t="s">
        <v>1240</v>
      </c>
      <c r="B2590" t="s">
        <v>2187</v>
      </c>
      <c r="C2590" t="s">
        <v>173</v>
      </c>
      <c r="D2590" t="s">
        <v>4837</v>
      </c>
      <c r="E2590" t="s">
        <v>1717</v>
      </c>
      <c r="F2590" s="100" t="s">
        <v>1745</v>
      </c>
      <c r="G2590" s="100" t="s">
        <v>1745</v>
      </c>
      <c r="H2590" s="98" t="s">
        <v>1745</v>
      </c>
      <c r="I2590" s="2">
        <v>1843800</v>
      </c>
      <c r="J2590" s="97" t="s">
        <v>1745</v>
      </c>
      <c r="K2590">
        <v>2025</v>
      </c>
    </row>
    <row r="2591" spans="1:11" x14ac:dyDescent="0.3">
      <c r="A2591" s="103" t="s">
        <v>1249</v>
      </c>
      <c r="B2591" t="s">
        <v>2188</v>
      </c>
      <c r="C2591" t="s">
        <v>173</v>
      </c>
      <c r="D2591" t="s">
        <v>4838</v>
      </c>
      <c r="E2591" t="s">
        <v>15</v>
      </c>
      <c r="F2591" s="99">
        <v>45292</v>
      </c>
      <c r="G2591" s="99">
        <v>47483</v>
      </c>
      <c r="H2591" s="2">
        <v>40000</v>
      </c>
      <c r="I2591" s="2">
        <v>400000</v>
      </c>
      <c r="J2591" s="2">
        <v>40000</v>
      </c>
      <c r="K2591">
        <v>2025</v>
      </c>
    </row>
    <row r="2592" spans="1:11" x14ac:dyDescent="0.3">
      <c r="A2592" s="103" t="s">
        <v>1507</v>
      </c>
      <c r="B2592" t="s">
        <v>2190</v>
      </c>
      <c r="C2592" t="s">
        <v>173</v>
      </c>
      <c r="D2592" t="s">
        <v>4302</v>
      </c>
      <c r="E2592" t="s">
        <v>1717</v>
      </c>
      <c r="F2592" s="99">
        <v>43697</v>
      </c>
      <c r="G2592" s="99">
        <v>54654</v>
      </c>
      <c r="H2592" s="2">
        <v>207628.36</v>
      </c>
      <c r="I2592" s="2">
        <v>38591600</v>
      </c>
      <c r="J2592" s="2">
        <v>207628.36</v>
      </c>
      <c r="K2592">
        <v>2025</v>
      </c>
    </row>
    <row r="2593" spans="1:11" x14ac:dyDescent="0.3">
      <c r="A2593" s="103" t="s">
        <v>1572</v>
      </c>
      <c r="B2593" t="s">
        <v>2191</v>
      </c>
      <c r="C2593" t="s">
        <v>173</v>
      </c>
      <c r="D2593" t="s">
        <v>4303</v>
      </c>
      <c r="E2593" t="s">
        <v>1717</v>
      </c>
      <c r="F2593" s="100" t="s">
        <v>1745</v>
      </c>
      <c r="G2593" s="100" t="s">
        <v>1745</v>
      </c>
      <c r="H2593" s="98" t="s">
        <v>1745</v>
      </c>
      <c r="I2593" s="2">
        <v>7076900</v>
      </c>
      <c r="J2593" s="2">
        <v>305226.7</v>
      </c>
      <c r="K2593">
        <v>2025</v>
      </c>
    </row>
    <row r="2594" spans="1:11" x14ac:dyDescent="0.3">
      <c r="A2594" s="103" t="s">
        <v>1572</v>
      </c>
      <c r="B2594" t="s">
        <v>2191</v>
      </c>
      <c r="C2594" t="s">
        <v>173</v>
      </c>
      <c r="D2594" t="s">
        <v>4304</v>
      </c>
      <c r="E2594" t="s">
        <v>5089</v>
      </c>
      <c r="F2594" s="100" t="s">
        <v>1745</v>
      </c>
      <c r="G2594" s="100" t="s">
        <v>1745</v>
      </c>
      <c r="H2594" s="98" t="s">
        <v>1745</v>
      </c>
      <c r="I2594" s="2">
        <v>3007100</v>
      </c>
      <c r="J2594" s="2">
        <v>129696.22</v>
      </c>
      <c r="K2594">
        <v>2025</v>
      </c>
    </row>
    <row r="2595" spans="1:11" x14ac:dyDescent="0.3">
      <c r="A2595" s="103" t="s">
        <v>1572</v>
      </c>
      <c r="B2595" t="s">
        <v>2191</v>
      </c>
      <c r="C2595" t="s">
        <v>173</v>
      </c>
      <c r="D2595" t="s">
        <v>4305</v>
      </c>
      <c r="E2595" t="s">
        <v>1716</v>
      </c>
      <c r="F2595" s="100" t="s">
        <v>1745</v>
      </c>
      <c r="G2595" s="100" t="s">
        <v>1745</v>
      </c>
      <c r="H2595" s="98" t="s">
        <v>1745</v>
      </c>
      <c r="I2595" s="2">
        <v>771400</v>
      </c>
      <c r="J2595" s="2">
        <v>33270.480000000003</v>
      </c>
      <c r="K2595">
        <v>2025</v>
      </c>
    </row>
    <row r="2596" spans="1:11" x14ac:dyDescent="0.3">
      <c r="A2596" s="103" t="s">
        <v>1601</v>
      </c>
      <c r="B2596" t="s">
        <v>2194</v>
      </c>
      <c r="C2596" t="s">
        <v>173</v>
      </c>
      <c r="D2596" t="s">
        <v>4307</v>
      </c>
      <c r="E2596" t="s">
        <v>1716</v>
      </c>
      <c r="F2596" s="101" t="s">
        <v>1330</v>
      </c>
      <c r="G2596" s="100" t="s">
        <v>1745</v>
      </c>
      <c r="H2596" s="2">
        <v>308479</v>
      </c>
      <c r="I2596" s="2">
        <v>8940600</v>
      </c>
      <c r="J2596" s="2">
        <v>531608.076</v>
      </c>
      <c r="K2596">
        <v>2025</v>
      </c>
    </row>
    <row r="2597" spans="1:11" x14ac:dyDescent="0.3">
      <c r="A2597" s="103" t="s">
        <v>1601</v>
      </c>
      <c r="B2597" t="s">
        <v>2194</v>
      </c>
      <c r="C2597" t="s">
        <v>173</v>
      </c>
      <c r="D2597" t="s">
        <v>4308</v>
      </c>
      <c r="E2597" t="s">
        <v>1716</v>
      </c>
      <c r="F2597" s="101" t="s">
        <v>5156</v>
      </c>
      <c r="G2597" s="100" t="s">
        <v>1745</v>
      </c>
      <c r="H2597" s="2">
        <v>73630</v>
      </c>
      <c r="I2597" s="2">
        <v>13425300</v>
      </c>
      <c r="J2597" s="2">
        <v>798268.33800000011</v>
      </c>
      <c r="K2597">
        <v>2025</v>
      </c>
    </row>
    <row r="2598" spans="1:11" x14ac:dyDescent="0.3">
      <c r="A2598" s="103" t="s">
        <v>1601</v>
      </c>
      <c r="B2598" t="s">
        <v>2194</v>
      </c>
      <c r="C2598" t="s">
        <v>173</v>
      </c>
      <c r="D2598" t="s">
        <v>4839</v>
      </c>
      <c r="E2598" t="s">
        <v>15</v>
      </c>
      <c r="F2598" s="101" t="s">
        <v>5157</v>
      </c>
      <c r="G2598" s="100" t="s">
        <v>1745</v>
      </c>
      <c r="H2598" s="2">
        <v>50000</v>
      </c>
      <c r="I2598" s="2">
        <v>5835300</v>
      </c>
      <c r="J2598" s="2">
        <v>346966.93800000002</v>
      </c>
      <c r="K2598">
        <v>2025</v>
      </c>
    </row>
    <row r="2599" spans="1:11" x14ac:dyDescent="0.3">
      <c r="A2599" s="103" t="s">
        <v>1601</v>
      </c>
      <c r="B2599" t="s">
        <v>2194</v>
      </c>
      <c r="C2599" t="s">
        <v>173</v>
      </c>
      <c r="D2599" t="s">
        <v>4306</v>
      </c>
      <c r="E2599" t="s">
        <v>1716</v>
      </c>
      <c r="F2599" s="101" t="s">
        <v>5158</v>
      </c>
      <c r="G2599" s="100" t="s">
        <v>1745</v>
      </c>
      <c r="H2599" s="2">
        <v>116100</v>
      </c>
      <c r="I2599" s="2">
        <v>18689500</v>
      </c>
      <c r="J2599" s="2">
        <v>1111277.6700000002</v>
      </c>
      <c r="K2599">
        <v>2025</v>
      </c>
    </row>
    <row r="2600" spans="1:11" x14ac:dyDescent="0.3">
      <c r="A2600" s="103" t="s">
        <v>1625</v>
      </c>
      <c r="B2600" t="s">
        <v>2195</v>
      </c>
      <c r="C2600" t="s">
        <v>173</v>
      </c>
      <c r="D2600" t="s">
        <v>4309</v>
      </c>
      <c r="E2600" t="s">
        <v>1717</v>
      </c>
      <c r="F2600" s="99">
        <v>37525</v>
      </c>
      <c r="G2600" s="99">
        <v>49309</v>
      </c>
      <c r="H2600" s="2">
        <v>335762.23</v>
      </c>
      <c r="I2600" s="2">
        <v>12440500</v>
      </c>
      <c r="J2600" s="2">
        <v>520012.9</v>
      </c>
      <c r="K2600">
        <v>2025</v>
      </c>
    </row>
    <row r="2601" spans="1:11" x14ac:dyDescent="0.3">
      <c r="A2601" s="103" t="s">
        <v>1625</v>
      </c>
      <c r="B2601" t="s">
        <v>2195</v>
      </c>
      <c r="C2601" t="s">
        <v>173</v>
      </c>
      <c r="D2601" t="s">
        <v>4310</v>
      </c>
      <c r="E2601" t="s">
        <v>1716</v>
      </c>
      <c r="F2601" s="99">
        <v>44197</v>
      </c>
      <c r="G2601" s="99">
        <v>49309</v>
      </c>
      <c r="H2601" s="2">
        <v>21613.11</v>
      </c>
      <c r="I2601" s="2">
        <v>2585300</v>
      </c>
      <c r="J2601" s="2">
        <v>108065.54</v>
      </c>
      <c r="K2601">
        <v>2025</v>
      </c>
    </row>
    <row r="2602" spans="1:11" x14ac:dyDescent="0.3">
      <c r="A2602" s="103" t="s">
        <v>1691</v>
      </c>
      <c r="B2602" t="s">
        <v>2192</v>
      </c>
      <c r="C2602" t="s">
        <v>173</v>
      </c>
      <c r="D2602" t="s">
        <v>4840</v>
      </c>
      <c r="E2602" t="s">
        <v>15</v>
      </c>
      <c r="F2602" s="99">
        <v>41080</v>
      </c>
      <c r="G2602" s="99">
        <v>22817</v>
      </c>
      <c r="H2602" s="2">
        <v>4142.88</v>
      </c>
      <c r="I2602" s="2">
        <v>291900</v>
      </c>
      <c r="J2602" s="2">
        <v>9769.89</v>
      </c>
      <c r="K2602">
        <v>2025</v>
      </c>
    </row>
    <row r="2603" spans="1:11" x14ac:dyDescent="0.3">
      <c r="A2603" s="103" t="s">
        <v>1137</v>
      </c>
      <c r="B2603" t="s">
        <v>2205</v>
      </c>
      <c r="C2603" t="s">
        <v>51</v>
      </c>
      <c r="D2603" t="s">
        <v>4311</v>
      </c>
      <c r="E2603" t="s">
        <v>1717</v>
      </c>
      <c r="F2603" s="99">
        <v>42370</v>
      </c>
      <c r="G2603" s="99">
        <v>49674</v>
      </c>
      <c r="H2603" s="2">
        <v>470197</v>
      </c>
      <c r="I2603" s="2">
        <v>29000000</v>
      </c>
      <c r="J2603" s="2">
        <v>780680</v>
      </c>
      <c r="K2603">
        <v>2025</v>
      </c>
    </row>
    <row r="2604" spans="1:11" x14ac:dyDescent="0.3">
      <c r="A2604" s="103" t="s">
        <v>1137</v>
      </c>
      <c r="B2604" t="s">
        <v>2205</v>
      </c>
      <c r="C2604" t="s">
        <v>51</v>
      </c>
      <c r="D2604" t="s">
        <v>4312</v>
      </c>
      <c r="E2604" t="s">
        <v>1717</v>
      </c>
      <c r="F2604" s="99">
        <v>42736</v>
      </c>
      <c r="G2604" s="99">
        <v>50040</v>
      </c>
      <c r="H2604" s="2">
        <v>303747</v>
      </c>
      <c r="I2604" s="2">
        <v>34517000</v>
      </c>
      <c r="J2604" s="2">
        <v>929197.64</v>
      </c>
      <c r="K2604">
        <v>2025</v>
      </c>
    </row>
    <row r="2605" spans="1:11" x14ac:dyDescent="0.3">
      <c r="A2605" s="103" t="s">
        <v>1137</v>
      </c>
      <c r="B2605" t="s">
        <v>2205</v>
      </c>
      <c r="C2605" t="s">
        <v>51</v>
      </c>
      <c r="D2605" t="s">
        <v>4313</v>
      </c>
      <c r="E2605" t="s">
        <v>1717</v>
      </c>
      <c r="F2605" s="99">
        <v>43466</v>
      </c>
      <c r="G2605" s="99">
        <v>50770</v>
      </c>
      <c r="H2605" s="2">
        <v>241220</v>
      </c>
      <c r="I2605" s="2">
        <v>39330000</v>
      </c>
      <c r="J2605" s="2">
        <v>1058763.6000000001</v>
      </c>
      <c r="K2605">
        <v>2025</v>
      </c>
    </row>
    <row r="2606" spans="1:11" x14ac:dyDescent="0.3">
      <c r="A2606" s="103" t="s">
        <v>1137</v>
      </c>
      <c r="B2606" t="s">
        <v>2205</v>
      </c>
      <c r="C2606" t="s">
        <v>51</v>
      </c>
      <c r="D2606" t="s">
        <v>4314</v>
      </c>
      <c r="E2606" t="s">
        <v>1717</v>
      </c>
      <c r="F2606" s="99">
        <v>43831</v>
      </c>
      <c r="G2606" s="99">
        <v>51125</v>
      </c>
      <c r="H2606" s="2">
        <v>133581</v>
      </c>
      <c r="I2606" s="2">
        <v>20088000</v>
      </c>
      <c r="J2606" s="2">
        <v>540768.96000000008</v>
      </c>
      <c r="K2606">
        <v>2025</v>
      </c>
    </row>
    <row r="2607" spans="1:11" x14ac:dyDescent="0.3">
      <c r="A2607" s="103" t="s">
        <v>1137</v>
      </c>
      <c r="B2607" t="s">
        <v>2205</v>
      </c>
      <c r="C2607" t="s">
        <v>51</v>
      </c>
      <c r="D2607" t="s">
        <v>4315</v>
      </c>
      <c r="E2607" t="s">
        <v>1717</v>
      </c>
      <c r="F2607" s="99">
        <v>44927</v>
      </c>
      <c r="G2607" s="99">
        <v>48944</v>
      </c>
      <c r="H2607" s="2">
        <v>78984</v>
      </c>
      <c r="I2607" s="2">
        <v>8840200</v>
      </c>
      <c r="J2607" s="2">
        <v>237978.18400000001</v>
      </c>
      <c r="K2607">
        <v>2025</v>
      </c>
    </row>
    <row r="2608" spans="1:11" x14ac:dyDescent="0.3">
      <c r="A2608" s="75" t="s">
        <v>1183</v>
      </c>
      <c r="B2608" t="s">
        <v>4316</v>
      </c>
      <c r="C2608" t="s">
        <v>51</v>
      </c>
      <c r="D2608" t="s">
        <v>4317</v>
      </c>
      <c r="E2608" t="s">
        <v>1716</v>
      </c>
      <c r="F2608" s="102" t="s">
        <v>1745</v>
      </c>
      <c r="G2608" s="102" t="s">
        <v>1745</v>
      </c>
      <c r="H2608" s="2">
        <v>42500</v>
      </c>
      <c r="I2608" s="2">
        <v>5884900</v>
      </c>
      <c r="J2608" s="2">
        <v>315430.64</v>
      </c>
      <c r="K2608">
        <v>2024</v>
      </c>
    </row>
    <row r="2609" spans="1:11" x14ac:dyDescent="0.3">
      <c r="A2609" s="75" t="s">
        <v>1183</v>
      </c>
      <c r="B2609" t="s">
        <v>4316</v>
      </c>
      <c r="C2609" t="s">
        <v>51</v>
      </c>
      <c r="D2609" t="s">
        <v>4318</v>
      </c>
      <c r="E2609" t="s">
        <v>1716</v>
      </c>
      <c r="F2609" s="102" t="s">
        <v>1745</v>
      </c>
      <c r="G2609" s="102" t="s">
        <v>1745</v>
      </c>
      <c r="H2609" s="2">
        <v>204402</v>
      </c>
      <c r="I2609" s="2">
        <v>3468700</v>
      </c>
      <c r="J2609" s="2">
        <v>185922.32</v>
      </c>
      <c r="K2609">
        <v>2024</v>
      </c>
    </row>
    <row r="2610" spans="1:11" x14ac:dyDescent="0.3">
      <c r="A2610" s="75" t="s">
        <v>1183</v>
      </c>
      <c r="B2610" t="s">
        <v>4316</v>
      </c>
      <c r="C2610" t="s">
        <v>51</v>
      </c>
      <c r="D2610" t="s">
        <v>4319</v>
      </c>
      <c r="E2610" t="s">
        <v>1716</v>
      </c>
      <c r="F2610" s="102" t="s">
        <v>1745</v>
      </c>
      <c r="G2610" s="102" t="s">
        <v>1745</v>
      </c>
      <c r="H2610" s="2">
        <v>28668.04</v>
      </c>
      <c r="I2610" s="2">
        <v>8982800</v>
      </c>
      <c r="J2610" s="2">
        <v>481478.08</v>
      </c>
      <c r="K2610">
        <v>2024</v>
      </c>
    </row>
    <row r="2611" spans="1:11" x14ac:dyDescent="0.3">
      <c r="A2611" s="103" t="s">
        <v>1189</v>
      </c>
      <c r="B2611" t="s">
        <v>2206</v>
      </c>
      <c r="C2611" t="s">
        <v>51</v>
      </c>
      <c r="D2611" t="s">
        <v>4320</v>
      </c>
      <c r="E2611" t="s">
        <v>1716</v>
      </c>
      <c r="F2611" s="99">
        <v>37987</v>
      </c>
      <c r="G2611" s="100" t="s">
        <v>1745</v>
      </c>
      <c r="H2611" s="98" t="s">
        <v>1745</v>
      </c>
      <c r="I2611" s="2">
        <v>60000</v>
      </c>
      <c r="J2611" s="2">
        <v>628.19999999999993</v>
      </c>
      <c r="K2611">
        <v>2025</v>
      </c>
    </row>
    <row r="2612" spans="1:11" x14ac:dyDescent="0.3">
      <c r="A2612" s="103" t="s">
        <v>1189</v>
      </c>
      <c r="B2612" t="s">
        <v>2206</v>
      </c>
      <c r="C2612" t="s">
        <v>51</v>
      </c>
      <c r="D2612" t="s">
        <v>4321</v>
      </c>
      <c r="E2612" t="s">
        <v>1716</v>
      </c>
      <c r="F2612" s="99">
        <v>40179</v>
      </c>
      <c r="G2612" s="99">
        <v>49674</v>
      </c>
      <c r="H2612" s="98" t="s">
        <v>1745</v>
      </c>
      <c r="I2612" s="2">
        <v>7079500</v>
      </c>
      <c r="J2612" s="2">
        <v>74122.364999999991</v>
      </c>
      <c r="K2612">
        <v>2025</v>
      </c>
    </row>
    <row r="2613" spans="1:11" x14ac:dyDescent="0.3">
      <c r="A2613" s="103" t="s">
        <v>1189</v>
      </c>
      <c r="B2613" t="s">
        <v>2206</v>
      </c>
      <c r="C2613" t="s">
        <v>51</v>
      </c>
      <c r="D2613" t="s">
        <v>4841</v>
      </c>
      <c r="E2613" t="s">
        <v>1717</v>
      </c>
      <c r="F2613" s="100" t="s">
        <v>1745</v>
      </c>
      <c r="G2613" s="100" t="s">
        <v>1745</v>
      </c>
      <c r="H2613" s="98" t="s">
        <v>1745</v>
      </c>
      <c r="I2613" s="2">
        <v>3600000</v>
      </c>
      <c r="J2613" s="2">
        <v>37691.999999999993</v>
      </c>
      <c r="K2613">
        <v>2025</v>
      </c>
    </row>
    <row r="2614" spans="1:11" x14ac:dyDescent="0.3">
      <c r="A2614" s="103" t="s">
        <v>1189</v>
      </c>
      <c r="B2614" t="s">
        <v>2206</v>
      </c>
      <c r="C2614" t="s">
        <v>51</v>
      </c>
      <c r="D2614" t="s">
        <v>4842</v>
      </c>
      <c r="E2614" t="s">
        <v>1717</v>
      </c>
      <c r="F2614" s="99">
        <v>42125</v>
      </c>
      <c r="G2614" s="100" t="s">
        <v>1745</v>
      </c>
      <c r="H2614" s="98" t="s">
        <v>1745</v>
      </c>
      <c r="I2614" s="2">
        <v>2308700</v>
      </c>
      <c r="J2614" s="2">
        <v>24172.089</v>
      </c>
      <c r="K2614">
        <v>2025</v>
      </c>
    </row>
    <row r="2615" spans="1:11" x14ac:dyDescent="0.3">
      <c r="A2615" s="103" t="s">
        <v>1189</v>
      </c>
      <c r="B2615" t="s">
        <v>2206</v>
      </c>
      <c r="C2615" t="s">
        <v>51</v>
      </c>
      <c r="D2615" t="s">
        <v>4843</v>
      </c>
      <c r="E2615" t="s">
        <v>1717</v>
      </c>
      <c r="F2615" s="99">
        <v>45658</v>
      </c>
      <c r="G2615" s="99">
        <v>56979</v>
      </c>
      <c r="H2615" s="2">
        <v>1035000</v>
      </c>
      <c r="I2615" s="2">
        <v>9000000</v>
      </c>
      <c r="J2615" s="2">
        <v>94230</v>
      </c>
      <c r="K2615">
        <v>2025</v>
      </c>
    </row>
    <row r="2616" spans="1:11" x14ac:dyDescent="0.3">
      <c r="A2616" s="75" t="s">
        <v>1351</v>
      </c>
      <c r="B2616" t="s">
        <v>4322</v>
      </c>
      <c r="C2616" t="s">
        <v>51</v>
      </c>
      <c r="D2616" t="s">
        <v>4323</v>
      </c>
      <c r="E2616" t="s">
        <v>1716</v>
      </c>
      <c r="F2616" s="102" t="s">
        <v>1745</v>
      </c>
      <c r="G2616" s="102" t="s">
        <v>1745</v>
      </c>
      <c r="H2616" s="2">
        <v>420788</v>
      </c>
      <c r="I2616" s="2">
        <v>11050000</v>
      </c>
      <c r="J2616" s="2">
        <v>868640.5</v>
      </c>
      <c r="K2616">
        <v>2024</v>
      </c>
    </row>
    <row r="2617" spans="1:11" x14ac:dyDescent="0.3">
      <c r="A2617" s="75" t="s">
        <v>1351</v>
      </c>
      <c r="B2617" t="s">
        <v>4322</v>
      </c>
      <c r="C2617" t="s">
        <v>51</v>
      </c>
      <c r="D2617" t="s">
        <v>4324</v>
      </c>
      <c r="E2617" t="s">
        <v>1716</v>
      </c>
      <c r="F2617" s="102" t="s">
        <v>1745</v>
      </c>
      <c r="G2617" s="102" t="s">
        <v>1745</v>
      </c>
      <c r="H2617" s="2">
        <v>18000</v>
      </c>
      <c r="I2617" s="2">
        <v>6077500</v>
      </c>
      <c r="J2617" s="2">
        <v>477752.27500000002</v>
      </c>
      <c r="K2617">
        <v>2024</v>
      </c>
    </row>
    <row r="2618" spans="1:11" x14ac:dyDescent="0.3">
      <c r="A2618" s="75" t="s">
        <v>1351</v>
      </c>
      <c r="B2618" t="s">
        <v>4322</v>
      </c>
      <c r="C2618" t="s">
        <v>51</v>
      </c>
      <c r="D2618" t="s">
        <v>4325</v>
      </c>
      <c r="E2618" t="s">
        <v>1716</v>
      </c>
      <c r="F2618" s="102" t="s">
        <v>1745</v>
      </c>
      <c r="G2618" s="102" t="s">
        <v>1745</v>
      </c>
      <c r="H2618" s="2">
        <v>67755.850000000006</v>
      </c>
      <c r="I2618" s="2">
        <v>2844300</v>
      </c>
      <c r="J2618" s="2">
        <v>223590.42300000001</v>
      </c>
      <c r="K2618">
        <v>2024</v>
      </c>
    </row>
    <row r="2619" spans="1:11" x14ac:dyDescent="0.3">
      <c r="A2619" s="103" t="s">
        <v>258</v>
      </c>
      <c r="B2619" t="s">
        <v>2201</v>
      </c>
      <c r="C2619" t="s">
        <v>51</v>
      </c>
      <c r="D2619" t="s">
        <v>4326</v>
      </c>
      <c r="E2619" t="s">
        <v>1716</v>
      </c>
      <c r="F2619" s="100" t="s">
        <v>1745</v>
      </c>
      <c r="G2619" s="100" t="s">
        <v>1745</v>
      </c>
      <c r="H2619" s="2">
        <v>90000</v>
      </c>
      <c r="I2619" s="2">
        <v>12537300</v>
      </c>
      <c r="J2619" s="2">
        <v>462250.25099999999</v>
      </c>
      <c r="K2619">
        <v>2025</v>
      </c>
    </row>
    <row r="2620" spans="1:11" x14ac:dyDescent="0.3">
      <c r="A2620" s="103" t="s">
        <v>258</v>
      </c>
      <c r="B2620" t="s">
        <v>2201</v>
      </c>
      <c r="C2620" t="s">
        <v>51</v>
      </c>
      <c r="D2620" t="s">
        <v>4327</v>
      </c>
      <c r="E2620" t="s">
        <v>1717</v>
      </c>
      <c r="F2620" s="99">
        <v>44562</v>
      </c>
      <c r="G2620" s="99" t="s">
        <v>5159</v>
      </c>
      <c r="H2620" s="2">
        <v>168000</v>
      </c>
      <c r="I2620" s="2">
        <v>7610900</v>
      </c>
      <c r="J2620" s="2">
        <v>280613.88299999997</v>
      </c>
      <c r="K2620">
        <v>2025</v>
      </c>
    </row>
    <row r="2621" spans="1:11" x14ac:dyDescent="0.3">
      <c r="A2621" s="103" t="s">
        <v>258</v>
      </c>
      <c r="B2621" t="s">
        <v>2201</v>
      </c>
      <c r="C2621" t="s">
        <v>51</v>
      </c>
      <c r="D2621" t="s">
        <v>4328</v>
      </c>
      <c r="E2621" t="s">
        <v>1717</v>
      </c>
      <c r="F2621" s="99">
        <v>44562</v>
      </c>
      <c r="G2621" s="99" t="s">
        <v>5160</v>
      </c>
      <c r="H2621" s="2">
        <v>306818</v>
      </c>
      <c r="I2621" s="2">
        <v>12827200</v>
      </c>
      <c r="J2621" s="2">
        <v>472938.864</v>
      </c>
      <c r="K2621">
        <v>2025</v>
      </c>
    </row>
    <row r="2622" spans="1:11" x14ac:dyDescent="0.3">
      <c r="A2622" s="103" t="s">
        <v>258</v>
      </c>
      <c r="B2622" t="s">
        <v>2201</v>
      </c>
      <c r="C2622" t="s">
        <v>51</v>
      </c>
      <c r="D2622" t="s">
        <v>4329</v>
      </c>
      <c r="E2622" t="s">
        <v>1717</v>
      </c>
      <c r="F2622" s="99">
        <v>44562</v>
      </c>
      <c r="G2622" s="99" t="s">
        <v>5160</v>
      </c>
      <c r="H2622" s="2">
        <v>106200</v>
      </c>
      <c r="I2622" s="2">
        <v>3565700</v>
      </c>
      <c r="J2622" s="2">
        <v>131467.359</v>
      </c>
      <c r="K2622">
        <v>2025</v>
      </c>
    </row>
    <row r="2623" spans="1:11" x14ac:dyDescent="0.3">
      <c r="A2623" s="103" t="s">
        <v>258</v>
      </c>
      <c r="B2623" t="s">
        <v>2201</v>
      </c>
      <c r="C2623" t="s">
        <v>51</v>
      </c>
      <c r="D2623" t="s">
        <v>4330</v>
      </c>
      <c r="E2623" t="s">
        <v>1717</v>
      </c>
      <c r="F2623" s="99">
        <v>44927</v>
      </c>
      <c r="G2623" s="99" t="s">
        <v>5161</v>
      </c>
      <c r="H2623" s="2">
        <v>0</v>
      </c>
      <c r="I2623" s="2">
        <v>16264800</v>
      </c>
      <c r="J2623" s="2">
        <v>599683.17599999998</v>
      </c>
      <c r="K2623">
        <v>2025</v>
      </c>
    </row>
    <row r="2624" spans="1:11" x14ac:dyDescent="0.3">
      <c r="A2624" s="103" t="s">
        <v>258</v>
      </c>
      <c r="B2624" t="s">
        <v>2201</v>
      </c>
      <c r="C2624" t="s">
        <v>51</v>
      </c>
      <c r="D2624" t="s">
        <v>4844</v>
      </c>
      <c r="E2624" t="s">
        <v>1717</v>
      </c>
      <c r="F2624" s="99">
        <v>45658</v>
      </c>
      <c r="G2624" s="99" t="s">
        <v>5162</v>
      </c>
      <c r="H2624" s="2">
        <v>597300</v>
      </c>
      <c r="I2624" s="2">
        <v>4139400</v>
      </c>
      <c r="J2624" s="2">
        <v>152619.67800000001</v>
      </c>
      <c r="K2624">
        <v>2025</v>
      </c>
    </row>
    <row r="2625" spans="1:11" x14ac:dyDescent="0.3">
      <c r="A2625" s="103" t="s">
        <v>258</v>
      </c>
      <c r="B2625" t="s">
        <v>2201</v>
      </c>
      <c r="C2625" t="s">
        <v>51</v>
      </c>
      <c r="D2625" t="s">
        <v>4845</v>
      </c>
      <c r="E2625" t="s">
        <v>1717</v>
      </c>
      <c r="F2625" s="99">
        <v>44927</v>
      </c>
      <c r="G2625" s="99" t="s">
        <v>5163</v>
      </c>
      <c r="H2625" s="2">
        <v>738000</v>
      </c>
      <c r="I2625" s="2">
        <v>2905000</v>
      </c>
      <c r="J2625" s="2">
        <v>107107.35</v>
      </c>
      <c r="K2625">
        <v>2025</v>
      </c>
    </row>
    <row r="2626" spans="1:11" x14ac:dyDescent="0.3">
      <c r="A2626" s="103" t="s">
        <v>1703</v>
      </c>
      <c r="B2626" t="s">
        <v>2199</v>
      </c>
      <c r="C2626" t="s">
        <v>51</v>
      </c>
      <c r="D2626" t="s">
        <v>3776</v>
      </c>
      <c r="E2626" t="s">
        <v>1716</v>
      </c>
      <c r="F2626" s="100" t="s">
        <v>1745</v>
      </c>
      <c r="G2626" s="100" t="s">
        <v>1745</v>
      </c>
      <c r="H2626" s="2">
        <v>21018.75</v>
      </c>
      <c r="I2626" s="2">
        <v>297900</v>
      </c>
      <c r="J2626" s="2">
        <v>11963.664000000001</v>
      </c>
      <c r="K2626">
        <v>2025</v>
      </c>
    </row>
    <row r="2627" spans="1:11" x14ac:dyDescent="0.3">
      <c r="A2627" s="103" t="s">
        <v>1703</v>
      </c>
      <c r="B2627" t="s">
        <v>2199</v>
      </c>
      <c r="C2627" t="s">
        <v>51</v>
      </c>
      <c r="D2627" t="s">
        <v>4331</v>
      </c>
      <c r="E2627" t="s">
        <v>1716</v>
      </c>
      <c r="F2627" s="100" t="s">
        <v>1745</v>
      </c>
      <c r="G2627" s="100" t="s">
        <v>1745</v>
      </c>
      <c r="H2627" s="2">
        <v>5149</v>
      </c>
      <c r="I2627" s="2">
        <v>220200</v>
      </c>
      <c r="J2627" s="2">
        <v>8843.232</v>
      </c>
      <c r="K2627">
        <v>2025</v>
      </c>
    </row>
    <row r="2628" spans="1:11" x14ac:dyDescent="0.3">
      <c r="A2628" s="103" t="s">
        <v>120</v>
      </c>
      <c r="B2628" t="s">
        <v>2223</v>
      </c>
      <c r="C2628" t="s">
        <v>122</v>
      </c>
      <c r="D2628" t="s">
        <v>4332</v>
      </c>
      <c r="E2628" t="s">
        <v>1716</v>
      </c>
      <c r="F2628" s="100" t="s">
        <v>1745</v>
      </c>
      <c r="G2628" s="100" t="s">
        <v>1745</v>
      </c>
      <c r="H2628" s="2">
        <v>28717.73</v>
      </c>
      <c r="I2628" s="97" t="s">
        <v>1745</v>
      </c>
      <c r="J2628" s="97" t="s">
        <v>1745</v>
      </c>
      <c r="K2628">
        <v>2025</v>
      </c>
    </row>
    <row r="2629" spans="1:11" x14ac:dyDescent="0.3">
      <c r="A2629" s="103" t="s">
        <v>153</v>
      </c>
      <c r="B2629" t="s">
        <v>2224</v>
      </c>
      <c r="C2629" t="s">
        <v>122</v>
      </c>
      <c r="D2629" t="s">
        <v>4333</v>
      </c>
      <c r="E2629" t="s">
        <v>1716</v>
      </c>
      <c r="F2629" s="100" t="s">
        <v>1745</v>
      </c>
      <c r="G2629" s="100" t="s">
        <v>1745</v>
      </c>
      <c r="H2629" s="2">
        <v>450664</v>
      </c>
      <c r="I2629" s="2">
        <v>14834700</v>
      </c>
      <c r="J2629" s="2">
        <v>263909.31299999997</v>
      </c>
      <c r="K2629">
        <v>2025</v>
      </c>
    </row>
    <row r="2630" spans="1:11" x14ac:dyDescent="0.3">
      <c r="A2630" s="103" t="s">
        <v>153</v>
      </c>
      <c r="B2630" t="s">
        <v>2224</v>
      </c>
      <c r="C2630" t="s">
        <v>122</v>
      </c>
      <c r="D2630" t="s">
        <v>4334</v>
      </c>
      <c r="E2630" t="s">
        <v>1716</v>
      </c>
      <c r="F2630" s="100" t="s">
        <v>1745</v>
      </c>
      <c r="G2630" s="100" t="s">
        <v>1745</v>
      </c>
      <c r="H2630" s="2">
        <v>30444.45</v>
      </c>
      <c r="I2630" s="2">
        <v>8003200</v>
      </c>
      <c r="J2630" s="2">
        <v>142376.92800000001</v>
      </c>
      <c r="K2630">
        <v>2025</v>
      </c>
    </row>
    <row r="2631" spans="1:11" x14ac:dyDescent="0.3">
      <c r="A2631" s="103" t="s">
        <v>153</v>
      </c>
      <c r="B2631" t="s">
        <v>2224</v>
      </c>
      <c r="C2631" t="s">
        <v>122</v>
      </c>
      <c r="D2631" t="s">
        <v>4335</v>
      </c>
      <c r="E2631" t="s">
        <v>1716</v>
      </c>
      <c r="F2631" s="100" t="s">
        <v>1745</v>
      </c>
      <c r="G2631" s="100" t="s">
        <v>1745</v>
      </c>
      <c r="H2631" s="2">
        <v>13546.5</v>
      </c>
      <c r="I2631" s="2">
        <v>3026600</v>
      </c>
      <c r="J2631" s="2">
        <v>53843.213999999993</v>
      </c>
      <c r="K2631">
        <v>2025</v>
      </c>
    </row>
    <row r="2632" spans="1:11" x14ac:dyDescent="0.3">
      <c r="A2632" s="103" t="s">
        <v>194</v>
      </c>
      <c r="B2632" t="s">
        <v>2212</v>
      </c>
      <c r="C2632" t="s">
        <v>122</v>
      </c>
      <c r="D2632" t="s">
        <v>4336</v>
      </c>
      <c r="E2632" t="s">
        <v>15</v>
      </c>
      <c r="F2632" s="99">
        <v>42005</v>
      </c>
      <c r="G2632" s="99">
        <v>52963</v>
      </c>
      <c r="H2632" s="2">
        <v>525297.96</v>
      </c>
      <c r="I2632" s="97" t="s">
        <v>1745</v>
      </c>
      <c r="J2632" s="97" t="s">
        <v>1745</v>
      </c>
      <c r="K2632">
        <v>2025</v>
      </c>
    </row>
    <row r="2633" spans="1:11" x14ac:dyDescent="0.3">
      <c r="A2633" s="103" t="s">
        <v>194</v>
      </c>
      <c r="B2633" t="s">
        <v>2212</v>
      </c>
      <c r="C2633" t="s">
        <v>122</v>
      </c>
      <c r="D2633" t="s">
        <v>4337</v>
      </c>
      <c r="E2633" t="s">
        <v>15</v>
      </c>
      <c r="F2633" s="99">
        <v>42736</v>
      </c>
      <c r="G2633" s="99">
        <v>50041</v>
      </c>
      <c r="H2633" s="2">
        <v>393763.49</v>
      </c>
      <c r="I2633" s="97" t="s">
        <v>1745</v>
      </c>
      <c r="J2633" s="97" t="s">
        <v>1745</v>
      </c>
      <c r="K2633">
        <v>2025</v>
      </c>
    </row>
    <row r="2634" spans="1:11" x14ac:dyDescent="0.3">
      <c r="A2634" s="103" t="s">
        <v>194</v>
      </c>
      <c r="B2634" t="s">
        <v>2212</v>
      </c>
      <c r="C2634" t="s">
        <v>122</v>
      </c>
      <c r="D2634" t="s">
        <v>4338</v>
      </c>
      <c r="E2634" t="s">
        <v>15</v>
      </c>
      <c r="F2634" s="99">
        <v>43845</v>
      </c>
      <c r="G2634" s="99">
        <v>49324</v>
      </c>
      <c r="H2634" s="2">
        <v>53418.22</v>
      </c>
      <c r="I2634" s="97" t="s">
        <v>1745</v>
      </c>
      <c r="J2634" s="97" t="s">
        <v>1745</v>
      </c>
      <c r="K2634">
        <v>2025</v>
      </c>
    </row>
    <row r="2635" spans="1:11" x14ac:dyDescent="0.3">
      <c r="A2635" s="103" t="s">
        <v>194</v>
      </c>
      <c r="B2635" t="s">
        <v>2212</v>
      </c>
      <c r="C2635" t="s">
        <v>122</v>
      </c>
      <c r="D2635" t="s">
        <v>4339</v>
      </c>
      <c r="E2635" t="s">
        <v>15</v>
      </c>
      <c r="F2635" s="99">
        <v>44757</v>
      </c>
      <c r="G2635" s="99">
        <v>50236</v>
      </c>
      <c r="H2635" s="2">
        <v>86638.26</v>
      </c>
      <c r="I2635" s="97" t="s">
        <v>1745</v>
      </c>
      <c r="J2635" s="97" t="s">
        <v>1745</v>
      </c>
      <c r="K2635">
        <v>2025</v>
      </c>
    </row>
    <row r="2636" spans="1:11" x14ac:dyDescent="0.3">
      <c r="A2636" s="103" t="s">
        <v>194</v>
      </c>
      <c r="B2636" t="s">
        <v>2212</v>
      </c>
      <c r="C2636" t="s">
        <v>122</v>
      </c>
      <c r="D2636" t="s">
        <v>4340</v>
      </c>
      <c r="E2636" t="s">
        <v>15</v>
      </c>
      <c r="F2636" s="99">
        <v>44496</v>
      </c>
      <c r="G2636" s="99">
        <v>49975</v>
      </c>
      <c r="H2636" s="2">
        <v>111263.38</v>
      </c>
      <c r="I2636" s="97" t="s">
        <v>1745</v>
      </c>
      <c r="J2636" s="97" t="s">
        <v>1745</v>
      </c>
      <c r="K2636">
        <v>2025</v>
      </c>
    </row>
    <row r="2637" spans="1:11" x14ac:dyDescent="0.3">
      <c r="A2637" s="103" t="s">
        <v>194</v>
      </c>
      <c r="B2637" t="s">
        <v>2212</v>
      </c>
      <c r="C2637" t="s">
        <v>122</v>
      </c>
      <c r="D2637" t="s">
        <v>4341</v>
      </c>
      <c r="E2637" t="s">
        <v>15</v>
      </c>
      <c r="F2637" s="99">
        <v>44743</v>
      </c>
      <c r="G2637" s="99">
        <v>50221</v>
      </c>
      <c r="H2637" s="2">
        <v>38196.14</v>
      </c>
      <c r="I2637" s="97" t="s">
        <v>1745</v>
      </c>
      <c r="J2637" s="97" t="s">
        <v>1745</v>
      </c>
      <c r="K2637">
        <v>2025</v>
      </c>
    </row>
    <row r="2638" spans="1:11" x14ac:dyDescent="0.3">
      <c r="A2638" s="103" t="s">
        <v>194</v>
      </c>
      <c r="B2638" t="s">
        <v>2212</v>
      </c>
      <c r="C2638" t="s">
        <v>122</v>
      </c>
      <c r="D2638" t="s">
        <v>4342</v>
      </c>
      <c r="E2638" t="s">
        <v>15</v>
      </c>
      <c r="F2638" s="99">
        <v>45002</v>
      </c>
      <c r="G2638" s="99">
        <v>50480</v>
      </c>
      <c r="H2638" s="2">
        <v>50463.31</v>
      </c>
      <c r="I2638" s="97" t="s">
        <v>1745</v>
      </c>
      <c r="J2638" s="97" t="s">
        <v>1745</v>
      </c>
      <c r="K2638">
        <v>2025</v>
      </c>
    </row>
    <row r="2639" spans="1:11" x14ac:dyDescent="0.3">
      <c r="A2639" s="103" t="s">
        <v>194</v>
      </c>
      <c r="B2639" t="s">
        <v>2212</v>
      </c>
      <c r="C2639" t="s">
        <v>122</v>
      </c>
      <c r="D2639" t="s">
        <v>4343</v>
      </c>
      <c r="E2639" t="s">
        <v>15</v>
      </c>
      <c r="F2639" s="99">
        <v>45090</v>
      </c>
      <c r="G2639" s="100" t="s">
        <v>1745</v>
      </c>
      <c r="H2639" s="2">
        <v>261300.8</v>
      </c>
      <c r="I2639" s="97" t="s">
        <v>1745</v>
      </c>
      <c r="J2639" s="97" t="s">
        <v>1745</v>
      </c>
      <c r="K2639">
        <v>2025</v>
      </c>
    </row>
    <row r="2640" spans="1:11" x14ac:dyDescent="0.3">
      <c r="A2640" s="103" t="s">
        <v>194</v>
      </c>
      <c r="B2640" t="s">
        <v>2212</v>
      </c>
      <c r="C2640" t="s">
        <v>122</v>
      </c>
      <c r="D2640" t="s">
        <v>4344</v>
      </c>
      <c r="E2640" t="s">
        <v>15</v>
      </c>
      <c r="F2640" s="99">
        <v>45314</v>
      </c>
      <c r="G2640" s="100" t="s">
        <v>1745</v>
      </c>
      <c r="H2640" s="2">
        <v>44091.18</v>
      </c>
      <c r="I2640" s="97" t="s">
        <v>1745</v>
      </c>
      <c r="J2640" s="97" t="s">
        <v>1745</v>
      </c>
      <c r="K2640">
        <v>2025</v>
      </c>
    </row>
    <row r="2641" spans="1:11" x14ac:dyDescent="0.3">
      <c r="A2641" s="103" t="s">
        <v>194</v>
      </c>
      <c r="B2641" t="s">
        <v>2212</v>
      </c>
      <c r="C2641" t="s">
        <v>122</v>
      </c>
      <c r="D2641" t="s">
        <v>4846</v>
      </c>
      <c r="E2641" t="s">
        <v>15</v>
      </c>
      <c r="F2641" s="99">
        <v>45482</v>
      </c>
      <c r="G2641" s="100" t="s">
        <v>1745</v>
      </c>
      <c r="H2641" s="2">
        <v>106328.96000000001</v>
      </c>
      <c r="I2641" s="97" t="s">
        <v>1745</v>
      </c>
      <c r="J2641" s="97" t="s">
        <v>1745</v>
      </c>
      <c r="K2641">
        <v>2025</v>
      </c>
    </row>
    <row r="2642" spans="1:11" x14ac:dyDescent="0.3">
      <c r="A2642" s="103" t="s">
        <v>200</v>
      </c>
      <c r="B2642" t="s">
        <v>2225</v>
      </c>
      <c r="C2642" t="s">
        <v>122</v>
      </c>
      <c r="D2642" t="s">
        <v>4847</v>
      </c>
      <c r="E2642" t="s">
        <v>1716</v>
      </c>
      <c r="F2642" s="99">
        <v>44927</v>
      </c>
      <c r="G2642" s="99">
        <v>45291</v>
      </c>
      <c r="H2642" s="2">
        <v>76897</v>
      </c>
      <c r="I2642" s="2">
        <v>7819000</v>
      </c>
      <c r="J2642" s="2">
        <v>140742</v>
      </c>
      <c r="K2642">
        <v>2025</v>
      </c>
    </row>
    <row r="2643" spans="1:11" x14ac:dyDescent="0.3">
      <c r="A2643" s="103" t="s">
        <v>200</v>
      </c>
      <c r="B2643" t="s">
        <v>2225</v>
      </c>
      <c r="C2643" t="s">
        <v>122</v>
      </c>
      <c r="D2643" t="s">
        <v>4848</v>
      </c>
      <c r="E2643" t="s">
        <v>1716</v>
      </c>
      <c r="F2643" s="99">
        <v>44562</v>
      </c>
      <c r="G2643" s="99">
        <v>55884</v>
      </c>
      <c r="H2643" s="2">
        <v>18193.8</v>
      </c>
      <c r="I2643" s="2">
        <v>12800000</v>
      </c>
      <c r="J2643" s="2">
        <v>230400</v>
      </c>
      <c r="K2643">
        <v>2025</v>
      </c>
    </row>
    <row r="2644" spans="1:11" x14ac:dyDescent="0.3">
      <c r="A2644" s="103" t="s">
        <v>522</v>
      </c>
      <c r="B2644" t="s">
        <v>1979</v>
      </c>
      <c r="C2644" t="s">
        <v>122</v>
      </c>
      <c r="D2644" t="s">
        <v>4345</v>
      </c>
      <c r="E2644" t="s">
        <v>15</v>
      </c>
      <c r="F2644" s="100" t="s">
        <v>1745</v>
      </c>
      <c r="G2644" s="100" t="s">
        <v>1745</v>
      </c>
      <c r="H2644" s="2">
        <v>60745</v>
      </c>
      <c r="I2644" s="2">
        <v>2820000</v>
      </c>
      <c r="J2644" s="2">
        <v>51380.399999999994</v>
      </c>
      <c r="K2644">
        <v>2025</v>
      </c>
    </row>
    <row r="2645" spans="1:11" x14ac:dyDescent="0.3">
      <c r="A2645" s="103" t="s">
        <v>522</v>
      </c>
      <c r="B2645" t="s">
        <v>1979</v>
      </c>
      <c r="C2645" t="s">
        <v>122</v>
      </c>
      <c r="D2645" t="s">
        <v>4346</v>
      </c>
      <c r="E2645" t="s">
        <v>15</v>
      </c>
      <c r="F2645" s="100" t="s">
        <v>1745</v>
      </c>
      <c r="G2645" s="100" t="s">
        <v>1745</v>
      </c>
      <c r="H2645" s="2">
        <v>45587</v>
      </c>
      <c r="I2645" s="2">
        <v>5840000</v>
      </c>
      <c r="J2645" s="2">
        <v>32943.58</v>
      </c>
      <c r="K2645">
        <v>2025</v>
      </c>
    </row>
    <row r="2646" spans="1:11" x14ac:dyDescent="0.3">
      <c r="A2646" s="103" t="s">
        <v>522</v>
      </c>
      <c r="B2646" t="s">
        <v>1979</v>
      </c>
      <c r="C2646" t="s">
        <v>122</v>
      </c>
      <c r="D2646" t="s">
        <v>4347</v>
      </c>
      <c r="E2646" t="s">
        <v>15</v>
      </c>
      <c r="F2646" s="100" t="s">
        <v>1745</v>
      </c>
      <c r="G2646" s="100" t="s">
        <v>1745</v>
      </c>
      <c r="H2646" s="2">
        <v>143985</v>
      </c>
      <c r="I2646" s="2">
        <v>1808100</v>
      </c>
      <c r="J2646" s="2">
        <v>106404.8</v>
      </c>
      <c r="K2646">
        <v>2025</v>
      </c>
    </row>
    <row r="2647" spans="1:11" x14ac:dyDescent="0.3">
      <c r="A2647" s="103" t="s">
        <v>522</v>
      </c>
      <c r="B2647" t="s">
        <v>1979</v>
      </c>
      <c r="C2647" t="s">
        <v>122</v>
      </c>
      <c r="D2647" t="s">
        <v>4348</v>
      </c>
      <c r="E2647" t="s">
        <v>5089</v>
      </c>
      <c r="F2647" s="100" t="s">
        <v>1745</v>
      </c>
      <c r="G2647" s="100" t="s">
        <v>1745</v>
      </c>
      <c r="H2647" s="2">
        <v>35823</v>
      </c>
      <c r="I2647" s="2">
        <v>10474600</v>
      </c>
      <c r="J2647" s="2">
        <v>191975.02</v>
      </c>
      <c r="K2647">
        <v>2025</v>
      </c>
    </row>
    <row r="2648" spans="1:11" x14ac:dyDescent="0.3">
      <c r="A2648" s="103" t="s">
        <v>522</v>
      </c>
      <c r="B2648" t="s">
        <v>1979</v>
      </c>
      <c r="C2648" t="s">
        <v>122</v>
      </c>
      <c r="D2648" t="s">
        <v>4349</v>
      </c>
      <c r="E2648" t="s">
        <v>5089</v>
      </c>
      <c r="F2648" s="100" t="s">
        <v>1745</v>
      </c>
      <c r="G2648" s="100" t="s">
        <v>1745</v>
      </c>
      <c r="H2648" s="2">
        <v>18882</v>
      </c>
      <c r="I2648" s="2">
        <v>2105000</v>
      </c>
      <c r="J2648" s="2">
        <v>38353.1</v>
      </c>
      <c r="K2648">
        <v>2025</v>
      </c>
    </row>
    <row r="2649" spans="1:11" x14ac:dyDescent="0.3">
      <c r="A2649" s="103" t="s">
        <v>522</v>
      </c>
      <c r="B2649" t="s">
        <v>1979</v>
      </c>
      <c r="C2649" t="s">
        <v>122</v>
      </c>
      <c r="D2649" t="s">
        <v>4849</v>
      </c>
      <c r="E2649" t="s">
        <v>5089</v>
      </c>
      <c r="F2649" s="100" t="s">
        <v>1745</v>
      </c>
      <c r="G2649" s="100" t="s">
        <v>1745</v>
      </c>
      <c r="H2649" s="2">
        <v>42684.27</v>
      </c>
      <c r="I2649" s="2">
        <v>5232700</v>
      </c>
      <c r="J2649" s="2">
        <v>43808.35</v>
      </c>
      <c r="K2649">
        <v>2025</v>
      </c>
    </row>
    <row r="2650" spans="1:11" x14ac:dyDescent="0.3">
      <c r="A2650" s="103" t="s">
        <v>522</v>
      </c>
      <c r="B2650" t="s">
        <v>1979</v>
      </c>
      <c r="C2650" t="s">
        <v>122</v>
      </c>
      <c r="D2650" t="s">
        <v>4350</v>
      </c>
      <c r="E2650" t="s">
        <v>15</v>
      </c>
      <c r="F2650" s="100" t="s">
        <v>1745</v>
      </c>
      <c r="G2650" s="100" t="s">
        <v>1745</v>
      </c>
      <c r="H2650" s="2">
        <v>29998.560000000001</v>
      </c>
      <c r="I2650" s="2">
        <v>2471600</v>
      </c>
      <c r="J2650" s="2">
        <v>95130.49</v>
      </c>
      <c r="K2650">
        <v>2025</v>
      </c>
    </row>
    <row r="2651" spans="1:11" x14ac:dyDescent="0.3">
      <c r="A2651" s="103" t="s">
        <v>678</v>
      </c>
      <c r="B2651" t="s">
        <v>2228</v>
      </c>
      <c r="C2651" t="s">
        <v>122</v>
      </c>
      <c r="D2651" t="s">
        <v>4850</v>
      </c>
      <c r="E2651" t="s">
        <v>1716</v>
      </c>
      <c r="F2651" s="99">
        <v>45658</v>
      </c>
      <c r="G2651" s="99">
        <v>56979</v>
      </c>
      <c r="H2651" s="2">
        <v>100361</v>
      </c>
      <c r="I2651" s="2">
        <v>9949800</v>
      </c>
      <c r="J2651" s="2">
        <v>213224.21400000001</v>
      </c>
      <c r="K2651">
        <v>2025</v>
      </c>
    </row>
    <row r="2652" spans="1:11" x14ac:dyDescent="0.3">
      <c r="A2652" s="103" t="s">
        <v>678</v>
      </c>
      <c r="B2652" t="s">
        <v>2228</v>
      </c>
      <c r="C2652" t="s">
        <v>122</v>
      </c>
      <c r="D2652" t="s">
        <v>4851</v>
      </c>
      <c r="E2652" t="s">
        <v>1716</v>
      </c>
      <c r="F2652" s="99">
        <v>45658</v>
      </c>
      <c r="G2652" s="99">
        <v>56979</v>
      </c>
      <c r="H2652" s="2">
        <v>130166</v>
      </c>
      <c r="I2652" s="2">
        <v>10886500</v>
      </c>
      <c r="J2652" s="2">
        <v>233297.69500000001</v>
      </c>
      <c r="K2652">
        <v>2025</v>
      </c>
    </row>
    <row r="2653" spans="1:11" x14ac:dyDescent="0.3">
      <c r="A2653" s="103" t="s">
        <v>991</v>
      </c>
      <c r="B2653" t="s">
        <v>2229</v>
      </c>
      <c r="C2653" t="s">
        <v>122</v>
      </c>
      <c r="D2653" t="s">
        <v>4852</v>
      </c>
      <c r="E2653" t="s">
        <v>1716</v>
      </c>
      <c r="F2653" s="100" t="s">
        <v>1745</v>
      </c>
      <c r="G2653" s="100" t="s">
        <v>1745</v>
      </c>
      <c r="H2653" s="2">
        <v>62400.63</v>
      </c>
      <c r="I2653" s="2">
        <v>15480000</v>
      </c>
      <c r="J2653" s="2">
        <v>530654.4</v>
      </c>
      <c r="K2653">
        <v>2025</v>
      </c>
    </row>
    <row r="2654" spans="1:11" x14ac:dyDescent="0.3">
      <c r="A2654" s="75" t="s">
        <v>1171</v>
      </c>
      <c r="B2654" t="s">
        <v>4351</v>
      </c>
      <c r="C2654" t="s">
        <v>122</v>
      </c>
      <c r="D2654" t="s">
        <v>4352</v>
      </c>
      <c r="E2654" t="s">
        <v>1716</v>
      </c>
      <c r="F2654" s="102" t="s">
        <v>1745</v>
      </c>
      <c r="G2654" s="102" t="s">
        <v>1745</v>
      </c>
      <c r="H2654" s="2" t="s">
        <v>2331</v>
      </c>
      <c r="I2654" s="2">
        <v>2420000</v>
      </c>
      <c r="J2654" s="2">
        <v>45326.6</v>
      </c>
      <c r="K2654" s="58">
        <v>2022</v>
      </c>
    </row>
    <row r="2655" spans="1:11" x14ac:dyDescent="0.3">
      <c r="A2655" s="103" t="s">
        <v>1264</v>
      </c>
      <c r="B2655" t="s">
        <v>2218</v>
      </c>
      <c r="C2655" t="s">
        <v>122</v>
      </c>
      <c r="D2655" t="s">
        <v>4853</v>
      </c>
      <c r="E2655" t="s">
        <v>15</v>
      </c>
      <c r="F2655" s="100" t="s">
        <v>1745</v>
      </c>
      <c r="G2655" s="100" t="s">
        <v>1745</v>
      </c>
      <c r="H2655" s="2">
        <v>1015289</v>
      </c>
      <c r="I2655" s="2">
        <v>42500000</v>
      </c>
      <c r="J2655" s="2">
        <v>277950</v>
      </c>
      <c r="K2655">
        <v>2025</v>
      </c>
    </row>
    <row r="2656" spans="1:11" x14ac:dyDescent="0.3">
      <c r="A2656" s="103" t="s">
        <v>1401</v>
      </c>
      <c r="B2656" t="s">
        <v>2220</v>
      </c>
      <c r="C2656" t="s">
        <v>122</v>
      </c>
      <c r="D2656" t="s">
        <v>4353</v>
      </c>
      <c r="E2656" t="s">
        <v>15</v>
      </c>
      <c r="F2656" s="99">
        <v>40909</v>
      </c>
      <c r="G2656" s="99">
        <v>48579</v>
      </c>
      <c r="H2656" s="2">
        <v>556972.20000000007</v>
      </c>
      <c r="I2656" s="2">
        <v>19179300</v>
      </c>
      <c r="J2656" s="2">
        <v>758157.72900000005</v>
      </c>
      <c r="K2656">
        <v>2025</v>
      </c>
    </row>
    <row r="2657" spans="1:11" x14ac:dyDescent="0.3">
      <c r="A2657" s="103" t="s">
        <v>1401</v>
      </c>
      <c r="B2657" t="s">
        <v>2220</v>
      </c>
      <c r="C2657" t="s">
        <v>122</v>
      </c>
      <c r="D2657" t="s">
        <v>4354</v>
      </c>
      <c r="E2657" t="s">
        <v>15</v>
      </c>
      <c r="F2657" s="99">
        <v>42034</v>
      </c>
      <c r="G2657" s="99">
        <v>51501</v>
      </c>
      <c r="H2657" s="2">
        <v>288815.95</v>
      </c>
      <c r="I2657" s="2">
        <v>14541300</v>
      </c>
      <c r="J2657" s="2">
        <v>574817.58899999992</v>
      </c>
      <c r="K2657">
        <v>2025</v>
      </c>
    </row>
    <row r="2658" spans="1:11" x14ac:dyDescent="0.3">
      <c r="A2658" s="103" t="s">
        <v>1401</v>
      </c>
      <c r="B2658" t="s">
        <v>2220</v>
      </c>
      <c r="C2658" t="s">
        <v>122</v>
      </c>
      <c r="D2658" t="s">
        <v>4355</v>
      </c>
      <c r="E2658" t="s">
        <v>15</v>
      </c>
      <c r="F2658" s="99">
        <v>43134</v>
      </c>
      <c r="G2658" s="99">
        <v>52596</v>
      </c>
      <c r="H2658" s="2">
        <v>36296.1</v>
      </c>
      <c r="I2658" s="2">
        <v>2077400</v>
      </c>
      <c r="J2658" s="2">
        <v>82119.622000000003</v>
      </c>
      <c r="K2658">
        <v>2025</v>
      </c>
    </row>
    <row r="2659" spans="1:11" x14ac:dyDescent="0.3">
      <c r="A2659" s="103" t="s">
        <v>1401</v>
      </c>
      <c r="B2659" t="s">
        <v>2220</v>
      </c>
      <c r="C2659" t="s">
        <v>122</v>
      </c>
      <c r="D2659" t="s">
        <v>4356</v>
      </c>
      <c r="E2659" t="s">
        <v>15</v>
      </c>
      <c r="F2659" s="99">
        <v>42775</v>
      </c>
      <c r="G2659" s="99">
        <v>52231</v>
      </c>
      <c r="H2659" s="2">
        <v>130971.1</v>
      </c>
      <c r="I2659" s="2">
        <v>7152900</v>
      </c>
      <c r="J2659" s="2">
        <v>282754.13699999999</v>
      </c>
      <c r="K2659">
        <v>2025</v>
      </c>
    </row>
    <row r="2660" spans="1:11" x14ac:dyDescent="0.3">
      <c r="A2660" s="103" t="s">
        <v>1401</v>
      </c>
      <c r="B2660" t="s">
        <v>2220</v>
      </c>
      <c r="C2660" t="s">
        <v>122</v>
      </c>
      <c r="D2660" t="s">
        <v>4357</v>
      </c>
      <c r="E2660" t="s">
        <v>15</v>
      </c>
      <c r="F2660" s="100" t="s">
        <v>1745</v>
      </c>
      <c r="G2660" s="100" t="s">
        <v>1745</v>
      </c>
      <c r="H2660" s="2">
        <v>89848.4</v>
      </c>
      <c r="I2660" s="2">
        <v>8009400</v>
      </c>
      <c r="J2660" s="2">
        <v>316611.58199999999</v>
      </c>
      <c r="K2660">
        <v>2025</v>
      </c>
    </row>
    <row r="2661" spans="1:11" x14ac:dyDescent="0.3">
      <c r="A2661" s="103" t="s">
        <v>1401</v>
      </c>
      <c r="B2661" t="s">
        <v>2220</v>
      </c>
      <c r="C2661" t="s">
        <v>122</v>
      </c>
      <c r="D2661" t="s">
        <v>4358</v>
      </c>
      <c r="E2661" t="s">
        <v>15</v>
      </c>
      <c r="F2661" s="99">
        <v>43179</v>
      </c>
      <c r="G2661" s="99">
        <v>52596</v>
      </c>
      <c r="H2661" s="2">
        <v>98813.13</v>
      </c>
      <c r="I2661" s="2">
        <v>7616400</v>
      </c>
      <c r="J2661" s="2">
        <v>301076.29200000002</v>
      </c>
      <c r="K2661">
        <v>2025</v>
      </c>
    </row>
    <row r="2662" spans="1:11" x14ac:dyDescent="0.3">
      <c r="A2662" s="103" t="s">
        <v>1401</v>
      </c>
      <c r="B2662" t="s">
        <v>2220</v>
      </c>
      <c r="C2662" t="s">
        <v>122</v>
      </c>
      <c r="D2662" t="s">
        <v>4359</v>
      </c>
      <c r="E2662" t="s">
        <v>15</v>
      </c>
      <c r="F2662" s="99">
        <v>43348</v>
      </c>
      <c r="G2662" s="99">
        <v>52479</v>
      </c>
      <c r="H2662" s="2">
        <v>252937.28</v>
      </c>
      <c r="I2662" s="2">
        <v>17493400</v>
      </c>
      <c r="J2662" s="2">
        <v>691514.10199999996</v>
      </c>
      <c r="K2662">
        <v>2025</v>
      </c>
    </row>
    <row r="2663" spans="1:11" x14ac:dyDescent="0.3">
      <c r="A2663" s="103" t="s">
        <v>1401</v>
      </c>
      <c r="B2663" t="s">
        <v>2220</v>
      </c>
      <c r="C2663" t="s">
        <v>122</v>
      </c>
      <c r="D2663" t="s">
        <v>4360</v>
      </c>
      <c r="E2663" t="s">
        <v>15</v>
      </c>
      <c r="F2663" s="99">
        <v>44854</v>
      </c>
      <c r="G2663" s="99">
        <v>53985</v>
      </c>
      <c r="H2663" s="2">
        <v>424983.28</v>
      </c>
      <c r="I2663" s="2">
        <v>20940900</v>
      </c>
      <c r="J2663" s="2">
        <v>827793.777</v>
      </c>
      <c r="K2663">
        <v>2025</v>
      </c>
    </row>
    <row r="2664" spans="1:11" x14ac:dyDescent="0.3">
      <c r="A2664" s="103" t="s">
        <v>1401</v>
      </c>
      <c r="B2664" t="s">
        <v>2220</v>
      </c>
      <c r="C2664" t="s">
        <v>122</v>
      </c>
      <c r="D2664" t="s">
        <v>4361</v>
      </c>
      <c r="E2664" t="s">
        <v>15</v>
      </c>
      <c r="F2664" s="99">
        <v>43927</v>
      </c>
      <c r="G2664" s="99">
        <v>53327</v>
      </c>
      <c r="H2664" s="2">
        <v>1097624.3899999999</v>
      </c>
      <c r="I2664" s="2">
        <v>50885000</v>
      </c>
      <c r="J2664" s="2">
        <v>2011484.05</v>
      </c>
      <c r="K2664">
        <v>2025</v>
      </c>
    </row>
    <row r="2665" spans="1:11" x14ac:dyDescent="0.3">
      <c r="A2665" s="103" t="s">
        <v>1401</v>
      </c>
      <c r="B2665" t="s">
        <v>2220</v>
      </c>
      <c r="C2665" t="s">
        <v>122</v>
      </c>
      <c r="D2665" t="s">
        <v>4362</v>
      </c>
      <c r="E2665" t="s">
        <v>15</v>
      </c>
      <c r="F2665" s="99">
        <v>44033</v>
      </c>
      <c r="G2665" s="99">
        <v>53327</v>
      </c>
      <c r="H2665" s="2">
        <v>1286624.3799999999</v>
      </c>
      <c r="I2665" s="2">
        <v>52587800</v>
      </c>
      <c r="J2665" s="2">
        <v>2078795.7339999999</v>
      </c>
      <c r="K2665">
        <v>2025</v>
      </c>
    </row>
    <row r="2666" spans="1:11" x14ac:dyDescent="0.3">
      <c r="A2666" s="103" t="s">
        <v>1401</v>
      </c>
      <c r="B2666" t="s">
        <v>2220</v>
      </c>
      <c r="C2666" t="s">
        <v>122</v>
      </c>
      <c r="D2666" t="s">
        <v>4854</v>
      </c>
      <c r="E2666" t="s">
        <v>15</v>
      </c>
      <c r="F2666" s="99">
        <v>45505</v>
      </c>
      <c r="G2666" s="99">
        <v>54788</v>
      </c>
      <c r="H2666" s="2">
        <v>18713.27</v>
      </c>
      <c r="I2666" s="2">
        <v>4000000</v>
      </c>
      <c r="J2666" s="2">
        <v>158120</v>
      </c>
      <c r="K2666">
        <v>2025</v>
      </c>
    </row>
    <row r="2667" spans="1:11" x14ac:dyDescent="0.3">
      <c r="A2667" s="103" t="s">
        <v>1407</v>
      </c>
      <c r="B2667" t="s">
        <v>2221</v>
      </c>
      <c r="C2667" t="s">
        <v>122</v>
      </c>
      <c r="D2667" t="s">
        <v>4363</v>
      </c>
      <c r="E2667" t="s">
        <v>15</v>
      </c>
      <c r="F2667" s="99" t="s">
        <v>5164</v>
      </c>
      <c r="G2667" s="99" t="s">
        <v>5165</v>
      </c>
      <c r="H2667" s="2">
        <v>832739.33</v>
      </c>
      <c r="I2667" s="2">
        <v>45220000</v>
      </c>
      <c r="J2667" s="2">
        <v>1728308.4</v>
      </c>
      <c r="K2667">
        <v>2025</v>
      </c>
    </row>
    <row r="2668" spans="1:11" x14ac:dyDescent="0.3">
      <c r="A2668" s="103" t="s">
        <v>1578</v>
      </c>
      <c r="B2668" t="s">
        <v>2230</v>
      </c>
      <c r="C2668" t="s">
        <v>122</v>
      </c>
      <c r="D2668" t="s">
        <v>4855</v>
      </c>
      <c r="E2668" t="s">
        <v>15</v>
      </c>
      <c r="F2668" s="99">
        <v>43466</v>
      </c>
      <c r="G2668" s="99">
        <v>58076</v>
      </c>
      <c r="H2668" s="2">
        <v>384718.28</v>
      </c>
      <c r="I2668" s="2">
        <v>32980900</v>
      </c>
      <c r="J2668" s="2">
        <v>634524.18999999994</v>
      </c>
      <c r="K2668">
        <v>2025</v>
      </c>
    </row>
    <row r="2669" spans="1:11" x14ac:dyDescent="0.3">
      <c r="A2669" s="103" t="s">
        <v>1578</v>
      </c>
      <c r="B2669" t="s">
        <v>2230</v>
      </c>
      <c r="C2669" t="s">
        <v>122</v>
      </c>
      <c r="D2669" t="s">
        <v>4856</v>
      </c>
      <c r="E2669" t="s">
        <v>5089</v>
      </c>
      <c r="F2669" s="99">
        <v>44562</v>
      </c>
      <c r="G2669" s="99">
        <v>55519</v>
      </c>
      <c r="H2669" s="2">
        <v>1354743.23</v>
      </c>
      <c r="I2669" s="2">
        <v>80478900</v>
      </c>
      <c r="J2669" s="2">
        <v>187055951</v>
      </c>
      <c r="K2669">
        <v>2025</v>
      </c>
    </row>
    <row r="2670" spans="1:11" x14ac:dyDescent="0.3">
      <c r="A2670" s="103" t="s">
        <v>1578</v>
      </c>
      <c r="B2670" t="s">
        <v>2230</v>
      </c>
      <c r="C2670" t="s">
        <v>122</v>
      </c>
      <c r="D2670" t="s">
        <v>4364</v>
      </c>
      <c r="E2670" t="s">
        <v>15</v>
      </c>
      <c r="F2670" s="99">
        <v>44562</v>
      </c>
      <c r="G2670" s="99">
        <v>55519</v>
      </c>
      <c r="H2670" s="2">
        <v>84944.24</v>
      </c>
      <c r="I2670" s="2">
        <v>4260000</v>
      </c>
      <c r="J2670" s="2">
        <v>77872.800000000003</v>
      </c>
      <c r="K2670">
        <v>2025</v>
      </c>
    </row>
    <row r="2671" spans="1:11" x14ac:dyDescent="0.3">
      <c r="A2671" s="103" t="s">
        <v>1578</v>
      </c>
      <c r="B2671" t="s">
        <v>2230</v>
      </c>
      <c r="C2671" t="s">
        <v>122</v>
      </c>
      <c r="D2671" t="s">
        <v>4857</v>
      </c>
      <c r="E2671" t="s">
        <v>15</v>
      </c>
      <c r="F2671" s="99">
        <v>45505</v>
      </c>
      <c r="G2671" s="99">
        <v>56462</v>
      </c>
      <c r="H2671" s="2">
        <v>58547.76</v>
      </c>
      <c r="I2671" s="2">
        <v>4340000</v>
      </c>
      <c r="J2671" s="2">
        <v>79335.199999999997</v>
      </c>
      <c r="K2671">
        <v>2025</v>
      </c>
    </row>
    <row r="2672" spans="1:11" x14ac:dyDescent="0.3">
      <c r="A2672" s="103" t="s">
        <v>1578</v>
      </c>
      <c r="B2672" t="s">
        <v>2230</v>
      </c>
      <c r="C2672" t="s">
        <v>122</v>
      </c>
      <c r="D2672" t="s">
        <v>4858</v>
      </c>
      <c r="E2672" t="s">
        <v>15</v>
      </c>
      <c r="F2672" s="99">
        <v>44562</v>
      </c>
      <c r="G2672" s="99">
        <v>55519</v>
      </c>
      <c r="H2672" s="2">
        <v>63973.919999999998</v>
      </c>
      <c r="I2672" s="2">
        <v>2000000</v>
      </c>
      <c r="J2672" s="2">
        <v>36560</v>
      </c>
      <c r="K2672">
        <v>2025</v>
      </c>
    </row>
    <row r="2673" spans="1:11" x14ac:dyDescent="0.3">
      <c r="A2673" s="103" t="s">
        <v>1578</v>
      </c>
      <c r="B2673" t="s">
        <v>2230</v>
      </c>
      <c r="C2673" t="s">
        <v>122</v>
      </c>
      <c r="D2673" t="s">
        <v>4859</v>
      </c>
      <c r="E2673" t="s">
        <v>15</v>
      </c>
      <c r="F2673" s="99">
        <v>44562</v>
      </c>
      <c r="G2673" s="99">
        <v>55519</v>
      </c>
      <c r="H2673" s="2">
        <v>53757.72</v>
      </c>
      <c r="I2673" s="2">
        <v>2250000</v>
      </c>
      <c r="J2673" s="2">
        <v>41130</v>
      </c>
      <c r="K2673">
        <v>2025</v>
      </c>
    </row>
    <row r="2674" spans="1:11" x14ac:dyDescent="0.3">
      <c r="A2674" s="75" t="s">
        <v>507</v>
      </c>
      <c r="B2674" t="s">
        <v>4365</v>
      </c>
      <c r="C2674" t="s">
        <v>63</v>
      </c>
      <c r="D2674" t="s">
        <v>4366</v>
      </c>
      <c r="E2674" t="s">
        <v>1717</v>
      </c>
      <c r="F2674" s="102" t="s">
        <v>1745</v>
      </c>
      <c r="G2674" s="102" t="s">
        <v>1745</v>
      </c>
      <c r="H2674" s="2">
        <v>10248.879999999999</v>
      </c>
      <c r="I2674" s="2">
        <v>1232000</v>
      </c>
      <c r="J2674" s="2">
        <v>35543.199999999997</v>
      </c>
      <c r="K2674">
        <v>2024</v>
      </c>
    </row>
    <row r="2675" spans="1:11" x14ac:dyDescent="0.3">
      <c r="A2675" s="103" t="s">
        <v>1069</v>
      </c>
      <c r="B2675" t="s">
        <v>2236</v>
      </c>
      <c r="C2675" t="s">
        <v>63</v>
      </c>
      <c r="D2675" t="s">
        <v>4367</v>
      </c>
      <c r="E2675" t="s">
        <v>15</v>
      </c>
      <c r="F2675" s="99">
        <v>39503</v>
      </c>
      <c r="G2675" s="99" t="s">
        <v>5166</v>
      </c>
      <c r="H2675" s="2">
        <v>167882.81</v>
      </c>
      <c r="I2675" s="2">
        <v>64474700</v>
      </c>
      <c r="J2675" s="2">
        <v>1758225.07</v>
      </c>
      <c r="K2675">
        <v>2025</v>
      </c>
    </row>
    <row r="2676" spans="1:11" x14ac:dyDescent="0.3">
      <c r="A2676" s="103" t="s">
        <v>1069</v>
      </c>
      <c r="B2676" t="s">
        <v>2236</v>
      </c>
      <c r="C2676" t="s">
        <v>63</v>
      </c>
      <c r="D2676" t="s">
        <v>4860</v>
      </c>
      <c r="E2676" t="s">
        <v>15</v>
      </c>
      <c r="F2676" s="99">
        <v>25440</v>
      </c>
      <c r="G2676" s="99" t="s">
        <v>5166</v>
      </c>
      <c r="H2676" s="2">
        <v>31030</v>
      </c>
      <c r="I2676" s="2">
        <v>7523400</v>
      </c>
      <c r="J2676" s="2">
        <v>205163.12</v>
      </c>
      <c r="K2676">
        <v>2025</v>
      </c>
    </row>
    <row r="2677" spans="1:11" x14ac:dyDescent="0.3">
      <c r="A2677" s="103" t="s">
        <v>1069</v>
      </c>
      <c r="B2677" t="s">
        <v>2236</v>
      </c>
      <c r="C2677" t="s">
        <v>63</v>
      </c>
      <c r="D2677" t="s">
        <v>4368</v>
      </c>
      <c r="E2677" t="s">
        <v>15</v>
      </c>
      <c r="F2677" s="99">
        <v>39911</v>
      </c>
      <c r="G2677" s="99" t="s">
        <v>5166</v>
      </c>
      <c r="H2677" s="2">
        <v>13209.32</v>
      </c>
      <c r="I2677" s="2">
        <v>7616100</v>
      </c>
      <c r="J2677" s="2">
        <v>207691.05</v>
      </c>
      <c r="K2677">
        <v>2025</v>
      </c>
    </row>
    <row r="2678" spans="1:11" x14ac:dyDescent="0.3">
      <c r="A2678" s="103" t="s">
        <v>1069</v>
      </c>
      <c r="B2678" t="s">
        <v>2236</v>
      </c>
      <c r="C2678" t="s">
        <v>63</v>
      </c>
      <c r="D2678" t="s">
        <v>4369</v>
      </c>
      <c r="E2678" t="s">
        <v>15</v>
      </c>
      <c r="F2678" s="99">
        <v>44105</v>
      </c>
      <c r="G2678" s="99" t="s">
        <v>5166</v>
      </c>
      <c r="H2678" s="2">
        <v>28000</v>
      </c>
      <c r="I2678" s="2">
        <v>32587300</v>
      </c>
      <c r="J2678" s="2">
        <v>888655.68</v>
      </c>
      <c r="K2678">
        <v>2025</v>
      </c>
    </row>
    <row r="2679" spans="1:11" x14ac:dyDescent="0.3">
      <c r="A2679" s="103" t="s">
        <v>1069</v>
      </c>
      <c r="B2679" t="s">
        <v>2236</v>
      </c>
      <c r="C2679" t="s">
        <v>63</v>
      </c>
      <c r="D2679" t="s">
        <v>4370</v>
      </c>
      <c r="E2679" t="s">
        <v>15</v>
      </c>
      <c r="F2679" s="99">
        <v>42604</v>
      </c>
      <c r="G2679" s="99" t="s">
        <v>5166</v>
      </c>
      <c r="H2679" s="2">
        <v>168607</v>
      </c>
      <c r="I2679" s="2">
        <v>133573300</v>
      </c>
      <c r="J2679" s="2">
        <v>3642543.9</v>
      </c>
      <c r="K2679">
        <v>2025</v>
      </c>
    </row>
    <row r="2680" spans="1:11" x14ac:dyDescent="0.3">
      <c r="A2680" s="103" t="s">
        <v>1069</v>
      </c>
      <c r="B2680" t="s">
        <v>2236</v>
      </c>
      <c r="C2680" t="s">
        <v>63</v>
      </c>
      <c r="D2680" t="s">
        <v>4371</v>
      </c>
      <c r="E2680" t="s">
        <v>1716</v>
      </c>
      <c r="F2680" s="99">
        <v>28126</v>
      </c>
      <c r="G2680" s="101" t="s">
        <v>5159</v>
      </c>
      <c r="H2680" s="2">
        <v>455562</v>
      </c>
      <c r="I2680" s="2">
        <v>15690700</v>
      </c>
      <c r="J2680" s="2">
        <v>427885.39</v>
      </c>
      <c r="K2680">
        <v>2025</v>
      </c>
    </row>
    <row r="2681" spans="1:11" x14ac:dyDescent="0.3">
      <c r="A2681" s="103" t="s">
        <v>1069</v>
      </c>
      <c r="B2681" t="s">
        <v>2236</v>
      </c>
      <c r="C2681" t="s">
        <v>63</v>
      </c>
      <c r="D2681" t="s">
        <v>4085</v>
      </c>
      <c r="E2681" t="s">
        <v>1716</v>
      </c>
      <c r="F2681" s="99">
        <v>43191</v>
      </c>
      <c r="G2681" s="101" t="s">
        <v>5176</v>
      </c>
      <c r="H2681" s="2">
        <v>55800</v>
      </c>
      <c r="I2681" s="2">
        <v>2923500</v>
      </c>
      <c r="J2681" s="2">
        <v>79723.850000000006</v>
      </c>
      <c r="K2681">
        <v>2025</v>
      </c>
    </row>
    <row r="2682" spans="1:11" x14ac:dyDescent="0.3">
      <c r="A2682" s="103" t="s">
        <v>1069</v>
      </c>
      <c r="B2682" t="s">
        <v>2236</v>
      </c>
      <c r="C2682" t="s">
        <v>63</v>
      </c>
      <c r="D2682" t="s">
        <v>3842</v>
      </c>
      <c r="E2682" t="s">
        <v>1716</v>
      </c>
      <c r="F2682" s="99">
        <v>43157</v>
      </c>
      <c r="G2682" s="101" t="s">
        <v>5321</v>
      </c>
      <c r="H2682" s="2">
        <v>4394.13</v>
      </c>
      <c r="I2682" s="2">
        <v>450400</v>
      </c>
      <c r="J2682" s="2">
        <v>12282.41</v>
      </c>
      <c r="K2682">
        <v>2025</v>
      </c>
    </row>
    <row r="2683" spans="1:11" x14ac:dyDescent="0.3">
      <c r="A2683" s="103" t="s">
        <v>1069</v>
      </c>
      <c r="B2683" t="s">
        <v>2236</v>
      </c>
      <c r="C2683" t="s">
        <v>63</v>
      </c>
      <c r="D2683" t="s">
        <v>4372</v>
      </c>
      <c r="E2683" t="s">
        <v>1716</v>
      </c>
      <c r="F2683" s="99">
        <v>42604</v>
      </c>
      <c r="G2683" s="101" t="s">
        <v>5321</v>
      </c>
      <c r="H2683" s="2">
        <v>2151.17</v>
      </c>
      <c r="I2683" s="2">
        <v>27900</v>
      </c>
      <c r="J2683" s="2">
        <v>760.84</v>
      </c>
      <c r="K2683">
        <v>2025</v>
      </c>
    </row>
    <row r="2684" spans="1:11" x14ac:dyDescent="0.3">
      <c r="A2684" s="103" t="s">
        <v>1069</v>
      </c>
      <c r="B2684" t="s">
        <v>2236</v>
      </c>
      <c r="C2684" t="s">
        <v>63</v>
      </c>
      <c r="D2684" t="s">
        <v>4373</v>
      </c>
      <c r="E2684" t="s">
        <v>1716</v>
      </c>
      <c r="F2684" s="99">
        <v>43782</v>
      </c>
      <c r="G2684" s="101" t="s">
        <v>5322</v>
      </c>
      <c r="H2684" s="2">
        <v>0</v>
      </c>
      <c r="I2684" s="2">
        <v>350400</v>
      </c>
      <c r="J2684" s="2">
        <v>9555.41</v>
      </c>
      <c r="K2684">
        <v>2025</v>
      </c>
    </row>
    <row r="2685" spans="1:11" x14ac:dyDescent="0.3">
      <c r="A2685" s="103" t="s">
        <v>1069</v>
      </c>
      <c r="B2685" t="s">
        <v>2236</v>
      </c>
      <c r="C2685" t="s">
        <v>63</v>
      </c>
      <c r="D2685" t="s">
        <v>4990</v>
      </c>
      <c r="E2685" t="s">
        <v>5090</v>
      </c>
      <c r="F2685" s="99">
        <v>44298</v>
      </c>
      <c r="G2685" s="101" t="s">
        <v>5323</v>
      </c>
      <c r="H2685" s="2">
        <v>82090.990000000005</v>
      </c>
      <c r="I2685" s="2">
        <v>15478000</v>
      </c>
      <c r="J2685" s="2">
        <v>422085.06</v>
      </c>
      <c r="K2685">
        <v>2025</v>
      </c>
    </row>
    <row r="2686" spans="1:11" x14ac:dyDescent="0.3">
      <c r="A2686" s="103" t="s">
        <v>1069</v>
      </c>
      <c r="B2686" t="s">
        <v>2236</v>
      </c>
      <c r="C2686" t="s">
        <v>63</v>
      </c>
      <c r="D2686" t="s">
        <v>4374</v>
      </c>
      <c r="E2686" t="s">
        <v>1717</v>
      </c>
      <c r="F2686" s="101" t="s">
        <v>5457</v>
      </c>
      <c r="G2686" s="101" t="s">
        <v>5458</v>
      </c>
      <c r="H2686" s="2">
        <v>652358.66</v>
      </c>
      <c r="I2686" s="2">
        <v>16959600</v>
      </c>
      <c r="J2686" s="2">
        <v>462488.3</v>
      </c>
      <c r="K2686">
        <v>2025</v>
      </c>
    </row>
    <row r="2687" spans="1:11" x14ac:dyDescent="0.3">
      <c r="A2687" s="103" t="s">
        <v>1069</v>
      </c>
      <c r="B2687" t="s">
        <v>2236</v>
      </c>
      <c r="C2687" t="s">
        <v>63</v>
      </c>
      <c r="D2687" t="s">
        <v>4375</v>
      </c>
      <c r="E2687" t="s">
        <v>1717</v>
      </c>
      <c r="F2687" s="101" t="s">
        <v>5459</v>
      </c>
      <c r="G2687" s="101" t="s">
        <v>5460</v>
      </c>
      <c r="H2687" s="2">
        <v>0</v>
      </c>
      <c r="I2687" s="2">
        <v>1654200</v>
      </c>
      <c r="J2687" s="2">
        <v>45110.04</v>
      </c>
      <c r="K2687">
        <v>2025</v>
      </c>
    </row>
    <row r="2688" spans="1:11" x14ac:dyDescent="0.3">
      <c r="A2688" s="103" t="s">
        <v>1434</v>
      </c>
      <c r="B2688" t="s">
        <v>2250</v>
      </c>
      <c r="C2688" t="s">
        <v>63</v>
      </c>
      <c r="D2688" t="s">
        <v>4376</v>
      </c>
      <c r="E2688" t="s">
        <v>1716</v>
      </c>
      <c r="F2688" s="100" t="s">
        <v>1745</v>
      </c>
      <c r="G2688" s="100" t="s">
        <v>1745</v>
      </c>
      <c r="H2688" s="98" t="s">
        <v>1745</v>
      </c>
      <c r="I2688" s="2">
        <v>1318500</v>
      </c>
      <c r="J2688" s="97" t="s">
        <v>1745</v>
      </c>
      <c r="K2688">
        <v>2025</v>
      </c>
    </row>
    <row r="2689" spans="1:11" x14ac:dyDescent="0.3">
      <c r="A2689" s="103" t="s">
        <v>1434</v>
      </c>
      <c r="B2689" t="s">
        <v>2250</v>
      </c>
      <c r="C2689" t="s">
        <v>63</v>
      </c>
      <c r="D2689" t="s">
        <v>4377</v>
      </c>
      <c r="E2689" t="s">
        <v>1716</v>
      </c>
      <c r="F2689" s="100" t="s">
        <v>1745</v>
      </c>
      <c r="G2689" s="100" t="s">
        <v>1745</v>
      </c>
      <c r="H2689" s="98" t="s">
        <v>1745</v>
      </c>
      <c r="I2689" s="2">
        <v>1434800</v>
      </c>
      <c r="J2689" s="97" t="s">
        <v>1745</v>
      </c>
      <c r="K2689">
        <v>2025</v>
      </c>
    </row>
    <row r="2690" spans="1:11" x14ac:dyDescent="0.3">
      <c r="A2690" s="103" t="s">
        <v>1434</v>
      </c>
      <c r="B2690" t="s">
        <v>2250</v>
      </c>
      <c r="C2690" t="s">
        <v>63</v>
      </c>
      <c r="D2690" t="s">
        <v>4378</v>
      </c>
      <c r="E2690" t="s">
        <v>1716</v>
      </c>
      <c r="F2690" s="100" t="s">
        <v>1745</v>
      </c>
      <c r="G2690" s="100" t="s">
        <v>1745</v>
      </c>
      <c r="H2690" s="98" t="s">
        <v>1745</v>
      </c>
      <c r="I2690" s="2">
        <v>953200</v>
      </c>
      <c r="J2690" s="97" t="s">
        <v>1745</v>
      </c>
      <c r="K2690">
        <v>2025</v>
      </c>
    </row>
    <row r="2691" spans="1:11" x14ac:dyDescent="0.3">
      <c r="A2691" s="103" t="s">
        <v>1478</v>
      </c>
      <c r="B2691" t="s">
        <v>2239</v>
      </c>
      <c r="C2691" t="s">
        <v>63</v>
      </c>
      <c r="D2691" t="s">
        <v>4861</v>
      </c>
      <c r="E2691" t="s">
        <v>1717</v>
      </c>
      <c r="F2691" s="99">
        <v>42549</v>
      </c>
      <c r="G2691" s="99" t="s">
        <v>5167</v>
      </c>
      <c r="H2691" s="2">
        <v>65698.960000000006</v>
      </c>
      <c r="I2691" s="97" t="s">
        <v>1745</v>
      </c>
      <c r="J2691" s="2">
        <v>10021.19</v>
      </c>
      <c r="K2691">
        <v>2025</v>
      </c>
    </row>
    <row r="2692" spans="1:11" x14ac:dyDescent="0.3">
      <c r="A2692" s="103" t="s">
        <v>1575</v>
      </c>
      <c r="B2692" t="s">
        <v>2254</v>
      </c>
      <c r="C2692" t="s">
        <v>63</v>
      </c>
      <c r="D2692" t="s">
        <v>4862</v>
      </c>
      <c r="E2692" t="s">
        <v>1717</v>
      </c>
      <c r="F2692" s="100" t="s">
        <v>1745</v>
      </c>
      <c r="G2692" s="100" t="s">
        <v>1745</v>
      </c>
      <c r="H2692" s="98" t="s">
        <v>1745</v>
      </c>
      <c r="I2692" s="97" t="s">
        <v>1745</v>
      </c>
      <c r="J2692" s="97" t="s">
        <v>1745</v>
      </c>
      <c r="K2692">
        <v>2025</v>
      </c>
    </row>
    <row r="2693" spans="1:11" x14ac:dyDescent="0.3">
      <c r="A2693" s="103" t="s">
        <v>140</v>
      </c>
      <c r="B2693" t="s">
        <v>2268</v>
      </c>
      <c r="C2693" t="s">
        <v>142</v>
      </c>
      <c r="D2693" t="s">
        <v>4863</v>
      </c>
      <c r="E2693" t="s">
        <v>5087</v>
      </c>
      <c r="F2693" s="99">
        <v>44562</v>
      </c>
      <c r="G2693" s="99">
        <v>55518</v>
      </c>
      <c r="H2693" s="2">
        <v>90206.43</v>
      </c>
      <c r="I2693" s="2">
        <v>465000</v>
      </c>
      <c r="J2693" s="2">
        <v>19934.55</v>
      </c>
      <c r="K2693">
        <v>2025</v>
      </c>
    </row>
    <row r="2694" spans="1:11" x14ac:dyDescent="0.3">
      <c r="A2694" s="103" t="s">
        <v>140</v>
      </c>
      <c r="B2694" t="s">
        <v>2268</v>
      </c>
      <c r="C2694" t="s">
        <v>142</v>
      </c>
      <c r="D2694" t="s">
        <v>4864</v>
      </c>
      <c r="E2694" t="s">
        <v>5087</v>
      </c>
      <c r="F2694" s="99">
        <v>44593</v>
      </c>
      <c r="G2694" s="99">
        <v>55549</v>
      </c>
      <c r="H2694" s="2">
        <v>864977.39</v>
      </c>
      <c r="I2694" s="2">
        <v>5095000</v>
      </c>
      <c r="J2694" s="2">
        <v>218422.65</v>
      </c>
      <c r="K2694">
        <v>2025</v>
      </c>
    </row>
    <row r="2695" spans="1:11" x14ac:dyDescent="0.3">
      <c r="A2695" s="103" t="s">
        <v>140</v>
      </c>
      <c r="B2695" t="s">
        <v>2268</v>
      </c>
      <c r="C2695" t="s">
        <v>142</v>
      </c>
      <c r="D2695" t="s">
        <v>4865</v>
      </c>
      <c r="E2695" t="s">
        <v>5087</v>
      </c>
      <c r="F2695" s="99">
        <v>44927</v>
      </c>
      <c r="G2695" s="99">
        <v>55884</v>
      </c>
      <c r="H2695" s="2">
        <v>427948.79</v>
      </c>
      <c r="I2695" s="2">
        <v>3272700</v>
      </c>
      <c r="J2695" s="2">
        <v>140300.649</v>
      </c>
      <c r="K2695">
        <v>2025</v>
      </c>
    </row>
    <row r="2696" spans="1:11" x14ac:dyDescent="0.3">
      <c r="A2696" s="103" t="s">
        <v>140</v>
      </c>
      <c r="B2696" t="s">
        <v>2268</v>
      </c>
      <c r="C2696" t="s">
        <v>142</v>
      </c>
      <c r="D2696" t="s">
        <v>4866</v>
      </c>
      <c r="E2696" t="s">
        <v>5087</v>
      </c>
      <c r="F2696" s="99">
        <v>44682</v>
      </c>
      <c r="G2696" s="99">
        <v>55639</v>
      </c>
      <c r="H2696" s="2">
        <v>33303.449999999997</v>
      </c>
      <c r="I2696" s="2">
        <v>258000</v>
      </c>
      <c r="J2696" s="2">
        <v>11060.46</v>
      </c>
      <c r="K2696">
        <v>2025</v>
      </c>
    </row>
    <row r="2697" spans="1:11" x14ac:dyDescent="0.3">
      <c r="A2697" s="103" t="s">
        <v>140</v>
      </c>
      <c r="B2697" t="s">
        <v>2268</v>
      </c>
      <c r="C2697" t="s">
        <v>142</v>
      </c>
      <c r="D2697" t="s">
        <v>4867</v>
      </c>
      <c r="E2697" t="s">
        <v>5087</v>
      </c>
      <c r="F2697" s="99">
        <v>45200</v>
      </c>
      <c r="G2697" s="99">
        <v>56157</v>
      </c>
      <c r="H2697" s="2">
        <v>95226.74</v>
      </c>
      <c r="I2697" s="2">
        <v>1898700</v>
      </c>
      <c r="J2697" s="2">
        <v>81397.269</v>
      </c>
      <c r="K2697">
        <v>2025</v>
      </c>
    </row>
    <row r="2698" spans="1:11" x14ac:dyDescent="0.3">
      <c r="A2698" s="103" t="s">
        <v>292</v>
      </c>
      <c r="B2698" t="s">
        <v>2269</v>
      </c>
      <c r="C2698" t="s">
        <v>142</v>
      </c>
      <c r="D2698" t="s">
        <v>4379</v>
      </c>
      <c r="E2698" t="s">
        <v>5087</v>
      </c>
      <c r="F2698" s="99">
        <v>45261</v>
      </c>
      <c r="G2698" s="99">
        <v>57315</v>
      </c>
      <c r="H2698" s="2">
        <v>787500</v>
      </c>
      <c r="I2698" s="2">
        <v>5006300</v>
      </c>
      <c r="J2698" s="2">
        <v>110839.48</v>
      </c>
      <c r="K2698">
        <v>2025</v>
      </c>
    </row>
    <row r="2699" spans="1:11" x14ac:dyDescent="0.3">
      <c r="A2699" s="103" t="s">
        <v>333</v>
      </c>
      <c r="B2699" t="s">
        <v>2270</v>
      </c>
      <c r="C2699" t="s">
        <v>142</v>
      </c>
      <c r="D2699" t="s">
        <v>4868</v>
      </c>
      <c r="E2699" t="s">
        <v>5087</v>
      </c>
      <c r="F2699" s="99">
        <v>43272</v>
      </c>
      <c r="G2699" s="99">
        <v>55518</v>
      </c>
      <c r="H2699" s="2">
        <v>829619.04</v>
      </c>
      <c r="I2699" s="2">
        <v>20791300</v>
      </c>
      <c r="J2699" s="2">
        <v>1409442.227</v>
      </c>
      <c r="K2699">
        <v>2025</v>
      </c>
    </row>
    <row r="2700" spans="1:11" x14ac:dyDescent="0.3">
      <c r="A2700" s="103" t="s">
        <v>427</v>
      </c>
      <c r="B2700" t="s">
        <v>2255</v>
      </c>
      <c r="C2700" t="s">
        <v>142</v>
      </c>
      <c r="D2700" t="s">
        <v>4380</v>
      </c>
      <c r="E2700" t="s">
        <v>1716</v>
      </c>
      <c r="F2700" s="100" t="s">
        <v>1745</v>
      </c>
      <c r="G2700" s="100" t="s">
        <v>1745</v>
      </c>
      <c r="H2700" s="2">
        <v>37145.1</v>
      </c>
      <c r="I2700" s="2">
        <v>2136200</v>
      </c>
      <c r="J2700" s="2">
        <v>41100.487999999998</v>
      </c>
      <c r="K2700">
        <v>2025</v>
      </c>
    </row>
    <row r="2701" spans="1:11" x14ac:dyDescent="0.3">
      <c r="A2701" s="103" t="s">
        <v>427</v>
      </c>
      <c r="B2701" t="s">
        <v>2255</v>
      </c>
      <c r="C2701" t="s">
        <v>142</v>
      </c>
      <c r="D2701" t="s">
        <v>4869</v>
      </c>
      <c r="E2701" t="s">
        <v>15</v>
      </c>
      <c r="F2701" s="100" t="s">
        <v>1745</v>
      </c>
      <c r="G2701" s="100" t="s">
        <v>1745</v>
      </c>
      <c r="H2701" s="2">
        <v>537212.96</v>
      </c>
      <c r="I2701" s="2">
        <v>79863800</v>
      </c>
      <c r="J2701" s="2">
        <v>1536579.5120000001</v>
      </c>
      <c r="K2701">
        <v>2025</v>
      </c>
    </row>
    <row r="2702" spans="1:11" x14ac:dyDescent="0.3">
      <c r="A2702" s="103" t="s">
        <v>427</v>
      </c>
      <c r="B2702" t="s">
        <v>2255</v>
      </c>
      <c r="C2702" t="s">
        <v>142</v>
      </c>
      <c r="D2702" t="s">
        <v>4381</v>
      </c>
      <c r="E2702" t="s">
        <v>1716</v>
      </c>
      <c r="F2702" s="100" t="s">
        <v>1745</v>
      </c>
      <c r="G2702" s="100" t="s">
        <v>1745</v>
      </c>
      <c r="H2702" s="2">
        <v>15649.7</v>
      </c>
      <c r="I2702" s="2">
        <v>6343500</v>
      </c>
      <c r="J2702" s="2">
        <v>122048.94</v>
      </c>
      <c r="K2702">
        <v>2025</v>
      </c>
    </row>
    <row r="2703" spans="1:11" x14ac:dyDescent="0.3">
      <c r="A2703" s="103" t="s">
        <v>427</v>
      </c>
      <c r="B2703" t="s">
        <v>2255</v>
      </c>
      <c r="C2703" t="s">
        <v>142</v>
      </c>
      <c r="D2703" t="s">
        <v>4382</v>
      </c>
      <c r="E2703" t="s">
        <v>1716</v>
      </c>
      <c r="F2703" s="100" t="s">
        <v>1745</v>
      </c>
      <c r="G2703" s="100" t="s">
        <v>1745</v>
      </c>
      <c r="H2703" s="2">
        <v>0</v>
      </c>
      <c r="I2703" s="2">
        <v>4609200</v>
      </c>
      <c r="J2703" s="2">
        <v>88681.008000000002</v>
      </c>
      <c r="K2703">
        <v>2025</v>
      </c>
    </row>
    <row r="2704" spans="1:11" x14ac:dyDescent="0.3">
      <c r="A2704" s="103" t="s">
        <v>427</v>
      </c>
      <c r="B2704" t="s">
        <v>2255</v>
      </c>
      <c r="C2704" t="s">
        <v>142</v>
      </c>
      <c r="D2704" t="s">
        <v>4383</v>
      </c>
      <c r="E2704" t="s">
        <v>1717</v>
      </c>
      <c r="F2704" s="100" t="s">
        <v>1745</v>
      </c>
      <c r="G2704" s="100" t="s">
        <v>1745</v>
      </c>
      <c r="H2704" s="2">
        <v>4510.8</v>
      </c>
      <c r="I2704" s="2">
        <v>3188900</v>
      </c>
      <c r="J2704" s="2">
        <v>61354.436000000002</v>
      </c>
      <c r="K2704">
        <v>2025</v>
      </c>
    </row>
    <row r="2705" spans="1:11" x14ac:dyDescent="0.3">
      <c r="A2705" s="103" t="s">
        <v>427</v>
      </c>
      <c r="B2705" t="s">
        <v>2255</v>
      </c>
      <c r="C2705" t="s">
        <v>142</v>
      </c>
      <c r="D2705" t="s">
        <v>4384</v>
      </c>
      <c r="E2705" t="s">
        <v>1716</v>
      </c>
      <c r="F2705" s="100" t="s">
        <v>1745</v>
      </c>
      <c r="G2705" s="100" t="s">
        <v>1745</v>
      </c>
      <c r="H2705" s="2">
        <v>21868.52</v>
      </c>
      <c r="I2705" s="2">
        <v>1805600</v>
      </c>
      <c r="J2705" s="2">
        <v>34739.743999999999</v>
      </c>
      <c r="K2705">
        <v>2025</v>
      </c>
    </row>
    <row r="2706" spans="1:11" x14ac:dyDescent="0.3">
      <c r="A2706" s="103" t="s">
        <v>427</v>
      </c>
      <c r="B2706" t="s">
        <v>2255</v>
      </c>
      <c r="C2706" t="s">
        <v>142</v>
      </c>
      <c r="D2706" t="s">
        <v>4385</v>
      </c>
      <c r="E2706" t="s">
        <v>15</v>
      </c>
      <c r="F2706" s="100" t="s">
        <v>1745</v>
      </c>
      <c r="G2706" s="100" t="s">
        <v>1745</v>
      </c>
      <c r="H2706" s="2">
        <v>104730</v>
      </c>
      <c r="I2706" s="2">
        <v>11138500</v>
      </c>
      <c r="J2706" s="2">
        <v>214304.74</v>
      </c>
      <c r="K2706">
        <v>2025</v>
      </c>
    </row>
    <row r="2707" spans="1:11" x14ac:dyDescent="0.3">
      <c r="A2707" s="103" t="s">
        <v>427</v>
      </c>
      <c r="B2707" t="s">
        <v>2255</v>
      </c>
      <c r="C2707" t="s">
        <v>142</v>
      </c>
      <c r="D2707" t="s">
        <v>4386</v>
      </c>
      <c r="E2707" t="s">
        <v>1717</v>
      </c>
      <c r="F2707" s="100" t="s">
        <v>1745</v>
      </c>
      <c r="G2707" s="100" t="s">
        <v>1745</v>
      </c>
      <c r="H2707" s="2">
        <v>403002.68000000005</v>
      </c>
      <c r="I2707" s="2">
        <v>54072700</v>
      </c>
      <c r="J2707" s="2">
        <v>1040358.748</v>
      </c>
      <c r="K2707">
        <v>2025</v>
      </c>
    </row>
    <row r="2708" spans="1:11" x14ac:dyDescent="0.3">
      <c r="A2708" s="103" t="s">
        <v>427</v>
      </c>
      <c r="B2708" t="s">
        <v>2255</v>
      </c>
      <c r="C2708" t="s">
        <v>142</v>
      </c>
      <c r="D2708" t="s">
        <v>4387</v>
      </c>
      <c r="E2708" t="s">
        <v>1717</v>
      </c>
      <c r="F2708" s="100" t="s">
        <v>1745</v>
      </c>
      <c r="G2708" s="100" t="s">
        <v>1745</v>
      </c>
      <c r="H2708" s="2">
        <v>359294</v>
      </c>
      <c r="I2708" s="2">
        <v>45547500</v>
      </c>
      <c r="J2708" s="2">
        <v>876333.9</v>
      </c>
      <c r="K2708">
        <v>2025</v>
      </c>
    </row>
    <row r="2709" spans="1:11" x14ac:dyDescent="0.3">
      <c r="A2709" s="103" t="s">
        <v>427</v>
      </c>
      <c r="B2709" t="s">
        <v>2255</v>
      </c>
      <c r="C2709" t="s">
        <v>142</v>
      </c>
      <c r="D2709" t="s">
        <v>4388</v>
      </c>
      <c r="E2709" t="s">
        <v>1717</v>
      </c>
      <c r="F2709" s="100" t="s">
        <v>1745</v>
      </c>
      <c r="G2709" s="100" t="s">
        <v>1745</v>
      </c>
      <c r="H2709" s="2">
        <v>144092.51999999999</v>
      </c>
      <c r="I2709" s="2">
        <v>32613700</v>
      </c>
      <c r="J2709" s="2">
        <v>627487.58799999999</v>
      </c>
      <c r="K2709">
        <v>2025</v>
      </c>
    </row>
    <row r="2710" spans="1:11" x14ac:dyDescent="0.3">
      <c r="A2710" s="103" t="s">
        <v>427</v>
      </c>
      <c r="B2710" t="s">
        <v>2255</v>
      </c>
      <c r="C2710" t="s">
        <v>142</v>
      </c>
      <c r="D2710" t="s">
        <v>4389</v>
      </c>
      <c r="E2710" t="s">
        <v>15</v>
      </c>
      <c r="F2710" s="100" t="s">
        <v>1745</v>
      </c>
      <c r="G2710" s="100" t="s">
        <v>1745</v>
      </c>
      <c r="H2710" s="2">
        <v>447319.29</v>
      </c>
      <c r="I2710" s="2">
        <v>16518000</v>
      </c>
      <c r="J2710" s="2">
        <v>317806.32</v>
      </c>
      <c r="K2710">
        <v>2025</v>
      </c>
    </row>
    <row r="2711" spans="1:11" x14ac:dyDescent="0.3">
      <c r="A2711" s="103" t="s">
        <v>427</v>
      </c>
      <c r="B2711" t="s">
        <v>2255</v>
      </c>
      <c r="C2711" t="s">
        <v>142</v>
      </c>
      <c r="D2711" t="s">
        <v>4390</v>
      </c>
      <c r="E2711" t="s">
        <v>1717</v>
      </c>
      <c r="F2711" s="100" t="s">
        <v>1745</v>
      </c>
      <c r="G2711" s="100" t="s">
        <v>1745</v>
      </c>
      <c r="H2711" s="2">
        <v>1141576.68</v>
      </c>
      <c r="I2711" s="2">
        <v>252473900</v>
      </c>
      <c r="J2711" s="2">
        <v>4857597.8360000001</v>
      </c>
      <c r="K2711">
        <v>2025</v>
      </c>
    </row>
    <row r="2712" spans="1:11" x14ac:dyDescent="0.3">
      <c r="A2712" s="103" t="s">
        <v>427</v>
      </c>
      <c r="B2712" t="s">
        <v>2255</v>
      </c>
      <c r="C2712" t="s">
        <v>142</v>
      </c>
      <c r="D2712" t="s">
        <v>4391</v>
      </c>
      <c r="E2712" t="s">
        <v>1716</v>
      </c>
      <c r="F2712" s="100" t="s">
        <v>1745</v>
      </c>
      <c r="G2712" s="100" t="s">
        <v>1745</v>
      </c>
      <c r="H2712" s="2">
        <v>29895.18</v>
      </c>
      <c r="I2712" s="2">
        <v>20727200</v>
      </c>
      <c r="J2712" s="2">
        <v>398791.32799999998</v>
      </c>
      <c r="K2712">
        <v>2025</v>
      </c>
    </row>
    <row r="2713" spans="1:11" x14ac:dyDescent="0.3">
      <c r="A2713" s="103" t="s">
        <v>427</v>
      </c>
      <c r="B2713" t="s">
        <v>2255</v>
      </c>
      <c r="C2713" t="s">
        <v>142</v>
      </c>
      <c r="D2713" t="s">
        <v>4392</v>
      </c>
      <c r="E2713" t="s">
        <v>1716</v>
      </c>
      <c r="F2713" s="100" t="s">
        <v>1745</v>
      </c>
      <c r="G2713" s="100" t="s">
        <v>1745</v>
      </c>
      <c r="H2713" s="2">
        <v>306276</v>
      </c>
      <c r="I2713" s="2">
        <v>34286000</v>
      </c>
      <c r="J2713" s="2">
        <v>659662.64</v>
      </c>
      <c r="K2713">
        <v>2025</v>
      </c>
    </row>
    <row r="2714" spans="1:11" x14ac:dyDescent="0.3">
      <c r="A2714" s="103" t="s">
        <v>427</v>
      </c>
      <c r="B2714" t="s">
        <v>2255</v>
      </c>
      <c r="C2714" t="s">
        <v>142</v>
      </c>
      <c r="D2714" t="s">
        <v>4393</v>
      </c>
      <c r="E2714" t="s">
        <v>1717</v>
      </c>
      <c r="F2714" s="100" t="s">
        <v>1745</v>
      </c>
      <c r="G2714" s="100" t="s">
        <v>1745</v>
      </c>
      <c r="H2714" s="2">
        <v>722932.65</v>
      </c>
      <c r="I2714" s="2">
        <v>70391200</v>
      </c>
      <c r="J2714" s="2">
        <v>1354326.6880000001</v>
      </c>
      <c r="K2714">
        <v>2025</v>
      </c>
    </row>
    <row r="2715" spans="1:11" x14ac:dyDescent="0.3">
      <c r="A2715" s="103" t="s">
        <v>427</v>
      </c>
      <c r="B2715" t="s">
        <v>2255</v>
      </c>
      <c r="C2715" t="s">
        <v>142</v>
      </c>
      <c r="D2715" t="s">
        <v>4394</v>
      </c>
      <c r="E2715" t="s">
        <v>1716</v>
      </c>
      <c r="F2715" s="100" t="s">
        <v>1745</v>
      </c>
      <c r="G2715" s="100" t="s">
        <v>1745</v>
      </c>
      <c r="H2715" s="2">
        <v>197604.05</v>
      </c>
      <c r="I2715" s="2">
        <v>11897400</v>
      </c>
      <c r="J2715" s="2">
        <v>228905.976</v>
      </c>
      <c r="K2715">
        <v>2025</v>
      </c>
    </row>
    <row r="2716" spans="1:11" x14ac:dyDescent="0.3">
      <c r="A2716" s="103" t="s">
        <v>427</v>
      </c>
      <c r="B2716" t="s">
        <v>2255</v>
      </c>
      <c r="C2716" t="s">
        <v>142</v>
      </c>
      <c r="D2716" t="s">
        <v>4395</v>
      </c>
      <c r="E2716" t="s">
        <v>1716</v>
      </c>
      <c r="F2716" s="100" t="s">
        <v>1745</v>
      </c>
      <c r="G2716" s="100" t="s">
        <v>1745</v>
      </c>
      <c r="H2716" s="2">
        <v>65068.19</v>
      </c>
      <c r="I2716" s="2">
        <v>12254500</v>
      </c>
      <c r="J2716" s="2">
        <v>235776.58</v>
      </c>
      <c r="K2716">
        <v>2025</v>
      </c>
    </row>
    <row r="2717" spans="1:11" x14ac:dyDescent="0.3">
      <c r="A2717" s="103" t="s">
        <v>427</v>
      </c>
      <c r="B2717" t="s">
        <v>2255</v>
      </c>
      <c r="C2717" t="s">
        <v>142</v>
      </c>
      <c r="D2717" t="s">
        <v>4396</v>
      </c>
      <c r="E2717" t="s">
        <v>1717</v>
      </c>
      <c r="F2717" s="100" t="s">
        <v>1745</v>
      </c>
      <c r="G2717" s="100" t="s">
        <v>1745</v>
      </c>
      <c r="H2717" s="2">
        <v>207902.51</v>
      </c>
      <c r="I2717" s="2">
        <v>37462500</v>
      </c>
      <c r="J2717" s="2">
        <v>720778.5</v>
      </c>
      <c r="K2717">
        <v>2025</v>
      </c>
    </row>
    <row r="2718" spans="1:11" x14ac:dyDescent="0.3">
      <c r="A2718" s="103" t="s">
        <v>427</v>
      </c>
      <c r="B2718" t="s">
        <v>2255</v>
      </c>
      <c r="C2718" t="s">
        <v>142</v>
      </c>
      <c r="D2718" t="s">
        <v>4397</v>
      </c>
      <c r="E2718" t="s">
        <v>1717</v>
      </c>
      <c r="F2718" s="100" t="s">
        <v>1745</v>
      </c>
      <c r="G2718" s="100" t="s">
        <v>1745</v>
      </c>
      <c r="H2718" s="2">
        <v>281901.39</v>
      </c>
      <c r="I2718" s="2">
        <v>40090000</v>
      </c>
      <c r="J2718" s="2">
        <v>771331.6</v>
      </c>
      <c r="K2718">
        <v>2025</v>
      </c>
    </row>
    <row r="2719" spans="1:11" x14ac:dyDescent="0.3">
      <c r="A2719" s="103" t="s">
        <v>427</v>
      </c>
      <c r="B2719" t="s">
        <v>2255</v>
      </c>
      <c r="C2719" t="s">
        <v>142</v>
      </c>
      <c r="D2719" t="s">
        <v>4398</v>
      </c>
      <c r="E2719" t="s">
        <v>1717</v>
      </c>
      <c r="F2719" s="100" t="s">
        <v>1745</v>
      </c>
      <c r="G2719" s="100" t="s">
        <v>1745</v>
      </c>
      <c r="H2719" s="2">
        <v>395012.82</v>
      </c>
      <c r="I2719" s="2">
        <v>26431800</v>
      </c>
      <c r="J2719" s="2">
        <v>508547.83199999999</v>
      </c>
      <c r="K2719">
        <v>2025</v>
      </c>
    </row>
    <row r="2720" spans="1:11" x14ac:dyDescent="0.3">
      <c r="A2720" s="103" t="s">
        <v>427</v>
      </c>
      <c r="B2720" t="s">
        <v>2255</v>
      </c>
      <c r="C2720" t="s">
        <v>142</v>
      </c>
      <c r="D2720" t="s">
        <v>4399</v>
      </c>
      <c r="E2720" t="s">
        <v>1717</v>
      </c>
      <c r="F2720" s="100" t="s">
        <v>1745</v>
      </c>
      <c r="G2720" s="100" t="s">
        <v>1745</v>
      </c>
      <c r="H2720" s="2">
        <v>507287.78</v>
      </c>
      <c r="I2720" s="2">
        <v>22972600</v>
      </c>
      <c r="J2720" s="2">
        <v>441992.82400000002</v>
      </c>
      <c r="K2720">
        <v>2025</v>
      </c>
    </row>
    <row r="2721" spans="1:11" x14ac:dyDescent="0.3">
      <c r="A2721" s="103" t="s">
        <v>427</v>
      </c>
      <c r="B2721" t="s">
        <v>2255</v>
      </c>
      <c r="C2721" t="s">
        <v>142</v>
      </c>
      <c r="D2721" t="s">
        <v>4400</v>
      </c>
      <c r="E2721" t="s">
        <v>1717</v>
      </c>
      <c r="F2721" s="100" t="s">
        <v>1745</v>
      </c>
      <c r="G2721" s="100" t="s">
        <v>1745</v>
      </c>
      <c r="H2721" s="2">
        <v>790744.4</v>
      </c>
      <c r="I2721" s="2">
        <v>25899581.600000001</v>
      </c>
      <c r="J2721" s="2">
        <v>498307.94998400001</v>
      </c>
      <c r="K2721">
        <v>2025</v>
      </c>
    </row>
    <row r="2722" spans="1:11" x14ac:dyDescent="0.3">
      <c r="A2722" s="103" t="s">
        <v>427</v>
      </c>
      <c r="B2722" t="s">
        <v>2255</v>
      </c>
      <c r="C2722" t="s">
        <v>142</v>
      </c>
      <c r="D2722" t="s">
        <v>4401</v>
      </c>
      <c r="E2722" t="s">
        <v>1716</v>
      </c>
      <c r="F2722" s="100" t="s">
        <v>1745</v>
      </c>
      <c r="G2722" s="100" t="s">
        <v>1745</v>
      </c>
      <c r="H2722" s="2">
        <v>52654.28</v>
      </c>
      <c r="I2722" s="2">
        <v>11339800</v>
      </c>
      <c r="J2722" s="2">
        <v>218177.75200000001</v>
      </c>
      <c r="K2722">
        <v>2025</v>
      </c>
    </row>
    <row r="2723" spans="1:11" x14ac:dyDescent="0.3">
      <c r="A2723" s="103" t="s">
        <v>427</v>
      </c>
      <c r="B2723" t="s">
        <v>2255</v>
      </c>
      <c r="C2723" t="s">
        <v>142</v>
      </c>
      <c r="D2723" t="s">
        <v>4402</v>
      </c>
      <c r="E2723" t="s">
        <v>15</v>
      </c>
      <c r="F2723" s="100" t="s">
        <v>1745</v>
      </c>
      <c r="G2723" s="100" t="s">
        <v>1745</v>
      </c>
      <c r="H2723" s="2">
        <v>329968</v>
      </c>
      <c r="I2723" s="2">
        <v>52333100</v>
      </c>
      <c r="J2723" s="2">
        <v>1006888.844</v>
      </c>
      <c r="K2723">
        <v>2025</v>
      </c>
    </row>
    <row r="2724" spans="1:11" x14ac:dyDescent="0.3">
      <c r="A2724" s="103" t="s">
        <v>427</v>
      </c>
      <c r="B2724" t="s">
        <v>2255</v>
      </c>
      <c r="C2724" t="s">
        <v>142</v>
      </c>
      <c r="D2724" t="s">
        <v>4870</v>
      </c>
      <c r="E2724" t="s">
        <v>1717</v>
      </c>
      <c r="F2724" s="100" t="s">
        <v>1745</v>
      </c>
      <c r="G2724" s="100" t="s">
        <v>1745</v>
      </c>
      <c r="H2724" s="2">
        <v>43355.710000000006</v>
      </c>
      <c r="I2724" s="2">
        <v>4495500</v>
      </c>
      <c r="J2724" s="2">
        <v>86493.42</v>
      </c>
      <c r="K2724">
        <v>2025</v>
      </c>
    </row>
    <row r="2725" spans="1:11" x14ac:dyDescent="0.3">
      <c r="A2725" s="103" t="s">
        <v>427</v>
      </c>
      <c r="B2725" t="s">
        <v>2255</v>
      </c>
      <c r="C2725" t="s">
        <v>142</v>
      </c>
      <c r="D2725" t="s">
        <v>4403</v>
      </c>
      <c r="E2725" t="s">
        <v>15</v>
      </c>
      <c r="F2725" s="100" t="s">
        <v>1745</v>
      </c>
      <c r="G2725" s="100" t="s">
        <v>1745</v>
      </c>
      <c r="H2725" s="2">
        <v>121627.84</v>
      </c>
      <c r="I2725" s="2">
        <v>12500100</v>
      </c>
      <c r="J2725" s="2">
        <v>240501.924</v>
      </c>
      <c r="K2725">
        <v>2025</v>
      </c>
    </row>
    <row r="2726" spans="1:11" x14ac:dyDescent="0.3">
      <c r="A2726" s="103" t="s">
        <v>427</v>
      </c>
      <c r="B2726" t="s">
        <v>2255</v>
      </c>
      <c r="C2726" t="s">
        <v>142</v>
      </c>
      <c r="D2726" t="s">
        <v>4404</v>
      </c>
      <c r="E2726" t="s">
        <v>1717</v>
      </c>
      <c r="F2726" s="100" t="s">
        <v>1745</v>
      </c>
      <c r="G2726" s="100" t="s">
        <v>1745</v>
      </c>
      <c r="H2726" s="2">
        <v>71840.3</v>
      </c>
      <c r="I2726" s="2">
        <v>8108800</v>
      </c>
      <c r="J2726" s="2">
        <v>156013.31200000001</v>
      </c>
      <c r="K2726">
        <v>2025</v>
      </c>
    </row>
    <row r="2727" spans="1:11" x14ac:dyDescent="0.3">
      <c r="A2727" s="103" t="s">
        <v>427</v>
      </c>
      <c r="B2727" t="s">
        <v>2255</v>
      </c>
      <c r="C2727" t="s">
        <v>142</v>
      </c>
      <c r="D2727" t="s">
        <v>4405</v>
      </c>
      <c r="E2727" t="s">
        <v>1716</v>
      </c>
      <c r="F2727" s="100" t="s">
        <v>1745</v>
      </c>
      <c r="G2727" s="100" t="s">
        <v>1745</v>
      </c>
      <c r="H2727" s="2">
        <v>39150.25</v>
      </c>
      <c r="I2727" s="2">
        <v>5312500</v>
      </c>
      <c r="J2727" s="2">
        <v>102212.5</v>
      </c>
      <c r="K2727">
        <v>2025</v>
      </c>
    </row>
    <row r="2728" spans="1:11" x14ac:dyDescent="0.3">
      <c r="A2728" s="103" t="s">
        <v>427</v>
      </c>
      <c r="B2728" t="s">
        <v>2255</v>
      </c>
      <c r="C2728" t="s">
        <v>142</v>
      </c>
      <c r="D2728" t="s">
        <v>4406</v>
      </c>
      <c r="E2728" t="s">
        <v>1716</v>
      </c>
      <c r="F2728" s="100" t="s">
        <v>1745</v>
      </c>
      <c r="G2728" s="100" t="s">
        <v>1745</v>
      </c>
      <c r="H2728" s="2">
        <v>98519.16</v>
      </c>
      <c r="I2728" s="2">
        <v>133296800</v>
      </c>
      <c r="J2728" s="2">
        <v>2564630.432</v>
      </c>
      <c r="K2728">
        <v>2025</v>
      </c>
    </row>
    <row r="2729" spans="1:11" x14ac:dyDescent="0.3">
      <c r="A2729" s="103" t="s">
        <v>427</v>
      </c>
      <c r="B2729" t="s">
        <v>2255</v>
      </c>
      <c r="C2729" t="s">
        <v>142</v>
      </c>
      <c r="D2729" t="s">
        <v>4407</v>
      </c>
      <c r="E2729" t="s">
        <v>1716</v>
      </c>
      <c r="F2729" s="100" t="s">
        <v>1745</v>
      </c>
      <c r="G2729" s="100" t="s">
        <v>1745</v>
      </c>
      <c r="H2729" s="2">
        <v>0</v>
      </c>
      <c r="I2729" s="2">
        <v>4232200</v>
      </c>
      <c r="J2729" s="2">
        <v>81427.528000000006</v>
      </c>
      <c r="K2729">
        <v>2025</v>
      </c>
    </row>
    <row r="2730" spans="1:11" x14ac:dyDescent="0.3">
      <c r="A2730" s="103" t="s">
        <v>427</v>
      </c>
      <c r="B2730" t="s">
        <v>2255</v>
      </c>
      <c r="C2730" t="s">
        <v>142</v>
      </c>
      <c r="D2730" t="s">
        <v>4408</v>
      </c>
      <c r="E2730" t="s">
        <v>1717</v>
      </c>
      <c r="F2730" s="100" t="s">
        <v>1745</v>
      </c>
      <c r="G2730" s="100" t="s">
        <v>1745</v>
      </c>
      <c r="H2730" s="2">
        <v>468768.47</v>
      </c>
      <c r="I2730" s="2">
        <v>23534700</v>
      </c>
      <c r="J2730" s="2">
        <v>452807.62800000003</v>
      </c>
      <c r="K2730">
        <v>2025</v>
      </c>
    </row>
    <row r="2731" spans="1:11" x14ac:dyDescent="0.3">
      <c r="A2731" s="103" t="s">
        <v>427</v>
      </c>
      <c r="B2731" t="s">
        <v>2255</v>
      </c>
      <c r="C2731" t="s">
        <v>142</v>
      </c>
      <c r="D2731" t="s">
        <v>4871</v>
      </c>
      <c r="E2731" t="s">
        <v>1717</v>
      </c>
      <c r="F2731" s="100" t="s">
        <v>1745</v>
      </c>
      <c r="G2731" s="100" t="s">
        <v>1745</v>
      </c>
      <c r="H2731" s="2">
        <v>505990.42000000004</v>
      </c>
      <c r="I2731" s="2">
        <v>32816600</v>
      </c>
      <c r="J2731" s="2">
        <v>631391.38399999996</v>
      </c>
      <c r="K2731">
        <v>2025</v>
      </c>
    </row>
    <row r="2732" spans="1:11" x14ac:dyDescent="0.3">
      <c r="A2732" s="103" t="s">
        <v>427</v>
      </c>
      <c r="B2732" t="s">
        <v>2255</v>
      </c>
      <c r="C2732" t="s">
        <v>142</v>
      </c>
      <c r="D2732" t="s">
        <v>4409</v>
      </c>
      <c r="E2732" t="s">
        <v>1716</v>
      </c>
      <c r="F2732" s="100" t="s">
        <v>1745</v>
      </c>
      <c r="G2732" s="100" t="s">
        <v>1745</v>
      </c>
      <c r="H2732" s="2">
        <v>55663.75</v>
      </c>
      <c r="I2732" s="2">
        <v>7639900</v>
      </c>
      <c r="J2732" s="2">
        <v>146991.67600000001</v>
      </c>
      <c r="K2732">
        <v>2025</v>
      </c>
    </row>
    <row r="2733" spans="1:11" x14ac:dyDescent="0.3">
      <c r="A2733" s="103" t="s">
        <v>427</v>
      </c>
      <c r="B2733" t="s">
        <v>2255</v>
      </c>
      <c r="C2733" t="s">
        <v>142</v>
      </c>
      <c r="D2733" t="s">
        <v>4410</v>
      </c>
      <c r="E2733" t="s">
        <v>1717</v>
      </c>
      <c r="F2733" s="100" t="s">
        <v>1745</v>
      </c>
      <c r="G2733" s="100" t="s">
        <v>1745</v>
      </c>
      <c r="H2733" s="2">
        <v>1488312.64</v>
      </c>
      <c r="I2733" s="2">
        <v>172227300</v>
      </c>
      <c r="J2733" s="2">
        <v>3313653.2519999999</v>
      </c>
      <c r="K2733">
        <v>2025</v>
      </c>
    </row>
    <row r="2734" spans="1:11" x14ac:dyDescent="0.3">
      <c r="A2734" s="103" t="s">
        <v>427</v>
      </c>
      <c r="B2734" t="s">
        <v>2255</v>
      </c>
      <c r="C2734" t="s">
        <v>142</v>
      </c>
      <c r="D2734" t="s">
        <v>4411</v>
      </c>
      <c r="E2734" t="s">
        <v>1717</v>
      </c>
      <c r="F2734" s="100" t="s">
        <v>1745</v>
      </c>
      <c r="G2734" s="100" t="s">
        <v>1745</v>
      </c>
      <c r="H2734" s="2">
        <v>687765.38</v>
      </c>
      <c r="I2734" s="2">
        <v>104118600</v>
      </c>
      <c r="J2734" s="2">
        <v>2003241.8640000001</v>
      </c>
      <c r="K2734">
        <v>2025</v>
      </c>
    </row>
    <row r="2735" spans="1:11" x14ac:dyDescent="0.3">
      <c r="A2735" s="103" t="s">
        <v>427</v>
      </c>
      <c r="B2735" t="s">
        <v>2255</v>
      </c>
      <c r="C2735" t="s">
        <v>142</v>
      </c>
      <c r="D2735" t="s">
        <v>4412</v>
      </c>
      <c r="E2735" t="s">
        <v>1716</v>
      </c>
      <c r="F2735" s="100" t="s">
        <v>1745</v>
      </c>
      <c r="G2735" s="100" t="s">
        <v>1745</v>
      </c>
      <c r="H2735" s="2">
        <v>57487.51</v>
      </c>
      <c r="I2735" s="2">
        <v>7536800</v>
      </c>
      <c r="J2735" s="2">
        <v>145008.03200000001</v>
      </c>
      <c r="K2735">
        <v>2025</v>
      </c>
    </row>
    <row r="2736" spans="1:11" x14ac:dyDescent="0.3">
      <c r="A2736" s="103" t="s">
        <v>427</v>
      </c>
      <c r="B2736" t="s">
        <v>2255</v>
      </c>
      <c r="C2736" t="s">
        <v>142</v>
      </c>
      <c r="D2736" t="s">
        <v>4413</v>
      </c>
      <c r="E2736" t="s">
        <v>1716</v>
      </c>
      <c r="F2736" s="100" t="s">
        <v>1745</v>
      </c>
      <c r="G2736" s="100" t="s">
        <v>1745</v>
      </c>
      <c r="H2736" s="2">
        <v>57487.47</v>
      </c>
      <c r="I2736" s="2">
        <v>11458000</v>
      </c>
      <c r="J2736" s="2">
        <v>220451.92</v>
      </c>
      <c r="K2736">
        <v>2025</v>
      </c>
    </row>
    <row r="2737" spans="1:11" x14ac:dyDescent="0.3">
      <c r="A2737" s="103" t="s">
        <v>427</v>
      </c>
      <c r="B2737" t="s">
        <v>2255</v>
      </c>
      <c r="C2737" t="s">
        <v>142</v>
      </c>
      <c r="D2737" t="s">
        <v>4414</v>
      </c>
      <c r="E2737" t="s">
        <v>1716</v>
      </c>
      <c r="F2737" s="100" t="s">
        <v>1745</v>
      </c>
      <c r="G2737" s="100" t="s">
        <v>1745</v>
      </c>
      <c r="H2737" s="2">
        <v>304988.74</v>
      </c>
      <c r="I2737" s="2">
        <v>35714600</v>
      </c>
      <c r="J2737" s="2">
        <v>687148.90399999998</v>
      </c>
      <c r="K2737">
        <v>2025</v>
      </c>
    </row>
    <row r="2738" spans="1:11" x14ac:dyDescent="0.3">
      <c r="A2738" s="103" t="s">
        <v>427</v>
      </c>
      <c r="B2738" t="s">
        <v>2255</v>
      </c>
      <c r="C2738" t="s">
        <v>142</v>
      </c>
      <c r="D2738" t="s">
        <v>4415</v>
      </c>
      <c r="E2738" t="s">
        <v>1716</v>
      </c>
      <c r="F2738" s="100" t="s">
        <v>1745</v>
      </c>
      <c r="G2738" s="100" t="s">
        <v>1745</v>
      </c>
      <c r="H2738" s="2">
        <v>59955.31</v>
      </c>
      <c r="I2738" s="2">
        <v>15535800</v>
      </c>
      <c r="J2738" s="2">
        <v>298908.79200000002</v>
      </c>
      <c r="K2738">
        <v>2025</v>
      </c>
    </row>
    <row r="2739" spans="1:11" x14ac:dyDescent="0.3">
      <c r="A2739" s="103" t="s">
        <v>427</v>
      </c>
      <c r="B2739" t="s">
        <v>2255</v>
      </c>
      <c r="C2739" t="s">
        <v>142</v>
      </c>
      <c r="D2739" t="s">
        <v>4872</v>
      </c>
      <c r="E2739" t="s">
        <v>15</v>
      </c>
      <c r="F2739" s="100" t="s">
        <v>1745</v>
      </c>
      <c r="G2739" s="100" t="s">
        <v>1745</v>
      </c>
      <c r="H2739" s="2">
        <v>258921.19</v>
      </c>
      <c r="I2739" s="2">
        <v>16718900</v>
      </c>
      <c r="J2739" s="2">
        <v>321671.636</v>
      </c>
      <c r="K2739">
        <v>2025</v>
      </c>
    </row>
    <row r="2740" spans="1:11" x14ac:dyDescent="0.3">
      <c r="A2740" s="103" t="s">
        <v>427</v>
      </c>
      <c r="B2740" t="s">
        <v>2255</v>
      </c>
      <c r="C2740" t="s">
        <v>142</v>
      </c>
      <c r="D2740" t="s">
        <v>4873</v>
      </c>
      <c r="E2740" t="s">
        <v>1716</v>
      </c>
      <c r="F2740" s="100" t="s">
        <v>1745</v>
      </c>
      <c r="G2740" s="100" t="s">
        <v>1745</v>
      </c>
      <c r="H2740" s="2">
        <v>95224.5</v>
      </c>
      <c r="I2740" s="2">
        <v>7425100</v>
      </c>
      <c r="J2740" s="2">
        <v>142858.924</v>
      </c>
      <c r="K2740">
        <v>2025</v>
      </c>
    </row>
    <row r="2741" spans="1:11" x14ac:dyDescent="0.3">
      <c r="A2741" s="103" t="s">
        <v>427</v>
      </c>
      <c r="B2741" t="s">
        <v>2255</v>
      </c>
      <c r="C2741" t="s">
        <v>142</v>
      </c>
      <c r="D2741" t="s">
        <v>4416</v>
      </c>
      <c r="E2741" t="s">
        <v>1716</v>
      </c>
      <c r="F2741" s="100" t="s">
        <v>1745</v>
      </c>
      <c r="G2741" s="100" t="s">
        <v>1745</v>
      </c>
      <c r="H2741" s="2">
        <v>13600</v>
      </c>
      <c r="I2741" s="2">
        <v>1033100</v>
      </c>
      <c r="J2741" s="2">
        <v>19876.844000000001</v>
      </c>
      <c r="K2741">
        <v>2025</v>
      </c>
    </row>
    <row r="2742" spans="1:11" x14ac:dyDescent="0.3">
      <c r="A2742" s="103" t="s">
        <v>427</v>
      </c>
      <c r="B2742" t="s">
        <v>2255</v>
      </c>
      <c r="C2742" t="s">
        <v>142</v>
      </c>
      <c r="D2742" t="s">
        <v>4417</v>
      </c>
      <c r="E2742" t="s">
        <v>1717</v>
      </c>
      <c r="F2742" s="100" t="s">
        <v>1745</v>
      </c>
      <c r="G2742" s="100" t="s">
        <v>1745</v>
      </c>
      <c r="H2742" s="2">
        <v>1783842.3800000001</v>
      </c>
      <c r="I2742" s="2">
        <v>188847800</v>
      </c>
      <c r="J2742" s="2">
        <v>3633431.6720000003</v>
      </c>
      <c r="K2742">
        <v>2025</v>
      </c>
    </row>
    <row r="2743" spans="1:11" x14ac:dyDescent="0.3">
      <c r="A2743" s="103" t="s">
        <v>427</v>
      </c>
      <c r="B2743" t="s">
        <v>2255</v>
      </c>
      <c r="C2743" t="s">
        <v>142</v>
      </c>
      <c r="D2743" t="s">
        <v>4418</v>
      </c>
      <c r="E2743" t="s">
        <v>1717</v>
      </c>
      <c r="F2743" s="100" t="s">
        <v>1745</v>
      </c>
      <c r="G2743" s="100" t="s">
        <v>1745</v>
      </c>
      <c r="H2743" s="2">
        <v>369213.9</v>
      </c>
      <c r="I2743" s="2">
        <v>70125200</v>
      </c>
      <c r="J2743" s="2">
        <v>1349208.848</v>
      </c>
      <c r="K2743">
        <v>2025</v>
      </c>
    </row>
    <row r="2744" spans="1:11" x14ac:dyDescent="0.3">
      <c r="A2744" s="103" t="s">
        <v>427</v>
      </c>
      <c r="B2744" t="s">
        <v>2255</v>
      </c>
      <c r="C2744" t="s">
        <v>142</v>
      </c>
      <c r="D2744" t="s">
        <v>4419</v>
      </c>
      <c r="E2744" t="s">
        <v>1716</v>
      </c>
      <c r="F2744" s="100" t="s">
        <v>1745</v>
      </c>
      <c r="G2744" s="100" t="s">
        <v>1745</v>
      </c>
      <c r="H2744" s="2">
        <v>26249.55</v>
      </c>
      <c r="I2744" s="2">
        <v>7589900</v>
      </c>
      <c r="J2744" s="2">
        <v>146029.67600000001</v>
      </c>
      <c r="K2744">
        <v>2025</v>
      </c>
    </row>
    <row r="2745" spans="1:11" x14ac:dyDescent="0.3">
      <c r="A2745" s="103" t="s">
        <v>427</v>
      </c>
      <c r="B2745" t="s">
        <v>2255</v>
      </c>
      <c r="C2745" t="s">
        <v>142</v>
      </c>
      <c r="D2745" t="s">
        <v>4420</v>
      </c>
      <c r="E2745" t="s">
        <v>1716</v>
      </c>
      <c r="F2745" s="100" t="s">
        <v>1745</v>
      </c>
      <c r="G2745" s="100" t="s">
        <v>1745</v>
      </c>
      <c r="H2745" s="2">
        <v>57487.51</v>
      </c>
      <c r="I2745" s="2">
        <v>10117000</v>
      </c>
      <c r="J2745" s="2">
        <v>194651.08</v>
      </c>
      <c r="K2745">
        <v>2025</v>
      </c>
    </row>
    <row r="2746" spans="1:11" x14ac:dyDescent="0.3">
      <c r="A2746" s="103" t="s">
        <v>427</v>
      </c>
      <c r="B2746" t="s">
        <v>2255</v>
      </c>
      <c r="C2746" t="s">
        <v>142</v>
      </c>
      <c r="D2746" t="s">
        <v>4421</v>
      </c>
      <c r="E2746" t="s">
        <v>1716</v>
      </c>
      <c r="F2746" s="100" t="s">
        <v>1745</v>
      </c>
      <c r="G2746" s="100" t="s">
        <v>1745</v>
      </c>
      <c r="H2746" s="2">
        <v>318267.75</v>
      </c>
      <c r="I2746" s="2">
        <v>43852000</v>
      </c>
      <c r="J2746" s="2">
        <v>843712.48</v>
      </c>
      <c r="K2746">
        <v>2025</v>
      </c>
    </row>
    <row r="2747" spans="1:11" x14ac:dyDescent="0.3">
      <c r="A2747" s="103" t="s">
        <v>427</v>
      </c>
      <c r="B2747" t="s">
        <v>2255</v>
      </c>
      <c r="C2747" t="s">
        <v>142</v>
      </c>
      <c r="D2747" t="s">
        <v>4422</v>
      </c>
      <c r="E2747" t="s">
        <v>1716</v>
      </c>
      <c r="F2747" s="100" t="s">
        <v>1745</v>
      </c>
      <c r="G2747" s="100" t="s">
        <v>1745</v>
      </c>
      <c r="H2747" s="2">
        <v>61442.78</v>
      </c>
      <c r="I2747" s="2">
        <v>7998400</v>
      </c>
      <c r="J2747" s="2">
        <v>153889.21600000001</v>
      </c>
      <c r="K2747">
        <v>2025</v>
      </c>
    </row>
    <row r="2748" spans="1:11" x14ac:dyDescent="0.3">
      <c r="A2748" s="103" t="s">
        <v>480</v>
      </c>
      <c r="B2748" t="s">
        <v>2256</v>
      </c>
      <c r="C2748" t="s">
        <v>142</v>
      </c>
      <c r="D2748" t="s">
        <v>4874</v>
      </c>
      <c r="E2748" t="s">
        <v>5087</v>
      </c>
      <c r="F2748" s="100" t="s">
        <v>1745</v>
      </c>
      <c r="G2748" s="100" t="s">
        <v>1745</v>
      </c>
      <c r="H2748" s="2">
        <v>86119.73</v>
      </c>
      <c r="I2748" s="2">
        <v>5561500</v>
      </c>
      <c r="J2748" s="2">
        <v>163341.26</v>
      </c>
      <c r="K2748">
        <v>2025</v>
      </c>
    </row>
    <row r="2749" spans="1:11" x14ac:dyDescent="0.3">
      <c r="A2749" s="103" t="s">
        <v>480</v>
      </c>
      <c r="B2749" t="s">
        <v>2256</v>
      </c>
      <c r="C2749" t="s">
        <v>142</v>
      </c>
      <c r="D2749" t="s">
        <v>4424</v>
      </c>
      <c r="E2749" t="s">
        <v>5087</v>
      </c>
      <c r="F2749" s="100" t="s">
        <v>1745</v>
      </c>
      <c r="G2749" s="100" t="s">
        <v>1745</v>
      </c>
      <c r="H2749" s="2">
        <v>49519.33</v>
      </c>
      <c r="I2749" s="2">
        <v>3447700</v>
      </c>
      <c r="J2749" s="2">
        <v>101258.95</v>
      </c>
      <c r="K2749">
        <v>2025</v>
      </c>
    </row>
    <row r="2750" spans="1:11" x14ac:dyDescent="0.3">
      <c r="A2750" s="103" t="s">
        <v>480</v>
      </c>
      <c r="B2750" t="s">
        <v>2256</v>
      </c>
      <c r="C2750" t="s">
        <v>142</v>
      </c>
      <c r="D2750" t="s">
        <v>4423</v>
      </c>
      <c r="E2750" t="s">
        <v>5087</v>
      </c>
      <c r="F2750" s="100" t="s">
        <v>1745</v>
      </c>
      <c r="G2750" s="100" t="s">
        <v>1745</v>
      </c>
      <c r="H2750" s="2">
        <v>91685.6</v>
      </c>
      <c r="I2750" s="2">
        <v>7096500</v>
      </c>
      <c r="J2750" s="2">
        <v>208424.21</v>
      </c>
      <c r="K2750">
        <v>2025</v>
      </c>
    </row>
    <row r="2751" spans="1:11" x14ac:dyDescent="0.3">
      <c r="A2751" s="103" t="s">
        <v>480</v>
      </c>
      <c r="B2751" t="s">
        <v>2256</v>
      </c>
      <c r="C2751" t="s">
        <v>142</v>
      </c>
      <c r="D2751" t="s">
        <v>4425</v>
      </c>
      <c r="E2751" t="s">
        <v>5087</v>
      </c>
      <c r="F2751" s="100" t="s">
        <v>1745</v>
      </c>
      <c r="G2751" s="100" t="s">
        <v>1745</v>
      </c>
      <c r="H2751" s="2">
        <v>176190.63</v>
      </c>
      <c r="I2751" s="2">
        <v>4926700</v>
      </c>
      <c r="J2751" s="2">
        <v>144697.18</v>
      </c>
      <c r="K2751">
        <v>2025</v>
      </c>
    </row>
    <row r="2752" spans="1:11" x14ac:dyDescent="0.3">
      <c r="A2752" s="103" t="s">
        <v>546</v>
      </c>
      <c r="B2752" t="s">
        <v>2257</v>
      </c>
      <c r="C2752" t="s">
        <v>142</v>
      </c>
      <c r="D2752" t="s">
        <v>4426</v>
      </c>
      <c r="E2752" t="s">
        <v>1716</v>
      </c>
      <c r="F2752" s="99">
        <v>41290</v>
      </c>
      <c r="G2752" s="99">
        <v>52247</v>
      </c>
      <c r="H2752" s="2">
        <v>51393</v>
      </c>
      <c r="I2752" s="2">
        <v>12888500</v>
      </c>
      <c r="J2752" s="2">
        <v>359202.495</v>
      </c>
      <c r="K2752">
        <v>2025</v>
      </c>
    </row>
    <row r="2753" spans="1:11" x14ac:dyDescent="0.3">
      <c r="A2753" s="103" t="s">
        <v>546</v>
      </c>
      <c r="B2753" t="s">
        <v>2257</v>
      </c>
      <c r="C2753" t="s">
        <v>142</v>
      </c>
      <c r="D2753" t="s">
        <v>4875</v>
      </c>
      <c r="E2753" t="s">
        <v>5087</v>
      </c>
      <c r="F2753" s="99">
        <v>43025</v>
      </c>
      <c r="G2753" s="99">
        <v>53982</v>
      </c>
      <c r="H2753" s="2">
        <v>1114950</v>
      </c>
      <c r="I2753" s="2">
        <v>68586500</v>
      </c>
      <c r="J2753" s="2">
        <v>1911505.7549999999</v>
      </c>
      <c r="K2753">
        <v>2025</v>
      </c>
    </row>
    <row r="2754" spans="1:11" x14ac:dyDescent="0.3">
      <c r="A2754" s="103" t="s">
        <v>546</v>
      </c>
      <c r="B2754" t="s">
        <v>2257</v>
      </c>
      <c r="C2754" t="s">
        <v>142</v>
      </c>
      <c r="D2754" t="s">
        <v>4876</v>
      </c>
      <c r="E2754" t="s">
        <v>5087</v>
      </c>
      <c r="F2754" s="99">
        <v>43313</v>
      </c>
      <c r="G2754" s="99">
        <v>54271</v>
      </c>
      <c r="H2754" s="2">
        <v>215847</v>
      </c>
      <c r="I2754" s="2">
        <v>18298300</v>
      </c>
      <c r="J2754" s="2">
        <v>509973.63</v>
      </c>
      <c r="K2754">
        <v>2025</v>
      </c>
    </row>
    <row r="2755" spans="1:11" x14ac:dyDescent="0.3">
      <c r="A2755" s="75" t="s">
        <v>684</v>
      </c>
      <c r="B2755" t="s">
        <v>4427</v>
      </c>
      <c r="C2755" t="s">
        <v>142</v>
      </c>
      <c r="D2755" t="s">
        <v>4428</v>
      </c>
      <c r="E2755" t="s">
        <v>1717</v>
      </c>
      <c r="F2755" s="102" t="s">
        <v>1745</v>
      </c>
      <c r="G2755" s="102" t="s">
        <v>1745</v>
      </c>
      <c r="H2755" s="2">
        <v>47404</v>
      </c>
      <c r="I2755" s="2">
        <v>4792400</v>
      </c>
      <c r="J2755" s="2">
        <v>167158.91200000001</v>
      </c>
      <c r="K2755">
        <v>2024</v>
      </c>
    </row>
    <row r="2756" spans="1:11" x14ac:dyDescent="0.3">
      <c r="A2756" s="75" t="s">
        <v>684</v>
      </c>
      <c r="B2756" t="s">
        <v>4427</v>
      </c>
      <c r="C2756" t="s">
        <v>142</v>
      </c>
      <c r="D2756" t="s">
        <v>4429</v>
      </c>
      <c r="E2756" t="s">
        <v>1717</v>
      </c>
      <c r="F2756" s="102" t="s">
        <v>1745</v>
      </c>
      <c r="G2756" s="102" t="s">
        <v>1745</v>
      </c>
      <c r="H2756" s="2">
        <v>156946</v>
      </c>
      <c r="I2756" s="2">
        <v>3605400</v>
      </c>
      <c r="J2756" s="2">
        <v>125756.352</v>
      </c>
      <c r="K2756">
        <v>2024</v>
      </c>
    </row>
    <row r="2757" spans="1:11" x14ac:dyDescent="0.3">
      <c r="A2757" s="103" t="s">
        <v>811</v>
      </c>
      <c r="B2757" t="s">
        <v>2259</v>
      </c>
      <c r="C2757" t="s">
        <v>142</v>
      </c>
      <c r="D2757" t="s">
        <v>4430</v>
      </c>
      <c r="E2757" t="s">
        <v>1717</v>
      </c>
      <c r="F2757" s="99">
        <v>39538</v>
      </c>
      <c r="G2757" s="99">
        <v>48669</v>
      </c>
      <c r="H2757" s="2">
        <v>243616</v>
      </c>
      <c r="I2757" s="2">
        <v>12200000</v>
      </c>
      <c r="J2757" s="2">
        <v>857904</v>
      </c>
      <c r="K2757">
        <v>2025</v>
      </c>
    </row>
    <row r="2758" spans="1:11" x14ac:dyDescent="0.3">
      <c r="A2758" s="103" t="s">
        <v>811</v>
      </c>
      <c r="B2758" t="s">
        <v>2259</v>
      </c>
      <c r="C2758" t="s">
        <v>142</v>
      </c>
      <c r="D2758" t="s">
        <v>4431</v>
      </c>
      <c r="E2758" t="s">
        <v>1717</v>
      </c>
      <c r="F2758" s="99">
        <v>42901</v>
      </c>
      <c r="G2758" s="99">
        <v>48380</v>
      </c>
      <c r="H2758" s="2">
        <v>994220</v>
      </c>
      <c r="I2758" s="2">
        <v>20251800</v>
      </c>
      <c r="J2758" s="2">
        <v>1424106.5759999999</v>
      </c>
      <c r="K2758">
        <v>2025</v>
      </c>
    </row>
    <row r="2759" spans="1:11" x14ac:dyDescent="0.3">
      <c r="A2759" s="103" t="s">
        <v>811</v>
      </c>
      <c r="B2759" t="s">
        <v>2259</v>
      </c>
      <c r="C2759" t="s">
        <v>142</v>
      </c>
      <c r="D2759" t="s">
        <v>4432</v>
      </c>
      <c r="E2759" t="s">
        <v>1716</v>
      </c>
      <c r="F2759" s="99">
        <v>40163</v>
      </c>
      <c r="G2759" s="99">
        <v>54773</v>
      </c>
      <c r="H2759" s="2">
        <v>9700</v>
      </c>
      <c r="I2759" s="2">
        <v>810100</v>
      </c>
      <c r="J2759" s="2">
        <v>56966.232000000004</v>
      </c>
      <c r="K2759">
        <v>2025</v>
      </c>
    </row>
    <row r="2760" spans="1:11" x14ac:dyDescent="0.3">
      <c r="A2760" s="103" t="s">
        <v>811</v>
      </c>
      <c r="B2760" t="s">
        <v>2259</v>
      </c>
      <c r="C2760" t="s">
        <v>142</v>
      </c>
      <c r="D2760" t="s">
        <v>4433</v>
      </c>
      <c r="E2760" t="s">
        <v>5089</v>
      </c>
      <c r="F2760" s="99">
        <v>42593</v>
      </c>
      <c r="G2760" s="99">
        <v>53550</v>
      </c>
      <c r="H2760" s="2">
        <v>532500</v>
      </c>
      <c r="I2760" s="2">
        <v>12320000</v>
      </c>
      <c r="J2760" s="2">
        <v>866342.40000000002</v>
      </c>
      <c r="K2760">
        <v>2025</v>
      </c>
    </row>
    <row r="2761" spans="1:11" x14ac:dyDescent="0.3">
      <c r="A2761" s="103" t="s">
        <v>811</v>
      </c>
      <c r="B2761" t="s">
        <v>2259</v>
      </c>
      <c r="C2761" t="s">
        <v>142</v>
      </c>
      <c r="D2761" t="s">
        <v>4434</v>
      </c>
      <c r="E2761" t="s">
        <v>1716</v>
      </c>
      <c r="F2761" s="99">
        <v>39644</v>
      </c>
      <c r="G2761" s="99">
        <v>54254</v>
      </c>
      <c r="H2761" s="2">
        <v>8900</v>
      </c>
      <c r="I2761" s="2">
        <v>561800</v>
      </c>
      <c r="J2761" s="2">
        <v>39505.775999999998</v>
      </c>
      <c r="K2761">
        <v>2025</v>
      </c>
    </row>
    <row r="2762" spans="1:11" x14ac:dyDescent="0.3">
      <c r="A2762" s="103" t="s">
        <v>811</v>
      </c>
      <c r="B2762" t="s">
        <v>2259</v>
      </c>
      <c r="C2762" t="s">
        <v>142</v>
      </c>
      <c r="D2762" t="s">
        <v>4435</v>
      </c>
      <c r="E2762" t="s">
        <v>1716</v>
      </c>
      <c r="F2762" s="99">
        <v>38495</v>
      </c>
      <c r="G2762" s="99">
        <v>53105</v>
      </c>
      <c r="H2762" s="2">
        <v>24900</v>
      </c>
      <c r="I2762" s="2">
        <v>6748400</v>
      </c>
      <c r="J2762" s="2">
        <v>474547.48800000001</v>
      </c>
      <c r="K2762">
        <v>2025</v>
      </c>
    </row>
    <row r="2763" spans="1:11" x14ac:dyDescent="0.3">
      <c r="A2763" s="103" t="s">
        <v>811</v>
      </c>
      <c r="B2763" t="s">
        <v>2259</v>
      </c>
      <c r="C2763" t="s">
        <v>142</v>
      </c>
      <c r="D2763" t="s">
        <v>4436</v>
      </c>
      <c r="E2763" t="s">
        <v>1716</v>
      </c>
      <c r="F2763" s="99">
        <v>42358</v>
      </c>
      <c r="G2763" s="99">
        <v>55142</v>
      </c>
      <c r="H2763" s="2">
        <v>65800</v>
      </c>
      <c r="I2763" s="2">
        <v>1400000</v>
      </c>
      <c r="J2763" s="2">
        <v>98448</v>
      </c>
      <c r="K2763">
        <v>2025</v>
      </c>
    </row>
    <row r="2764" spans="1:11" x14ac:dyDescent="0.3">
      <c r="A2764" s="103" t="s">
        <v>811</v>
      </c>
      <c r="B2764" t="s">
        <v>2259</v>
      </c>
      <c r="C2764" t="s">
        <v>142</v>
      </c>
      <c r="D2764" t="s">
        <v>4437</v>
      </c>
      <c r="E2764" t="s">
        <v>1717</v>
      </c>
      <c r="F2764" s="99">
        <v>44418</v>
      </c>
      <c r="G2764" s="99">
        <v>55375</v>
      </c>
      <c r="H2764" s="2">
        <v>3341664</v>
      </c>
      <c r="I2764" s="2">
        <v>163000400</v>
      </c>
      <c r="J2764" s="2">
        <v>11462188.128</v>
      </c>
      <c r="K2764">
        <v>2025</v>
      </c>
    </row>
    <row r="2765" spans="1:11" x14ac:dyDescent="0.3">
      <c r="A2765" s="103" t="s">
        <v>811</v>
      </c>
      <c r="B2765" t="s">
        <v>2259</v>
      </c>
      <c r="C2765" t="s">
        <v>142</v>
      </c>
      <c r="D2765" t="s">
        <v>4438</v>
      </c>
      <c r="E2765" t="s">
        <v>5089</v>
      </c>
      <c r="F2765" s="99">
        <v>44363</v>
      </c>
      <c r="G2765" s="99">
        <v>55320</v>
      </c>
      <c r="H2765" s="2">
        <v>475000</v>
      </c>
      <c r="I2765" s="2">
        <v>10425000</v>
      </c>
      <c r="J2765" s="2">
        <v>733086</v>
      </c>
      <c r="K2765">
        <v>2025</v>
      </c>
    </row>
    <row r="2766" spans="1:11" x14ac:dyDescent="0.3">
      <c r="A2766" s="103" t="s">
        <v>811</v>
      </c>
      <c r="B2766" t="s">
        <v>2259</v>
      </c>
      <c r="C2766" t="s">
        <v>142</v>
      </c>
      <c r="D2766" t="s">
        <v>4439</v>
      </c>
      <c r="E2766" t="s">
        <v>5089</v>
      </c>
      <c r="F2766" s="99">
        <v>44588</v>
      </c>
      <c r="G2766" s="99">
        <v>55545</v>
      </c>
      <c r="H2766" s="2">
        <v>621700</v>
      </c>
      <c r="I2766" s="2">
        <v>17354900</v>
      </c>
      <c r="J2766" s="2">
        <v>1220396.568</v>
      </c>
      <c r="K2766">
        <v>2025</v>
      </c>
    </row>
    <row r="2767" spans="1:11" x14ac:dyDescent="0.3">
      <c r="A2767" s="103" t="s">
        <v>811</v>
      </c>
      <c r="B2767" t="s">
        <v>2259</v>
      </c>
      <c r="C2767" t="s">
        <v>142</v>
      </c>
      <c r="D2767" t="s">
        <v>4440</v>
      </c>
      <c r="E2767" t="s">
        <v>1717</v>
      </c>
      <c r="F2767" s="99">
        <v>44127</v>
      </c>
      <c r="G2767" s="99">
        <v>55084</v>
      </c>
      <c r="H2767" s="2">
        <v>354800</v>
      </c>
      <c r="I2767" s="2">
        <v>4699900</v>
      </c>
      <c r="J2767" s="2">
        <v>330496.96799999999</v>
      </c>
      <c r="K2767">
        <v>2025</v>
      </c>
    </row>
    <row r="2768" spans="1:11" x14ac:dyDescent="0.3">
      <c r="A2768" s="103" t="s">
        <v>811</v>
      </c>
      <c r="B2768" t="s">
        <v>2259</v>
      </c>
      <c r="C2768" t="s">
        <v>142</v>
      </c>
      <c r="D2768" t="s">
        <v>4441</v>
      </c>
      <c r="E2768" t="s">
        <v>5089</v>
      </c>
      <c r="F2768" s="99">
        <v>44088</v>
      </c>
      <c r="G2768" s="99">
        <v>55045</v>
      </c>
      <c r="H2768" s="2">
        <v>196900</v>
      </c>
      <c r="I2768" s="2">
        <v>11289700</v>
      </c>
      <c r="J2768" s="2">
        <v>793891.70400000003</v>
      </c>
      <c r="K2768">
        <v>2025</v>
      </c>
    </row>
    <row r="2769" spans="1:11" x14ac:dyDescent="0.3">
      <c r="A2769" s="103" t="s">
        <v>811</v>
      </c>
      <c r="B2769" t="s">
        <v>2259</v>
      </c>
      <c r="C2769" t="s">
        <v>142</v>
      </c>
      <c r="D2769" t="s">
        <v>4442</v>
      </c>
      <c r="E2769" t="s">
        <v>1717</v>
      </c>
      <c r="F2769" s="99">
        <v>44236</v>
      </c>
      <c r="G2769" s="99">
        <v>55193</v>
      </c>
      <c r="H2769" s="2">
        <v>118763</v>
      </c>
      <c r="I2769" s="2">
        <v>4158000</v>
      </c>
      <c r="J2769" s="2">
        <v>292390.56</v>
      </c>
      <c r="K2769">
        <v>2025</v>
      </c>
    </row>
    <row r="2770" spans="1:11" x14ac:dyDescent="0.3">
      <c r="A2770" s="103" t="s">
        <v>811</v>
      </c>
      <c r="B2770" t="s">
        <v>2259</v>
      </c>
      <c r="C2770" t="s">
        <v>142</v>
      </c>
      <c r="D2770" t="s">
        <v>4877</v>
      </c>
      <c r="E2770" t="s">
        <v>1717</v>
      </c>
      <c r="F2770" s="100" t="s">
        <v>1745</v>
      </c>
      <c r="G2770" s="100" t="s">
        <v>1745</v>
      </c>
      <c r="H2770" s="2">
        <v>16934</v>
      </c>
      <c r="I2770" s="2">
        <v>888100</v>
      </c>
      <c r="J2770" s="2">
        <v>62451.192000000003</v>
      </c>
      <c r="K2770">
        <v>2025</v>
      </c>
    </row>
    <row r="2771" spans="1:11" x14ac:dyDescent="0.3">
      <c r="A2771" s="103" t="s">
        <v>811</v>
      </c>
      <c r="B2771" t="s">
        <v>2259</v>
      </c>
      <c r="C2771" t="s">
        <v>142</v>
      </c>
      <c r="D2771" t="s">
        <v>4878</v>
      </c>
      <c r="E2771" t="s">
        <v>1717</v>
      </c>
      <c r="F2771" s="99">
        <v>45292</v>
      </c>
      <c r="G2771" s="99">
        <v>56250</v>
      </c>
      <c r="H2771" s="2">
        <v>905455</v>
      </c>
      <c r="I2771" s="2">
        <v>12500000</v>
      </c>
      <c r="J2771" s="2">
        <v>879000</v>
      </c>
      <c r="K2771">
        <v>2025</v>
      </c>
    </row>
    <row r="2772" spans="1:11" x14ac:dyDescent="0.3">
      <c r="A2772" s="103" t="s">
        <v>811</v>
      </c>
      <c r="B2772" t="s">
        <v>2259</v>
      </c>
      <c r="C2772" t="s">
        <v>142</v>
      </c>
      <c r="D2772" t="s">
        <v>4443</v>
      </c>
      <c r="E2772" t="s">
        <v>5089</v>
      </c>
      <c r="F2772" s="99">
        <v>44553</v>
      </c>
      <c r="G2772" s="99">
        <v>55510</v>
      </c>
      <c r="H2772" s="2">
        <v>46428</v>
      </c>
      <c r="I2772" s="2">
        <v>1920500</v>
      </c>
      <c r="J2772" s="2">
        <v>135049.56</v>
      </c>
      <c r="K2772">
        <v>2025</v>
      </c>
    </row>
    <row r="2773" spans="1:11" x14ac:dyDescent="0.3">
      <c r="A2773" s="103" t="s">
        <v>811</v>
      </c>
      <c r="B2773" t="s">
        <v>2259</v>
      </c>
      <c r="C2773" t="s">
        <v>142</v>
      </c>
      <c r="D2773" t="s">
        <v>4879</v>
      </c>
      <c r="E2773" t="s">
        <v>5089</v>
      </c>
      <c r="F2773" s="99">
        <v>44937</v>
      </c>
      <c r="G2773" s="99">
        <v>55895</v>
      </c>
      <c r="H2773" s="2">
        <v>168300</v>
      </c>
      <c r="I2773" s="2">
        <v>1683500</v>
      </c>
      <c r="J2773" s="2">
        <v>118383.72</v>
      </c>
      <c r="K2773">
        <v>2025</v>
      </c>
    </row>
    <row r="2774" spans="1:11" x14ac:dyDescent="0.3">
      <c r="A2774" s="103" t="s">
        <v>811</v>
      </c>
      <c r="B2774" t="s">
        <v>2259</v>
      </c>
      <c r="C2774" t="s">
        <v>142</v>
      </c>
      <c r="D2774" t="s">
        <v>4880</v>
      </c>
      <c r="E2774" t="s">
        <v>5089</v>
      </c>
      <c r="F2774" s="99">
        <v>45021</v>
      </c>
      <c r="G2774" s="99">
        <v>55979</v>
      </c>
      <c r="H2774" s="2">
        <v>148500</v>
      </c>
      <c r="I2774" s="2">
        <v>1575000</v>
      </c>
      <c r="J2774" s="2">
        <v>110754</v>
      </c>
      <c r="K2774">
        <v>2025</v>
      </c>
    </row>
    <row r="2775" spans="1:11" x14ac:dyDescent="0.3">
      <c r="A2775" s="103" t="s">
        <v>811</v>
      </c>
      <c r="B2775" t="s">
        <v>2259</v>
      </c>
      <c r="C2775" t="s">
        <v>142</v>
      </c>
      <c r="D2775" t="s">
        <v>4881</v>
      </c>
      <c r="E2775" t="s">
        <v>1717</v>
      </c>
      <c r="F2775" s="100" t="s">
        <v>1745</v>
      </c>
      <c r="G2775" s="100" t="s">
        <v>1745</v>
      </c>
      <c r="H2775" s="2">
        <v>11079</v>
      </c>
      <c r="I2775" s="2">
        <v>6037500</v>
      </c>
      <c r="J2775" s="2">
        <v>424557</v>
      </c>
      <c r="K2775">
        <v>2025</v>
      </c>
    </row>
    <row r="2776" spans="1:11" x14ac:dyDescent="0.3">
      <c r="A2776" s="103" t="s">
        <v>811</v>
      </c>
      <c r="B2776" t="s">
        <v>2259</v>
      </c>
      <c r="C2776" t="s">
        <v>142</v>
      </c>
      <c r="D2776" t="s">
        <v>4882</v>
      </c>
      <c r="E2776" t="s">
        <v>1717</v>
      </c>
      <c r="F2776" s="100" t="s">
        <v>1745</v>
      </c>
      <c r="G2776" s="100" t="s">
        <v>1745</v>
      </c>
      <c r="H2776" s="2">
        <v>36715</v>
      </c>
      <c r="I2776" s="2">
        <v>6512300</v>
      </c>
      <c r="J2776" s="2">
        <v>457944.93599999999</v>
      </c>
      <c r="K2776">
        <v>2025</v>
      </c>
    </row>
    <row r="2777" spans="1:11" x14ac:dyDescent="0.3">
      <c r="A2777" s="103" t="s">
        <v>811</v>
      </c>
      <c r="B2777" t="s">
        <v>2259</v>
      </c>
      <c r="C2777" t="s">
        <v>142</v>
      </c>
      <c r="D2777" t="s">
        <v>4883</v>
      </c>
      <c r="E2777" t="s">
        <v>1717</v>
      </c>
      <c r="F2777" s="99">
        <v>45292</v>
      </c>
      <c r="G2777" s="99">
        <v>56250</v>
      </c>
      <c r="H2777" s="2">
        <v>79465</v>
      </c>
      <c r="I2777" s="2">
        <v>13900300</v>
      </c>
      <c r="J2777" s="2">
        <v>977469.09600000002</v>
      </c>
      <c r="K2777">
        <v>2025</v>
      </c>
    </row>
    <row r="2778" spans="1:11" x14ac:dyDescent="0.3">
      <c r="A2778" s="103" t="s">
        <v>811</v>
      </c>
      <c r="B2778" t="s">
        <v>2259</v>
      </c>
      <c r="C2778" t="s">
        <v>142</v>
      </c>
      <c r="D2778" t="s">
        <v>4444</v>
      </c>
      <c r="E2778" t="s">
        <v>15</v>
      </c>
      <c r="F2778" s="100" t="s">
        <v>1745</v>
      </c>
      <c r="G2778" s="100" t="s">
        <v>1745</v>
      </c>
      <c r="H2778" s="98" t="s">
        <v>1745</v>
      </c>
      <c r="I2778" s="97" t="s">
        <v>1745</v>
      </c>
      <c r="J2778" s="97" t="s">
        <v>1745</v>
      </c>
      <c r="K2778">
        <v>2025</v>
      </c>
    </row>
    <row r="2779" spans="1:11" x14ac:dyDescent="0.3">
      <c r="A2779" s="103" t="s">
        <v>811</v>
      </c>
      <c r="B2779" t="s">
        <v>2259</v>
      </c>
      <c r="C2779" t="s">
        <v>142</v>
      </c>
      <c r="D2779" t="s">
        <v>4445</v>
      </c>
      <c r="E2779" t="s">
        <v>15</v>
      </c>
      <c r="F2779" s="100" t="s">
        <v>1745</v>
      </c>
      <c r="G2779" s="100" t="s">
        <v>1745</v>
      </c>
      <c r="H2779" s="98" t="s">
        <v>1745</v>
      </c>
      <c r="I2779" s="97" t="s">
        <v>1745</v>
      </c>
      <c r="J2779" s="97" t="s">
        <v>1745</v>
      </c>
      <c r="K2779">
        <v>2025</v>
      </c>
    </row>
    <row r="2780" spans="1:11" x14ac:dyDescent="0.3">
      <c r="A2780" s="103" t="s">
        <v>811</v>
      </c>
      <c r="B2780" t="s">
        <v>2259</v>
      </c>
      <c r="C2780" t="s">
        <v>142</v>
      </c>
      <c r="D2780" t="s">
        <v>4446</v>
      </c>
      <c r="E2780" t="s">
        <v>15</v>
      </c>
      <c r="F2780" s="100" t="s">
        <v>1745</v>
      </c>
      <c r="G2780" s="100" t="s">
        <v>1745</v>
      </c>
      <c r="H2780" s="98" t="s">
        <v>1745</v>
      </c>
      <c r="I2780" s="97" t="s">
        <v>1745</v>
      </c>
      <c r="J2780" s="97" t="s">
        <v>1745</v>
      </c>
      <c r="K2780">
        <v>2025</v>
      </c>
    </row>
    <row r="2781" spans="1:11" x14ac:dyDescent="0.3">
      <c r="A2781" s="103" t="s">
        <v>811</v>
      </c>
      <c r="B2781" t="s">
        <v>2259</v>
      </c>
      <c r="C2781" t="s">
        <v>142</v>
      </c>
      <c r="D2781" t="s">
        <v>4447</v>
      </c>
      <c r="E2781" t="s">
        <v>15</v>
      </c>
      <c r="F2781" s="100" t="s">
        <v>1745</v>
      </c>
      <c r="G2781" s="100" t="s">
        <v>1745</v>
      </c>
      <c r="H2781" s="98" t="s">
        <v>1745</v>
      </c>
      <c r="I2781" s="97" t="s">
        <v>1745</v>
      </c>
      <c r="J2781" s="97" t="s">
        <v>1745</v>
      </c>
      <c r="K2781">
        <v>2025</v>
      </c>
    </row>
    <row r="2782" spans="1:11" x14ac:dyDescent="0.3">
      <c r="A2782" s="103" t="s">
        <v>811</v>
      </c>
      <c r="B2782" t="s">
        <v>2259</v>
      </c>
      <c r="C2782" t="s">
        <v>142</v>
      </c>
      <c r="D2782" t="s">
        <v>4448</v>
      </c>
      <c r="E2782" t="s">
        <v>15</v>
      </c>
      <c r="F2782" s="100" t="s">
        <v>1745</v>
      </c>
      <c r="G2782" s="100" t="s">
        <v>1745</v>
      </c>
      <c r="H2782" s="98" t="s">
        <v>1745</v>
      </c>
      <c r="I2782" s="97" t="s">
        <v>1745</v>
      </c>
      <c r="J2782" s="97" t="s">
        <v>1745</v>
      </c>
      <c r="K2782">
        <v>2025</v>
      </c>
    </row>
    <row r="2783" spans="1:11" x14ac:dyDescent="0.3">
      <c r="A2783" s="103" t="s">
        <v>811</v>
      </c>
      <c r="B2783" t="s">
        <v>2259</v>
      </c>
      <c r="C2783" t="s">
        <v>142</v>
      </c>
      <c r="D2783" t="s">
        <v>4449</v>
      </c>
      <c r="E2783" t="s">
        <v>15</v>
      </c>
      <c r="F2783" s="100" t="s">
        <v>1745</v>
      </c>
      <c r="G2783" s="100" t="s">
        <v>1745</v>
      </c>
      <c r="H2783" s="98" t="s">
        <v>1745</v>
      </c>
      <c r="I2783" s="97" t="s">
        <v>1745</v>
      </c>
      <c r="J2783" s="97" t="s">
        <v>1745</v>
      </c>
      <c r="K2783">
        <v>2025</v>
      </c>
    </row>
    <row r="2784" spans="1:11" x14ac:dyDescent="0.3">
      <c r="A2784" s="103" t="s">
        <v>811</v>
      </c>
      <c r="B2784" t="s">
        <v>2259</v>
      </c>
      <c r="C2784" t="s">
        <v>142</v>
      </c>
      <c r="D2784" t="s">
        <v>4450</v>
      </c>
      <c r="E2784" t="s">
        <v>15</v>
      </c>
      <c r="F2784" s="100" t="s">
        <v>1745</v>
      </c>
      <c r="G2784" s="100" t="s">
        <v>1745</v>
      </c>
      <c r="H2784" s="98" t="s">
        <v>1745</v>
      </c>
      <c r="I2784" s="97" t="s">
        <v>1745</v>
      </c>
      <c r="J2784" s="97" t="s">
        <v>1745</v>
      </c>
      <c r="K2784">
        <v>2025</v>
      </c>
    </row>
    <row r="2785" spans="1:11" x14ac:dyDescent="0.3">
      <c r="A2785" s="103" t="s">
        <v>811</v>
      </c>
      <c r="B2785" t="s">
        <v>2259</v>
      </c>
      <c r="C2785" t="s">
        <v>142</v>
      </c>
      <c r="D2785" t="s">
        <v>4991</v>
      </c>
      <c r="E2785" t="s">
        <v>15</v>
      </c>
      <c r="F2785" s="100" t="s">
        <v>1745</v>
      </c>
      <c r="G2785" s="100" t="s">
        <v>1745</v>
      </c>
      <c r="H2785" s="98" t="s">
        <v>1745</v>
      </c>
      <c r="I2785" s="97" t="s">
        <v>1745</v>
      </c>
      <c r="J2785" s="97" t="s">
        <v>1745</v>
      </c>
      <c r="K2785">
        <v>2025</v>
      </c>
    </row>
    <row r="2786" spans="1:11" x14ac:dyDescent="0.3">
      <c r="A2786" s="103" t="s">
        <v>811</v>
      </c>
      <c r="B2786" t="s">
        <v>2259</v>
      </c>
      <c r="C2786" t="s">
        <v>142</v>
      </c>
      <c r="D2786" t="s">
        <v>4451</v>
      </c>
      <c r="E2786" t="s">
        <v>15</v>
      </c>
      <c r="F2786" s="100" t="s">
        <v>1745</v>
      </c>
      <c r="G2786" s="100" t="s">
        <v>1745</v>
      </c>
      <c r="H2786" s="98" t="s">
        <v>1745</v>
      </c>
      <c r="I2786" s="97" t="s">
        <v>1745</v>
      </c>
      <c r="J2786" s="97" t="s">
        <v>1745</v>
      </c>
      <c r="K2786">
        <v>2025</v>
      </c>
    </row>
    <row r="2787" spans="1:11" x14ac:dyDescent="0.3">
      <c r="A2787" s="103" t="s">
        <v>811</v>
      </c>
      <c r="B2787" t="s">
        <v>2259</v>
      </c>
      <c r="C2787" t="s">
        <v>142</v>
      </c>
      <c r="D2787" t="s">
        <v>4452</v>
      </c>
      <c r="E2787" t="s">
        <v>15</v>
      </c>
      <c r="F2787" s="100" t="s">
        <v>1745</v>
      </c>
      <c r="G2787" s="100" t="s">
        <v>1745</v>
      </c>
      <c r="H2787" s="98" t="s">
        <v>1745</v>
      </c>
      <c r="I2787" s="97" t="s">
        <v>1745</v>
      </c>
      <c r="J2787" s="97" t="s">
        <v>1745</v>
      </c>
      <c r="K2787">
        <v>2025</v>
      </c>
    </row>
    <row r="2788" spans="1:11" x14ac:dyDescent="0.3">
      <c r="A2788" s="103" t="s">
        <v>811</v>
      </c>
      <c r="B2788" t="s">
        <v>2259</v>
      </c>
      <c r="C2788" t="s">
        <v>142</v>
      </c>
      <c r="D2788" t="s">
        <v>4453</v>
      </c>
      <c r="E2788" t="s">
        <v>15</v>
      </c>
      <c r="F2788" s="100" t="s">
        <v>1745</v>
      </c>
      <c r="G2788" s="100" t="s">
        <v>1745</v>
      </c>
      <c r="H2788" s="98" t="s">
        <v>1745</v>
      </c>
      <c r="I2788" s="97" t="s">
        <v>1745</v>
      </c>
      <c r="J2788" s="97" t="s">
        <v>1745</v>
      </c>
      <c r="K2788">
        <v>2025</v>
      </c>
    </row>
    <row r="2789" spans="1:11" x14ac:dyDescent="0.3">
      <c r="A2789" s="103" t="s">
        <v>811</v>
      </c>
      <c r="B2789" t="s">
        <v>2259</v>
      </c>
      <c r="C2789" t="s">
        <v>142</v>
      </c>
      <c r="D2789" t="s">
        <v>4454</v>
      </c>
      <c r="E2789" t="s">
        <v>15</v>
      </c>
      <c r="F2789" s="100" t="s">
        <v>1745</v>
      </c>
      <c r="G2789" s="100" t="s">
        <v>1745</v>
      </c>
      <c r="H2789" s="98" t="s">
        <v>1745</v>
      </c>
      <c r="I2789" s="97" t="s">
        <v>1745</v>
      </c>
      <c r="J2789" s="97" t="s">
        <v>1745</v>
      </c>
      <c r="K2789">
        <v>2025</v>
      </c>
    </row>
    <row r="2790" spans="1:11" x14ac:dyDescent="0.3">
      <c r="A2790" s="103" t="s">
        <v>811</v>
      </c>
      <c r="B2790" t="s">
        <v>2259</v>
      </c>
      <c r="C2790" t="s">
        <v>142</v>
      </c>
      <c r="D2790" t="s">
        <v>4455</v>
      </c>
      <c r="E2790" t="s">
        <v>15</v>
      </c>
      <c r="F2790" s="100" t="s">
        <v>1745</v>
      </c>
      <c r="G2790" s="100" t="s">
        <v>1745</v>
      </c>
      <c r="H2790" s="98" t="s">
        <v>1745</v>
      </c>
      <c r="I2790" s="97" t="s">
        <v>1745</v>
      </c>
      <c r="J2790" s="97" t="s">
        <v>1745</v>
      </c>
      <c r="K2790">
        <v>2025</v>
      </c>
    </row>
    <row r="2791" spans="1:11" x14ac:dyDescent="0.3">
      <c r="A2791" s="103" t="s">
        <v>811</v>
      </c>
      <c r="B2791" t="s">
        <v>2259</v>
      </c>
      <c r="C2791" t="s">
        <v>142</v>
      </c>
      <c r="D2791" t="s">
        <v>4992</v>
      </c>
      <c r="E2791" t="s">
        <v>15</v>
      </c>
      <c r="F2791" s="100" t="s">
        <v>1745</v>
      </c>
      <c r="G2791" s="100" t="s">
        <v>1745</v>
      </c>
      <c r="H2791" s="98" t="s">
        <v>1745</v>
      </c>
      <c r="I2791" s="97" t="s">
        <v>1745</v>
      </c>
      <c r="J2791" s="97" t="s">
        <v>1745</v>
      </c>
      <c r="K2791">
        <v>2025</v>
      </c>
    </row>
    <row r="2792" spans="1:11" x14ac:dyDescent="0.3">
      <c r="A2792" s="103" t="s">
        <v>811</v>
      </c>
      <c r="B2792" t="s">
        <v>2259</v>
      </c>
      <c r="C2792" t="s">
        <v>142</v>
      </c>
      <c r="D2792" t="s">
        <v>4993</v>
      </c>
      <c r="E2792" t="s">
        <v>15</v>
      </c>
      <c r="F2792" s="100" t="s">
        <v>1745</v>
      </c>
      <c r="G2792" s="100" t="s">
        <v>1745</v>
      </c>
      <c r="H2792" s="98" t="s">
        <v>1745</v>
      </c>
      <c r="I2792" s="97" t="s">
        <v>1745</v>
      </c>
      <c r="J2792" s="97" t="s">
        <v>1745</v>
      </c>
      <c r="K2792">
        <v>2025</v>
      </c>
    </row>
    <row r="2793" spans="1:11" x14ac:dyDescent="0.3">
      <c r="A2793" s="103" t="s">
        <v>811</v>
      </c>
      <c r="B2793" t="s">
        <v>2259</v>
      </c>
      <c r="C2793" t="s">
        <v>142</v>
      </c>
      <c r="D2793" t="s">
        <v>4456</v>
      </c>
      <c r="E2793" t="s">
        <v>15</v>
      </c>
      <c r="F2793" s="100" t="s">
        <v>1745</v>
      </c>
      <c r="G2793" s="100" t="s">
        <v>1745</v>
      </c>
      <c r="H2793" s="98" t="s">
        <v>1745</v>
      </c>
      <c r="I2793" s="97" t="s">
        <v>1745</v>
      </c>
      <c r="J2793" s="97" t="s">
        <v>1745</v>
      </c>
      <c r="K2793">
        <v>2025</v>
      </c>
    </row>
    <row r="2794" spans="1:11" x14ac:dyDescent="0.3">
      <c r="A2794" s="103" t="s">
        <v>811</v>
      </c>
      <c r="B2794" t="s">
        <v>2259</v>
      </c>
      <c r="C2794" t="s">
        <v>142</v>
      </c>
      <c r="D2794" t="s">
        <v>4994</v>
      </c>
      <c r="E2794" t="s">
        <v>15</v>
      </c>
      <c r="F2794" s="100" t="s">
        <v>1745</v>
      </c>
      <c r="G2794" s="100" t="s">
        <v>1745</v>
      </c>
      <c r="H2794" s="98" t="s">
        <v>1745</v>
      </c>
      <c r="I2794" s="97" t="s">
        <v>1745</v>
      </c>
      <c r="J2794" s="97" t="s">
        <v>1745</v>
      </c>
      <c r="K2794">
        <v>2025</v>
      </c>
    </row>
    <row r="2795" spans="1:11" x14ac:dyDescent="0.3">
      <c r="A2795" s="103" t="s">
        <v>811</v>
      </c>
      <c r="B2795" t="s">
        <v>2259</v>
      </c>
      <c r="C2795" t="s">
        <v>142</v>
      </c>
      <c r="D2795" t="s">
        <v>4995</v>
      </c>
      <c r="E2795" t="s">
        <v>15</v>
      </c>
      <c r="F2795" s="100" t="s">
        <v>1745</v>
      </c>
      <c r="G2795" s="100" t="s">
        <v>1745</v>
      </c>
      <c r="H2795" s="98" t="s">
        <v>1745</v>
      </c>
      <c r="I2795" s="97" t="s">
        <v>1745</v>
      </c>
      <c r="J2795" s="97" t="s">
        <v>1745</v>
      </c>
      <c r="K2795">
        <v>2025</v>
      </c>
    </row>
    <row r="2796" spans="1:11" x14ac:dyDescent="0.3">
      <c r="A2796" s="103" t="s">
        <v>811</v>
      </c>
      <c r="B2796" t="s">
        <v>2259</v>
      </c>
      <c r="C2796" t="s">
        <v>142</v>
      </c>
      <c r="D2796" t="s">
        <v>4996</v>
      </c>
      <c r="E2796" t="s">
        <v>15</v>
      </c>
      <c r="F2796" s="100" t="s">
        <v>1745</v>
      </c>
      <c r="G2796" s="100" t="s">
        <v>1745</v>
      </c>
      <c r="H2796" s="98" t="s">
        <v>1745</v>
      </c>
      <c r="I2796" s="97" t="s">
        <v>1745</v>
      </c>
      <c r="J2796" s="97" t="s">
        <v>1745</v>
      </c>
      <c r="K2796">
        <v>2025</v>
      </c>
    </row>
    <row r="2797" spans="1:11" x14ac:dyDescent="0.3">
      <c r="A2797" s="103" t="s">
        <v>811</v>
      </c>
      <c r="B2797" t="s">
        <v>2259</v>
      </c>
      <c r="C2797" t="s">
        <v>142</v>
      </c>
      <c r="D2797" t="s">
        <v>4997</v>
      </c>
      <c r="E2797" t="s">
        <v>15</v>
      </c>
      <c r="F2797" s="100" t="s">
        <v>1745</v>
      </c>
      <c r="G2797" s="100" t="s">
        <v>1745</v>
      </c>
      <c r="H2797" s="98" t="s">
        <v>1745</v>
      </c>
      <c r="I2797" s="97" t="s">
        <v>1745</v>
      </c>
      <c r="J2797" s="97" t="s">
        <v>1745</v>
      </c>
      <c r="K2797">
        <v>2025</v>
      </c>
    </row>
    <row r="2798" spans="1:11" x14ac:dyDescent="0.3">
      <c r="A2798" s="103" t="s">
        <v>811</v>
      </c>
      <c r="B2798" t="s">
        <v>2259</v>
      </c>
      <c r="C2798" t="s">
        <v>142</v>
      </c>
      <c r="D2798" t="s">
        <v>4998</v>
      </c>
      <c r="E2798" t="s">
        <v>15</v>
      </c>
      <c r="F2798" s="100" t="s">
        <v>1745</v>
      </c>
      <c r="G2798" s="100" t="s">
        <v>1745</v>
      </c>
      <c r="H2798" s="98" t="s">
        <v>1745</v>
      </c>
      <c r="I2798" s="97" t="s">
        <v>1745</v>
      </c>
      <c r="J2798" s="97" t="s">
        <v>1745</v>
      </c>
      <c r="K2798">
        <v>2025</v>
      </c>
    </row>
    <row r="2799" spans="1:11" x14ac:dyDescent="0.3">
      <c r="A2799" s="103" t="s">
        <v>1219</v>
      </c>
      <c r="B2799" t="s">
        <v>2262</v>
      </c>
      <c r="C2799" t="s">
        <v>142</v>
      </c>
      <c r="D2799" t="s">
        <v>3887</v>
      </c>
      <c r="E2799" t="s">
        <v>15</v>
      </c>
      <c r="F2799" s="100" t="s">
        <v>1745</v>
      </c>
      <c r="G2799" s="100" t="s">
        <v>1745</v>
      </c>
      <c r="H2799" s="2">
        <v>251887.14</v>
      </c>
      <c r="I2799" s="2">
        <v>8525000</v>
      </c>
      <c r="J2799" s="2">
        <v>744403</v>
      </c>
      <c r="K2799">
        <v>2025</v>
      </c>
    </row>
    <row r="2800" spans="1:11" x14ac:dyDescent="0.3">
      <c r="A2800" s="103" t="s">
        <v>1219</v>
      </c>
      <c r="B2800" t="s">
        <v>2262</v>
      </c>
      <c r="C2800" t="s">
        <v>142</v>
      </c>
      <c r="D2800" t="s">
        <v>4457</v>
      </c>
      <c r="E2800" t="s">
        <v>1716</v>
      </c>
      <c r="F2800" s="100" t="s">
        <v>1745</v>
      </c>
      <c r="G2800" s="100" t="s">
        <v>1745</v>
      </c>
      <c r="H2800" s="2">
        <v>218545.4</v>
      </c>
      <c r="I2800" s="2">
        <v>4320000</v>
      </c>
      <c r="J2800" s="2">
        <v>377222.40000000002</v>
      </c>
      <c r="K2800">
        <v>2025</v>
      </c>
    </row>
    <row r="2801" spans="1:11" x14ac:dyDescent="0.3">
      <c r="A2801" s="103" t="s">
        <v>1219</v>
      </c>
      <c r="B2801" t="s">
        <v>2262</v>
      </c>
      <c r="C2801" t="s">
        <v>142</v>
      </c>
      <c r="D2801" t="s">
        <v>4458</v>
      </c>
      <c r="E2801" t="s">
        <v>1716</v>
      </c>
      <c r="F2801" s="100" t="s">
        <v>1745</v>
      </c>
      <c r="G2801" s="100" t="s">
        <v>1745</v>
      </c>
      <c r="H2801" s="2">
        <v>399943</v>
      </c>
      <c r="I2801" s="2">
        <v>7905200</v>
      </c>
      <c r="J2801" s="2">
        <v>690282.06400000001</v>
      </c>
      <c r="K2801">
        <v>2025</v>
      </c>
    </row>
    <row r="2802" spans="1:11" x14ac:dyDescent="0.3">
      <c r="A2802" s="103" t="s">
        <v>1219</v>
      </c>
      <c r="B2802" t="s">
        <v>2262</v>
      </c>
      <c r="C2802" t="s">
        <v>142</v>
      </c>
      <c r="D2802" t="s">
        <v>4459</v>
      </c>
      <c r="E2802" t="s">
        <v>1716</v>
      </c>
      <c r="F2802" s="100" t="s">
        <v>1745</v>
      </c>
      <c r="G2802" s="100" t="s">
        <v>1745</v>
      </c>
      <c r="H2802" s="2">
        <v>210532</v>
      </c>
      <c r="I2802" s="2">
        <v>4000000</v>
      </c>
      <c r="J2802" s="2">
        <v>349280</v>
      </c>
      <c r="K2802">
        <v>2025</v>
      </c>
    </row>
    <row r="2803" spans="1:11" x14ac:dyDescent="0.3">
      <c r="A2803" s="103" t="s">
        <v>1219</v>
      </c>
      <c r="B2803" t="s">
        <v>2262</v>
      </c>
      <c r="C2803" t="s">
        <v>142</v>
      </c>
      <c r="D2803" t="s">
        <v>4460</v>
      </c>
      <c r="E2803" t="s">
        <v>1717</v>
      </c>
      <c r="F2803" s="100" t="s">
        <v>1745</v>
      </c>
      <c r="G2803" s="100" t="s">
        <v>1745</v>
      </c>
      <c r="H2803" s="2">
        <v>216979.85</v>
      </c>
      <c r="I2803" s="2">
        <v>8072500</v>
      </c>
      <c r="J2803" s="2">
        <v>704890.7</v>
      </c>
      <c r="K2803">
        <v>2025</v>
      </c>
    </row>
    <row r="2804" spans="1:11" x14ac:dyDescent="0.3">
      <c r="A2804" s="103" t="s">
        <v>1219</v>
      </c>
      <c r="B2804" t="s">
        <v>2262</v>
      </c>
      <c r="C2804" t="s">
        <v>142</v>
      </c>
      <c r="D2804" t="s">
        <v>4461</v>
      </c>
      <c r="E2804" t="s">
        <v>1716</v>
      </c>
      <c r="F2804" s="100" t="s">
        <v>1745</v>
      </c>
      <c r="G2804" s="100" t="s">
        <v>1745</v>
      </c>
      <c r="H2804" s="2">
        <v>30907</v>
      </c>
      <c r="I2804" s="2">
        <v>4201000</v>
      </c>
      <c r="J2804" s="2">
        <v>366831.32</v>
      </c>
      <c r="K2804">
        <v>2025</v>
      </c>
    </row>
    <row r="2805" spans="1:11" x14ac:dyDescent="0.3">
      <c r="A2805" s="103" t="s">
        <v>1219</v>
      </c>
      <c r="B2805" t="s">
        <v>2262</v>
      </c>
      <c r="C2805" t="s">
        <v>142</v>
      </c>
      <c r="D2805" t="s">
        <v>4462</v>
      </c>
      <c r="E2805" t="s">
        <v>1716</v>
      </c>
      <c r="F2805" s="100" t="s">
        <v>1745</v>
      </c>
      <c r="G2805" s="100" t="s">
        <v>1745</v>
      </c>
      <c r="H2805" s="2">
        <v>242842.02</v>
      </c>
      <c r="I2805" s="2">
        <v>6000000</v>
      </c>
      <c r="J2805" s="2">
        <v>523919.99999999994</v>
      </c>
      <c r="K2805">
        <v>2025</v>
      </c>
    </row>
    <row r="2806" spans="1:11" x14ac:dyDescent="0.3">
      <c r="A2806" s="103" t="s">
        <v>1219</v>
      </c>
      <c r="B2806" t="s">
        <v>2262</v>
      </c>
      <c r="C2806" t="s">
        <v>142</v>
      </c>
      <c r="D2806" t="s">
        <v>4463</v>
      </c>
      <c r="E2806" t="s">
        <v>1716</v>
      </c>
      <c r="F2806" s="100" t="s">
        <v>1745</v>
      </c>
      <c r="G2806" s="100" t="s">
        <v>1745</v>
      </c>
      <c r="H2806" s="2">
        <v>46974.89</v>
      </c>
      <c r="I2806" s="2">
        <v>738000</v>
      </c>
      <c r="J2806" s="2">
        <v>64442.16</v>
      </c>
      <c r="K2806">
        <v>2025</v>
      </c>
    </row>
    <row r="2807" spans="1:11" x14ac:dyDescent="0.3">
      <c r="A2807" s="103" t="s">
        <v>1219</v>
      </c>
      <c r="B2807" t="s">
        <v>2262</v>
      </c>
      <c r="C2807" t="s">
        <v>142</v>
      </c>
      <c r="D2807" t="s">
        <v>4464</v>
      </c>
      <c r="E2807" t="s">
        <v>1717</v>
      </c>
      <c r="F2807" s="100" t="s">
        <v>1745</v>
      </c>
      <c r="G2807" s="100" t="s">
        <v>1745</v>
      </c>
      <c r="H2807" s="2">
        <v>84879.59</v>
      </c>
      <c r="I2807" s="2">
        <v>1500000</v>
      </c>
      <c r="J2807" s="2">
        <v>130980</v>
      </c>
      <c r="K2807">
        <v>2025</v>
      </c>
    </row>
    <row r="2808" spans="1:11" x14ac:dyDescent="0.3">
      <c r="A2808" s="103" t="s">
        <v>1219</v>
      </c>
      <c r="B2808" t="s">
        <v>2262</v>
      </c>
      <c r="C2808" t="s">
        <v>142</v>
      </c>
      <c r="D2808" t="s">
        <v>4465</v>
      </c>
      <c r="E2808" t="s">
        <v>1717</v>
      </c>
      <c r="F2808" s="100" t="s">
        <v>1745</v>
      </c>
      <c r="G2808" s="100" t="s">
        <v>1745</v>
      </c>
      <c r="H2808" s="2">
        <v>59643.51</v>
      </c>
      <c r="I2808" s="2">
        <v>3643100</v>
      </c>
      <c r="J2808" s="2">
        <v>318115.49199999997</v>
      </c>
      <c r="K2808">
        <v>2025</v>
      </c>
    </row>
    <row r="2809" spans="1:11" x14ac:dyDescent="0.3">
      <c r="A2809" s="103" t="s">
        <v>1219</v>
      </c>
      <c r="B2809" t="s">
        <v>2262</v>
      </c>
      <c r="C2809" t="s">
        <v>142</v>
      </c>
      <c r="D2809" t="s">
        <v>4466</v>
      </c>
      <c r="E2809" t="s">
        <v>1717</v>
      </c>
      <c r="F2809" s="100" t="s">
        <v>1745</v>
      </c>
      <c r="G2809" s="100" t="s">
        <v>1745</v>
      </c>
      <c r="H2809" s="2">
        <v>48586</v>
      </c>
      <c r="I2809" s="2">
        <v>1160000</v>
      </c>
      <c r="J2809" s="2">
        <v>101291.2</v>
      </c>
      <c r="K2809">
        <v>2025</v>
      </c>
    </row>
    <row r="2810" spans="1:11" x14ac:dyDescent="0.3">
      <c r="A2810" s="103" t="s">
        <v>1219</v>
      </c>
      <c r="B2810" t="s">
        <v>2262</v>
      </c>
      <c r="C2810" t="s">
        <v>142</v>
      </c>
      <c r="D2810" t="s">
        <v>4467</v>
      </c>
      <c r="E2810" t="s">
        <v>1717</v>
      </c>
      <c r="F2810" s="100" t="s">
        <v>1745</v>
      </c>
      <c r="G2810" s="100" t="s">
        <v>1745</v>
      </c>
      <c r="H2810" s="2">
        <v>33635.57</v>
      </c>
      <c r="I2810" s="2">
        <v>2799600</v>
      </c>
      <c r="J2810" s="2">
        <v>244461.07199999999</v>
      </c>
      <c r="K2810">
        <v>2025</v>
      </c>
    </row>
    <row r="2811" spans="1:11" x14ac:dyDescent="0.3">
      <c r="A2811" s="103" t="s">
        <v>1219</v>
      </c>
      <c r="B2811" t="s">
        <v>2262</v>
      </c>
      <c r="C2811" t="s">
        <v>142</v>
      </c>
      <c r="D2811" t="s">
        <v>4468</v>
      </c>
      <c r="E2811" t="s">
        <v>1717</v>
      </c>
      <c r="F2811" s="100" t="s">
        <v>1745</v>
      </c>
      <c r="G2811" s="100" t="s">
        <v>1745</v>
      </c>
      <c r="H2811" s="2">
        <v>32139.41</v>
      </c>
      <c r="I2811" s="2">
        <v>1640000</v>
      </c>
      <c r="J2811" s="2">
        <v>143204.79999999999</v>
      </c>
      <c r="K2811">
        <v>2025</v>
      </c>
    </row>
    <row r="2812" spans="1:11" x14ac:dyDescent="0.3">
      <c r="A2812" s="103" t="s">
        <v>1219</v>
      </c>
      <c r="B2812" t="s">
        <v>2262</v>
      </c>
      <c r="C2812" t="s">
        <v>142</v>
      </c>
      <c r="D2812" t="s">
        <v>4469</v>
      </c>
      <c r="E2812" t="s">
        <v>1717</v>
      </c>
      <c r="F2812" s="100" t="s">
        <v>1745</v>
      </c>
      <c r="G2812" s="100" t="s">
        <v>1745</v>
      </c>
      <c r="H2812" s="2">
        <v>127153.42</v>
      </c>
      <c r="I2812" s="2">
        <v>9247400</v>
      </c>
      <c r="J2812" s="2">
        <v>807482.96799999999</v>
      </c>
      <c r="K2812">
        <v>2025</v>
      </c>
    </row>
    <row r="2813" spans="1:11" x14ac:dyDescent="0.3">
      <c r="A2813" s="103" t="s">
        <v>1219</v>
      </c>
      <c r="B2813" t="s">
        <v>2262</v>
      </c>
      <c r="C2813" t="s">
        <v>142</v>
      </c>
      <c r="D2813" t="s">
        <v>4470</v>
      </c>
      <c r="E2813" t="s">
        <v>1717</v>
      </c>
      <c r="F2813" s="100" t="s">
        <v>1745</v>
      </c>
      <c r="G2813" s="100" t="s">
        <v>1745</v>
      </c>
      <c r="H2813" s="2">
        <v>400572</v>
      </c>
      <c r="I2813" s="2">
        <v>9800000</v>
      </c>
      <c r="J2813" s="2">
        <v>855736</v>
      </c>
      <c r="K2813">
        <v>2025</v>
      </c>
    </row>
    <row r="2814" spans="1:11" x14ac:dyDescent="0.3">
      <c r="A2814" s="103" t="s">
        <v>1219</v>
      </c>
      <c r="B2814" t="s">
        <v>2262</v>
      </c>
      <c r="C2814" t="s">
        <v>142</v>
      </c>
      <c r="D2814" t="s">
        <v>4471</v>
      </c>
      <c r="E2814" t="s">
        <v>1717</v>
      </c>
      <c r="F2814" s="100" t="s">
        <v>1745</v>
      </c>
      <c r="G2814" s="100" t="s">
        <v>1745</v>
      </c>
      <c r="H2814" s="2">
        <v>21638.61</v>
      </c>
      <c r="I2814" s="2">
        <v>2900000</v>
      </c>
      <c r="J2814" s="2">
        <v>253227.99999999997</v>
      </c>
      <c r="K2814">
        <v>2025</v>
      </c>
    </row>
    <row r="2815" spans="1:11" x14ac:dyDescent="0.3">
      <c r="A2815" s="103" t="s">
        <v>1219</v>
      </c>
      <c r="B2815" t="s">
        <v>2262</v>
      </c>
      <c r="C2815" t="s">
        <v>142</v>
      </c>
      <c r="D2815" t="s">
        <v>4472</v>
      </c>
      <c r="E2815" t="s">
        <v>1717</v>
      </c>
      <c r="F2815" s="100" t="s">
        <v>1745</v>
      </c>
      <c r="G2815" s="100" t="s">
        <v>1745</v>
      </c>
      <c r="H2815" s="2">
        <v>210905.8</v>
      </c>
      <c r="I2815" s="2">
        <v>10150000</v>
      </c>
      <c r="J2815" s="2">
        <v>886298</v>
      </c>
      <c r="K2815">
        <v>2025</v>
      </c>
    </row>
    <row r="2816" spans="1:11" x14ac:dyDescent="0.3">
      <c r="A2816" s="103" t="s">
        <v>1219</v>
      </c>
      <c r="B2816" t="s">
        <v>2262</v>
      </c>
      <c r="C2816" t="s">
        <v>142</v>
      </c>
      <c r="D2816" t="s">
        <v>4473</v>
      </c>
      <c r="E2816" t="s">
        <v>1717</v>
      </c>
      <c r="F2816" s="100" t="s">
        <v>1745</v>
      </c>
      <c r="G2816" s="100" t="s">
        <v>1745</v>
      </c>
      <c r="H2816" s="2">
        <v>78773.78</v>
      </c>
      <c r="I2816" s="2">
        <v>2726000</v>
      </c>
      <c r="J2816" s="2">
        <v>238034.32</v>
      </c>
      <c r="K2816">
        <v>2025</v>
      </c>
    </row>
    <row r="2817" spans="1:11" x14ac:dyDescent="0.3">
      <c r="A2817" s="103" t="s">
        <v>1219</v>
      </c>
      <c r="B2817" t="s">
        <v>2262</v>
      </c>
      <c r="C2817" t="s">
        <v>142</v>
      </c>
      <c r="D2817" t="s">
        <v>4884</v>
      </c>
      <c r="E2817" t="s">
        <v>1717</v>
      </c>
      <c r="F2817" s="100" t="s">
        <v>1745</v>
      </c>
      <c r="G2817" s="100" t="s">
        <v>1745</v>
      </c>
      <c r="H2817" s="2">
        <v>143889.75</v>
      </c>
      <c r="I2817" s="2">
        <v>5000000</v>
      </c>
      <c r="J2817" s="2">
        <v>436600</v>
      </c>
      <c r="K2817">
        <v>2025</v>
      </c>
    </row>
    <row r="2818" spans="1:11" x14ac:dyDescent="0.3">
      <c r="A2818" s="103" t="s">
        <v>1219</v>
      </c>
      <c r="B2818" t="s">
        <v>2262</v>
      </c>
      <c r="C2818" t="s">
        <v>142</v>
      </c>
      <c r="D2818" t="s">
        <v>4885</v>
      </c>
      <c r="E2818" t="s">
        <v>1717</v>
      </c>
      <c r="F2818" s="100" t="s">
        <v>1745</v>
      </c>
      <c r="G2818" s="100" t="s">
        <v>1745</v>
      </c>
      <c r="H2818" s="2">
        <v>264386.24</v>
      </c>
      <c r="I2818" s="2">
        <v>8530000</v>
      </c>
      <c r="J2818" s="2">
        <v>744839.6</v>
      </c>
      <c r="K2818">
        <v>2025</v>
      </c>
    </row>
    <row r="2819" spans="1:11" x14ac:dyDescent="0.3">
      <c r="A2819" s="103" t="s">
        <v>1219</v>
      </c>
      <c r="B2819" t="s">
        <v>2262</v>
      </c>
      <c r="C2819" t="s">
        <v>142</v>
      </c>
      <c r="D2819" t="s">
        <v>4886</v>
      </c>
      <c r="E2819" t="s">
        <v>1717</v>
      </c>
      <c r="F2819" s="100" t="s">
        <v>1745</v>
      </c>
      <c r="G2819" s="100" t="s">
        <v>1745</v>
      </c>
      <c r="H2819" s="2">
        <v>200062.5</v>
      </c>
      <c r="I2819" s="2">
        <v>7500000</v>
      </c>
      <c r="J2819" s="2">
        <v>654900</v>
      </c>
      <c r="K2819">
        <v>2025</v>
      </c>
    </row>
    <row r="2820" spans="1:11" x14ac:dyDescent="0.3">
      <c r="A2820" s="103" t="s">
        <v>1219</v>
      </c>
      <c r="B2820" t="s">
        <v>2262</v>
      </c>
      <c r="C2820" t="s">
        <v>142</v>
      </c>
      <c r="D2820" t="s">
        <v>4887</v>
      </c>
      <c r="E2820" t="s">
        <v>1717</v>
      </c>
      <c r="F2820" s="100" t="s">
        <v>1745</v>
      </c>
      <c r="G2820" s="100" t="s">
        <v>1745</v>
      </c>
      <c r="H2820" s="2">
        <v>53783.61</v>
      </c>
      <c r="I2820" s="2">
        <v>1760300</v>
      </c>
      <c r="J2820" s="2">
        <v>153709.39599999998</v>
      </c>
      <c r="K2820">
        <v>2025</v>
      </c>
    </row>
    <row r="2821" spans="1:11" x14ac:dyDescent="0.3">
      <c r="A2821" s="103" t="s">
        <v>1219</v>
      </c>
      <c r="B2821" t="s">
        <v>2262</v>
      </c>
      <c r="C2821" t="s">
        <v>142</v>
      </c>
      <c r="D2821" t="s">
        <v>4888</v>
      </c>
      <c r="E2821" t="s">
        <v>1717</v>
      </c>
      <c r="F2821" s="100" t="s">
        <v>1745</v>
      </c>
      <c r="G2821" s="100" t="s">
        <v>1745</v>
      </c>
      <c r="H2821" s="2">
        <v>64892.05</v>
      </c>
      <c r="I2821" s="2">
        <v>2500000</v>
      </c>
      <c r="J2821" s="2">
        <v>218300</v>
      </c>
      <c r="K2821">
        <v>2025</v>
      </c>
    </row>
    <row r="2822" spans="1:11" x14ac:dyDescent="0.3">
      <c r="A2822" s="103" t="s">
        <v>1219</v>
      </c>
      <c r="B2822" t="s">
        <v>2262</v>
      </c>
      <c r="C2822" t="s">
        <v>142</v>
      </c>
      <c r="D2822" t="s">
        <v>4889</v>
      </c>
      <c r="E2822" t="s">
        <v>1717</v>
      </c>
      <c r="F2822" s="100" t="s">
        <v>1745</v>
      </c>
      <c r="G2822" s="100" t="s">
        <v>1745</v>
      </c>
      <c r="H2822" s="2">
        <v>56931.7</v>
      </c>
      <c r="I2822" s="2">
        <v>3650000</v>
      </c>
      <c r="J2822" s="2">
        <v>318718</v>
      </c>
      <c r="K2822">
        <v>2025</v>
      </c>
    </row>
    <row r="2823" spans="1:11" x14ac:dyDescent="0.3">
      <c r="A2823" s="103" t="s">
        <v>1219</v>
      </c>
      <c r="B2823" t="s">
        <v>2262</v>
      </c>
      <c r="C2823" t="s">
        <v>142</v>
      </c>
      <c r="D2823" t="s">
        <v>4890</v>
      </c>
      <c r="E2823" t="s">
        <v>1717</v>
      </c>
      <c r="F2823" s="100" t="s">
        <v>1745</v>
      </c>
      <c r="G2823" s="100" t="s">
        <v>1745</v>
      </c>
      <c r="H2823" s="2">
        <v>39454.65</v>
      </c>
      <c r="I2823" s="2">
        <v>1209200</v>
      </c>
      <c r="J2823" s="2">
        <v>105587.344</v>
      </c>
      <c r="K2823">
        <v>2025</v>
      </c>
    </row>
    <row r="2824" spans="1:11" x14ac:dyDescent="0.3">
      <c r="A2824" s="103" t="s">
        <v>1219</v>
      </c>
      <c r="B2824" t="s">
        <v>2262</v>
      </c>
      <c r="C2824" t="s">
        <v>142</v>
      </c>
      <c r="D2824" t="s">
        <v>4891</v>
      </c>
      <c r="E2824" t="s">
        <v>1717</v>
      </c>
      <c r="F2824" s="100" t="s">
        <v>1745</v>
      </c>
      <c r="G2824" s="100" t="s">
        <v>1745</v>
      </c>
      <c r="H2824" s="2">
        <v>48500</v>
      </c>
      <c r="I2824" s="2">
        <v>2768000</v>
      </c>
      <c r="J2824" s="2">
        <v>241701.76000000001</v>
      </c>
      <c r="K2824">
        <v>2025</v>
      </c>
    </row>
    <row r="2825" spans="1:11" x14ac:dyDescent="0.3">
      <c r="A2825" s="103" t="s">
        <v>1219</v>
      </c>
      <c r="B2825" t="s">
        <v>2262</v>
      </c>
      <c r="C2825" t="s">
        <v>142</v>
      </c>
      <c r="D2825" t="s">
        <v>4892</v>
      </c>
      <c r="E2825" t="s">
        <v>1717</v>
      </c>
      <c r="F2825" s="100" t="s">
        <v>1745</v>
      </c>
      <c r="G2825" s="100" t="s">
        <v>1745</v>
      </c>
      <c r="H2825" s="2">
        <v>152776.5</v>
      </c>
      <c r="I2825" s="2">
        <v>13695000</v>
      </c>
      <c r="J2825" s="2">
        <v>1195847.3999999999</v>
      </c>
      <c r="K2825">
        <v>2025</v>
      </c>
    </row>
    <row r="2826" spans="1:11" x14ac:dyDescent="0.3">
      <c r="A2826" s="103" t="s">
        <v>1255</v>
      </c>
      <c r="B2826" t="s">
        <v>2263</v>
      </c>
      <c r="C2826" t="s">
        <v>142</v>
      </c>
      <c r="D2826" t="s">
        <v>4893</v>
      </c>
      <c r="E2826" t="s">
        <v>1716</v>
      </c>
      <c r="F2826" s="99">
        <v>25873</v>
      </c>
      <c r="G2826" s="99">
        <v>47788</v>
      </c>
      <c r="H2826" s="2">
        <v>525000</v>
      </c>
      <c r="I2826" s="2">
        <v>17150100</v>
      </c>
      <c r="J2826" s="2">
        <v>1269964.8999999999</v>
      </c>
      <c r="K2826">
        <v>2025</v>
      </c>
    </row>
    <row r="2827" spans="1:11" x14ac:dyDescent="0.3">
      <c r="A2827" s="103" t="s">
        <v>1255</v>
      </c>
      <c r="B2827" t="s">
        <v>2263</v>
      </c>
      <c r="C2827" t="s">
        <v>142</v>
      </c>
      <c r="D2827" t="s">
        <v>4894</v>
      </c>
      <c r="E2827" t="s">
        <v>1716</v>
      </c>
      <c r="F2827" s="99">
        <v>44713</v>
      </c>
      <c r="G2827" s="99">
        <v>55671</v>
      </c>
      <c r="H2827" s="2">
        <v>25000</v>
      </c>
      <c r="I2827" s="2">
        <v>6366500</v>
      </c>
      <c r="J2827" s="2">
        <v>471439.32</v>
      </c>
      <c r="K2827">
        <v>2025</v>
      </c>
    </row>
    <row r="2828" spans="1:11" x14ac:dyDescent="0.3">
      <c r="A2828" s="103" t="s">
        <v>1255</v>
      </c>
      <c r="B2828" t="s">
        <v>2263</v>
      </c>
      <c r="C2828" t="s">
        <v>142</v>
      </c>
      <c r="D2828" t="s">
        <v>4895</v>
      </c>
      <c r="E2828" t="s">
        <v>1716</v>
      </c>
      <c r="F2828" s="99">
        <v>40787</v>
      </c>
      <c r="G2828" s="99">
        <v>55458</v>
      </c>
      <c r="H2828" s="2">
        <v>20000</v>
      </c>
      <c r="I2828" s="2">
        <v>4154000</v>
      </c>
      <c r="J2828" s="2">
        <v>307603.7</v>
      </c>
      <c r="K2828">
        <v>2025</v>
      </c>
    </row>
    <row r="2829" spans="1:11" x14ac:dyDescent="0.3">
      <c r="A2829" s="103" t="s">
        <v>1255</v>
      </c>
      <c r="B2829" t="s">
        <v>2263</v>
      </c>
      <c r="C2829" t="s">
        <v>142</v>
      </c>
      <c r="D2829" t="s">
        <v>4896</v>
      </c>
      <c r="E2829" t="s">
        <v>5090</v>
      </c>
      <c r="F2829" s="99">
        <v>41579</v>
      </c>
      <c r="G2829" s="99">
        <v>47058</v>
      </c>
      <c r="H2829" s="2">
        <v>93000</v>
      </c>
      <c r="I2829" s="2">
        <v>1871500</v>
      </c>
      <c r="J2829" s="2">
        <v>138584.57</v>
      </c>
      <c r="K2829">
        <v>2025</v>
      </c>
    </row>
    <row r="2830" spans="1:11" x14ac:dyDescent="0.3">
      <c r="A2830" s="103" t="s">
        <v>1255</v>
      </c>
      <c r="B2830" t="s">
        <v>2263</v>
      </c>
      <c r="C2830" t="s">
        <v>142</v>
      </c>
      <c r="D2830" t="s">
        <v>4897</v>
      </c>
      <c r="E2830" t="s">
        <v>5090</v>
      </c>
      <c r="F2830" s="99">
        <v>42005</v>
      </c>
      <c r="G2830" s="99">
        <v>45901</v>
      </c>
      <c r="H2830" s="2">
        <v>477000</v>
      </c>
      <c r="I2830" s="2">
        <v>8068800</v>
      </c>
      <c r="J2830" s="2">
        <v>597494.64</v>
      </c>
      <c r="K2830">
        <v>2025</v>
      </c>
    </row>
    <row r="2831" spans="1:11" x14ac:dyDescent="0.3">
      <c r="A2831" s="103" t="s">
        <v>1255</v>
      </c>
      <c r="B2831" t="s">
        <v>2263</v>
      </c>
      <c r="C2831" t="s">
        <v>142</v>
      </c>
      <c r="D2831" t="s">
        <v>4898</v>
      </c>
      <c r="E2831" t="s">
        <v>5090</v>
      </c>
      <c r="F2831" s="99">
        <v>41426</v>
      </c>
      <c r="G2831" s="99">
        <v>46905</v>
      </c>
      <c r="H2831" s="2">
        <v>272000</v>
      </c>
      <c r="I2831" s="2">
        <v>7793000</v>
      </c>
      <c r="J2831" s="2">
        <v>577071.65</v>
      </c>
      <c r="K2831">
        <v>2025</v>
      </c>
    </row>
    <row r="2832" spans="1:11" x14ac:dyDescent="0.3">
      <c r="A2832" s="103" t="s">
        <v>1255</v>
      </c>
      <c r="B2832" t="s">
        <v>2263</v>
      </c>
      <c r="C2832" t="s">
        <v>142</v>
      </c>
      <c r="D2832" t="s">
        <v>4474</v>
      </c>
      <c r="E2832" t="s">
        <v>5090</v>
      </c>
      <c r="F2832" s="99">
        <v>43191</v>
      </c>
      <c r="G2832" s="99">
        <v>54149</v>
      </c>
      <c r="H2832" s="2">
        <v>269000</v>
      </c>
      <c r="I2832" s="2">
        <v>20108700</v>
      </c>
      <c r="J2832" s="2">
        <v>1489049.23</v>
      </c>
      <c r="K2832">
        <v>2025</v>
      </c>
    </row>
    <row r="2833" spans="1:11" x14ac:dyDescent="0.3">
      <c r="A2833" s="103" t="s">
        <v>1255</v>
      </c>
      <c r="B2833" t="s">
        <v>2263</v>
      </c>
      <c r="C2833" t="s">
        <v>142</v>
      </c>
      <c r="D2833" t="s">
        <v>4899</v>
      </c>
      <c r="E2833" t="s">
        <v>1716</v>
      </c>
      <c r="F2833" s="99">
        <v>41579</v>
      </c>
      <c r="G2833" s="99">
        <v>48884</v>
      </c>
      <c r="H2833" s="2">
        <v>18000</v>
      </c>
      <c r="I2833" s="2">
        <v>2686700</v>
      </c>
      <c r="J2833" s="2">
        <v>198950.13</v>
      </c>
      <c r="K2833">
        <v>2025</v>
      </c>
    </row>
    <row r="2834" spans="1:11" x14ac:dyDescent="0.3">
      <c r="A2834" s="103" t="s">
        <v>1255</v>
      </c>
      <c r="B2834" t="s">
        <v>2263</v>
      </c>
      <c r="C2834" t="s">
        <v>142</v>
      </c>
      <c r="D2834" t="s">
        <v>4900</v>
      </c>
      <c r="E2834" t="s">
        <v>5090</v>
      </c>
      <c r="F2834" s="99">
        <v>42614</v>
      </c>
      <c r="G2834" s="99">
        <v>49919</v>
      </c>
      <c r="H2834" s="2">
        <v>92000</v>
      </c>
      <c r="I2834" s="2">
        <v>4079700</v>
      </c>
      <c r="J2834" s="2">
        <v>302101.78000000003</v>
      </c>
      <c r="K2834">
        <v>2025</v>
      </c>
    </row>
    <row r="2835" spans="1:11" x14ac:dyDescent="0.3">
      <c r="A2835" s="103" t="s">
        <v>1255</v>
      </c>
      <c r="B2835" t="s">
        <v>2263</v>
      </c>
      <c r="C2835" t="s">
        <v>142</v>
      </c>
      <c r="D2835" t="s">
        <v>4901</v>
      </c>
      <c r="E2835" t="s">
        <v>5090</v>
      </c>
      <c r="F2835" s="99">
        <v>43405</v>
      </c>
      <c r="G2835" s="99">
        <v>56189</v>
      </c>
      <c r="H2835" s="2">
        <v>360000</v>
      </c>
      <c r="I2835" s="2">
        <v>14375600</v>
      </c>
      <c r="J2835" s="2">
        <v>1064513.18</v>
      </c>
      <c r="K2835">
        <v>2025</v>
      </c>
    </row>
    <row r="2836" spans="1:11" x14ac:dyDescent="0.3">
      <c r="A2836" s="103" t="s">
        <v>1255</v>
      </c>
      <c r="B2836" t="s">
        <v>2263</v>
      </c>
      <c r="C2836" t="s">
        <v>142</v>
      </c>
      <c r="D2836" t="s">
        <v>4902</v>
      </c>
      <c r="E2836" t="s">
        <v>5088</v>
      </c>
      <c r="F2836" s="99">
        <v>44927</v>
      </c>
      <c r="G2836" s="99" t="s">
        <v>5168</v>
      </c>
      <c r="H2836" s="2">
        <v>290000</v>
      </c>
      <c r="I2836" s="2">
        <v>24537500</v>
      </c>
      <c r="J2836" s="2">
        <v>1817001.87</v>
      </c>
      <c r="K2836">
        <v>2025</v>
      </c>
    </row>
    <row r="2837" spans="1:11" x14ac:dyDescent="0.3">
      <c r="A2837" s="103" t="s">
        <v>1255</v>
      </c>
      <c r="B2837" t="s">
        <v>2263</v>
      </c>
      <c r="C2837" t="s">
        <v>142</v>
      </c>
      <c r="D2837" t="s">
        <v>4475</v>
      </c>
      <c r="E2837" t="s">
        <v>5090</v>
      </c>
      <c r="F2837" s="99">
        <v>42156</v>
      </c>
      <c r="G2837" s="99">
        <v>53114</v>
      </c>
      <c r="H2837" s="2">
        <v>296000</v>
      </c>
      <c r="I2837" s="2">
        <v>26157000</v>
      </c>
      <c r="J2837" s="2">
        <v>1936925.85</v>
      </c>
      <c r="K2837">
        <v>2025</v>
      </c>
    </row>
    <row r="2838" spans="1:11" x14ac:dyDescent="0.3">
      <c r="A2838" s="103" t="s">
        <v>1327</v>
      </c>
      <c r="B2838" t="s">
        <v>2264</v>
      </c>
      <c r="C2838" t="s">
        <v>142</v>
      </c>
      <c r="D2838" t="s">
        <v>4476</v>
      </c>
      <c r="E2838" t="s">
        <v>15</v>
      </c>
      <c r="F2838" s="100" t="s">
        <v>1745</v>
      </c>
      <c r="G2838" s="100" t="s">
        <v>1745</v>
      </c>
      <c r="H2838" s="2">
        <v>8280</v>
      </c>
      <c r="I2838" s="2">
        <v>12400</v>
      </c>
      <c r="J2838" s="97" t="s">
        <v>1745</v>
      </c>
      <c r="K2838">
        <v>2025</v>
      </c>
    </row>
    <row r="2839" spans="1:11" x14ac:dyDescent="0.3">
      <c r="A2839" s="103" t="s">
        <v>1327</v>
      </c>
      <c r="B2839" t="s">
        <v>2264</v>
      </c>
      <c r="C2839" t="s">
        <v>142</v>
      </c>
      <c r="D2839" t="s">
        <v>4477</v>
      </c>
      <c r="E2839" t="s">
        <v>1717</v>
      </c>
      <c r="F2839" s="100" t="s">
        <v>1745</v>
      </c>
      <c r="G2839" s="100" t="s">
        <v>1745</v>
      </c>
      <c r="H2839" s="2">
        <v>162000</v>
      </c>
      <c r="I2839" s="2">
        <v>10604400</v>
      </c>
      <c r="J2839" s="97" t="s">
        <v>1745</v>
      </c>
      <c r="K2839">
        <v>2025</v>
      </c>
    </row>
    <row r="2840" spans="1:11" x14ac:dyDescent="0.3">
      <c r="A2840" s="103" t="s">
        <v>1327</v>
      </c>
      <c r="B2840" t="s">
        <v>2264</v>
      </c>
      <c r="C2840" t="s">
        <v>142</v>
      </c>
      <c r="D2840" t="s">
        <v>4478</v>
      </c>
      <c r="E2840" t="s">
        <v>1716</v>
      </c>
      <c r="F2840" s="100" t="s">
        <v>1745</v>
      </c>
      <c r="G2840" s="100" t="s">
        <v>1745</v>
      </c>
      <c r="H2840" s="2">
        <v>36599</v>
      </c>
      <c r="I2840" s="2">
        <v>799800</v>
      </c>
      <c r="J2840" s="97" t="s">
        <v>1745</v>
      </c>
      <c r="K2840">
        <v>2025</v>
      </c>
    </row>
    <row r="2841" spans="1:11" x14ac:dyDescent="0.3">
      <c r="A2841" s="103" t="s">
        <v>1327</v>
      </c>
      <c r="B2841" t="s">
        <v>2264</v>
      </c>
      <c r="C2841" t="s">
        <v>142</v>
      </c>
      <c r="D2841" t="s">
        <v>4479</v>
      </c>
      <c r="E2841" t="s">
        <v>1717</v>
      </c>
      <c r="F2841" s="100" t="s">
        <v>1745</v>
      </c>
      <c r="G2841" s="100" t="s">
        <v>1745</v>
      </c>
      <c r="H2841" s="2">
        <v>10645.16</v>
      </c>
      <c r="I2841" s="2">
        <v>1795000</v>
      </c>
      <c r="J2841" s="97" t="s">
        <v>1745</v>
      </c>
      <c r="K2841">
        <v>2025</v>
      </c>
    </row>
    <row r="2842" spans="1:11" x14ac:dyDescent="0.3">
      <c r="A2842" s="103" t="s">
        <v>1327</v>
      </c>
      <c r="B2842" t="s">
        <v>2264</v>
      </c>
      <c r="C2842" t="s">
        <v>142</v>
      </c>
      <c r="D2842" t="s">
        <v>4480</v>
      </c>
      <c r="E2842" t="s">
        <v>1716</v>
      </c>
      <c r="F2842" s="100" t="s">
        <v>1745</v>
      </c>
      <c r="G2842" s="100" t="s">
        <v>1745</v>
      </c>
      <c r="H2842" s="2">
        <v>102000</v>
      </c>
      <c r="I2842" s="2">
        <v>11923200</v>
      </c>
      <c r="J2842" s="97" t="s">
        <v>1745</v>
      </c>
      <c r="K2842">
        <v>2025</v>
      </c>
    </row>
    <row r="2843" spans="1:11" x14ac:dyDescent="0.3">
      <c r="A2843" s="103" t="s">
        <v>1327</v>
      </c>
      <c r="B2843" t="s">
        <v>2264</v>
      </c>
      <c r="C2843" t="s">
        <v>142</v>
      </c>
      <c r="D2843" t="s">
        <v>4481</v>
      </c>
      <c r="E2843" t="s">
        <v>15</v>
      </c>
      <c r="F2843" s="100" t="s">
        <v>1745</v>
      </c>
      <c r="G2843" s="100" t="s">
        <v>1745</v>
      </c>
      <c r="H2843" s="2">
        <v>1811727.96</v>
      </c>
      <c r="I2843" s="2">
        <v>46186400</v>
      </c>
      <c r="J2843" s="97" t="s">
        <v>1745</v>
      </c>
      <c r="K2843">
        <v>2025</v>
      </c>
    </row>
    <row r="2844" spans="1:11" x14ac:dyDescent="0.3">
      <c r="A2844" s="103" t="s">
        <v>1327</v>
      </c>
      <c r="B2844" t="s">
        <v>2264</v>
      </c>
      <c r="C2844" t="s">
        <v>142</v>
      </c>
      <c r="D2844" t="s">
        <v>4482</v>
      </c>
      <c r="E2844" t="s">
        <v>1717</v>
      </c>
      <c r="F2844" s="100" t="s">
        <v>1745</v>
      </c>
      <c r="G2844" s="100" t="s">
        <v>1745</v>
      </c>
      <c r="H2844" s="2">
        <v>248000</v>
      </c>
      <c r="I2844" s="2">
        <v>3441400</v>
      </c>
      <c r="J2844" s="97" t="s">
        <v>1745</v>
      </c>
      <c r="K2844">
        <v>2025</v>
      </c>
    </row>
    <row r="2845" spans="1:11" x14ac:dyDescent="0.3">
      <c r="A2845" s="103" t="s">
        <v>1327</v>
      </c>
      <c r="B2845" t="s">
        <v>2264</v>
      </c>
      <c r="C2845" t="s">
        <v>142</v>
      </c>
      <c r="D2845" t="s">
        <v>4483</v>
      </c>
      <c r="E2845" t="s">
        <v>15</v>
      </c>
      <c r="F2845" s="100" t="s">
        <v>1745</v>
      </c>
      <c r="G2845" s="100" t="s">
        <v>1745</v>
      </c>
      <c r="H2845" s="98" t="s">
        <v>1745</v>
      </c>
      <c r="I2845" s="97" t="s">
        <v>1745</v>
      </c>
      <c r="J2845" s="97" t="s">
        <v>1745</v>
      </c>
      <c r="K2845">
        <v>2025</v>
      </c>
    </row>
    <row r="2846" spans="1:11" x14ac:dyDescent="0.3">
      <c r="A2846" s="103" t="s">
        <v>1327</v>
      </c>
      <c r="B2846" t="s">
        <v>2264</v>
      </c>
      <c r="C2846" t="s">
        <v>142</v>
      </c>
      <c r="D2846" t="s">
        <v>4484</v>
      </c>
      <c r="E2846" t="s">
        <v>15</v>
      </c>
      <c r="F2846" s="100" t="s">
        <v>1745</v>
      </c>
      <c r="G2846" s="100" t="s">
        <v>1745</v>
      </c>
      <c r="H2846" s="98" t="s">
        <v>1745</v>
      </c>
      <c r="I2846" s="97" t="s">
        <v>1745</v>
      </c>
      <c r="J2846" s="97" t="s">
        <v>1745</v>
      </c>
      <c r="K2846">
        <v>2025</v>
      </c>
    </row>
    <row r="2847" spans="1:11" x14ac:dyDescent="0.3">
      <c r="A2847" s="103" t="s">
        <v>1327</v>
      </c>
      <c r="B2847" t="s">
        <v>2264</v>
      </c>
      <c r="C2847" t="s">
        <v>142</v>
      </c>
      <c r="D2847" t="s">
        <v>4485</v>
      </c>
      <c r="E2847" t="s">
        <v>5089</v>
      </c>
      <c r="F2847" s="100" t="s">
        <v>1745</v>
      </c>
      <c r="G2847" s="100" t="s">
        <v>1745</v>
      </c>
      <c r="H2847" s="98" t="s">
        <v>1745</v>
      </c>
      <c r="I2847" s="97" t="s">
        <v>1745</v>
      </c>
      <c r="J2847" s="97" t="s">
        <v>1745</v>
      </c>
      <c r="K2847">
        <v>2025</v>
      </c>
    </row>
    <row r="2848" spans="1:11" x14ac:dyDescent="0.3">
      <c r="A2848" s="103" t="s">
        <v>1330</v>
      </c>
      <c r="B2848" t="s">
        <v>2265</v>
      </c>
      <c r="C2848" t="s">
        <v>142</v>
      </c>
      <c r="D2848" t="s">
        <v>4903</v>
      </c>
      <c r="E2848" t="s">
        <v>15</v>
      </c>
      <c r="F2848" s="100" t="s">
        <v>1745</v>
      </c>
      <c r="G2848" s="100" t="s">
        <v>1745</v>
      </c>
      <c r="H2848" s="98" t="s">
        <v>1745</v>
      </c>
      <c r="I2848" s="97" t="s">
        <v>1745</v>
      </c>
      <c r="J2848" s="97" t="s">
        <v>1745</v>
      </c>
      <c r="K2848">
        <v>2025</v>
      </c>
    </row>
    <row r="2849" spans="1:11" x14ac:dyDescent="0.3">
      <c r="A2849" s="103" t="s">
        <v>1330</v>
      </c>
      <c r="B2849" t="s">
        <v>2265</v>
      </c>
      <c r="C2849" t="s">
        <v>142</v>
      </c>
      <c r="D2849" t="s">
        <v>4904</v>
      </c>
      <c r="E2849" t="s">
        <v>5090</v>
      </c>
      <c r="F2849" s="99">
        <v>43891</v>
      </c>
      <c r="G2849" s="99">
        <v>54848</v>
      </c>
      <c r="H2849" s="2">
        <v>435582.82</v>
      </c>
      <c r="I2849" s="2">
        <v>25866000</v>
      </c>
      <c r="J2849" s="2">
        <v>1143535.8600000001</v>
      </c>
      <c r="K2849">
        <v>2025</v>
      </c>
    </row>
    <row r="2850" spans="1:11" x14ac:dyDescent="0.3">
      <c r="A2850" s="103" t="s">
        <v>1330</v>
      </c>
      <c r="B2850" t="s">
        <v>2265</v>
      </c>
      <c r="C2850" t="s">
        <v>142</v>
      </c>
      <c r="D2850" t="s">
        <v>4905</v>
      </c>
      <c r="E2850" t="s">
        <v>15</v>
      </c>
      <c r="F2850" s="100" t="s">
        <v>1745</v>
      </c>
      <c r="G2850" s="100" t="s">
        <v>1745</v>
      </c>
      <c r="H2850" s="98" t="s">
        <v>1745</v>
      </c>
      <c r="I2850" s="97" t="s">
        <v>1745</v>
      </c>
      <c r="J2850" s="97" t="s">
        <v>1745</v>
      </c>
      <c r="K2850">
        <v>2025</v>
      </c>
    </row>
    <row r="2851" spans="1:11" x14ac:dyDescent="0.3">
      <c r="A2851" s="103" t="s">
        <v>1330</v>
      </c>
      <c r="B2851" t="s">
        <v>2265</v>
      </c>
      <c r="C2851" t="s">
        <v>142</v>
      </c>
      <c r="D2851" t="s">
        <v>4906</v>
      </c>
      <c r="E2851" t="s">
        <v>5090</v>
      </c>
      <c r="F2851" s="99">
        <v>44652</v>
      </c>
      <c r="G2851" s="99">
        <v>55610</v>
      </c>
      <c r="H2851" s="2">
        <v>151701.70000000001</v>
      </c>
      <c r="I2851" s="2">
        <v>7740800</v>
      </c>
      <c r="J2851" s="2">
        <v>342220.76800000004</v>
      </c>
      <c r="K2851">
        <v>2025</v>
      </c>
    </row>
    <row r="2852" spans="1:11" x14ac:dyDescent="0.3">
      <c r="A2852" s="103" t="s">
        <v>1330</v>
      </c>
      <c r="B2852" t="s">
        <v>2265</v>
      </c>
      <c r="C2852" t="s">
        <v>142</v>
      </c>
      <c r="D2852" t="s">
        <v>4907</v>
      </c>
      <c r="E2852" t="s">
        <v>15</v>
      </c>
      <c r="F2852" s="100" t="s">
        <v>1745</v>
      </c>
      <c r="G2852" s="100" t="s">
        <v>1745</v>
      </c>
      <c r="H2852" s="98" t="s">
        <v>1745</v>
      </c>
      <c r="I2852" s="97" t="s">
        <v>1745</v>
      </c>
      <c r="J2852" s="97" t="s">
        <v>1745</v>
      </c>
      <c r="K2852">
        <v>2025</v>
      </c>
    </row>
    <row r="2853" spans="1:11" x14ac:dyDescent="0.3">
      <c r="A2853" s="103" t="s">
        <v>1330</v>
      </c>
      <c r="B2853" t="s">
        <v>2265</v>
      </c>
      <c r="C2853" t="s">
        <v>142</v>
      </c>
      <c r="D2853" t="s">
        <v>4908</v>
      </c>
      <c r="E2853" t="s">
        <v>5090</v>
      </c>
      <c r="F2853" s="99">
        <v>45444</v>
      </c>
      <c r="G2853" s="99">
        <v>56401</v>
      </c>
      <c r="H2853" s="2">
        <v>800627.07</v>
      </c>
      <c r="I2853" s="2">
        <v>88867840</v>
      </c>
      <c r="J2853" s="2">
        <v>3928847.206400001</v>
      </c>
      <c r="K2853">
        <v>2025</v>
      </c>
    </row>
    <row r="2854" spans="1:11" x14ac:dyDescent="0.3">
      <c r="A2854" s="103" t="s">
        <v>1359</v>
      </c>
      <c r="B2854" t="s">
        <v>2272</v>
      </c>
      <c r="C2854" t="s">
        <v>142</v>
      </c>
      <c r="D2854" t="s">
        <v>4909</v>
      </c>
      <c r="E2854" t="s">
        <v>5090</v>
      </c>
      <c r="F2854" s="99">
        <v>43586</v>
      </c>
      <c r="G2854" s="99">
        <v>56370</v>
      </c>
      <c r="H2854" s="2">
        <v>721501.8</v>
      </c>
      <c r="I2854" s="2">
        <v>10504500</v>
      </c>
      <c r="J2854" s="2">
        <v>1236169.56</v>
      </c>
      <c r="K2854">
        <v>2025</v>
      </c>
    </row>
    <row r="2855" spans="1:11" x14ac:dyDescent="0.3">
      <c r="A2855" s="103" t="s">
        <v>1359</v>
      </c>
      <c r="B2855" t="s">
        <v>2272</v>
      </c>
      <c r="C2855" t="s">
        <v>142</v>
      </c>
      <c r="D2855" t="s">
        <v>4486</v>
      </c>
      <c r="E2855" t="s">
        <v>5090</v>
      </c>
      <c r="F2855" s="99">
        <v>38659</v>
      </c>
      <c r="G2855" s="99">
        <v>49616</v>
      </c>
      <c r="H2855" s="2">
        <v>485220.78</v>
      </c>
      <c r="I2855" s="2">
        <v>7872500</v>
      </c>
      <c r="J2855" s="2">
        <v>926435.8</v>
      </c>
      <c r="K2855">
        <v>2025</v>
      </c>
    </row>
    <row r="2856" spans="1:11" x14ac:dyDescent="0.3">
      <c r="A2856" s="103" t="s">
        <v>1359</v>
      </c>
      <c r="B2856" t="s">
        <v>2272</v>
      </c>
      <c r="C2856" t="s">
        <v>142</v>
      </c>
      <c r="D2856" t="s">
        <v>4910</v>
      </c>
      <c r="E2856" t="s">
        <v>5090</v>
      </c>
      <c r="F2856" s="99">
        <v>43445</v>
      </c>
      <c r="G2856" s="99">
        <v>56229</v>
      </c>
      <c r="H2856" s="2">
        <v>312239.71999999997</v>
      </c>
      <c r="I2856" s="2">
        <v>3375100</v>
      </c>
      <c r="J2856" s="2">
        <v>397181.76799999998</v>
      </c>
      <c r="K2856">
        <v>2025</v>
      </c>
    </row>
    <row r="2857" spans="1:11" x14ac:dyDescent="0.3">
      <c r="A2857" s="103" t="s">
        <v>1449</v>
      </c>
      <c r="B2857" t="s">
        <v>1873</v>
      </c>
      <c r="C2857" t="s">
        <v>142</v>
      </c>
      <c r="D2857" t="s">
        <v>4911</v>
      </c>
      <c r="E2857" t="s">
        <v>15</v>
      </c>
      <c r="F2857" s="99">
        <v>43405</v>
      </c>
      <c r="G2857" s="99">
        <v>54363</v>
      </c>
      <c r="H2857" s="98" t="s">
        <v>1745</v>
      </c>
      <c r="I2857" s="2">
        <v>6580000</v>
      </c>
      <c r="J2857" s="2">
        <v>156275</v>
      </c>
      <c r="K2857">
        <v>2025</v>
      </c>
    </row>
    <row r="2858" spans="1:11" x14ac:dyDescent="0.3">
      <c r="A2858" s="103" t="s">
        <v>1449</v>
      </c>
      <c r="B2858" t="s">
        <v>1873</v>
      </c>
      <c r="C2858" t="s">
        <v>142</v>
      </c>
      <c r="D2858" t="s">
        <v>4912</v>
      </c>
      <c r="E2858" t="s">
        <v>15</v>
      </c>
      <c r="F2858" s="99">
        <v>44020</v>
      </c>
      <c r="G2858" s="99">
        <v>54977</v>
      </c>
      <c r="H2858" s="98" t="s">
        <v>1745</v>
      </c>
      <c r="I2858" s="2">
        <v>93396400</v>
      </c>
      <c r="J2858" s="2">
        <v>2218164.5</v>
      </c>
      <c r="K2858">
        <v>2025</v>
      </c>
    </row>
    <row r="2859" spans="1:11" x14ac:dyDescent="0.3">
      <c r="A2859" s="103" t="s">
        <v>1524</v>
      </c>
      <c r="B2859" t="s">
        <v>2023</v>
      </c>
      <c r="C2859" t="s">
        <v>142</v>
      </c>
      <c r="D2859" t="s">
        <v>4487</v>
      </c>
      <c r="E2859" t="s">
        <v>15</v>
      </c>
      <c r="F2859" s="99" t="s">
        <v>5164</v>
      </c>
      <c r="G2859" s="99" t="s">
        <v>5164</v>
      </c>
      <c r="H2859" s="98" t="s">
        <v>1745</v>
      </c>
      <c r="I2859" s="2">
        <v>32286400</v>
      </c>
      <c r="J2859" s="2">
        <v>7216333.2640000004</v>
      </c>
      <c r="K2859">
        <v>2025</v>
      </c>
    </row>
    <row r="2860" spans="1:11" x14ac:dyDescent="0.3">
      <c r="A2860" s="103" t="s">
        <v>1524</v>
      </c>
      <c r="B2860" t="s">
        <v>2023</v>
      </c>
      <c r="C2860" t="s">
        <v>142</v>
      </c>
      <c r="D2860" t="s">
        <v>4154</v>
      </c>
      <c r="E2860" t="s">
        <v>15</v>
      </c>
      <c r="F2860" s="99">
        <v>42318</v>
      </c>
      <c r="G2860" s="99">
        <v>53275</v>
      </c>
      <c r="H2860" s="98" t="s">
        <v>1745</v>
      </c>
      <c r="I2860" s="2">
        <v>4389000</v>
      </c>
      <c r="J2860" s="2">
        <v>980985.39</v>
      </c>
      <c r="K2860">
        <v>2025</v>
      </c>
    </row>
    <row r="2861" spans="1:11" x14ac:dyDescent="0.3">
      <c r="A2861" s="103" t="s">
        <v>1524</v>
      </c>
      <c r="B2861" t="s">
        <v>2023</v>
      </c>
      <c r="C2861" t="s">
        <v>142</v>
      </c>
      <c r="D2861" t="s">
        <v>4488</v>
      </c>
      <c r="E2861" t="s">
        <v>15</v>
      </c>
      <c r="F2861" s="99" t="s">
        <v>5164</v>
      </c>
      <c r="G2861" s="99" t="s">
        <v>5164</v>
      </c>
      <c r="H2861" s="98" t="s">
        <v>1745</v>
      </c>
      <c r="I2861" s="2">
        <v>1311000</v>
      </c>
      <c r="J2861" s="2">
        <v>293021.61</v>
      </c>
      <c r="K2861">
        <v>2025</v>
      </c>
    </row>
    <row r="2862" spans="1:11" x14ac:dyDescent="0.3">
      <c r="A2862" s="103" t="s">
        <v>1524</v>
      </c>
      <c r="B2862" t="s">
        <v>2023</v>
      </c>
      <c r="C2862" t="s">
        <v>142</v>
      </c>
      <c r="D2862" t="s">
        <v>4489</v>
      </c>
      <c r="E2862" t="s">
        <v>15</v>
      </c>
      <c r="F2862" s="99">
        <v>44495</v>
      </c>
      <c r="G2862" s="99">
        <v>55451</v>
      </c>
      <c r="H2862" s="98" t="s">
        <v>1745</v>
      </c>
      <c r="I2862" s="2">
        <v>3143300</v>
      </c>
      <c r="J2862" s="2">
        <v>702558.98300000001</v>
      </c>
      <c r="K2862">
        <v>2025</v>
      </c>
    </row>
    <row r="2863" spans="1:11" x14ac:dyDescent="0.3">
      <c r="A2863" s="103" t="s">
        <v>1524</v>
      </c>
      <c r="B2863" t="s">
        <v>2023</v>
      </c>
      <c r="C2863" t="s">
        <v>142</v>
      </c>
      <c r="D2863" t="s">
        <v>4490</v>
      </c>
      <c r="E2863" t="s">
        <v>15</v>
      </c>
      <c r="F2863" s="99">
        <v>39630</v>
      </c>
      <c r="G2863" s="99">
        <v>46204</v>
      </c>
      <c r="H2863" s="98" t="s">
        <v>1745</v>
      </c>
      <c r="I2863" s="2">
        <v>4337500</v>
      </c>
      <c r="J2863" s="2">
        <v>969474.62499999988</v>
      </c>
      <c r="K2863">
        <v>2025</v>
      </c>
    </row>
    <row r="2864" spans="1:11" x14ac:dyDescent="0.3">
      <c r="A2864" s="103" t="s">
        <v>1524</v>
      </c>
      <c r="B2864" t="s">
        <v>2023</v>
      </c>
      <c r="C2864" t="s">
        <v>142</v>
      </c>
      <c r="D2864" t="s">
        <v>4491</v>
      </c>
      <c r="E2864" t="s">
        <v>15</v>
      </c>
      <c r="F2864" s="99">
        <v>44562</v>
      </c>
      <c r="G2864" s="99">
        <v>55519</v>
      </c>
      <c r="H2864" s="98" t="s">
        <v>1745</v>
      </c>
      <c r="I2864" s="2">
        <v>5722400</v>
      </c>
      <c r="J2864" s="2">
        <v>1279013.6239999998</v>
      </c>
      <c r="K2864">
        <v>2025</v>
      </c>
    </row>
    <row r="2865" spans="1:11" x14ac:dyDescent="0.3">
      <c r="A2865" s="103" t="s">
        <v>1524</v>
      </c>
      <c r="B2865" t="s">
        <v>2023</v>
      </c>
      <c r="C2865" t="s">
        <v>142</v>
      </c>
      <c r="D2865" t="s">
        <v>4492</v>
      </c>
      <c r="E2865" t="s">
        <v>15</v>
      </c>
      <c r="F2865" s="99">
        <v>44849</v>
      </c>
      <c r="G2865" s="99">
        <v>55806</v>
      </c>
      <c r="H2865" s="98" t="s">
        <v>1745</v>
      </c>
      <c r="I2865" s="2">
        <v>2540200</v>
      </c>
      <c r="J2865" s="2">
        <v>567760.10199999996</v>
      </c>
      <c r="K2865">
        <v>2025</v>
      </c>
    </row>
    <row r="2866" spans="1:11" x14ac:dyDescent="0.3">
      <c r="A2866" s="103" t="s">
        <v>1643</v>
      </c>
      <c r="B2866" t="s">
        <v>2267</v>
      </c>
      <c r="C2866" t="s">
        <v>142</v>
      </c>
      <c r="D2866" t="s">
        <v>4913</v>
      </c>
      <c r="E2866" t="s">
        <v>5090</v>
      </c>
      <c r="F2866" s="99">
        <v>45432</v>
      </c>
      <c r="G2866" s="99">
        <v>56388</v>
      </c>
      <c r="H2866" s="2">
        <v>89780.09</v>
      </c>
      <c r="I2866" s="2">
        <v>26643900</v>
      </c>
      <c r="J2866" s="2">
        <v>600020.63</v>
      </c>
      <c r="K2866">
        <v>2025</v>
      </c>
    </row>
    <row r="2867" spans="1:11" x14ac:dyDescent="0.3">
      <c r="A2867" s="103" t="s">
        <v>589</v>
      </c>
      <c r="B2867" t="s">
        <v>2276</v>
      </c>
      <c r="C2867" t="s">
        <v>31</v>
      </c>
      <c r="D2867" t="s">
        <v>4493</v>
      </c>
      <c r="E2867" t="s">
        <v>1716</v>
      </c>
      <c r="F2867" s="99">
        <v>30319</v>
      </c>
      <c r="G2867" s="99">
        <v>57132</v>
      </c>
      <c r="H2867" s="2">
        <v>57681</v>
      </c>
      <c r="I2867" s="2">
        <v>6166700</v>
      </c>
      <c r="J2867" s="2">
        <v>210839.473</v>
      </c>
      <c r="K2867">
        <v>2025</v>
      </c>
    </row>
    <row r="2868" spans="1:11" x14ac:dyDescent="0.3">
      <c r="A2868" s="103" t="s">
        <v>719</v>
      </c>
      <c r="B2868" t="s">
        <v>2285</v>
      </c>
      <c r="C2868" t="s">
        <v>31</v>
      </c>
      <c r="D2868" t="s">
        <v>4494</v>
      </c>
      <c r="E2868" t="s">
        <v>15</v>
      </c>
      <c r="F2868" s="99">
        <v>40325</v>
      </c>
      <c r="G2868" s="99">
        <v>44816</v>
      </c>
      <c r="H2868" s="2">
        <v>72113.179999999993</v>
      </c>
      <c r="I2868" s="2">
        <v>2600100</v>
      </c>
      <c r="J2868" s="2">
        <v>95527.67</v>
      </c>
      <c r="K2868">
        <v>2025</v>
      </c>
    </row>
    <row r="2869" spans="1:11" x14ac:dyDescent="0.3">
      <c r="A2869" s="103" t="s">
        <v>719</v>
      </c>
      <c r="B2869" t="s">
        <v>2285</v>
      </c>
      <c r="C2869" t="s">
        <v>31</v>
      </c>
      <c r="D2869" t="s">
        <v>4914</v>
      </c>
      <c r="E2869" t="s">
        <v>15</v>
      </c>
      <c r="F2869" s="99">
        <v>42710</v>
      </c>
      <c r="G2869" s="99">
        <v>55493</v>
      </c>
      <c r="H2869" s="2">
        <v>238323</v>
      </c>
      <c r="I2869" s="2">
        <v>18239300</v>
      </c>
      <c r="J2869" s="2">
        <v>670111.88</v>
      </c>
      <c r="K2869">
        <v>2025</v>
      </c>
    </row>
    <row r="2870" spans="1:11" x14ac:dyDescent="0.3">
      <c r="A2870" s="103" t="s">
        <v>856</v>
      </c>
      <c r="B2870" t="s">
        <v>2288</v>
      </c>
      <c r="C2870" t="s">
        <v>31</v>
      </c>
      <c r="D2870" t="s">
        <v>4495</v>
      </c>
      <c r="E2870" t="s">
        <v>1716</v>
      </c>
      <c r="F2870" s="99">
        <v>45292</v>
      </c>
      <c r="G2870" s="100">
        <v>45657</v>
      </c>
      <c r="H2870" s="2">
        <v>65327.85</v>
      </c>
      <c r="I2870" s="2">
        <v>5159700</v>
      </c>
      <c r="J2870" s="2">
        <v>154120.24</v>
      </c>
      <c r="K2870">
        <v>2025</v>
      </c>
    </row>
    <row r="2871" spans="1:11" x14ac:dyDescent="0.3">
      <c r="A2871" s="103" t="s">
        <v>856</v>
      </c>
      <c r="B2871" t="s">
        <v>2288</v>
      </c>
      <c r="C2871" t="s">
        <v>31</v>
      </c>
      <c r="D2871" t="s">
        <v>4946</v>
      </c>
      <c r="E2871" t="s">
        <v>1717</v>
      </c>
      <c r="F2871" s="101" t="s">
        <v>5247</v>
      </c>
      <c r="G2871" s="101" t="s">
        <v>5242</v>
      </c>
      <c r="H2871" s="2">
        <v>139815.5</v>
      </c>
      <c r="I2871" s="2">
        <v>4680800</v>
      </c>
      <c r="J2871" s="2">
        <v>139815.5</v>
      </c>
      <c r="K2871">
        <v>2025</v>
      </c>
    </row>
    <row r="2872" spans="1:11" x14ac:dyDescent="0.3">
      <c r="A2872" s="103" t="s">
        <v>1198</v>
      </c>
      <c r="B2872" t="s">
        <v>2277</v>
      </c>
      <c r="C2872" t="s">
        <v>31</v>
      </c>
      <c r="D2872" t="s">
        <v>4496</v>
      </c>
      <c r="E2872" t="s">
        <v>1716</v>
      </c>
      <c r="F2872" s="99">
        <v>37566</v>
      </c>
      <c r="G2872" s="99">
        <v>54544</v>
      </c>
      <c r="H2872" s="2">
        <v>6552.34</v>
      </c>
      <c r="I2872" s="2">
        <v>808200</v>
      </c>
      <c r="J2872" s="2">
        <v>36732.69</v>
      </c>
      <c r="K2872">
        <v>2025</v>
      </c>
    </row>
    <row r="2873" spans="1:11" x14ac:dyDescent="0.3">
      <c r="A2873" s="103" t="s">
        <v>1198</v>
      </c>
      <c r="B2873" t="s">
        <v>2277</v>
      </c>
      <c r="C2873" t="s">
        <v>31</v>
      </c>
      <c r="D2873" t="s">
        <v>4497</v>
      </c>
      <c r="E2873" t="s">
        <v>1717</v>
      </c>
      <c r="F2873" s="99">
        <v>44197</v>
      </c>
      <c r="G2873" s="99">
        <v>55154</v>
      </c>
      <c r="H2873" s="2">
        <v>98332.92</v>
      </c>
      <c r="I2873" s="2">
        <v>3620300</v>
      </c>
      <c r="J2873" s="2">
        <v>164542.63500000001</v>
      </c>
      <c r="K2873">
        <v>2025</v>
      </c>
    </row>
    <row r="2874" spans="1:11" x14ac:dyDescent="0.3">
      <c r="A2874" s="103" t="s">
        <v>1198</v>
      </c>
      <c r="B2874" t="s">
        <v>2277</v>
      </c>
      <c r="C2874" t="s">
        <v>31</v>
      </c>
      <c r="D2874" t="s">
        <v>4498</v>
      </c>
      <c r="E2874" t="s">
        <v>1717</v>
      </c>
      <c r="F2874" s="99">
        <v>44197</v>
      </c>
      <c r="G2874" s="99">
        <v>55154</v>
      </c>
      <c r="H2874" s="2">
        <v>26132.53</v>
      </c>
      <c r="I2874" s="2">
        <v>1094900</v>
      </c>
      <c r="J2874" s="2">
        <v>49763.205000000002</v>
      </c>
      <c r="K2874">
        <v>2025</v>
      </c>
    </row>
    <row r="2875" spans="1:11" x14ac:dyDescent="0.3">
      <c r="A2875" s="103" t="s">
        <v>1198</v>
      </c>
      <c r="B2875" t="s">
        <v>2277</v>
      </c>
      <c r="C2875" t="s">
        <v>31</v>
      </c>
      <c r="D2875" t="s">
        <v>4499</v>
      </c>
      <c r="E2875" t="s">
        <v>1717</v>
      </c>
      <c r="F2875" s="99">
        <v>44197</v>
      </c>
      <c r="G2875" s="99">
        <v>55154</v>
      </c>
      <c r="H2875" s="2">
        <v>86108.74</v>
      </c>
      <c r="I2875" s="2">
        <v>2079500</v>
      </c>
      <c r="J2875" s="2">
        <v>94513.274999999994</v>
      </c>
      <c r="K2875">
        <v>2025</v>
      </c>
    </row>
    <row r="2876" spans="1:11" x14ac:dyDescent="0.3">
      <c r="A2876" s="103" t="s">
        <v>1198</v>
      </c>
      <c r="B2876" t="s">
        <v>2277</v>
      </c>
      <c r="C2876" t="s">
        <v>31</v>
      </c>
      <c r="D2876" t="s">
        <v>4500</v>
      </c>
      <c r="E2876" t="s">
        <v>1717</v>
      </c>
      <c r="F2876" s="99">
        <v>44986</v>
      </c>
      <c r="G2876" s="99">
        <v>55944</v>
      </c>
      <c r="H2876" s="2">
        <v>357886.98</v>
      </c>
      <c r="I2876" s="2">
        <v>7087100</v>
      </c>
      <c r="J2876" s="2">
        <v>322108.69500000001</v>
      </c>
      <c r="K2876">
        <v>2025</v>
      </c>
    </row>
    <row r="2877" spans="1:11" x14ac:dyDescent="0.3">
      <c r="A2877" s="103" t="s">
        <v>1593</v>
      </c>
      <c r="B2877" t="s">
        <v>1837</v>
      </c>
      <c r="C2877" t="s">
        <v>31</v>
      </c>
      <c r="D2877" t="s">
        <v>4915</v>
      </c>
      <c r="E2877" t="s">
        <v>15</v>
      </c>
      <c r="F2877" s="99">
        <v>42964</v>
      </c>
      <c r="G2877" s="99">
        <v>53921</v>
      </c>
      <c r="H2877" s="2">
        <v>1640505</v>
      </c>
      <c r="I2877" s="2">
        <v>95058330</v>
      </c>
      <c r="J2877" s="2">
        <v>2737917.57</v>
      </c>
      <c r="K2877">
        <v>2025</v>
      </c>
    </row>
    <row r="2878" spans="1:11" x14ac:dyDescent="0.3">
      <c r="A2878" s="103" t="s">
        <v>1593</v>
      </c>
      <c r="B2878" t="s">
        <v>1837</v>
      </c>
      <c r="C2878" t="s">
        <v>31</v>
      </c>
      <c r="D2878" t="s">
        <v>4915</v>
      </c>
      <c r="E2878" t="s">
        <v>1717</v>
      </c>
      <c r="F2878" s="99">
        <v>42964</v>
      </c>
      <c r="G2878" s="99">
        <v>53921</v>
      </c>
      <c r="H2878" s="2">
        <v>97776</v>
      </c>
      <c r="I2878" s="2">
        <v>4500000</v>
      </c>
      <c r="J2878" s="2">
        <v>129610</v>
      </c>
      <c r="K2878">
        <v>2025</v>
      </c>
    </row>
  </sheetData>
  <sheetProtection autoFilter="0"/>
  <autoFilter ref="D2:E2878" xr:uid="{9F2A3AA8-4BD1-483F-854A-7E711164E25A}"/>
  <sortState xmlns:xlrd2="http://schemas.microsoft.com/office/spreadsheetml/2017/richdata2" ref="A3:K2878">
    <sortCondition ref="A3:A2878"/>
  </sortState>
  <pageMargins left="0.7" right="0.7" top="0.75" bottom="0.75" header="0.3" footer="0.3"/>
  <pageSetup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EA5D-39B1-4545-95F0-56DAC60C3688}">
  <sheetPr codeName="Sheet4"/>
  <dimension ref="A1:BB16"/>
  <sheetViews>
    <sheetView zoomScaleNormal="100" workbookViewId="0">
      <selection activeCell="A13" sqref="A13:A14"/>
    </sheetView>
  </sheetViews>
  <sheetFormatPr defaultRowHeight="14.4" x14ac:dyDescent="0.3"/>
  <cols>
    <col min="1" max="1" width="111.109375" customWidth="1"/>
  </cols>
  <sheetData>
    <row r="1" spans="1:54" ht="50.25" customHeight="1" x14ac:dyDescent="0.3">
      <c r="A1" s="83" t="s">
        <v>5511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</row>
    <row r="2" spans="1:54" ht="15" x14ac:dyDescent="0.3">
      <c r="A2" s="48" t="s">
        <v>4501</v>
      </c>
    </row>
    <row r="3" spans="1:54" x14ac:dyDescent="0.3">
      <c r="A3" s="122" t="s">
        <v>4502</v>
      </c>
    </row>
    <row r="4" spans="1:54" x14ac:dyDescent="0.3">
      <c r="A4" s="121"/>
    </row>
    <row r="5" spans="1:54" x14ac:dyDescent="0.3">
      <c r="A5" s="122" t="s">
        <v>4503</v>
      </c>
    </row>
    <row r="6" spans="1:54" x14ac:dyDescent="0.3">
      <c r="A6" s="121"/>
    </row>
    <row r="7" spans="1:54" x14ac:dyDescent="0.3">
      <c r="A7" s="122" t="s">
        <v>4504</v>
      </c>
    </row>
    <row r="8" spans="1:54" x14ac:dyDescent="0.3">
      <c r="A8" s="121"/>
    </row>
    <row r="9" spans="1:54" x14ac:dyDescent="0.3">
      <c r="A9" s="122" t="s">
        <v>4505</v>
      </c>
    </row>
    <row r="10" spans="1:54" x14ac:dyDescent="0.3">
      <c r="A10" s="121"/>
    </row>
    <row r="11" spans="1:54" x14ac:dyDescent="0.3">
      <c r="A11" s="121" t="s">
        <v>4506</v>
      </c>
    </row>
    <row r="12" spans="1:54" x14ac:dyDescent="0.3">
      <c r="A12" s="121"/>
    </row>
    <row r="13" spans="1:54" x14ac:dyDescent="0.3">
      <c r="A13" s="121" t="s">
        <v>4507</v>
      </c>
    </row>
    <row r="14" spans="1:54" x14ac:dyDescent="0.3">
      <c r="A14" s="121"/>
    </row>
    <row r="15" spans="1:54" x14ac:dyDescent="0.3">
      <c r="A15" s="121" t="s">
        <v>4508</v>
      </c>
    </row>
    <row r="16" spans="1:54" x14ac:dyDescent="0.3">
      <c r="A16" s="121"/>
    </row>
  </sheetData>
  <mergeCells count="7">
    <mergeCell ref="A15:A16"/>
    <mergeCell ref="A3:A4"/>
    <mergeCell ref="A5:A6"/>
    <mergeCell ref="A7:A8"/>
    <mergeCell ref="A9:A10"/>
    <mergeCell ref="A11:A12"/>
    <mergeCell ref="A13:A14"/>
  </mergeCells>
  <pageMargins left="0.7" right="0.7" top="0.75" bottom="0.75" header="0.3" footer="0.3"/>
  <pageSetup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703B146219914A97B8C79149162F12" ma:contentTypeVersion="11" ma:contentTypeDescription="Create a new document." ma:contentTypeScope="" ma:versionID="1ad1cd1288c12ca8c66c4d9dabdbd019">
  <xsd:schema xmlns:xsd="http://www.w3.org/2001/XMLSchema" xmlns:xs="http://www.w3.org/2001/XMLSchema" xmlns:p="http://schemas.microsoft.com/office/2006/metadata/properties" xmlns:ns2="c1d36098-1b9f-48f4-98c9-7755bcf1863c" xmlns:ns3="c0292616-dc43-4f66-90a2-9d1a4424c6fa" targetNamespace="http://schemas.microsoft.com/office/2006/metadata/properties" ma:root="true" ma:fieldsID="98f4c2c1d58b28d3dd032fbe048e26da" ns2:_="" ns3:_="">
    <xsd:import namespace="c1d36098-1b9f-48f4-98c9-7755bcf1863c"/>
    <xsd:import namespace="c0292616-dc43-4f66-90a2-9d1a4424c6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d36098-1b9f-48f4-98c9-7755bcf186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81b0449-a7ed-439f-be55-0163d7004e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92616-dc43-4f66-90a2-9d1a4424c6f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e1cdc8f-509a-4fd6-b63a-41e0f97ae99c}" ma:internalName="TaxCatchAll" ma:showField="CatchAllData" ma:web="c0292616-dc43-4f66-90a2-9d1a4424c6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292616-dc43-4f66-90a2-9d1a4424c6fa" xsi:nil="true"/>
    <lcf76f155ced4ddcb4097134ff3c332f xmlns="c1d36098-1b9f-48f4-98c9-7755bcf186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3FCC96-A9CA-4FB0-8E01-2BC02A2DF509}"/>
</file>

<file path=customXml/itemProps2.xml><?xml version="1.0" encoding="utf-8"?>
<ds:datastoreItem xmlns:ds="http://schemas.openxmlformats.org/officeDocument/2006/customXml" ds:itemID="{CF610919-8A10-4F4A-BBB6-BF36D1C1ED36}"/>
</file>

<file path=customXml/itemProps3.xml><?xml version="1.0" encoding="utf-8"?>
<ds:datastoreItem xmlns:ds="http://schemas.openxmlformats.org/officeDocument/2006/customXml" ds:itemID="{1A7BEF03-A8C9-4573-B2C7-A0C68F8B0C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PILOT Viewer</vt:lpstr>
      <vt:lpstr>Summary By Town</vt:lpstr>
      <vt:lpstr>Raw Data from UFBs</vt:lpstr>
      <vt:lpstr>Community Classifications</vt:lpstr>
      <vt:lpstr>'Community Classifications'!Print_Area</vt:lpstr>
      <vt:lpstr>'PILOT Viewer'!Print_Area</vt:lpstr>
      <vt:lpstr>'Raw Data from UFBs'!Print_Area</vt:lpstr>
      <vt:lpstr>'PILOT Viewer'!Print_Titles</vt:lpstr>
      <vt:lpstr>'Raw Data from UFBs'!Print_Titles</vt:lpstr>
      <vt:lpstr>'Summary By Town'!Print_Titles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Clayton, Spencer</dc:creator>
  <cp:keywords/>
  <dc:description/>
  <cp:lastModifiedBy>Wheeler, Christopher [DCA]</cp:lastModifiedBy>
  <cp:revision/>
  <dcterms:created xsi:type="dcterms:W3CDTF">2020-08-24T13:29:37Z</dcterms:created>
  <dcterms:modified xsi:type="dcterms:W3CDTF">2026-01-29T19:26:44Z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0x0101000A703B146219914A97B8C79149162F12</vt:lpwstr>
  </property>
</Properties>
</file>